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4\1. Non Scheme financial Reporting Template\7. PPS (WA)\z. Submission\"/>
    </mc:Choice>
  </mc:AlternateContent>
  <bookViews>
    <workbookView xWindow="23040" yWindow="0" windowWidth="23040" windowHeight="18600" tabRatio="807"/>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Data Validation List" sheetId="61" state="hidden" r:id="rId26"/>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 localSheetId="24">#REF!</definedName>
    <definedName name="ABN" localSheetId="15">#REF!</definedName>
    <definedName name="ABN" localSheetId="18">#REF!</definedName>
    <definedName name="ABN" localSheetId="21">#REF!</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6">#N/A</definedName>
    <definedName name="_xlnm.Print_Area" localSheetId="17">#N/A</definedName>
    <definedName name="_xlnm.Print_Area" localSheetId="19">#N/A</definedName>
    <definedName name="_xlnm.Print_Area" localSheetId="20">#N/A</definedName>
    <definedName name="_xlnm.Print_Area" localSheetId="22">#N/A</definedName>
    <definedName name="_xlnm.Print_Area" localSheetId="23">'Amendment record'!$A$2:$G$95</definedName>
    <definedName name="_xlnm.Print_Area" localSheetId="24">'APA Amendment record'!$A$2:$G$22</definedName>
    <definedName name="_xlnm.Print_Area" localSheetId="1">#N/A</definedName>
    <definedName name="_xlnm.Print_Area" localSheetId="25">#N/A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 localSheetId="23">#REF!</definedName>
    <definedName name="rpipelines" localSheetId="24">#REF!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3">#REF!</definedName>
    <definedName name="rsharedassets" localSheetId="24">#REF!</definedName>
    <definedName name="rSharedAssets" localSheetId="15">#REF!</definedName>
    <definedName name="rSharedAssets" localSheetId="18">#REF!</definedName>
    <definedName name="rSharedAssets" localSheetId="21">#REF!</definedName>
    <definedName name="rsharedassets">#N/A</definedName>
    <definedName name="rvanilla">#REF!</definedName>
    <definedName name="ryesno" localSheetId="23">#REF!</definedName>
    <definedName name="ryesno" localSheetId="24">#REF!</definedName>
    <definedName name="rYesNo" localSheetId="15">#REF!</definedName>
    <definedName name="rYesNo" localSheetId="18">#REF!</definedName>
    <definedName name="rYesNo" localSheetId="21">#REF!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3">#REF!</definedName>
    <definedName name="Tradingname" localSheetId="24">#REF!</definedName>
    <definedName name="Tradingname" localSheetId="15">#REF!</definedName>
    <definedName name="Tradingname" localSheetId="18">#REF!</definedName>
    <definedName name="Tradingname" localSheetId="21">#REF!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3">#REF!</definedName>
    <definedName name="Yearending" localSheetId="24">#REF!</definedName>
    <definedName name="Yearending" localSheetId="15">#REF!</definedName>
    <definedName name="Yearending" localSheetId="18">#REF!</definedName>
    <definedName name="Yearending" localSheetId="21">#REF!</definedName>
    <definedName name="Yearending">Cover!$C$23</definedName>
    <definedName name="YearEndMonth">#REF!</definedName>
    <definedName name="years">#REF!</definedName>
    <definedName name="Yearstart" localSheetId="23">#REF!</definedName>
    <definedName name="Yearstart" localSheetId="24">#REF!</definedName>
    <definedName name="Yearstart" localSheetId="15">#REF!</definedName>
    <definedName name="Yearstart" localSheetId="18">#REF!</definedName>
    <definedName name="Yearstart" localSheetId="21">#REF!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6" i="34" l="1"/>
  <c r="E76" i="34"/>
  <c r="F75" i="34" l="1"/>
  <c r="E75" i="34"/>
  <c r="F74" i="34" l="1"/>
  <c r="F73" i="34"/>
  <c r="F72" i="34"/>
  <c r="F69" i="34"/>
  <c r="F67" i="34"/>
  <c r="F66" i="34"/>
  <c r="F65" i="34"/>
  <c r="F64" i="34"/>
  <c r="F63" i="34"/>
  <c r="F62" i="34"/>
  <c r="F61" i="34"/>
  <c r="F60" i="34"/>
  <c r="F68" i="34"/>
  <c r="C33" i="55" l="1"/>
  <c r="C27" i="55"/>
  <c r="C21" i="55"/>
  <c r="C16" i="55"/>
  <c r="C15" i="55"/>
  <c r="C14" i="55"/>
  <c r="C13" i="55"/>
  <c r="C12" i="55"/>
  <c r="C11" i="55"/>
  <c r="C10" i="55"/>
  <c r="C9" i="55"/>
  <c r="B4" i="96"/>
  <c r="B5" i="96" s="1"/>
  <c r="B6" i="96" s="1"/>
  <c r="B7" i="96" s="1"/>
  <c r="B4" i="95" l="1"/>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l="1"/>
  <c r="D33" i="55" l="1"/>
  <c r="D21" i="55"/>
  <c r="E18" i="34" s="1"/>
  <c r="D27" i="55"/>
  <c r="D16" i="55"/>
  <c r="E16" i="34" s="1"/>
  <c r="D15" i="55"/>
  <c r="E15" i="34" s="1"/>
  <c r="D14" i="55"/>
  <c r="E14" i="34" s="1"/>
  <c r="D13" i="55"/>
  <c r="E13" i="34" s="1"/>
  <c r="D12" i="55"/>
  <c r="E12" i="34" s="1"/>
  <c r="D11" i="55"/>
  <c r="E11" i="34" s="1"/>
  <c r="D10" i="55"/>
  <c r="E10" i="34" s="1"/>
  <c r="D9" i="55"/>
  <c r="E9"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25" i="5" l="1"/>
  <c r="F29" i="5"/>
  <c r="F26" i="5"/>
  <c r="F28" i="5"/>
  <c r="F14" i="56"/>
  <c r="L9" i="34"/>
  <c r="F17" i="16"/>
  <c r="F36" i="16" s="1"/>
  <c r="E21" i="56"/>
  <c r="E11" i="5" s="1"/>
  <c r="F57" i="68"/>
  <c r="I22" i="5"/>
  <c r="F23" i="5"/>
  <c r="I23" i="5"/>
  <c r="F31" i="47"/>
  <c r="E71" i="6"/>
  <c r="D27" i="68" s="1"/>
  <c r="E64" i="6"/>
  <c r="D26" i="68" s="1"/>
  <c r="E58" i="6"/>
  <c r="D25" i="68" s="1"/>
  <c r="E51" i="6"/>
  <c r="D24" i="68" s="1"/>
  <c r="E44" i="6"/>
  <c r="D23" i="68" s="1"/>
  <c r="E37" i="6"/>
  <c r="D22" i="68" s="1"/>
  <c r="E30" i="6"/>
  <c r="D21" i="68" s="1"/>
  <c r="E23" i="6"/>
  <c r="D20" i="68" s="1"/>
  <c r="E16" i="6"/>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H31" i="47"/>
  <c r="G53" i="34"/>
  <c r="E14" i="57"/>
  <c r="E13" i="57"/>
  <c r="E12" i="57"/>
  <c r="E11" i="57"/>
  <c r="E10" i="57"/>
  <c r="I17" i="56"/>
  <c r="I16" i="56"/>
  <c r="F16" i="56"/>
  <c r="I15" i="5"/>
  <c r="I14" i="5"/>
  <c r="I13" i="5"/>
  <c r="I12" i="5"/>
  <c r="BH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2" i="34"/>
  <c r="N72" i="34" s="1"/>
  <c r="K77" i="34"/>
  <c r="N77" i="34" s="1"/>
  <c r="K78" i="34"/>
  <c r="N78"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I80" i="34"/>
  <c r="J53" i="34"/>
  <c r="K79" i="34"/>
  <c r="N79" i="34" s="1"/>
  <c r="L49" i="34"/>
  <c r="O49" i="34" s="1"/>
  <c r="L50" i="34"/>
  <c r="O50" i="34" s="1"/>
  <c r="L51" i="34"/>
  <c r="O51" i="34" s="1"/>
  <c r="L52" i="34"/>
  <c r="O52" i="34" s="1"/>
  <c r="M53" i="34"/>
  <c r="H53" i="34"/>
  <c r="E30" i="5"/>
  <c r="D12" i="68" s="1"/>
  <c r="G19" i="5"/>
  <c r="D13" i="6"/>
  <c r="D16" i="6" s="1"/>
  <c r="D58" i="6"/>
  <c r="D30" i="6"/>
  <c r="D44" i="6"/>
  <c r="D23" i="6"/>
  <c r="E16" i="5"/>
  <c r="D9" i="68" s="1"/>
  <c r="AL20" i="54" l="1"/>
  <c r="D14" i="54"/>
  <c r="G36" i="45"/>
  <c r="D18" i="5" s="1"/>
  <c r="D19" i="5" s="1"/>
  <c r="C10" i="68" s="1"/>
  <c r="D12" i="54"/>
  <c r="H36" i="45"/>
  <c r="D13" i="54"/>
  <c r="S20" i="54"/>
  <c r="I11" i="5"/>
  <c r="I16" i="5" s="1"/>
  <c r="I20" i="5" s="1"/>
  <c r="BH24" i="47"/>
  <c r="H20" i="5"/>
  <c r="O9" i="34"/>
  <c r="L20" i="54"/>
  <c r="G32" i="47"/>
  <c r="O32" i="47"/>
  <c r="AE24" i="47"/>
  <c r="AK24" i="47"/>
  <c r="C20" i="68"/>
  <c r="C23" i="68"/>
  <c r="C25" i="68"/>
  <c r="C22" i="68"/>
  <c r="C26" i="68"/>
  <c r="C21" i="68"/>
  <c r="C27" i="68"/>
  <c r="C19" i="68"/>
  <c r="C24" i="68"/>
  <c r="AU32" i="47"/>
  <c r="T24" i="47"/>
  <c r="S24" i="47"/>
  <c r="M24" i="47"/>
  <c r="U24" i="47"/>
  <c r="BA24" i="47"/>
  <c r="AA24" i="47"/>
  <c r="X32" i="47"/>
  <c r="AF32" i="47"/>
  <c r="AX32" i="47"/>
  <c r="BD24" i="47"/>
  <c r="R24" i="47"/>
  <c r="Z24" i="47"/>
  <c r="AN32" i="47"/>
  <c r="F37" i="5"/>
  <c r="F38" i="5"/>
  <c r="F33" i="5"/>
  <c r="F32" i="5"/>
  <c r="F34" i="5"/>
  <c r="F36" i="5"/>
  <c r="F39" i="5"/>
  <c r="BE24" i="47"/>
  <c r="BF24" i="47"/>
  <c r="AA32" i="47"/>
  <c r="V32" i="47"/>
  <c r="AD32" i="47"/>
  <c r="AL32" i="47"/>
  <c r="AT24" i="47"/>
  <c r="BE32" i="47"/>
  <c r="I24" i="47"/>
  <c r="AG24" i="47"/>
  <c r="BF32" i="47"/>
  <c r="AD24" i="47"/>
  <c r="AX24" i="47"/>
  <c r="Y32" i="47"/>
  <c r="AH24" i="47"/>
  <c r="AL24" i="47"/>
  <c r="AB32" i="47"/>
  <c r="AC32" i="47"/>
  <c r="X24" i="47"/>
  <c r="BC32" i="47"/>
  <c r="BH32" i="47"/>
  <c r="F22" i="5"/>
  <c r="F18" i="56"/>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U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D20" i="54" l="1"/>
  <c r="E18" i="5"/>
  <c r="I42" i="5"/>
  <c r="I43" i="5" s="1"/>
  <c r="C29" i="68"/>
  <c r="F60" i="68"/>
  <c r="F62" i="68"/>
  <c r="F63" i="68"/>
  <c r="F59" i="68"/>
  <c r="F61" i="68"/>
  <c r="F58" i="68"/>
  <c r="D57" i="68"/>
  <c r="E62" i="68"/>
  <c r="E60" i="68"/>
  <c r="E63" i="68"/>
  <c r="E59" i="68"/>
  <c r="E58" i="68"/>
  <c r="E61"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E100" i="6"/>
  <c r="D37" i="68" s="1"/>
  <c r="E19" i="5" l="1"/>
  <c r="F18" i="5"/>
  <c r="F19" i="5" s="1"/>
  <c r="D53" i="68"/>
  <c r="C57" i="68"/>
  <c r="D59" i="68"/>
  <c r="D62" i="68"/>
  <c r="D61" i="68"/>
  <c r="D60" i="68"/>
  <c r="D63" i="68"/>
  <c r="D58" i="68"/>
  <c r="E10" i="68" l="1"/>
  <c r="E20" i="5"/>
  <c r="D11" i="68" s="1"/>
  <c r="D10" i="68"/>
  <c r="C59" i="68"/>
  <c r="C58" i="68"/>
  <c r="C61" i="68"/>
  <c r="C62" i="68"/>
  <c r="C60" i="68"/>
  <c r="C63" i="68"/>
  <c r="F20" i="56" l="1"/>
  <c r="C15" i="57" l="1"/>
  <c r="D12" i="5" s="1"/>
  <c r="F12" i="5" s="1"/>
  <c r="E9" i="57"/>
  <c r="E15" i="57" s="1"/>
  <c r="K73" i="34" l="1"/>
  <c r="N73" i="34" s="1"/>
  <c r="L80" i="34" l="1"/>
  <c r="K67" i="34" l="1"/>
  <c r="M67" i="34" s="1"/>
  <c r="N67" i="34" s="1"/>
  <c r="K63" i="34" l="1"/>
  <c r="M63" i="34" s="1"/>
  <c r="N63" i="34" s="1"/>
  <c r="K61" i="34"/>
  <c r="M61" i="34" s="1"/>
  <c r="N61" i="34" s="1"/>
  <c r="K60" i="34" l="1"/>
  <c r="K62" i="34"/>
  <c r="M62" i="34" s="1"/>
  <c r="N62" i="34" s="1"/>
  <c r="K65" i="34"/>
  <c r="M65" i="34" s="1"/>
  <c r="N65" i="34" s="1"/>
  <c r="K64" i="34"/>
  <c r="M64" i="34" s="1"/>
  <c r="N64" i="34" s="1"/>
  <c r="K68" i="34"/>
  <c r="M68" i="34" s="1"/>
  <c r="N68" i="34" s="1"/>
  <c r="M60" i="34" l="1"/>
  <c r="N60" i="34" s="1"/>
  <c r="K66" i="34" l="1"/>
  <c r="M66" i="34" l="1"/>
  <c r="N66" i="34" s="1"/>
  <c r="K74" i="34" l="1"/>
  <c r="N74" i="34" s="1"/>
  <c r="K69" i="34" l="1"/>
  <c r="M69" i="34" s="1"/>
  <c r="N69" i="34" l="1"/>
  <c r="D77" i="6" l="1"/>
  <c r="K53" i="34"/>
  <c r="I53" i="34"/>
  <c r="D74" i="6"/>
  <c r="L18" i="34" l="1"/>
  <c r="L53" i="34" s="1"/>
  <c r="F27" i="5" l="1"/>
  <c r="N53" i="34" l="1"/>
  <c r="D115" i="68" s="1"/>
  <c r="O18" i="34"/>
  <c r="O53" i="34" s="1"/>
  <c r="D76" i="6"/>
  <c r="D78" i="6" s="1"/>
  <c r="D80" i="6" l="1"/>
  <c r="C28" i="68"/>
  <c r="F24" i="5" l="1"/>
  <c r="D30" i="5"/>
  <c r="C12" i="68" s="1"/>
  <c r="C30" i="68"/>
  <c r="C115" i="68" l="1"/>
  <c r="F30" i="5"/>
  <c r="E12" i="68" l="1"/>
  <c r="K70" i="34" l="1"/>
  <c r="M70" i="34" s="1"/>
  <c r="N70" i="34" l="1"/>
  <c r="K75" i="34" l="1"/>
  <c r="N75" i="34" l="1"/>
  <c r="F15" i="5" l="1"/>
  <c r="F17" i="56" l="1"/>
  <c r="F12" i="56" l="1"/>
  <c r="F11" i="56" l="1"/>
  <c r="F19" i="56" l="1"/>
  <c r="F21" i="56" s="1"/>
  <c r="D21" i="56"/>
  <c r="D11" i="5" s="1"/>
  <c r="F11" i="5" l="1"/>
  <c r="G19" i="16" l="1"/>
  <c r="I18" i="16"/>
  <c r="H18" i="16"/>
  <c r="I19" i="16" l="1"/>
  <c r="H19" i="16"/>
  <c r="G20" i="16"/>
  <c r="I20" i="16" l="1"/>
  <c r="I17" i="16" s="1"/>
  <c r="E40" i="5" l="1"/>
  <c r="F14" i="5" l="1"/>
  <c r="D16" i="5"/>
  <c r="F16" i="5" l="1"/>
  <c r="D20" i="5"/>
  <c r="C9" i="68"/>
  <c r="C108" i="68" l="1"/>
  <c r="C11" i="68"/>
  <c r="C109" i="68"/>
  <c r="E9" i="68"/>
  <c r="F20" i="5"/>
  <c r="E11" i="68" l="1"/>
  <c r="E10" i="47" l="1"/>
  <c r="E18" i="47"/>
  <c r="D54" i="68" l="1"/>
  <c r="E20" i="47" l="1"/>
  <c r="E11" i="47" l="1"/>
  <c r="C39" i="47" s="1"/>
  <c r="E13" i="47"/>
  <c r="E14" i="47"/>
  <c r="E12" i="47" l="1"/>
  <c r="E19" i="47" l="1"/>
  <c r="E15" i="47"/>
  <c r="BG16" i="47"/>
  <c r="E16" i="47" l="1"/>
  <c r="C42" i="68" l="1"/>
  <c r="E26" i="47" l="1"/>
  <c r="C46" i="68" s="1"/>
  <c r="D46" i="68"/>
  <c r="G58" i="68"/>
  <c r="E27" i="47" l="1"/>
  <c r="C47" i="68" s="1"/>
  <c r="D47" i="68"/>
  <c r="G59" i="68"/>
  <c r="E17" i="16" l="1"/>
  <c r="H20" i="16"/>
  <c r="H17" i="16" l="1"/>
  <c r="D40" i="5" l="1"/>
  <c r="F40" i="5" l="1"/>
  <c r="D93" i="6" l="1"/>
  <c r="G10" i="59" l="1"/>
  <c r="H80" i="34"/>
  <c r="D91" i="6"/>
  <c r="K76" i="34"/>
  <c r="D94" i="6"/>
  <c r="N76" i="34" l="1"/>
  <c r="D95" i="6"/>
  <c r="C32" i="68" l="1"/>
  <c r="E22" i="47" l="1"/>
  <c r="E21" i="47"/>
  <c r="BG23" i="47"/>
  <c r="D49" i="68"/>
  <c r="E29" i="47"/>
  <c r="C49" i="68" s="1"/>
  <c r="G61" i="68"/>
  <c r="E23" i="47" l="1"/>
  <c r="BG24" i="47"/>
  <c r="E24" i="47" l="1"/>
  <c r="C43" i="68"/>
  <c r="C44" i="68" l="1"/>
  <c r="D106" i="68"/>
  <c r="D105" i="68"/>
  <c r="E28" i="47" l="1"/>
  <c r="C48" i="68" s="1"/>
  <c r="D48" i="68"/>
  <c r="G60" i="68"/>
  <c r="E30" i="47" l="1"/>
  <c r="C50" i="68" s="1"/>
  <c r="G62" i="68"/>
  <c r="D50" i="68"/>
  <c r="BG31" i="47"/>
  <c r="G63" i="68" l="1"/>
  <c r="E31" i="47"/>
  <c r="C51" i="68" s="1"/>
  <c r="BG32" i="47"/>
  <c r="BH33" i="47"/>
  <c r="D51" i="68"/>
  <c r="E32" i="47" l="1"/>
  <c r="D52" i="68"/>
  <c r="C52" i="68" l="1"/>
  <c r="D104" i="68" s="1"/>
  <c r="E36" i="16" l="1"/>
  <c r="E36" i="59" l="1"/>
  <c r="I12" i="16" l="1"/>
  <c r="H12" i="16"/>
  <c r="D35" i="5" l="1"/>
  <c r="H36" i="16"/>
  <c r="E35" i="5"/>
  <c r="E41" i="5" s="1"/>
  <c r="I36" i="16"/>
  <c r="D13" i="68" l="1"/>
  <c r="E42" i="5"/>
  <c r="F35" i="5"/>
  <c r="D41" i="5"/>
  <c r="C13" i="68" l="1"/>
  <c r="D42" i="5"/>
  <c r="C116" i="68"/>
  <c r="F41" i="5"/>
  <c r="E43" i="5"/>
  <c r="D15" i="68" s="1"/>
  <c r="D14" i="68"/>
  <c r="F42" i="5" l="1"/>
  <c r="E13" i="68"/>
  <c r="D43" i="5"/>
  <c r="C14" i="68"/>
  <c r="C110" i="68"/>
  <c r="C111" i="68"/>
  <c r="C15" i="68" l="1"/>
  <c r="F43" i="5"/>
  <c r="E14" i="68"/>
  <c r="C8" i="52" l="1"/>
  <c r="E15" i="68"/>
  <c r="G9" i="59" l="1"/>
  <c r="G36" i="59" s="1"/>
  <c r="D87" i="6" l="1"/>
  <c r="J80" i="34"/>
  <c r="K71" i="34"/>
  <c r="G80" i="34"/>
  <c r="D83" i="6"/>
  <c r="M71" i="34" l="1"/>
  <c r="N71" i="34" s="1"/>
  <c r="K80" i="34"/>
  <c r="N80" i="34" l="1"/>
  <c r="D86" i="6"/>
  <c r="D88" i="6" s="1"/>
  <c r="M80" i="34"/>
  <c r="D116" i="68" l="1"/>
  <c r="C31" i="68"/>
  <c r="C34" i="68" l="1"/>
  <c r="C35" i="68"/>
  <c r="C33" i="68"/>
  <c r="D99" i="6"/>
  <c r="D100" i="6" l="1"/>
  <c r="C36" i="68"/>
  <c r="C105" i="68" l="1"/>
  <c r="C106" i="68"/>
  <c r="C9" i="52"/>
  <c r="C37" i="68"/>
  <c r="C104" i="68" s="1"/>
  <c r="C10" i="52" l="1"/>
  <c r="C38" i="68" s="1"/>
  <c r="E17" i="64" l="1"/>
  <c r="D15" i="64" l="1"/>
  <c r="D19" i="64" s="1"/>
  <c r="E15" i="64"/>
  <c r="E19" i="64" s="1"/>
  <c r="C19" i="64"/>
</calcChain>
</file>

<file path=xl/sharedStrings.xml><?xml version="1.0" encoding="utf-8"?>
<sst xmlns="http://schemas.openxmlformats.org/spreadsheetml/2006/main" count="1447" uniqueCount="704">
  <si>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</si>
  <si>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</si>
  <si>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</si>
  <si>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</si>
  <si>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</si>
  <si>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</si>
  <si>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</si>
  <si>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</si>
  <si>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</si>
  <si>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</si>
  <si>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</si>
  <si>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</si>
  <si>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</si>
  <si>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</si>
  <si>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</si>
  <si>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</si>
  <si>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</si>
  <si>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</si>
  <si>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</si>
  <si>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</si>
  <si>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</si>
  <si>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</si>
  <si>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</si>
  <si>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</si>
  <si>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</si>
  <si>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</si>
  <si>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</si>
  <si>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</si>
  <si>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</si>
  <si>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</si>
  <si>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</si>
  <si>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</si>
  <si>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</si>
  <si>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</si>
  <si>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</si>
  <si>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</si>
  <si>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</si>
  <si>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</si>
  <si>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</si>
  <si>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</si>
  <si>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</si>
  <si>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</si>
  <si>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</si>
  <si>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</si>
  <si>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</si>
  <si>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</si>
  <si>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</si>
  <si>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</si>
  <si>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</si>
  <si>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</si>
  <si>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</si>
  <si>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</si>
  <si>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</si>
  <si>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</si>
  <si>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</si>
  <si>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</si>
  <si>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</si>
  <si>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</si>
  <si>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</si>
  <si>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</si>
  <si>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</si>
  <si>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</si>
  <si>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</si>
  <si>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</si>
  <si>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</si>
  <si>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</si>
  <si>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</si>
  <si>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</si>
  <si>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</si>
  <si>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</si>
  <si>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</si>
  <si>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</si>
  <si>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</si>
  <si>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</si>
  <si>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</si>
  <si>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</si>
  <si>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</si>
  <si>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</si>
  <si>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</si>
  <si>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</si>
  <si>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</si>
  <si>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</si>
  <si>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</si>
  <si>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</si>
  <si>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</si>
  <si>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</si>
  <si>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</si>
  <si>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</si>
  <si>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</si>
  <si>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</si>
  <si>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</si>
  <si>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</si>
  <si>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</si>
  <si>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</si>
  <si>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</si>
  <si>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</si>
  <si>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</si>
  <si>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</si>
  <si>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</si>
  <si>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</si>
  <si>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</si>
  <si>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</si>
  <si>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</si>
  <si>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</si>
  <si>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</si>
  <si>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</si>
  <si>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</si>
  <si>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</si>
  <si>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</si>
  <si>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</si>
  <si>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</si>
  <si>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</si>
  <si>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</si>
  <si>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</si>
  <si>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</si>
  <si>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</si>
  <si>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</si>
  <si>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</si>
  <si>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</si>
  <si>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</si>
  <si>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</si>
  <si>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</si>
  <si>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</si>
  <si>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</si>
  <si>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</si>
  <si>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</si>
  <si>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</si>
  <si>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</si>
  <si>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</si>
  <si>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</si>
  <si>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</si>
  <si>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</si>
  <si>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</si>
  <si>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</si>
  <si>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</si>
  <si>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</si>
  <si>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</si>
  <si>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</si>
  <si>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</si>
  <si>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</si>
  <si>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</si>
  <si>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</si>
  <si>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</si>
  <si>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</si>
  <si>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</si>
  <si>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</si>
  <si>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</si>
  <si>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</si>
  <si>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</si>
  <si>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</si>
  <si>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</si>
  <si>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</si>
  <si>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</si>
  <si>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</si>
  <si>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</si>
  <si>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</si>
  <si>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</si>
  <si>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</si>
  <si>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</si>
  <si>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</si>
  <si>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</si>
  <si>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</si>
  <si>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</si>
  <si>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</si>
  <si>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</si>
  <si>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</si>
  <si>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</si>
  <si>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</si>
  <si>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</si>
  <si>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</si>
  <si>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</si>
  <si>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</si>
  <si>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</si>
  <si>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</si>
  <si>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</si>
  <si>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</si>
  <si>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</si>
  <si>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</si>
  <si>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</si>
  <si>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</si>
  <si>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</si>
  <si>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</si>
  <si>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</si>
  <si>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</si>
  <si>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</si>
  <si>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</si>
  <si>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</si>
  <si>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</si>
  <si>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</si>
  <si>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</si>
  <si>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</si>
  <si>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</si>
  <si>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</si>
  <si>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</si>
  <si>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</si>
  <si>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</si>
  <si>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</si>
  <si>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</si>
  <si>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</si>
  <si>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</si>
  <si>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</si>
  <si>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</si>
  <si>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</si>
  <si>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</si>
  <si>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</si>
  <si>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</si>
  <si>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</si>
  <si>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</si>
  <si>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</si>
  <si>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</si>
  <si>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</si>
  <si>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</si>
  <si>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</si>
  <si>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</si>
  <si>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</si>
  <si>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</si>
  <si>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</si>
  <si>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</si>
  <si>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</si>
  <si>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</si>
  <si>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</si>
  <si>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</si>
  <si>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</si>
  <si>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</si>
  <si>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</si>
  <si>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</si>
  <si>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</si>
  <si>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</si>
  <si>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</si>
  <si>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</si>
  <si>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</si>
  <si>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</si>
  <si>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</si>
  <si>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</si>
  <si>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</si>
  <si>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</si>
  <si>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</si>
  <si>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</si>
  <si>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</si>
  <si>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</si>
  <si>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</si>
  <si>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</si>
  <si>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</si>
  <si>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</si>
  <si>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</si>
  <si>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</si>
  <si>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</si>
  <si>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</si>
  <si>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</si>
  <si>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</si>
  <si>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</si>
  <si>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</si>
  <si>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</si>
  <si>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</si>
  <si>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</si>
  <si>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</si>
  <si>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</si>
  <si>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</si>
  <si>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</si>
  <si>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</si>
  <si>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</si>
  <si>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</si>
  <si>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</si>
  <si>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</si>
  <si>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</si>
  <si>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</si>
  <si>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</si>
  <si>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</si>
  <si>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</si>
  <si>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</si>
  <si>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</si>
  <si>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</si>
  <si>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</si>
  <si>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</si>
  <si>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</si>
  <si>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</si>
  <si>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</si>
  <si>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</si>
  <si>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</si>
  <si>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</si>
  <si>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</si>
  <si>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</si>
  <si>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</si>
  <si>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</si>
  <si>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</si>
  <si>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</si>
  <si>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</si>
  <si>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</si>
  <si>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</si>
  <si>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</si>
  <si>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</si>
  <si>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</si>
  <si>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</si>
  <si>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</si>
  <si>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</si>
  <si>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</si>
  <si>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</si>
  <si>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</si>
  <si>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</si>
  <si>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</si>
  <si>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</si>
  <si>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</si>
  <si>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</si>
  <si>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</si>
  <si>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</si>
  <si>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</si>
  <si>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</si>
  <si>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</si>
  <si>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</si>
  <si>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</si>
  <si>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</si>
  <si>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</si>
  <si>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</si>
  <si>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</si>
  <si>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</si>
  <si>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</si>
  <si>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</si>
  <si>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</si>
  <si>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</si>
  <si>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</si>
  <si>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</si>
  <si>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</si>
  <si>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</si>
  <si>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</si>
  <si>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</si>
  <si>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</si>
  <si>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</si>
  <si>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</si>
  <si>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</si>
  <si>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</si>
  <si>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</si>
  <si>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</si>
  <si>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</si>
  <si>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</si>
  <si>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</si>
  <si>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</si>
  <si>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</si>
  <si>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</si>
  <si>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</si>
  <si>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</si>
  <si>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</si>
  <si>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</si>
  <si>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</si>
  <si>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</si>
  <si>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</si>
  <si>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</si>
  <si>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</si>
  <si>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</si>
  <si>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</si>
  <si>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</si>
  <si>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</si>
  <si>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</si>
  <si>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</si>
  <si>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</si>
  <si>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</si>
  <si>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</si>
  <si>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</si>
  <si>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</si>
  <si>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</si>
  <si>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</si>
  <si>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</si>
  <si>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</si>
  <si>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</si>
  <si>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</si>
  <si>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</si>
  <si>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</si>
  <si>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</si>
  <si>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</si>
  <si>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</si>
  <si>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</si>
  <si>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</si>
  <si>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</si>
  <si>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</si>
  <si>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</si>
  <si>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</si>
  <si>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</si>
  <si>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</si>
  <si>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</si>
  <si>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</si>
  <si>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</si>
  <si>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</si>
  <si>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</si>
  <si>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</si>
  <si>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</si>
  <si>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</si>
  <si>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</si>
  <si>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</si>
  <si>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</si>
  <si>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</si>
  <si>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</si>
  <si>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</si>
  <si>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</si>
  <si>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</si>
  <si>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</si>
  <si>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</si>
  <si>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</si>
  <si>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</si>
  <si>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</si>
  <si>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</si>
  <si>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</si>
  <si>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</si>
  <si>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</si>
  <si>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</si>
  <si>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</si>
  <si>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</si>
  <si>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</si>
  <si>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</si>
  <si>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</si>
  <si>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</si>
  <si>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</si>
  <si>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</si>
  <si>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</si>
  <si>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</si>
  <si>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</si>
  <si>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</si>
  <si>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</si>
  <si>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</si>
  <si>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</si>
  <si>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</si>
  <si>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</si>
  <si>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</si>
  <si>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</si>
  <si>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</si>
  <si>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</si>
  <si>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</si>
  <si>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</si>
  <si>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</si>
  <si>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</si>
  <si>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</si>
  <si>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</si>
  <si>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</si>
  <si>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</si>
  <si>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</si>
  <si>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</si>
  <si>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</si>
  <si>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</si>
  <si>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</si>
  <si>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</si>
  <si>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</si>
  <si>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</si>
  <si>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</si>
  <si>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</si>
  <si>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</si>
  <si>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</si>
  <si>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</si>
  <si>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</si>
  <si>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</si>
  <si>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</si>
  <si>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</si>
  <si>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</si>
  <si>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</si>
  <si>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</si>
  <si>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</si>
  <si>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</si>
  <si>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</si>
  <si>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</si>
  <si>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</si>
  <si>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</si>
  <si>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</si>
  <si>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</si>
  <si>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</si>
  <si>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</si>
  <si>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</si>
  <si>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</si>
  <si>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</si>
  <si>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</si>
  <si>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</si>
  <si>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</si>
  <si>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</si>
  <si>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</si>
  <si>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</si>
  <si>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</si>
  <si>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</si>
  <si>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</si>
  <si>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</si>
  <si>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</si>
  <si>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</si>
  <si>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</si>
  <si>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</si>
  <si>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</si>
  <si>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</si>
  <si>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</si>
  <si>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</si>
  <si>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</si>
  <si>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</si>
  <si>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</si>
  <si>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</si>
  <si>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</si>
  <si>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</si>
  <si>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</si>
  <si>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</si>
  <si>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</si>
  <si>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</si>
  <si>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</si>
  <si>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</si>
  <si>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</si>
  <si>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</si>
  <si>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</si>
  <si>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</si>
  <si>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</si>
  <si>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</si>
  <si>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</si>
  <si>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</si>
  <si>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</si>
  <si>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</si>
  <si>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</si>
  <si>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</si>
  <si>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</si>
  <si>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</si>
  <si>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</si>
  <si>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</si>
  <si>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</si>
  <si>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</si>
  <si>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</si>
  <si>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</si>
  <si>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</si>
  <si>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</si>
  <si>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</si>
  <si>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</si>
  <si>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</si>
  <si>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</si>
  <si>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</si>
  <si>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</si>
  <si>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</si>
  <si>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</si>
  <si>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</si>
  <si>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</si>
  <si>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</si>
  <si>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</si>
  <si>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</si>
  <si>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</si>
  <si>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</si>
  <si>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</si>
  <si>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</si>
  <si>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</si>
  <si>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</si>
  <si>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</si>
  <si>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</si>
  <si>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</si>
  <si>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</si>
  <si>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</si>
  <si>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</si>
  <si>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</si>
  <si>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</si>
  <si>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</si>
  <si>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</si>
  <si>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</si>
  <si>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</si>
  <si>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</si>
  <si>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</si>
  <si>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</si>
  <si>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</si>
  <si>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</si>
  <si>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</si>
  <si>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</si>
  <si>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</si>
  <si>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</si>
  <si>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</si>
  <si>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</si>
  <si>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</si>
  <si>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</si>
  <si>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</si>
  <si>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</si>
  <si>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</si>
  <si>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</si>
  <si>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</si>
  <si>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</si>
  <si>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</si>
  <si>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</si>
  <si>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</si>
  <si>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</si>
  <si>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</si>
  <si>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</si>
  <si>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</si>
  <si>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</si>
  <si>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</si>
  <si>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</si>
  <si>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</si>
  <si>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</si>
  <si>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</si>
  <si>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</si>
  <si>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</si>
  <si>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</si>
  <si>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</si>
  <si>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</si>
  <si>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</si>
  <si>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</si>
  <si>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</si>
  <si>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</si>
  <si>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</si>
  <si>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</si>
  <si>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</si>
  <si>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APA (PILBARA PIPELINE) PTY LTD</t>
  </si>
  <si>
    <t>46 081 971 173</t>
  </si>
  <si>
    <t>Pilbara Pipeline System</t>
  </si>
  <si>
    <t>3.2.1</t>
  </si>
  <si>
    <t>Calendar Year 98</t>
  </si>
  <si>
    <t>Calendar Year 00</t>
  </si>
  <si>
    <t>Compressor and Meters</t>
  </si>
  <si>
    <t>Calendar Year 05</t>
  </si>
  <si>
    <t>Calendar Year 09</t>
  </si>
  <si>
    <t>Calendar Year 10</t>
  </si>
  <si>
    <t>Fiscal Year 14</t>
  </si>
  <si>
    <t>Fiscal Year 15</t>
  </si>
  <si>
    <t>Fiscal Year 20</t>
  </si>
  <si>
    <t>2.3.1 &amp; 2.3.1.1</t>
  </si>
  <si>
    <t>2.3.2</t>
  </si>
  <si>
    <t>2.3.2.1</t>
  </si>
  <si>
    <t>2.4.4</t>
  </si>
  <si>
    <t>2.3.2.2</t>
  </si>
  <si>
    <t>Burrup Extension Pipeline and Stay in Business Capital Expenditure</t>
  </si>
  <si>
    <t>Hot Briquetted Iron Facility and Stay in Business Capital Expenditure</t>
  </si>
  <si>
    <t>Karratha Lateral and Stay in Business Capital Expenditure</t>
  </si>
  <si>
    <t>South Headland Meter Station and Stay in Business Capital Expenditure</t>
  </si>
  <si>
    <t>Pinga Creek Station and Stay in Business Capital Expenditure</t>
  </si>
  <si>
    <t>Sub 161 and Stay In Business Capital Expenditure</t>
  </si>
  <si>
    <t>Customer Contributions</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</si>
  <si>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</si>
  <si>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</si>
  <si>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</si>
  <si>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</si>
  <si>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</si>
  <si>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</si>
  <si>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</si>
  <si>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</si>
  <si>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</si>
  <si>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</si>
  <si>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</si>
  <si>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</si>
  <si>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</si>
  <si>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</si>
  <si>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</si>
  <si>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</si>
  <si>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</si>
  <si>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</si>
  <si>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</si>
  <si>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</si>
  <si>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</si>
  <si>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</si>
  <si>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</si>
  <si>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</si>
  <si>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</si>
  <si>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</si>
  <si>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</si>
  <si>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</si>
  <si>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</si>
  <si>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</si>
  <si>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</si>
  <si>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</si>
  <si>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</si>
  <si>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</si>
  <si>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</si>
  <si>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</si>
  <si>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</si>
  <si>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</si>
  <si>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</si>
  <si>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</si>
  <si>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</si>
  <si>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As APA acquired PPS in December 2012, APA has relied on the financial information provided by the previous owner.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</si>
  <si>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</si>
  <si>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</si>
  <si>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interest expense not permitted to be reported under Part 23 and not included in this reporting.</t>
  </si>
  <si>
    <t>APA amendment#</t>
  </si>
  <si>
    <t>APA Amendment record</t>
  </si>
  <si>
    <t>N7</t>
  </si>
  <si>
    <t>1/7/2019 to 30/6/2020</t>
  </si>
  <si>
    <t>C116</t>
  </si>
  <si>
    <t>Formula change</t>
  </si>
  <si>
    <t>Formula updated to include shared leased asset depreciation reported under other Other shared costs in tab 2.4 Shared costs</t>
  </si>
  <si>
    <t>Capital expenditure is reported in the period commissioned and excludes capital work in progress.</t>
  </si>
  <si>
    <t>The interest component of the leased assets (both Directly attributable and Shared RoU) has been included as part of Leased assets Interest/ Financing charges.</t>
  </si>
  <si>
    <t>APA has counted each contracting entity as a separate customer to determine customer numbers for each pipeline.</t>
  </si>
  <si>
    <t>Net impact of including both Revenue and interest expense associated with the significant financing component of revenue.</t>
  </si>
  <si>
    <t>time value of money included in reported revenue in the pipeline financial statements on table 2.1 and 4.1.</t>
  </si>
  <si>
    <t>4.4.1</t>
  </si>
  <si>
    <t>4.4.2</t>
  </si>
  <si>
    <t>4.4.3</t>
  </si>
  <si>
    <t>I29</t>
  </si>
  <si>
    <t>Wrap text</t>
  </si>
  <si>
    <t>4.1</t>
  </si>
  <si>
    <t>C39</t>
  </si>
  <si>
    <t>Format changed to comma style and rounded off to nearest whole number</t>
  </si>
  <si>
    <t xml:space="preserve">Other non-depreciable pipeline assets includes other elements of total assets reported in the Balance Sheet (e.g. debtors, capital work in progress, contract intangibles etc.).  </t>
  </si>
  <si>
    <t>During FY22</t>
  </si>
  <si>
    <r>
      <rPr>
        <b/>
        <sz val="10.5"/>
        <rFont val="Century Gothic"/>
        <family val="2"/>
      </rPr>
      <t xml:space="preserve">AASB 15 reporting in the Pipeline Financial Statements and the RCM 
</t>
    </r>
    <r>
      <rPr>
        <sz val="10.5"/>
        <rFont val="Century Gothic"/>
        <family val="2"/>
      </rPr>
      <t>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Pilbara Pipeline System.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Pilbara Pipeline System amounts to:</t>
    </r>
  </si>
  <si>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has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</si>
  <si>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During FY23</t>
  </si>
  <si>
    <t>The majority of total shared assets represents mainly Information Technology assets and other assets such as office related assets. The values are reported on a gross book basis.</t>
  </si>
  <si>
    <t>Disposals and early terminations recognised include a half year capitalised WACC.</t>
  </si>
  <si>
    <t xml:space="preserve">From FY23 onwards, capital expenditure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</si>
  <si>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 xml:space="preserve">For reporting periods up to FY23, capital expenditure is reported in the period commissioned and excludes capital work in progress.  </t>
  </si>
  <si>
    <t>Yes</t>
  </si>
  <si>
    <t xml:space="preserve">Customer contribution in table 2.2.1 from FY21 onwards represents revenue in instances where a customer with an underlying GTA contributes to the capital expenditure of the pipeline. </t>
  </si>
  <si>
    <t>New assets are reported as commissioned with depreciation assumed from the date of service.</t>
  </si>
  <si>
    <t>During FY24</t>
  </si>
  <si>
    <t>The financial reporting under the non scheme guideline is an annual reporting requirement for APA's non scheme pipelines, requiring annual publishing by 31 October 2024. This information was published on Thursday 31st October 2024.</t>
  </si>
  <si>
    <t>Other depreciable pipeline assets include items such as information technology systems, motor vehicles (not leased vehicles), office and pipeline related costs which have different useful lives ranging from 5 to 80 years. APA has reported the information by asset categories in a summary line reflective of all assets acquired at inception to 30 June 2024.</t>
  </si>
  <si>
    <t>APA has reported the information by asset categories in a summary line reflective of all assets acquired from inception to 30 June 2024.</t>
  </si>
  <si>
    <t>Firm Park/Park and Loan Service</t>
  </si>
  <si>
    <t>Without the corresponding interest expense being reflected in the Pipeline Financial Statements Revenues and Expenses and RCM due to the Part23 requirements, the net profit of the asset excludes $830,291 of interest expense. The impact on the return on asset is immaterial.</t>
  </si>
  <si>
    <t>Andrew Nairn (General Manager Investor Relations)</t>
  </si>
  <si>
    <t>+61 (03) 8416 2887</t>
  </si>
  <si>
    <t>Payroll review
In FY22, APA Group identified certain employees across the Group were not paid in full compliance with the Group's Obligations under APA' enterprise agreements (EA).  Included in the records of of the APA corporate entity is the provision for the payroll review, which represents APA’s estimate of the historical payment errors.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FY24, included in wages of $2,865,206, recorded in the ‘Statement of Pipeline Revenues and Expenses’, is $391,339 cr relating to prior periods. APA Group also concluded that the amounts charged to the profit or loss in FY24 relating to prior periods had no material impact for Part 23 reporting purposes.</t>
  </si>
  <si>
    <t>Western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</si>
</sst>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0.000000%"/>
  </numFmts>
  <fonts count="9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0"/>
      <name val="Arial"/>
      <family val="2"/>
    </font>
    <font>
      <b/>
      <sz val="12"/>
      <color rgb="FF0000FF"/>
      <name val="Arial"/>
      <family val="2"/>
    </font>
    <font>
      <sz val="12"/>
      <color rgb="FF0000FF"/>
      <name val="Arial"/>
      <family val="2"/>
    </font>
    <font>
      <u/>
      <sz val="11"/>
      <color theme="10"/>
      <name val="Calibri"/>
      <family val="2"/>
      <scheme val="minor"/>
    </font>
    <font>
      <sz val="10"/>
      <name val="Arial Unicode MS"/>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auto="1"/>
      </top>
      <bottom/>
      <diagonal/>
    </border>
    <border>
      <left/>
      <right style="medium">
        <color indexed="64"/>
      </right>
      <top/>
      <bottom style="thin">
        <color indexed="64"/>
      </bottom>
      <diagonal/>
    </border>
    <border>
      <left/>
      <right style="medium">
        <color indexed="64"/>
      </right>
      <top style="thin">
        <color indexed="64"/>
      </top>
      <bottom/>
      <diagonal/>
    </border>
  </borders>
  <cellStyleXfs count="164">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89" fillId="0" borderId="0" applyFont="0" applyFill="0" applyBorder="0" applyAlignment="0" applyProtection="0"/>
    <xf numFmtId="0" fontId="5" fillId="0" borderId="0"/>
    <xf numFmtId="43" fontId="5" fillId="0" borderId="0" applyFont="0" applyFill="0" applyBorder="0" applyAlignment="0" applyProtection="0"/>
    <xf numFmtId="0" fontId="17" fillId="0" borderId="0" applyNumberFormat="0" applyFill="0" applyBorder="0" applyAlignment="0" applyProtection="0">
      <alignment vertical="top"/>
      <protection locked="0"/>
    </xf>
    <xf numFmtId="43" fontId="67"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2"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93" fillId="0" borderId="0"/>
    <xf numFmtId="43" fontId="1"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0" fontId="5" fillId="0" borderId="0"/>
    <xf numFmtId="43" fontId="67" fillId="0" borderId="0" applyFont="0" applyFill="0" applyBorder="0" applyAlignment="0" applyProtection="0"/>
    <xf numFmtId="43" fontId="85" fillId="0" borderId="0" applyFont="0" applyFill="0" applyBorder="0" applyAlignment="0" applyProtection="0"/>
    <xf numFmtId="0" fontId="42" fillId="0" borderId="0"/>
  </cellStyleXfs>
  <cellXfs count="602">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Border="1" applyAlignment="1" applyProtection="1">
      <alignment horizontal="left"/>
    </xf>
    <xf numFmtId="0" fontId="12" fillId="9" borderId="0" xfId="95" applyFont="1" applyAlignment="1" applyProtection="1">
      <protection locked="0"/>
    </xf>
    <xf numFmtId="0" fontId="12" fillId="9" borderId="0" xfId="95" applyFont="1" applyProtection="1">
      <protection locked="0"/>
    </xf>
    <xf numFmtId="0" fontId="11" fillId="9" borderId="0" xfId="95" applyFont="1"/>
    <xf numFmtId="0" fontId="5" fillId="9" borderId="0" xfId="95" applyAlignment="1"/>
    <xf numFmtId="0" fontId="15" fillId="9" borderId="0" xfId="93" applyFont="1"/>
    <xf numFmtId="0" fontId="15" fillId="9" borderId="0" xfId="93" applyFont="1" applyFill="1" applyBorder="1"/>
    <xf numFmtId="0" fontId="15" fillId="9" borderId="0" xfId="93" applyFont="1" applyFill="1"/>
    <xf numFmtId="0" fontId="16" fillId="9" borderId="0" xfId="93" applyFont="1" applyFill="1" applyBorder="1" applyAlignment="1">
      <alignment vertical="center"/>
    </xf>
    <xf numFmtId="0" fontId="16" fillId="9" borderId="0" xfId="93" applyFont="1" applyFill="1" applyBorder="1" applyAlignment="1"/>
    <xf numFmtId="0" fontId="15" fillId="9" borderId="0" xfId="93" applyFont="1" applyFill="1" applyBorder="1" applyAlignment="1">
      <alignment vertical="center"/>
    </xf>
    <xf numFmtId="0" fontId="15" fillId="9" borderId="0" xfId="93" applyFont="1" applyAlignment="1">
      <alignment vertical="center"/>
    </xf>
    <xf numFmtId="0" fontId="8" fillId="9" borderId="0" xfId="93" applyFont="1" applyFill="1" applyBorder="1" applyAlignment="1">
      <alignment vertical="center"/>
    </xf>
    <xf numFmtId="0" fontId="15" fillId="9" borderId="0" xfId="93" applyFont="1" applyFill="1" applyAlignment="1">
      <alignment vertical="center"/>
    </xf>
    <xf numFmtId="0" fontId="20" fillId="9" borderId="0" xfId="93" applyFont="1" applyFill="1" applyBorder="1" applyAlignment="1">
      <alignment vertical="center"/>
    </xf>
    <xf numFmtId="0" fontId="15" fillId="0" borderId="0" xfId="93" applyFont="1" applyFill="1" applyBorder="1"/>
    <xf numFmtId="0" fontId="6" fillId="9" borderId="0" xfId="97" applyFont="1"/>
    <xf numFmtId="0" fontId="39" fillId="9" borderId="0" xfId="96" applyFont="1" applyFill="1" applyBorder="1" applyAlignment="1"/>
    <xf numFmtId="0" fontId="5" fillId="9" borderId="0" xfId="97"/>
    <xf numFmtId="0" fontId="6" fillId="0" borderId="0" xfId="97" applyFont="1" applyFill="1" applyAlignment="1"/>
    <xf numFmtId="167" fontId="7" fillId="9" borderId="0" xfId="97" applyNumberFormat="1" applyFont="1" applyBorder="1" applyAlignment="1">
      <alignment horizontal="left"/>
    </xf>
    <xf numFmtId="49" fontId="10" fillId="9" borderId="0" xfId="97" applyNumberFormat="1" applyFont="1"/>
    <xf numFmtId="2" fontId="10" fillId="9" borderId="0" xfId="97" applyNumberFormat="1" applyFont="1" applyBorder="1"/>
    <xf numFmtId="164" fontId="10" fillId="9" borderId="0" xfId="97" applyNumberFormat="1" applyFont="1" applyBorder="1" applyAlignment="1">
      <alignment horizontal="center"/>
    </xf>
    <xf numFmtId="164" fontId="10" fillId="9" borderId="0" xfId="97" applyNumberFormat="1" applyFont="1" applyBorder="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applyAlignment="1"/>
    <xf numFmtId="49" fontId="10" fillId="9" borderId="0" xfId="100" applyNumberFormat="1" applyFont="1"/>
    <xf numFmtId="164" fontId="10" fillId="9" borderId="0" xfId="100" applyNumberFormat="1" applyFont="1" applyBorder="1"/>
    <xf numFmtId="167" fontId="8" fillId="9" borderId="0" xfId="100" applyNumberFormat="1" applyFont="1" applyBorder="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Border="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NumberFormat="1" applyFont="1" applyFill="1" applyAlignment="1"/>
    <xf numFmtId="0" fontId="15" fillId="9" borderId="0" xfId="93" applyFont="1" applyBorder="1" applyAlignment="1">
      <alignment vertical="center"/>
    </xf>
    <xf numFmtId="0" fontId="5" fillId="9" borderId="0" xfId="93" applyFill="1" applyBorder="1"/>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Border="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Border="1" applyAlignment="1">
      <alignment vertical="center"/>
    </xf>
    <xf numFmtId="0" fontId="10" fillId="36" borderId="12" xfId="97" applyFont="1" applyFill="1" applyBorder="1" applyAlignment="1"/>
    <xf numFmtId="0" fontId="14" fillId="36" borderId="0" xfId="97" applyFont="1" applyFill="1" applyBorder="1"/>
    <xf numFmtId="0" fontId="14" fillId="36" borderId="0" xfId="97" applyFont="1" applyFill="1" applyBorder="1" applyAlignment="1">
      <alignment horizontal="right" indent="1"/>
    </xf>
    <xf numFmtId="0" fontId="10" fillId="36" borderId="13" xfId="97" applyFont="1" applyFill="1" applyBorder="1" applyAlignment="1"/>
    <xf numFmtId="0" fontId="10" fillId="36" borderId="12" xfId="97" applyFont="1" applyFill="1" applyBorder="1"/>
    <xf numFmtId="0" fontId="10" fillId="36" borderId="14" xfId="97" applyFont="1" applyFill="1" applyBorder="1"/>
    <xf numFmtId="0" fontId="14" fillId="36" borderId="15" xfId="97" applyFont="1" applyFill="1" applyBorder="1" applyAlignment="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5" xfId="97" applyFont="1" applyFill="1" applyBorder="1" applyAlignment="1" applyProtection="1">
      <protection locked="0"/>
    </xf>
    <xf numFmtId="0" fontId="10" fillId="36" borderId="16" xfId="97" applyFont="1" applyFill="1" applyBorder="1"/>
    <xf numFmtId="0" fontId="10" fillId="36" borderId="0" xfId="97" applyFont="1" applyFill="1" applyBorder="1"/>
    <xf numFmtId="0" fontId="10" fillId="36" borderId="13" xfId="97" applyFont="1" applyFill="1" applyBorder="1"/>
    <xf numFmtId="0" fontId="60" fillId="36" borderId="17" xfId="93" applyFont="1" applyFill="1" applyBorder="1"/>
    <xf numFmtId="0" fontId="60" fillId="36" borderId="18" xfId="93" applyFont="1" applyFill="1" applyBorder="1"/>
    <xf numFmtId="0" fontId="60" fillId="36" borderId="0" xfId="93" applyFont="1" applyFill="1" applyBorder="1" applyAlignment="1">
      <alignment horizontal="center" vertical="center"/>
    </xf>
    <xf numFmtId="0" fontId="61" fillId="36" borderId="0" xfId="93" applyFont="1" applyFill="1" applyBorder="1" applyAlignment="1">
      <alignment horizontal="center" vertical="center"/>
    </xf>
    <xf numFmtId="0" fontId="60" fillId="36" borderId="19" xfId="93" applyFont="1" applyFill="1" applyBorder="1" applyAlignment="1">
      <alignment vertical="center"/>
    </xf>
    <xf numFmtId="0" fontId="60" fillId="36" borderId="0" xfId="93" applyFont="1" applyFill="1" applyBorder="1"/>
    <xf numFmtId="0" fontId="62" fillId="36" borderId="0" xfId="93" applyFont="1" applyFill="1" applyBorder="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Border="1" applyAlignment="1">
      <alignment vertical="center"/>
    </xf>
    <xf numFmtId="0" fontId="18" fillId="37" borderId="15" xfId="93" applyFont="1" applyFill="1" applyBorder="1" applyAlignment="1">
      <alignment vertical="center"/>
    </xf>
    <xf numFmtId="0" fontId="15" fillId="37" borderId="0" xfId="93" applyFont="1" applyFill="1" applyBorder="1" applyAlignment="1">
      <alignment vertical="center"/>
    </xf>
    <xf numFmtId="0" fontId="18" fillId="37" borderId="0" xfId="93" applyFont="1" applyFill="1" applyBorder="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49" fontId="7" fillId="38" borderId="27" xfId="100" applyNumberFormat="1" applyFont="1" applyFill="1" applyBorder="1" applyAlignment="1">
      <alignment horizontal="center" vertical="center" wrapText="1"/>
    </xf>
    <xf numFmtId="49" fontId="7" fillId="38" borderId="11" xfId="100" applyNumberFormat="1" applyFont="1" applyFill="1" applyBorder="1" applyAlignment="1">
      <alignment horizontal="left" vertical="center" wrapText="1"/>
    </xf>
    <xf numFmtId="168" fontId="50" fillId="38" borderId="11" xfId="97" quotePrefix="1" applyNumberFormat="1" applyFont="1" applyFill="1" applyBorder="1" applyAlignment="1">
      <alignment horizontal="left" vertical="center" wrapText="1"/>
    </xf>
    <xf numFmtId="0" fontId="48" fillId="38" borderId="27" xfId="97" applyFont="1" applyFill="1" applyBorder="1"/>
    <xf numFmtId="0" fontId="48" fillId="38" borderId="25" xfId="97" applyFont="1" applyFill="1" applyBorder="1"/>
    <xf numFmtId="168" fontId="14" fillId="36" borderId="10" xfId="97" quotePrefix="1" applyNumberFormat="1" applyFont="1" applyFill="1" applyBorder="1" applyAlignment="1">
      <alignment horizontal="left" vertical="center" wrapText="1" indent="1"/>
    </xf>
    <xf numFmtId="167" fontId="10" fillId="38" borderId="11" xfId="97" applyNumberFormat="1" applyFont="1" applyFill="1" applyBorder="1" applyAlignment="1">
      <alignment horizontal="left"/>
    </xf>
    <xf numFmtId="0" fontId="7" fillId="38" borderId="27" xfId="97" applyFont="1" applyFill="1" applyBorder="1"/>
    <xf numFmtId="2" fontId="10" fillId="38" borderId="27" xfId="59" applyNumberFormat="1" applyFont="1" applyFill="1" applyBorder="1" applyAlignment="1">
      <alignment horizontal="center"/>
    </xf>
    <xf numFmtId="2" fontId="10" fillId="38" borderId="25" xfId="59" applyNumberFormat="1" applyFont="1" applyFill="1" applyBorder="1" applyAlignment="1">
      <alignment horizontal="center"/>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NumberFormat="1" applyFont="1" applyFill="1" applyBorder="1" applyAlignment="1">
      <alignment horizontal="left" indent="1"/>
    </xf>
    <xf numFmtId="41" fontId="66" fillId="38" borderId="27" xfId="98" applyNumberFormat="1" applyFont="1" applyFill="1" applyBorder="1"/>
    <xf numFmtId="167" fontId="67" fillId="38" borderId="27" xfId="62" applyNumberFormat="1" applyFont="1" applyFill="1" applyBorder="1" applyAlignment="1">
      <alignment horizontal="center" vertical="center"/>
    </xf>
    <xf numFmtId="167" fontId="67" fillId="38" borderId="25" xfId="62" applyNumberFormat="1" applyFont="1" applyFill="1" applyBorder="1" applyAlignment="1">
      <alignment horizontal="center" vertical="center"/>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49" fontId="7" fillId="38" borderId="11" xfId="102" applyNumberFormat="1" applyFont="1" applyFill="1" applyBorder="1" applyAlignment="1">
      <alignment horizontal="left" vertical="center" wrapText="1"/>
    </xf>
    <xf numFmtId="168" fontId="10" fillId="38" borderId="25" xfId="0" applyNumberFormat="1" applyFont="1" applyFill="1" applyBorder="1" applyAlignment="1">
      <alignment horizontal="left" vertical="center" wrapText="1" indent="1"/>
    </xf>
    <xf numFmtId="167" fontId="67" fillId="38" borderId="11" xfId="98" applyNumberFormat="1" applyFont="1" applyFill="1" applyBorder="1" applyAlignment="1">
      <alignment horizontal="left" indent="1"/>
    </xf>
    <xf numFmtId="0" fontId="64" fillId="7" borderId="10" xfId="59" applyNumberFormat="1" applyFont="1" applyFill="1" applyBorder="1" applyAlignment="1">
      <alignment horizontal="left" indent="1"/>
    </xf>
    <xf numFmtId="0" fontId="14" fillId="39" borderId="10" xfId="98" applyNumberFormat="1" applyFont="1" applyFill="1" applyBorder="1" applyAlignment="1">
      <alignment horizontal="left" indent="1"/>
    </xf>
    <xf numFmtId="167" fontId="10" fillId="38" borderId="11" xfId="97"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applyBorder="1"/>
    <xf numFmtId="0" fontId="5" fillId="9" borderId="0" xfId="95" applyBorder="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Border="1" applyAlignment="1">
      <alignment horizontal="left" indent="1"/>
    </xf>
    <xf numFmtId="0" fontId="5" fillId="9" borderId="0" xfId="95" applyBorder="1"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10" fillId="0" borderId="0" xfId="92" applyFont="1" applyFill="1" applyAlignment="1">
      <alignment vertical="top" wrapText="1"/>
    </xf>
    <xf numFmtId="0" fontId="10" fillId="33" borderId="0" xfId="0" applyFont="1" applyFill="1" applyBorder="1"/>
    <xf numFmtId="1" fontId="55" fillId="33" borderId="0" xfId="92" applyFill="1" applyBorder="1"/>
    <xf numFmtId="1" fontId="71" fillId="33" borderId="0" xfId="92" applyFont="1" applyFill="1" applyBorder="1" applyAlignment="1">
      <alignment horizontal="center" vertical="center" wrapText="1"/>
    </xf>
    <xf numFmtId="1" fontId="55" fillId="33" borderId="0" xfId="92" applyFill="1" applyBorder="1" applyAlignment="1">
      <alignment horizontal="center" vertical="center"/>
    </xf>
    <xf numFmtId="1" fontId="55" fillId="33" borderId="0" xfId="92" applyFill="1" applyBorder="1" applyAlignment="1">
      <alignment vertical="top"/>
    </xf>
    <xf numFmtId="1" fontId="55" fillId="33" borderId="0" xfId="92" applyFill="1" applyBorder="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Border="1" applyAlignment="1">
      <alignment horizontal="left" vertical="center"/>
    </xf>
    <xf numFmtId="0" fontId="5" fillId="9" borderId="0" xfId="97" applyAlignment="1"/>
    <xf numFmtId="1" fontId="10" fillId="0" borderId="0" xfId="92" applyFont="1" applyAlignment="1">
      <alignment horizontal="center" vertical="top"/>
    </xf>
    <xf numFmtId="0" fontId="72" fillId="9" borderId="0" xfId="95" applyFont="1"/>
    <xf numFmtId="0" fontId="47" fillId="40" borderId="0" xfId="98" applyFont="1" applyFill="1"/>
    <xf numFmtId="0" fontId="48" fillId="40" borderId="0" xfId="98" applyFont="1" applyFill="1"/>
    <xf numFmtId="14" fontId="47" fillId="40" borderId="0" xfId="98" applyNumberFormat="1" applyFont="1" applyFill="1"/>
    <xf numFmtId="14" fontId="47" fillId="40" borderId="0" xfId="98" applyNumberFormat="1" applyFont="1" applyFill="1" applyAlignment="1">
      <alignment horizontal="left"/>
    </xf>
    <xf numFmtId="168" fontId="75" fillId="41"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Border="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NumberFormat="1" applyFont="1" applyFill="1" applyAlignment="1"/>
    <xf numFmtId="41" fontId="7" fillId="13" borderId="10" xfId="59" applyNumberFormat="1" applyFont="1" applyFill="1" applyBorder="1" applyAlignment="1">
      <alignment horizontal="right"/>
    </xf>
    <xf numFmtId="168" fontId="14" fillId="31" borderId="0" xfId="0" applyNumberFormat="1" applyFont="1" applyFill="1" applyAlignment="1">
      <alignment horizontal="left"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NumberFormat="1" applyFont="1" applyFill="1" applyBorder="1" applyAlignment="1" applyProtection="1">
      <alignment horizontal="center" wrapText="1"/>
      <protection locked="0"/>
    </xf>
    <xf numFmtId="49" fontId="75" fillId="42" borderId="10" xfId="100" applyNumberFormat="1" applyFont="1" applyFill="1" applyBorder="1" applyAlignment="1">
      <alignment horizontal="center" vertical="center" wrapText="1"/>
    </xf>
    <xf numFmtId="49" fontId="75" fillId="43" borderId="10" xfId="100" applyNumberFormat="1" applyFont="1" applyFill="1" applyBorder="1" applyAlignment="1">
      <alignment horizontal="center" vertical="center" wrapText="1"/>
    </xf>
    <xf numFmtId="0" fontId="42" fillId="44" borderId="10" xfId="59" applyNumberFormat="1" applyFont="1" applyFill="1" applyBorder="1" applyAlignment="1"/>
    <xf numFmtId="0" fontId="7" fillId="38" borderId="27" xfId="59" applyNumberFormat="1" applyFont="1" applyFill="1" applyBorder="1" applyAlignment="1">
      <alignment horizontal="center" vertical="center" wrapText="1"/>
    </xf>
    <xf numFmtId="0" fontId="14" fillId="44" borderId="10" xfId="100" applyNumberFormat="1" applyFont="1" applyFill="1" applyBorder="1" applyAlignment="1">
      <alignment horizontal="left" vertical="center" wrapText="1" indent="1"/>
    </xf>
    <xf numFmtId="49" fontId="40" fillId="39" borderId="10" xfId="100" applyNumberFormat="1" applyFont="1" applyFill="1" applyBorder="1" applyAlignment="1">
      <alignment horizontal="left" vertical="center" wrapText="1"/>
    </xf>
    <xf numFmtId="49" fontId="7"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1" borderId="10" xfId="114" applyNumberFormat="1" applyFont="1" applyFill="1" applyBorder="1" applyAlignment="1"/>
    <xf numFmtId="49" fontId="79" fillId="41" borderId="40" xfId="114" applyNumberFormat="1" applyFont="1" applyFill="1" applyBorder="1"/>
    <xf numFmtId="49" fontId="79" fillId="41" borderId="10" xfId="114" applyNumberFormat="1" applyFont="1" applyFill="1" applyBorder="1" applyAlignment="1">
      <alignment wrapText="1"/>
    </xf>
    <xf numFmtId="41" fontId="79" fillId="41" borderId="10" xfId="114" applyNumberFormat="1" applyFont="1" applyFill="1" applyBorder="1"/>
    <xf numFmtId="168" fontId="75" fillId="41" borderId="10" xfId="114" applyNumberFormat="1" applyFont="1" applyFill="1" applyBorder="1"/>
    <xf numFmtId="0" fontId="80" fillId="0" borderId="0" xfId="114" applyFont="1" applyFill="1" applyBorder="1"/>
    <xf numFmtId="10" fontId="80" fillId="40"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0" fontId="76" fillId="40" borderId="10" xfId="113" applyNumberFormat="1" applyFont="1" applyFill="1" applyBorder="1"/>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40" borderId="10" xfId="113" applyNumberFormat="1" applyFont="1" applyFill="1" applyBorder="1" applyAlignment="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40" borderId="10" xfId="113" applyNumberFormat="1" applyFont="1" applyFill="1" applyBorder="1"/>
    <xf numFmtId="172" fontId="76" fillId="40"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NumberFormat="1"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NumberFormat="1"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NumberFormat="1" applyFont="1" applyFill="1" applyBorder="1" applyAlignment="1">
      <alignment horizontal="right" indent="1"/>
    </xf>
    <xf numFmtId="0" fontId="40" fillId="36" borderId="26" xfId="97" applyNumberFormat="1" applyFont="1" applyFill="1" applyBorder="1" applyAlignment="1">
      <alignment horizontal="center" vertical="center" wrapText="1"/>
    </xf>
    <xf numFmtId="0" fontId="40" fillId="36" borderId="10" xfId="97" applyNumberFormat="1" applyFont="1" applyFill="1" applyBorder="1" applyAlignment="1">
      <alignment horizontal="center" vertical="center" wrapText="1"/>
    </xf>
    <xf numFmtId="0" fontId="5" fillId="9" borderId="0" xfId="97" applyNumberFormat="1"/>
    <xf numFmtId="1" fontId="64" fillId="7" borderId="10" xfId="102" applyNumberFormat="1" applyFont="1" applyFill="1" applyBorder="1" applyAlignment="1">
      <alignment horizontal="right"/>
    </xf>
    <xf numFmtId="0" fontId="64" fillId="7" borderId="10" xfId="102" applyNumberFormat="1" applyFont="1" applyFill="1" applyBorder="1" applyAlignment="1">
      <alignment horizontal="right" indent="1"/>
    </xf>
    <xf numFmtId="0" fontId="64" fillId="7" borderId="10" xfId="102" applyNumberFormat="1"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9" borderId="10" xfId="97" applyNumberFormat="1" applyFont="1" applyFill="1" applyBorder="1" applyAlignment="1">
      <alignment horizontal="left" indent="1"/>
    </xf>
    <xf numFmtId="0" fontId="10" fillId="38" borderId="11" xfId="97" applyNumberFormat="1" applyFont="1" applyFill="1" applyBorder="1" applyAlignment="1">
      <alignment horizontal="left" indent="1"/>
    </xf>
    <xf numFmtId="0" fontId="10" fillId="7" borderId="10" xfId="59" applyNumberFormat="1" applyFont="1" applyFill="1" applyBorder="1" applyAlignment="1">
      <alignment horizontal="left" indent="1"/>
    </xf>
    <xf numFmtId="0" fontId="10" fillId="39" borderId="10" xfId="97" applyNumberFormat="1"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10" fillId="38" borderId="27" xfId="59" applyNumberFormat="1" applyFont="1" applyFill="1" applyBorder="1" applyAlignment="1">
      <alignment horizontal="center"/>
    </xf>
    <xf numFmtId="164" fontId="10" fillId="38" borderId="25" xfId="59" applyNumberFormat="1" applyFont="1" applyFill="1" applyBorder="1" applyAlignment="1">
      <alignment horizontal="center"/>
    </xf>
    <xf numFmtId="164" fontId="76" fillId="40" borderId="10" xfId="113" applyNumberFormat="1" applyFont="1" applyFill="1" applyBorder="1" applyAlignment="1"/>
    <xf numFmtId="164" fontId="76" fillId="40" borderId="10" xfId="113" applyNumberFormat="1" applyFont="1" applyFill="1" applyBorder="1"/>
    <xf numFmtId="164" fontId="80" fillId="40" borderId="10" xfId="114" applyNumberFormat="1" applyFont="1" applyFill="1" applyBorder="1"/>
    <xf numFmtId="164" fontId="76" fillId="40" borderId="27" xfId="113" applyNumberFormat="1" applyFont="1" applyFill="1" applyBorder="1"/>
    <xf numFmtId="164" fontId="80" fillId="40"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5"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5" borderId="10" xfId="59" applyNumberFormat="1" applyFont="1" applyFill="1" applyBorder="1" applyAlignment="1"/>
    <xf numFmtId="164" fontId="42" fillId="13" borderId="10" xfId="59" applyNumberFormat="1" applyFont="1" applyFill="1" applyBorder="1" applyAlignment="1"/>
    <xf numFmtId="164" fontId="67" fillId="38" borderId="27" xfId="62" applyNumberFormat="1" applyFont="1" applyFill="1" applyBorder="1" applyAlignment="1">
      <alignment horizontal="center" vertical="center"/>
    </xf>
    <xf numFmtId="164" fontId="67" fillId="38" borderId="25" xfId="62" applyNumberFormat="1" applyFont="1" applyFill="1" applyBorder="1" applyAlignment="1">
      <alignment horizontal="center" vertical="center"/>
    </xf>
    <xf numFmtId="164" fontId="64" fillId="7" borderId="10" xfId="59" applyNumberFormat="1" applyFont="1" applyFill="1" applyBorder="1"/>
    <xf numFmtId="164" fontId="40" fillId="36" borderId="26" xfId="98" applyNumberFormat="1" applyFont="1" applyFill="1" applyBorder="1" applyAlignment="1">
      <alignment horizontal="center" vertical="center" wrapText="1"/>
    </xf>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7" fillId="38" borderId="27" xfId="59" applyNumberFormat="1" applyFont="1" applyFill="1" applyBorder="1" applyAlignment="1">
      <alignment horizontal="center" vertical="center" wrapText="1"/>
    </xf>
    <xf numFmtId="164" fontId="12" fillId="35" borderId="0" xfId="59" applyNumberFormat="1" applyFont="1" applyFill="1" applyBorder="1" applyAlignment="1" applyProtection="1">
      <alignment horizontal="right"/>
      <protection locked="0"/>
    </xf>
    <xf numFmtId="164" fontId="7" fillId="38" borderId="25" xfId="59" applyNumberFormat="1" applyFont="1" applyFill="1" applyBorder="1" applyAlignment="1">
      <alignment horizontal="center" vertical="center" wrapText="1"/>
    </xf>
    <xf numFmtId="164" fontId="12" fillId="35" borderId="34" xfId="59" applyNumberFormat="1" applyFont="1" applyFill="1" applyBorder="1" applyAlignment="1" applyProtection="1">
      <alignment horizontal="right"/>
      <protection locked="0"/>
    </xf>
    <xf numFmtId="43" fontId="42" fillId="13" borderId="10" xfId="59" applyNumberFormat="1" applyFont="1" applyFill="1" applyBorder="1" applyAlignment="1"/>
    <xf numFmtId="173" fontId="76" fillId="40"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49" fontId="68" fillId="36" borderId="32" xfId="100" applyNumberFormat="1" applyFont="1" applyFill="1" applyBorder="1" applyAlignment="1">
      <alignment horizontal="center" vertical="center" wrapText="1"/>
    </xf>
    <xf numFmtId="0" fontId="64" fillId="7" borderId="10" xfId="59" applyNumberFormat="1" applyFont="1" applyFill="1" applyBorder="1" applyAlignment="1">
      <alignment horizontal="right"/>
    </xf>
    <xf numFmtId="0" fontId="64" fillId="7" borderId="10" xfId="102" applyNumberFormat="1"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0" fontId="68" fillId="38" borderId="27" xfId="98" applyFont="1" applyFill="1" applyBorder="1"/>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2" fontId="68" fillId="36" borderId="26" xfId="98" applyNumberFormat="1" applyFont="1" applyFill="1" applyBorder="1" applyAlignment="1">
      <alignment horizontal="left" vertical="center" wrapTex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7" fillId="38" borderId="27" xfId="98" applyNumberFormat="1" applyFont="1" applyFill="1" applyBorder="1"/>
    <xf numFmtId="41" fontId="68" fillId="31" borderId="10" xfId="98" applyNumberFormat="1" applyFont="1" applyFill="1" applyBorder="1" applyAlignment="1">
      <alignment horizontal="left"/>
    </xf>
    <xf numFmtId="41" fontId="7" fillId="38" borderId="27"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49" fontId="68" fillId="32" borderId="10" xfId="100" applyNumberFormat="1" applyFont="1" applyFill="1" applyBorder="1" applyAlignment="1">
      <alignment horizontal="center" vertical="center" wrapText="1"/>
    </xf>
    <xf numFmtId="49" fontId="68" fillId="32" borderId="32" xfId="100" applyNumberFormat="1" applyFont="1" applyFill="1" applyBorder="1" applyAlignment="1">
      <alignment horizontal="center" vertical="center" wrapText="1"/>
    </xf>
    <xf numFmtId="49" fontId="68" fillId="46" borderId="32" xfId="100" applyNumberFormat="1" applyFont="1" applyFill="1" applyBorder="1" applyAlignment="1">
      <alignment horizontal="center" vertical="center" wrapText="1"/>
    </xf>
    <xf numFmtId="49" fontId="68" fillId="47" borderId="32" xfId="100" applyNumberFormat="1" applyFont="1" applyFill="1" applyBorder="1" applyAlignment="1">
      <alignment horizontal="center" vertical="center" wrapText="1"/>
    </xf>
    <xf numFmtId="49" fontId="68" fillId="32" borderId="27" xfId="100" applyNumberFormat="1" applyFont="1" applyFill="1" applyBorder="1" applyAlignment="1">
      <alignment horizontal="center" vertical="center" wrapText="1"/>
    </xf>
    <xf numFmtId="49" fontId="68" fillId="46" borderId="27" xfId="100" applyNumberFormat="1" applyFont="1" applyFill="1" applyBorder="1" applyAlignment="1">
      <alignment horizontal="center" vertical="center" wrapText="1"/>
    </xf>
    <xf numFmtId="49" fontId="68" fillId="46" borderId="11" xfId="100" applyNumberFormat="1" applyFont="1" applyFill="1" applyBorder="1" applyAlignment="1">
      <alignment horizontal="center" vertical="center" wrapText="1"/>
    </xf>
    <xf numFmtId="49" fontId="68" fillId="46" borderId="25" xfId="100" applyNumberFormat="1" applyFont="1" applyFill="1" applyBorder="1" applyAlignment="1">
      <alignment horizontal="center" vertical="center" wrapText="1"/>
    </xf>
    <xf numFmtId="49" fontId="68" fillId="47" borderId="27" xfId="100" applyNumberFormat="1" applyFont="1" applyFill="1" applyBorder="1" applyAlignment="1">
      <alignment horizontal="center" vertical="center" wrapText="1"/>
    </xf>
    <xf numFmtId="49" fontId="68" fillId="47" borderId="11" xfId="100" applyNumberFormat="1" applyFont="1" applyFill="1" applyBorder="1" applyAlignment="1">
      <alignment horizontal="center" vertical="center" wrapText="1"/>
    </xf>
    <xf numFmtId="49" fontId="68" fillId="47" borderId="25" xfId="100" applyNumberFormat="1" applyFont="1" applyFill="1" applyBorder="1" applyAlignment="1">
      <alignment horizontal="center" vertical="center" wrapTex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Border="1" applyAlignment="1">
      <alignment horizontal="left"/>
    </xf>
    <xf numFmtId="164" fontId="10" fillId="33" borderId="0" xfId="97" applyNumberFormat="1" applyFont="1" applyFill="1" applyBorder="1" applyAlignment="1">
      <alignment horizontal="center"/>
    </xf>
    <xf numFmtId="0" fontId="6" fillId="0" borderId="0" xfId="97" applyFont="1" applyFill="1" applyAlignment="1"/>
    <xf numFmtId="10" fontId="7" fillId="13" borderId="10" xfId="107" applyNumberFormat="1" applyFont="1" applyFill="1" applyBorder="1" applyAlignment="1">
      <alignment horizontal="right"/>
    </xf>
    <xf numFmtId="0" fontId="10" fillId="53"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53" borderId="0" xfId="0" applyFont="1" applyFill="1" applyAlignment="1" applyProtection="1">
      <alignment horizontal="left"/>
      <protection locked="0"/>
    </xf>
    <xf numFmtId="0" fontId="8" fillId="53"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64" fillId="7" borderId="10" xfId="100" applyNumberFormat="1" applyFont="1" applyFill="1" applyBorder="1" applyAlignment="1">
      <alignment horizontal="right" indent="1"/>
    </xf>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NumberFormat="1" applyFont="1" applyFill="1" applyBorder="1" applyAlignment="1">
      <alignment horizontal="left"/>
    </xf>
    <xf numFmtId="174" fontId="64" fillId="7" borderId="10" xfId="59" applyNumberFormat="1" applyFont="1" applyFill="1" applyBorder="1" applyAlignment="1">
      <alignment horizontal="right"/>
    </xf>
    <xf numFmtId="14" fontId="10" fillId="0" borderId="0" xfId="92" applyNumberFormat="1" applyFont="1" applyAlignment="1">
      <alignment vertical="top"/>
    </xf>
    <xf numFmtId="1" fontId="64" fillId="33" borderId="0" xfId="92" applyFont="1" applyFill="1" applyBorder="1"/>
    <xf numFmtId="1" fontId="64" fillId="0" borderId="0" xfId="92" applyFont="1"/>
    <xf numFmtId="0" fontId="86" fillId="0" borderId="0" xfId="90" applyFont="1"/>
    <xf numFmtId="0" fontId="10" fillId="33" borderId="0" xfId="98" applyFill="1" applyAlignment="1">
      <alignment horizontal="left" vertical="center" indent="1"/>
    </xf>
    <xf numFmtId="0" fontId="10" fillId="9" borderId="0" xfId="98"/>
    <xf numFmtId="0" fontId="87" fillId="0" borderId="43" xfId="0" applyFont="1" applyBorder="1" applyAlignment="1">
      <alignment horizontal="center" vertical="center" wrapText="1"/>
    </xf>
    <xf numFmtId="0" fontId="87" fillId="33" borderId="0" xfId="0" applyFont="1" applyFill="1" applyBorder="1" applyAlignment="1">
      <alignment horizontal="left" vertical="top" wrapText="1" indent="1"/>
    </xf>
    <xf numFmtId="164" fontId="88" fillId="33" borderId="22" xfId="0" applyNumberFormat="1" applyFont="1" applyFill="1" applyBorder="1" applyAlignment="1">
      <alignment horizontal="left" vertical="top" wrapText="1" indent="1"/>
    </xf>
    <xf numFmtId="164" fontId="87" fillId="33" borderId="0" xfId="0" applyNumberFormat="1" applyFont="1" applyFill="1" applyBorder="1" applyAlignment="1">
      <alignment horizontal="left" vertical="top" wrapText="1" indent="1"/>
    </xf>
    <xf numFmtId="164" fontId="88" fillId="33" borderId="0" xfId="0" applyNumberFormat="1" applyFont="1" applyFill="1" applyBorder="1" applyAlignment="1">
      <alignment horizontal="left" vertical="top" wrapText="1" indent="1"/>
    </xf>
    <xf numFmtId="0" fontId="87" fillId="33" borderId="15" xfId="0" applyFont="1" applyFill="1" applyBorder="1" applyAlignment="1">
      <alignment horizontal="left" vertical="top" wrapText="1" indent="1"/>
    </xf>
    <xf numFmtId="0" fontId="5" fillId="33" borderId="0" xfId="0" applyFont="1" applyFill="1"/>
    <xf numFmtId="1" fontId="55" fillId="33" borderId="0" xfId="92" applyFill="1"/>
    <xf numFmtId="1" fontId="71" fillId="33" borderId="0" xfId="92" applyFont="1" applyFill="1" applyAlignment="1">
      <alignment horizontal="center" vertical="center" wrapTex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0" fontId="64"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1" fillId="33" borderId="0" xfId="97" applyFont="1" applyFill="1"/>
    <xf numFmtId="0" fontId="87" fillId="0" borderId="48" xfId="0" applyFont="1" applyBorder="1" applyAlignment="1">
      <alignment horizontal="center" vertical="center" wrapText="1"/>
    </xf>
    <xf numFmtId="0" fontId="87" fillId="33" borderId="0" xfId="0" applyFont="1" applyFill="1" applyBorder="1" applyAlignment="1">
      <alignment horizontal="left" vertical="top" wrapText="1"/>
    </xf>
    <xf numFmtId="0" fontId="86" fillId="33" borderId="0" xfId="0" applyFont="1" applyFill="1" applyBorder="1" applyAlignment="1">
      <alignment horizontal="left" vertical="top" wrapText="1"/>
    </xf>
    <xf numFmtId="0" fontId="87" fillId="0" borderId="22" xfId="0" applyFont="1" applyBorder="1" applyAlignment="1">
      <alignment horizontal="center" vertical="center" wrapText="1"/>
    </xf>
    <xf numFmtId="164" fontId="5" fillId="9" borderId="0" xfId="97" applyNumberFormat="1"/>
    <xf numFmtId="0" fontId="5" fillId="9" borderId="0" xfId="97" applyBorder="1"/>
    <xf numFmtId="1" fontId="5" fillId="9" borderId="0" xfId="97" applyNumberFormat="1"/>
    <xf numFmtId="10" fontId="5" fillId="9" borderId="0" xfId="107" applyNumberFormat="1" applyFill="1"/>
    <xf numFmtId="0" fontId="5" fillId="9" borderId="0" xfId="97" applyAlignment="1">
      <alignment horizontal="left" vertical="center"/>
    </xf>
    <xf numFmtId="0" fontId="5" fillId="33" borderId="0" xfId="97" applyFill="1" applyAlignment="1">
      <alignment horizontal="left" vertical="center"/>
    </xf>
    <xf numFmtId="0" fontId="5" fillId="33" borderId="0" xfId="97" applyFill="1" applyBorder="1"/>
    <xf numFmtId="0" fontId="86" fillId="33" borderId="22" xfId="0" applyFont="1" applyFill="1" applyBorder="1" applyAlignment="1">
      <alignment horizontal="center" vertical="top" wrapText="1"/>
    </xf>
    <xf numFmtId="0" fontId="86" fillId="33" borderId="0" xfId="0" applyFont="1" applyFill="1" applyBorder="1" applyAlignment="1">
      <alignment horizontal="center" vertical="top" wrapText="1"/>
    </xf>
    <xf numFmtId="176" fontId="5" fillId="9" borderId="0" xfId="107" applyNumberFormat="1" applyFill="1"/>
    <xf numFmtId="49" fontId="5" fillId="7" borderId="10" xfId="59" applyNumberFormat="1" applyFont="1" applyFill="1" applyBorder="1" applyAlignment="1" applyProtection="1">
      <alignment horizontal="right"/>
      <protection locked="0"/>
    </xf>
    <xf numFmtId="0" fontId="5" fillId="7" borderId="10" xfId="59" applyNumberFormat="1" applyFont="1" applyFill="1" applyBorder="1" applyAlignment="1" applyProtection="1">
      <alignment horizontal="right"/>
      <protection locked="0"/>
    </xf>
    <xf numFmtId="164" fontId="67" fillId="35" borderId="10" xfId="113" applyNumberFormat="1" applyFont="1" applyFill="1" applyBorder="1"/>
    <xf numFmtId="173" fontId="67" fillId="35" borderId="10" xfId="113" applyNumberFormat="1" applyFont="1" applyFill="1" applyBorder="1"/>
    <xf numFmtId="0" fontId="5" fillId="0" borderId="0" xfId="0" applyFont="1" applyAlignment="1">
      <alignment vertical="center" wrapText="1"/>
    </xf>
    <xf numFmtId="174" fontId="64" fillId="7" borderId="25" xfId="59" applyNumberFormat="1" applyFont="1" applyFill="1" applyBorder="1" applyAlignment="1">
      <alignment horizontal="center"/>
    </xf>
    <xf numFmtId="0" fontId="5" fillId="0" borderId="0" xfId="0" applyFont="1" applyAlignment="1">
      <alignment horizontal="left" vertical="top"/>
    </xf>
    <xf numFmtId="0" fontId="5" fillId="0" borderId="0" xfId="0" applyFont="1" applyAlignment="1">
      <alignment vertical="top" wrapText="1"/>
    </xf>
    <xf numFmtId="0" fontId="86" fillId="33" borderId="0" xfId="0" applyFont="1" applyFill="1" applyBorder="1" applyAlignment="1">
      <alignment horizontal="left" vertical="top" wrapText="1"/>
    </xf>
    <xf numFmtId="43" fontId="5" fillId="9" borderId="0" xfId="100" applyNumberFormat="1"/>
    <xf numFmtId="177" fontId="5" fillId="9" borderId="0" xfId="100" applyNumberFormat="1"/>
    <xf numFmtId="0" fontId="86" fillId="33" borderId="0" xfId="0" applyFont="1" applyFill="1" applyBorder="1" applyAlignment="1">
      <alignment horizontal="left" vertical="top" wrapText="1"/>
    </xf>
    <xf numFmtId="0" fontId="87" fillId="0" borderId="50" xfId="0" applyFont="1" applyBorder="1" applyAlignment="1">
      <alignment horizontal="center" vertical="center" wrapText="1"/>
    </xf>
    <xf numFmtId="164" fontId="0" fillId="33" borderId="0" xfId="0" applyNumberFormat="1" applyFill="1"/>
    <xf numFmtId="0" fontId="17" fillId="7" borderId="11" xfId="72"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4" fillId="36" borderId="0" xfId="97" applyFont="1" applyFill="1" applyBorder="1" applyAlignment="1">
      <alignment horizontal="right" indent="1"/>
    </xf>
    <xf numFmtId="0" fontId="14" fillId="36" borderId="34" xfId="97" applyFont="1" applyFill="1" applyBorder="1" applyAlignment="1">
      <alignment horizontal="right" indent="1"/>
    </xf>
    <xf numFmtId="0" fontId="64" fillId="7" borderId="10" xfId="97" applyFont="1" applyFill="1" applyBorder="1" applyAlignment="1" applyProtection="1">
      <alignment horizontal="left"/>
      <protection locked="0"/>
    </xf>
    <xf numFmtId="0" fontId="64" fillId="7" borderId="11" xfId="97" applyFont="1"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8" fillId="9" borderId="31" xfId="95" applyFont="1" applyBorder="1" applyAlignment="1" applyProtection="1">
      <protection locked="0"/>
    </xf>
    <xf numFmtId="0" fontId="5" fillId="9" borderId="12" xfId="95" applyBorder="1" applyAlignment="1"/>
    <xf numFmtId="0" fontId="5" fillId="9" borderId="14" xfId="95" applyBorder="1" applyAlignment="1"/>
    <xf numFmtId="0" fontId="84" fillId="7" borderId="27" xfId="95" applyFont="1" applyFill="1" applyBorder="1" applyAlignment="1"/>
    <xf numFmtId="0" fontId="64" fillId="7" borderId="27" xfId="94" applyFont="1" applyFill="1" applyBorder="1" applyAlignment="1"/>
    <xf numFmtId="0" fontId="64" fillId="7" borderId="25" xfId="94" applyFont="1" applyFill="1" applyBorder="1" applyAlignment="1"/>
    <xf numFmtId="14" fontId="84" fillId="7" borderId="27" xfId="95" applyNumberFormat="1" applyFont="1" applyFill="1" applyBorder="1" applyAlignment="1"/>
    <xf numFmtId="14" fontId="64" fillId="7" borderId="27" xfId="94" applyNumberFormat="1" applyFont="1" applyFill="1" applyBorder="1" applyAlignment="1"/>
    <xf numFmtId="14" fontId="64" fillId="7" borderId="25" xfId="94" applyNumberFormat="1" applyFont="1" applyFill="1" applyBorder="1" applyAlignment="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applyBorder="1" applyAlignment="1" applyProtection="1"/>
    <xf numFmtId="0" fontId="5" fillId="9" borderId="0" xfId="95" applyBorder="1" applyAlignment="1"/>
    <xf numFmtId="0" fontId="90" fillId="7" borderId="10" xfId="95" applyFont="1" applyFill="1" applyBorder="1" applyAlignment="1"/>
    <xf numFmtId="0" fontId="91" fillId="7" borderId="10" xfId="95" applyFont="1" applyFill="1" applyBorder="1" applyAlignment="1"/>
    <xf numFmtId="0" fontId="84" fillId="7" borderId="10" xfId="95" applyFont="1" applyFill="1" applyBorder="1" applyAlignment="1"/>
    <xf numFmtId="0" fontId="64" fillId="7" borderId="10" xfId="95" applyFont="1" applyFill="1" applyBorder="1" applyAlignment="1"/>
    <xf numFmtId="0" fontId="13" fillId="0" borderId="0" xfId="95" applyFont="1" applyFill="1" applyAlignment="1"/>
    <xf numFmtId="0" fontId="5" fillId="0" borderId="0" xfId="94" applyFill="1" applyAlignment="1"/>
    <xf numFmtId="0" fontId="19" fillId="37" borderId="0" xfId="93" applyFont="1" applyFill="1" applyBorder="1" applyAlignment="1">
      <alignment horizontal="left" vertical="center"/>
    </xf>
    <xf numFmtId="0" fontId="7" fillId="48" borderId="10" xfId="112" applyNumberFormat="1" applyFont="1" applyFill="1" applyBorder="1" applyAlignment="1">
      <alignment horizontal="center" vertical="center"/>
    </xf>
    <xf numFmtId="0" fontId="7" fillId="49" borderId="10" xfId="112" applyNumberFormat="1" applyFont="1" applyFill="1" applyBorder="1" applyAlignment="1">
      <alignment horizontal="center" vertical="center"/>
    </xf>
    <xf numFmtId="0" fontId="8" fillId="0" borderId="0" xfId="99" applyFont="1" applyFill="1" applyBorder="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applyAlignment="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applyAlignment="1"/>
    <xf numFmtId="0" fontId="8" fillId="45" borderId="0" xfId="0" applyFont="1" applyFill="1" applyAlignment="1">
      <alignment horizontal="left" vertical="top" wrapText="1"/>
    </xf>
    <xf numFmtId="0" fontId="6" fillId="9" borderId="0" xfId="97" applyFont="1" applyAlignment="1"/>
    <xf numFmtId="0" fontId="8" fillId="45"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49" fontId="75" fillId="43" borderId="29" xfId="100" applyNumberFormat="1" applyFont="1" applyFill="1" applyBorder="1" applyAlignment="1">
      <alignment horizontal="center" vertical="center" wrapText="1"/>
    </xf>
    <xf numFmtId="49" fontId="75" fillId="43" borderId="26" xfId="100" applyNumberFormat="1" applyFont="1" applyFill="1" applyBorder="1" applyAlignment="1">
      <alignment horizontal="center" vertical="center" wrapText="1"/>
    </xf>
    <xf numFmtId="49" fontId="75" fillId="43" borderId="35" xfId="100" applyNumberFormat="1" applyFont="1" applyFill="1" applyBorder="1" applyAlignment="1">
      <alignment horizontal="center" vertical="center" wrapText="1"/>
    </xf>
    <xf numFmtId="0" fontId="52" fillId="50" borderId="10" xfId="0" applyNumberFormat="1" applyFont="1" applyFill="1" applyBorder="1" applyAlignment="1" applyProtection="1">
      <alignment horizontal="center"/>
      <protection locked="0"/>
    </xf>
    <xf numFmtId="0" fontId="52" fillId="45" borderId="10" xfId="0" applyNumberFormat="1" applyFont="1" applyFill="1" applyBorder="1" applyAlignment="1" applyProtection="1">
      <alignment horizontal="center"/>
      <protection locked="0"/>
    </xf>
    <xf numFmtId="0" fontId="5" fillId="9" borderId="0" xfId="97" applyAlignment="1"/>
    <xf numFmtId="49" fontId="75" fillId="42" borderId="11" xfId="100" applyNumberFormat="1" applyFont="1" applyFill="1" applyBorder="1" applyAlignment="1">
      <alignment horizontal="center" vertical="center" wrapText="1"/>
    </xf>
    <xf numFmtId="49" fontId="75" fillId="42" borderId="27" xfId="100" applyNumberFormat="1" applyFont="1" applyFill="1" applyBorder="1" applyAlignment="1">
      <alignment horizontal="center" vertical="center" wrapText="1"/>
    </xf>
    <xf numFmtId="49" fontId="75" fillId="42" borderId="25" xfId="100" applyNumberFormat="1" applyFont="1" applyFill="1" applyBorder="1" applyAlignment="1">
      <alignment horizontal="center" vertical="center" wrapText="1"/>
    </xf>
    <xf numFmtId="49" fontId="75" fillId="43" borderId="11" xfId="100" applyNumberFormat="1" applyFont="1" applyFill="1" applyBorder="1" applyAlignment="1">
      <alignment horizontal="center" vertical="center" wrapText="1"/>
    </xf>
    <xf numFmtId="49" fontId="75" fillId="43" borderId="27" xfId="100" applyNumberFormat="1" applyFont="1" applyFill="1" applyBorder="1" applyAlignment="1">
      <alignment horizontal="center" vertical="center" wrapText="1"/>
    </xf>
    <xf numFmtId="49" fontId="75" fillId="43"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51" borderId="30" xfId="100" applyNumberFormat="1" applyFont="1" applyFill="1" applyBorder="1" applyAlignment="1">
      <alignment horizontal="center" vertical="center" wrapText="1"/>
    </xf>
    <xf numFmtId="49" fontId="75" fillId="51" borderId="0" xfId="100" applyNumberFormat="1" applyFont="1" applyFill="1" applyBorder="1" applyAlignment="1">
      <alignment horizontal="center" vertical="center" wrapText="1"/>
    </xf>
    <xf numFmtId="49" fontId="75" fillId="51" borderId="34" xfId="100" applyNumberFormat="1" applyFont="1" applyFill="1" applyBorder="1" applyAlignment="1">
      <alignment horizontal="center" vertical="center" wrapText="1"/>
    </xf>
    <xf numFmtId="49" fontId="75" fillId="51" borderId="29" xfId="100" applyNumberFormat="1" applyFont="1" applyFill="1" applyBorder="1" applyAlignment="1">
      <alignment horizontal="center" vertical="center" wrapText="1"/>
    </xf>
    <xf numFmtId="49" fontId="75" fillId="51" borderId="26" xfId="100" applyNumberFormat="1" applyFont="1" applyFill="1" applyBorder="1" applyAlignment="1">
      <alignment horizontal="center" vertical="center" wrapText="1"/>
    </xf>
    <xf numFmtId="49" fontId="75" fillId="51" borderId="35" xfId="100" applyNumberFormat="1" applyFont="1" applyFill="1" applyBorder="1" applyAlignment="1">
      <alignment horizontal="center" vertical="center" wrapText="1"/>
    </xf>
    <xf numFmtId="49" fontId="75" fillId="52" borderId="33" xfId="100" applyNumberFormat="1" applyFont="1" applyFill="1" applyBorder="1" applyAlignment="1">
      <alignment horizontal="center" vertical="center" wrapText="1"/>
    </xf>
    <xf numFmtId="49" fontId="75" fillId="52" borderId="36" xfId="100" applyNumberFormat="1" applyFont="1" applyFill="1" applyBorder="1" applyAlignment="1">
      <alignment horizontal="center" vertical="center" wrapText="1"/>
    </xf>
    <xf numFmtId="49" fontId="75" fillId="52" borderId="37"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2" borderId="29" xfId="100" applyNumberFormat="1" applyFont="1" applyFill="1" applyBorder="1" applyAlignment="1">
      <alignment horizontal="center" vertical="center" wrapText="1"/>
    </xf>
    <xf numFmtId="49" fontId="75" fillId="42" borderId="26" xfId="100" applyNumberFormat="1" applyFont="1" applyFill="1" applyBorder="1" applyAlignment="1">
      <alignment horizontal="center" vertical="center" wrapText="1"/>
    </xf>
    <xf numFmtId="49" fontId="75" fillId="42" borderId="35" xfId="100" applyNumberFormat="1" applyFont="1" applyFill="1" applyBorder="1" applyAlignment="1">
      <alignment horizontal="center" vertical="center" wrapText="1"/>
    </xf>
    <xf numFmtId="0" fontId="64" fillId="7" borderId="10" xfId="97" applyNumberFormat="1"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87" fillId="33" borderId="41" xfId="0" applyFont="1" applyFill="1" applyBorder="1" applyAlignment="1">
      <alignment horizontal="left" vertical="top" wrapText="1"/>
    </xf>
    <xf numFmtId="0" fontId="87" fillId="33" borderId="42" xfId="0" applyFont="1" applyFill="1" applyBorder="1" applyAlignment="1">
      <alignment horizontal="left" vertical="top" wrapText="1"/>
    </xf>
    <xf numFmtId="0" fontId="87" fillId="33" borderId="47" xfId="0" applyFont="1" applyFill="1" applyBorder="1" applyAlignment="1">
      <alignment horizontal="left" vertical="top" wrapText="1"/>
    </xf>
    <xf numFmtId="0" fontId="87" fillId="0" borderId="41" xfId="0" applyFont="1" applyFill="1" applyBorder="1" applyAlignment="1">
      <alignment horizontal="left" vertical="top" wrapText="1"/>
    </xf>
    <xf numFmtId="0" fontId="87" fillId="0" borderId="42" xfId="0" applyFont="1" applyFill="1" applyBorder="1" applyAlignment="1">
      <alignment horizontal="left" vertical="top" wrapText="1"/>
    </xf>
    <xf numFmtId="0" fontId="87" fillId="0" borderId="47" xfId="0" applyFont="1" applyFill="1" applyBorder="1" applyAlignment="1">
      <alignment horizontal="left" vertical="top" wrapText="1"/>
    </xf>
    <xf numFmtId="0" fontId="87" fillId="0" borderId="31" xfId="0" applyFont="1" applyFill="1" applyBorder="1" applyAlignment="1">
      <alignment horizontal="left" vertical="top" wrapText="1"/>
    </xf>
    <xf numFmtId="0" fontId="87" fillId="0" borderId="12" xfId="0" applyFont="1" applyFill="1" applyBorder="1" applyAlignment="1">
      <alignment horizontal="left" vertical="top" wrapText="1"/>
    </xf>
    <xf numFmtId="0" fontId="87" fillId="0" borderId="14" xfId="0" applyFont="1" applyFill="1" applyBorder="1" applyAlignment="1">
      <alignment horizontal="left" vertical="top" wrapText="1"/>
    </xf>
    <xf numFmtId="0" fontId="87" fillId="0" borderId="23" xfId="0" applyFont="1" applyFill="1" applyBorder="1" applyAlignment="1">
      <alignment horizontal="left" vertical="top" wrapText="1"/>
    </xf>
    <xf numFmtId="0" fontId="87" fillId="0" borderId="13" xfId="0" applyFont="1" applyFill="1" applyBorder="1" applyAlignment="1">
      <alignment horizontal="left" vertical="top" wrapText="1"/>
    </xf>
    <xf numFmtId="0" fontId="87" fillId="0" borderId="16" xfId="0" applyFont="1" applyFill="1" applyBorder="1" applyAlignment="1">
      <alignment horizontal="left" vertical="top" wrapText="1"/>
    </xf>
    <xf numFmtId="0" fontId="87" fillId="0" borderId="54" xfId="0" applyFont="1" applyFill="1" applyBorder="1" applyAlignment="1">
      <alignment horizontal="left" vertical="top" wrapText="1"/>
    </xf>
    <xf numFmtId="0" fontId="87" fillId="0" borderId="55" xfId="0" applyFont="1" applyFill="1" applyBorder="1" applyAlignment="1">
      <alignment horizontal="left" vertical="top" wrapText="1"/>
    </xf>
    <xf numFmtId="0" fontId="87" fillId="0" borderId="56" xfId="0" applyFont="1" applyFill="1" applyBorder="1" applyAlignment="1">
      <alignment horizontal="left" vertical="top" wrapText="1"/>
    </xf>
    <xf numFmtId="0" fontId="87" fillId="0" borderId="22" xfId="0" applyFont="1" applyFill="1" applyBorder="1" applyAlignment="1">
      <alignment horizontal="left" vertical="top" wrapText="1"/>
    </xf>
    <xf numFmtId="0" fontId="87" fillId="0" borderId="0" xfId="0" applyFont="1" applyFill="1" applyBorder="1" applyAlignment="1">
      <alignment horizontal="left" vertical="top" wrapText="1"/>
    </xf>
    <xf numFmtId="0" fontId="87" fillId="0" borderId="15" xfId="0" applyFont="1" applyFill="1" applyBorder="1" applyAlignment="1">
      <alignment horizontal="left" vertical="top" wrapText="1"/>
    </xf>
    <xf numFmtId="0" fontId="87" fillId="33" borderId="54" xfId="0" applyFont="1" applyFill="1" applyBorder="1" applyAlignment="1">
      <alignment horizontal="left" vertical="top" wrapText="1"/>
    </xf>
    <xf numFmtId="0" fontId="87" fillId="33" borderId="55" xfId="0" applyFont="1" applyFill="1" applyBorder="1" applyAlignment="1">
      <alignment horizontal="left" vertical="top" wrapText="1"/>
    </xf>
    <xf numFmtId="0" fontId="87" fillId="33" borderId="56" xfId="0" applyFont="1" applyFill="1" applyBorder="1" applyAlignment="1">
      <alignment horizontal="left" vertical="top" wrapText="1"/>
    </xf>
    <xf numFmtId="0" fontId="87" fillId="33" borderId="22" xfId="0" applyFont="1" applyFill="1" applyBorder="1" applyAlignment="1">
      <alignment horizontal="left" vertical="top" wrapText="1"/>
    </xf>
    <xf numFmtId="0" fontId="87" fillId="33" borderId="0" xfId="0" applyFont="1" applyFill="1" applyBorder="1" applyAlignment="1">
      <alignment horizontal="left" vertical="top" wrapText="1"/>
    </xf>
    <xf numFmtId="0" fontId="87" fillId="33" borderId="15" xfId="0" applyFont="1" applyFill="1" applyBorder="1" applyAlignment="1">
      <alignment horizontal="left" vertical="top" wrapText="1"/>
    </xf>
    <xf numFmtId="0" fontId="87" fillId="33" borderId="49" xfId="0" applyFont="1" applyFill="1" applyBorder="1" applyAlignment="1">
      <alignment horizontal="left" vertical="top" wrapText="1"/>
    </xf>
    <xf numFmtId="0" fontId="87" fillId="33" borderId="26" xfId="0" applyFont="1" applyFill="1" applyBorder="1" applyAlignment="1">
      <alignment horizontal="left" vertical="top" wrapText="1"/>
    </xf>
    <xf numFmtId="0" fontId="87" fillId="33" borderId="58" xfId="0" applyFont="1" applyFill="1" applyBorder="1" applyAlignment="1">
      <alignment horizontal="left" vertical="top" wrapText="1"/>
    </xf>
    <xf numFmtId="0" fontId="86" fillId="33" borderId="0" xfId="0" applyFont="1" applyFill="1" applyBorder="1" applyAlignment="1">
      <alignment horizontal="left" vertical="top" wrapText="1"/>
    </xf>
    <xf numFmtId="0" fontId="87" fillId="33" borderId="23" xfId="0" applyFont="1" applyFill="1" applyBorder="1" applyAlignment="1">
      <alignment horizontal="left" vertical="top" wrapText="1"/>
    </xf>
    <xf numFmtId="0" fontId="87" fillId="33" borderId="13" xfId="0" applyFont="1" applyFill="1" applyBorder="1" applyAlignment="1">
      <alignment horizontal="left" vertical="top" wrapText="1"/>
    </xf>
    <xf numFmtId="0" fontId="87" fillId="33" borderId="16" xfId="0" applyFont="1" applyFill="1" applyBorder="1" applyAlignment="1">
      <alignment horizontal="left" vertical="top" wrapText="1"/>
    </xf>
    <xf numFmtId="0" fontId="87" fillId="0" borderId="51" xfId="0" applyFont="1" applyBorder="1" applyAlignment="1">
      <alignment horizontal="center" vertical="center" wrapText="1"/>
    </xf>
    <xf numFmtId="0" fontId="87" fillId="0" borderId="44" xfId="0" applyFont="1" applyBorder="1" applyAlignment="1">
      <alignment horizontal="center" vertical="center" wrapText="1"/>
    </xf>
    <xf numFmtId="0" fontId="87" fillId="0" borderId="45" xfId="0" applyFont="1" applyBorder="1" applyAlignment="1">
      <alignment horizontal="center" vertical="center" wrapText="1"/>
    </xf>
    <xf numFmtId="0" fontId="87" fillId="33" borderId="0" xfId="0" applyFont="1" applyFill="1" applyBorder="1" applyAlignment="1">
      <alignment horizontal="left" vertical="top" wrapText="1" indent="1"/>
    </xf>
    <xf numFmtId="0" fontId="87" fillId="33" borderId="15" xfId="0" applyFont="1" applyFill="1" applyBorder="1" applyAlignment="1">
      <alignment horizontal="left" vertical="top" wrapText="1" indent="1"/>
    </xf>
    <xf numFmtId="164" fontId="87" fillId="33" borderId="0" xfId="0" applyNumberFormat="1" applyFont="1" applyFill="1" applyBorder="1" applyAlignment="1">
      <alignment horizontal="center" vertical="center" wrapText="1"/>
    </xf>
    <xf numFmtId="164" fontId="88" fillId="33" borderId="0" xfId="0" applyNumberFormat="1" applyFont="1" applyFill="1" applyBorder="1" applyAlignment="1">
      <alignment horizontal="center" vertical="center" wrapText="1"/>
    </xf>
    <xf numFmtId="164" fontId="88" fillId="33" borderId="26" xfId="0" applyNumberFormat="1" applyFont="1" applyFill="1" applyBorder="1" applyAlignment="1">
      <alignment horizontal="center" vertical="center" wrapText="1"/>
    </xf>
    <xf numFmtId="164" fontId="87" fillId="33" borderId="26" xfId="0" applyNumberFormat="1" applyFont="1" applyFill="1" applyBorder="1" applyAlignment="1">
      <alignment horizontal="center" vertical="center" wrapText="1"/>
    </xf>
    <xf numFmtId="0" fontId="87" fillId="0" borderId="48" xfId="0" applyFont="1" applyBorder="1" applyAlignment="1">
      <alignment horizontal="center" vertical="center" wrapText="1"/>
    </xf>
    <xf numFmtId="0" fontId="87" fillId="0" borderId="50" xfId="0" applyFont="1" applyBorder="1" applyAlignment="1">
      <alignment horizontal="center" vertical="center" wrapText="1"/>
    </xf>
    <xf numFmtId="0" fontId="87" fillId="33" borderId="52" xfId="0" applyFont="1" applyFill="1" applyBorder="1" applyAlignment="1">
      <alignment horizontal="left" vertical="top" wrapText="1"/>
    </xf>
    <xf numFmtId="0" fontId="87" fillId="33" borderId="57" xfId="0" applyFont="1" applyFill="1" applyBorder="1" applyAlignment="1">
      <alignment horizontal="left" vertical="top" wrapText="1"/>
    </xf>
    <xf numFmtId="0" fontId="87" fillId="33" borderId="59" xfId="0" applyFont="1" applyFill="1" applyBorder="1" applyAlignment="1">
      <alignment horizontal="left" vertical="top" wrapText="1"/>
    </xf>
    <xf numFmtId="0" fontId="87" fillId="33" borderId="31" xfId="0" applyFont="1" applyFill="1" applyBorder="1" applyAlignment="1">
      <alignment horizontal="left" vertical="top" wrapText="1"/>
    </xf>
    <xf numFmtId="0" fontId="87" fillId="33" borderId="12" xfId="0" applyFont="1" applyFill="1" applyBorder="1" applyAlignment="1">
      <alignment horizontal="left" vertical="top" wrapText="1"/>
    </xf>
    <xf numFmtId="0" fontId="87" fillId="33" borderId="14" xfId="0" applyFont="1" applyFill="1" applyBorder="1" applyAlignment="1">
      <alignment horizontal="left" vertical="top" wrapText="1"/>
    </xf>
    <xf numFmtId="164" fontId="88" fillId="33" borderId="22" xfId="0" applyNumberFormat="1" applyFont="1" applyFill="1" applyBorder="1" applyAlignment="1">
      <alignment horizontal="center" vertical="center" wrapText="1"/>
    </xf>
    <xf numFmtId="164" fontId="88" fillId="33" borderId="49" xfId="0" applyNumberFormat="1" applyFont="1" applyFill="1" applyBorder="1" applyAlignment="1">
      <alignment horizontal="center" vertical="center" wrapText="1"/>
    </xf>
    <xf numFmtId="164" fontId="88" fillId="33" borderId="52" xfId="0" applyNumberFormat="1" applyFont="1" applyFill="1" applyBorder="1" applyAlignment="1">
      <alignment horizontal="center" vertical="center" wrapText="1"/>
    </xf>
    <xf numFmtId="164" fontId="88" fillId="33" borderId="53" xfId="0" applyNumberFormat="1" applyFont="1" applyFill="1" applyBorder="1" applyAlignment="1">
      <alignment horizontal="center" vertical="center" wrapText="1"/>
    </xf>
    <xf numFmtId="164" fontId="87" fillId="33" borderId="36" xfId="0" applyNumberFormat="1" applyFont="1" applyFill="1" applyBorder="1" applyAlignment="1">
      <alignment horizontal="center" vertical="center" wrapText="1"/>
    </xf>
    <xf numFmtId="164" fontId="87" fillId="33" borderId="46" xfId="0" applyNumberFormat="1" applyFont="1" applyFill="1" applyBorder="1" applyAlignment="1">
      <alignment horizontal="center" vertical="center" wrapText="1"/>
    </xf>
    <xf numFmtId="164" fontId="88" fillId="33" borderId="36" xfId="0" applyNumberFormat="1" applyFont="1" applyFill="1" applyBorder="1" applyAlignment="1">
      <alignment horizontal="center" vertical="center" wrapText="1"/>
    </xf>
    <xf numFmtId="164" fontId="88" fillId="33" borderId="46" xfId="0" applyNumberFormat="1" applyFont="1" applyFill="1" applyBorder="1" applyAlignment="1">
      <alignment horizontal="center" vertical="center" wrapText="1"/>
    </xf>
    <xf numFmtId="164" fontId="87" fillId="33" borderId="22" xfId="0" applyNumberFormat="1" applyFont="1" applyFill="1" applyBorder="1" applyAlignment="1">
      <alignment horizontal="center" vertical="center" wrapText="1"/>
    </xf>
  </cellXfs>
  <cellStyles count="164">
    <cellStyle name="_APL (B001)_Jan11_Rec 2" xfId="160"/>
    <cellStyle name="=C:\WINNT\SYSTEM32\COMMAND.COM 2" xfId="122"/>
    <cellStyle name="=C:\WINNT\SYSTEM32\COMMAND.COM 2 2" xfId="155"/>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1" xfId="162"/>
    <cellStyle name="Comma 12" xfId="132"/>
    <cellStyle name="Comma 12 2" xfId="138"/>
    <cellStyle name="Comma 15" xfId="147"/>
    <cellStyle name="Comma 2" xfId="62"/>
    <cellStyle name="Comma 2 2" xfId="63"/>
    <cellStyle name="Comma 2 3" xfId="130"/>
    <cellStyle name="Comma 2 5" xfId="156"/>
    <cellStyle name="Comma 3" xfId="64"/>
    <cellStyle name="Comma 3 10 3" xfId="161"/>
    <cellStyle name="Comma 3 2" xfId="124"/>
    <cellStyle name="Comma 3 2 2" xfId="157"/>
    <cellStyle name="Comma 4" xfId="121"/>
    <cellStyle name="Comma 4 2" xfId="134"/>
    <cellStyle name="Comma 4 2 2" xfId="159"/>
    <cellStyle name="Comma 5" xfId="129"/>
    <cellStyle name="Comma 5 2" xfId="150"/>
    <cellStyle name="Comma 6" xfId="135"/>
    <cellStyle name="Comma 6 2" xfId="118"/>
    <cellStyle name="Comma 6 2 2 2 2" xfId="137"/>
    <cellStyle name="Comma 6 5" xfId="136"/>
    <cellStyle name="Comma 7" xfId="143"/>
    <cellStyle name="Comma 8" xfId="141"/>
    <cellStyle name="Comma 9" xfId="153"/>
    <cellStyle name="Currency 2" xfId="125"/>
    <cellStyle name="Currency 2 2" xfId="146"/>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cellStyle name="Hyperlink 2 2 2" xfId="149"/>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1"/>
    <cellStyle name="Normal 2" xfId="88"/>
    <cellStyle name="Normal 2 2" xfId="89"/>
    <cellStyle name="Normal 3" xfId="90"/>
    <cellStyle name="Normal 3 2" xfId="91"/>
    <cellStyle name="Normal 3 3" xfId="145"/>
    <cellStyle name="Normal 4" xfId="92"/>
    <cellStyle name="Normal 4 2" xfId="120"/>
    <cellStyle name="Normal 4 2 2" xfId="158"/>
    <cellStyle name="Normal 4 3" xfId="154"/>
    <cellStyle name="Normal 42" xfId="148"/>
    <cellStyle name="Normal 5" xfId="123"/>
    <cellStyle name="Normal 6" xfId="127"/>
    <cellStyle name="Normal 7" xfId="152"/>
    <cellStyle name="Normal 74" xfId="140"/>
    <cellStyle name="Normal 8" xfId="163"/>
    <cellStyle name="Normal 9" xfId="144"/>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39"/>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CCFFCC"/>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90488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164203</xdr:colOff>
      <xdr:row>68</xdr:row>
      <xdr:rowOff>131400</xdr:rowOff>
    </xdr:to>
    <xdr:pic>
      <xdr:nvPicPr>
        <xdr:cNvPr id="3" name="Picture 2">
          <a:extLst>
            <a:ext uri="{FF2B5EF4-FFF2-40B4-BE49-F238E27FC236}">
              <a16:creationId xmlns:a16="http://schemas.microsoft.com/office/drawing/2014/main" id="{94F729AC-43F1-8E05-43A8-9C63421A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128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266700</xdr:colOff>
      <xdr:row>0</xdr:row>
      <xdr:rowOff>0</xdr:rowOff>
    </xdr:from>
    <xdr:to>
      <xdr:col>26</xdr:col>
      <xdr:colOff>397141</xdr:colOff>
      <xdr:row>68</xdr:row>
      <xdr:rowOff>131400</xdr:rowOff>
    </xdr:to>
    <xdr:pic>
      <xdr:nvPicPr>
        <xdr:cNvPr id="4" name="Picture 3">
          <a:extLst>
            <a:ext uri="{FF2B5EF4-FFF2-40B4-BE49-F238E27FC236}">
              <a16:creationId xmlns:a16="http://schemas.microsoft.com/office/drawing/2014/main" id="{5C322D0A-5742-C0B9-A5C5-477825C705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15325" y="0"/>
          <a:ext cx="8179066"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523875</xdr:colOff>
      <xdr:row>0</xdr:row>
      <xdr:rowOff>0</xdr:rowOff>
    </xdr:from>
    <xdr:to>
      <xdr:col>40</xdr:col>
      <xdr:colOff>29861</xdr:colOff>
      <xdr:row>68</xdr:row>
      <xdr:rowOff>131400</xdr:rowOff>
    </xdr:to>
    <xdr:pic>
      <xdr:nvPicPr>
        <xdr:cNvPr id="5" name="Picture 4">
          <a:extLst>
            <a:ext uri="{FF2B5EF4-FFF2-40B4-BE49-F238E27FC236}">
              <a16:creationId xmlns:a16="http://schemas.microsoft.com/office/drawing/2014/main" id="{F353BDD2-CDD9-C1EF-7F19-88F247D987F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621125" y="0"/>
          <a:ext cx="8173736"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2" name="Picture 1">
          <a:extLst>
            <a:ext uri="{FF2B5EF4-FFF2-40B4-BE49-F238E27FC236}">
              <a16:creationId xmlns:a16="http://schemas.microsoft.com/office/drawing/2014/main" id="{BE320C59-B4BE-D629-81BB-41850E95F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342901</xdr:colOff>
      <xdr:row>0</xdr:row>
      <xdr:rowOff>0</xdr:rowOff>
    </xdr:from>
    <xdr:to>
      <xdr:col>28</xdr:col>
      <xdr:colOff>197932</xdr:colOff>
      <xdr:row>68</xdr:row>
      <xdr:rowOff>131400</xdr:rowOff>
    </xdr:to>
    <xdr:pic>
      <xdr:nvPicPr>
        <xdr:cNvPr id="3" name="Picture 2">
          <a:extLst>
            <a:ext uri="{FF2B5EF4-FFF2-40B4-BE49-F238E27FC236}">
              <a16:creationId xmlns:a16="http://schemas.microsoft.com/office/drawing/2014/main" id="{67E07420-DED9-A1CC-AE11-8BA3B6893E7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10651" y="0"/>
          <a:ext cx="8522781"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2" name="Picture 1">
          <a:extLst>
            <a:ext uri="{FF2B5EF4-FFF2-40B4-BE49-F238E27FC236}">
              <a16:creationId xmlns:a16="http://schemas.microsoft.com/office/drawing/2014/main" id="{BD145EF9-0526-4432-A3A9-B9B0889B2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19051</xdr:colOff>
      <xdr:row>0</xdr:row>
      <xdr:rowOff>0</xdr:rowOff>
    </xdr:from>
    <xdr:to>
      <xdr:col>29</xdr:col>
      <xdr:colOff>285314</xdr:colOff>
      <xdr:row>68</xdr:row>
      <xdr:rowOff>131400</xdr:rowOff>
    </xdr:to>
    <xdr:pic>
      <xdr:nvPicPr>
        <xdr:cNvPr id="3" name="Picture 2">
          <a:extLst>
            <a:ext uri="{FF2B5EF4-FFF2-40B4-BE49-F238E27FC236}">
              <a16:creationId xmlns:a16="http://schemas.microsoft.com/office/drawing/2014/main" id="{3E53BD8A-6D61-695A-44C3-FBC3E8ECF2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05926" y="0"/>
          <a:ext cx="8934013"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140625" defaultRowHeight="12.75"/>
  <cols>
    <col min="1" max="1" width="26.5703125" style="2" customWidth="1"/>
    <col min="2" max="2" width="23.5703125" style="2" customWidth="1"/>
    <col min="3" max="4" width="13.85546875" style="2" customWidth="1"/>
    <col min="5" max="5" width="15.140625" style="2" customWidth="1"/>
    <col min="6" max="8" width="11.140625" style="2" customWidth="1"/>
    <col min="9" max="11" width="12.85546875" style="2" customWidth="1"/>
    <col min="12" max="16384" width="9.140625" style="2"/>
  </cols>
  <sheetData>
    <row r="1" spans="1:10" ht="20.25">
      <c r="A1" s="1" t="s">
        <v>27</v>
      </c>
    </row>
    <row r="2" spans="1:10" ht="20.25">
      <c r="A2" s="1" t="s">
        <v>160</v>
      </c>
    </row>
    <row r="4" spans="1:10">
      <c r="A4" s="3" t="s">
        <v>28</v>
      </c>
    </row>
    <row r="5" spans="1:10" ht="13.5" thickBot="1"/>
    <row r="6" spans="1:10" ht="15.75">
      <c r="A6" s="459" t="s">
        <v>3</v>
      </c>
      <c r="B6" s="460"/>
      <c r="C6" s="460"/>
      <c r="D6" s="460"/>
      <c r="E6" s="460"/>
      <c r="F6" s="460"/>
      <c r="G6" s="460"/>
      <c r="H6" s="460"/>
      <c r="I6" s="461"/>
    </row>
    <row r="7" spans="1:10">
      <c r="A7" s="176" t="s">
        <v>322</v>
      </c>
      <c r="B7" s="174"/>
      <c r="C7" s="174"/>
      <c r="D7" s="174"/>
      <c r="E7" s="174"/>
      <c r="F7" s="174"/>
      <c r="G7" s="174"/>
      <c r="H7" s="174"/>
      <c r="I7" s="175"/>
    </row>
    <row r="8" spans="1:10">
      <c r="A8" s="173" t="s">
        <v>4</v>
      </c>
      <c r="B8" s="169"/>
      <c r="C8" s="169"/>
      <c r="D8" s="169"/>
      <c r="E8" s="169"/>
      <c r="F8" s="169"/>
      <c r="G8" s="169"/>
      <c r="H8" s="169"/>
      <c r="I8" s="170"/>
    </row>
    <row r="9" spans="1:10" ht="13.5" thickBot="1">
      <c r="A9" s="177" t="s">
        <v>5</v>
      </c>
      <c r="B9" s="171"/>
      <c r="C9" s="171"/>
      <c r="D9" s="171"/>
      <c r="E9" s="171"/>
      <c r="F9" s="171"/>
      <c r="G9" s="171"/>
      <c r="H9" s="171"/>
      <c r="I9" s="172"/>
    </row>
    <row r="10" spans="1:10">
      <c r="A10" s="479"/>
      <c r="B10" s="480"/>
      <c r="C10" s="480"/>
      <c r="D10" s="480"/>
      <c r="E10" s="480"/>
      <c r="F10" s="480"/>
      <c r="G10" s="480"/>
      <c r="H10" s="480"/>
      <c r="I10" s="480"/>
    </row>
    <row r="11" spans="1:10">
      <c r="A11" s="4" t="s">
        <v>6</v>
      </c>
      <c r="B11" s="5"/>
      <c r="C11" s="5"/>
      <c r="D11" s="6"/>
      <c r="E11" s="6"/>
      <c r="F11" s="6"/>
      <c r="G11" s="6"/>
    </row>
    <row r="12" spans="1:10">
      <c r="A12" s="7" t="s">
        <v>7</v>
      </c>
    </row>
    <row r="14" spans="1:10">
      <c r="J14" s="8"/>
    </row>
    <row r="15" spans="1:10" ht="18">
      <c r="A15" s="179" t="s">
        <v>216</v>
      </c>
      <c r="B15" s="166"/>
      <c r="C15" s="481" t="s">
        <v>592</v>
      </c>
      <c r="D15" s="482"/>
      <c r="E15" s="482"/>
    </row>
    <row r="16" spans="1:10" ht="18">
      <c r="A16" s="180"/>
      <c r="B16" s="167"/>
    </row>
    <row r="17" spans="1:11" ht="18">
      <c r="A17" s="179" t="s">
        <v>29</v>
      </c>
      <c r="B17" s="166"/>
      <c r="C17" s="483" t="s">
        <v>593</v>
      </c>
      <c r="D17" s="484"/>
      <c r="E17" s="484"/>
    </row>
    <row r="18" spans="1:11" ht="18">
      <c r="A18" s="180"/>
      <c r="B18" s="167"/>
      <c r="C18" s="485"/>
      <c r="D18" s="486"/>
      <c r="E18" s="486"/>
    </row>
    <row r="19" spans="1:11" ht="18">
      <c r="A19" s="179" t="s">
        <v>217</v>
      </c>
      <c r="B19" s="166"/>
      <c r="C19" s="462" t="s">
        <v>594</v>
      </c>
      <c r="D19" s="463"/>
      <c r="E19" s="464"/>
      <c r="H19" s="51"/>
    </row>
    <row r="20" spans="1:11">
      <c r="A20" s="181"/>
      <c r="B20" s="168"/>
    </row>
    <row r="21" spans="1:11" ht="18">
      <c r="A21" s="179" t="s">
        <v>161</v>
      </c>
      <c r="B21" s="166"/>
      <c r="C21" s="465">
        <v>45108</v>
      </c>
      <c r="D21" s="466"/>
      <c r="E21" s="467"/>
    </row>
    <row r="22" spans="1:11">
      <c r="A22" s="181"/>
      <c r="B22" s="168"/>
    </row>
    <row r="23" spans="1:11" ht="18">
      <c r="A23" s="179" t="s">
        <v>162</v>
      </c>
      <c r="B23" s="166"/>
      <c r="C23" s="465">
        <v>45473</v>
      </c>
      <c r="D23" s="466"/>
      <c r="E23" s="467"/>
    </row>
    <row r="25" spans="1:11" ht="18">
      <c r="A25" s="179" t="s">
        <v>421</v>
      </c>
      <c r="B25" s="166"/>
      <c r="C25" s="465">
        <v>45596</v>
      </c>
      <c r="D25" s="466"/>
      <c r="E25" s="467"/>
    </row>
    <row r="26" spans="1:11" ht="13.5" customHeight="1">
      <c r="A26" s="328"/>
      <c r="B26" s="329"/>
      <c r="C26" s="207"/>
      <c r="D26" s="207"/>
      <c r="E26" s="207"/>
    </row>
    <row r="27" spans="1:11" ht="18">
      <c r="A27" s="179" t="s">
        <v>422</v>
      </c>
      <c r="B27" s="166"/>
      <c r="C27" s="465">
        <v>45473</v>
      </c>
      <c r="D27" s="466"/>
      <c r="E27" s="467"/>
    </row>
    <row r="28" spans="1:11" ht="18">
      <c r="A28" s="330"/>
      <c r="B28" s="330"/>
    </row>
    <row r="29" spans="1:11" ht="58.5" customHeight="1">
      <c r="A29" s="468" t="s">
        <v>423</v>
      </c>
      <c r="B29" s="469"/>
      <c r="C29" s="470" t="s">
        <v>500</v>
      </c>
      <c r="D29" s="471"/>
      <c r="E29" s="472"/>
      <c r="F29" s="473" t="s">
        <v>424</v>
      </c>
      <c r="G29" s="474"/>
      <c r="H29" s="475"/>
      <c r="I29" s="476"/>
      <c r="J29" s="477"/>
      <c r="K29" s="478"/>
    </row>
    <row r="31" spans="1:11" ht="13.5" thickBot="1"/>
    <row r="32" spans="1:11">
      <c r="A32" s="162"/>
      <c r="B32" s="61"/>
      <c r="C32" s="61"/>
      <c r="D32" s="61"/>
      <c r="E32" s="65"/>
      <c r="F32" s="65"/>
      <c r="G32" s="65"/>
      <c r="H32" s="66"/>
    </row>
    <row r="33" spans="1:8" ht="15.75">
      <c r="A33" s="178" t="s">
        <v>8</v>
      </c>
      <c r="B33" s="452" t="s">
        <v>9</v>
      </c>
      <c r="C33" s="453"/>
      <c r="D33" s="455" t="s">
        <v>558</v>
      </c>
      <c r="E33" s="450"/>
      <c r="F33" s="450"/>
      <c r="G33" s="451"/>
      <c r="H33" s="67"/>
    </row>
    <row r="34" spans="1:8">
      <c r="A34" s="163"/>
      <c r="B34" s="452" t="s">
        <v>10</v>
      </c>
      <c r="C34" s="453"/>
      <c r="D34" s="455" t="s">
        <v>559</v>
      </c>
      <c r="E34" s="450"/>
      <c r="F34" s="450"/>
      <c r="G34" s="451"/>
      <c r="H34" s="67"/>
    </row>
    <row r="35" spans="1:8">
      <c r="A35" s="163"/>
      <c r="B35" s="62"/>
      <c r="C35" s="63" t="s">
        <v>11</v>
      </c>
      <c r="D35" s="99" t="s">
        <v>562</v>
      </c>
      <c r="E35" s="63" t="s">
        <v>12</v>
      </c>
      <c r="F35" s="99">
        <v>2000</v>
      </c>
      <c r="G35" s="62"/>
      <c r="H35" s="68"/>
    </row>
    <row r="36" spans="1:8">
      <c r="A36" s="163"/>
      <c r="B36" s="62"/>
      <c r="C36" s="62"/>
      <c r="D36" s="62"/>
      <c r="E36" s="72"/>
      <c r="F36" s="62"/>
      <c r="G36" s="62"/>
      <c r="H36" s="69"/>
    </row>
    <row r="37" spans="1:8" ht="15.75">
      <c r="A37" s="178" t="s">
        <v>13</v>
      </c>
      <c r="B37" s="452" t="s">
        <v>9</v>
      </c>
      <c r="C37" s="453"/>
      <c r="D37" s="454" t="s">
        <v>560</v>
      </c>
      <c r="E37" s="454"/>
      <c r="F37" s="454"/>
      <c r="G37" s="454"/>
      <c r="H37" s="70"/>
    </row>
    <row r="38" spans="1:8">
      <c r="A38" s="163"/>
      <c r="B38" s="452" t="s">
        <v>10</v>
      </c>
      <c r="C38" s="453"/>
      <c r="D38" s="454" t="s">
        <v>561</v>
      </c>
      <c r="E38" s="454"/>
      <c r="F38" s="454"/>
      <c r="G38" s="454"/>
      <c r="H38" s="70"/>
    </row>
    <row r="39" spans="1:8">
      <c r="A39" s="164"/>
      <c r="B39" s="62"/>
      <c r="C39" s="63" t="s">
        <v>11</v>
      </c>
      <c r="D39" s="99" t="s">
        <v>562</v>
      </c>
      <c r="E39" s="63" t="s">
        <v>12</v>
      </c>
      <c r="F39" s="99">
        <v>1225</v>
      </c>
      <c r="G39" s="62"/>
      <c r="H39" s="68"/>
    </row>
    <row r="40" spans="1:8" ht="13.5" thickBot="1">
      <c r="A40" s="165"/>
      <c r="B40" s="64"/>
      <c r="C40" s="64"/>
      <c r="D40" s="64"/>
      <c r="E40" s="73"/>
      <c r="F40" s="73"/>
      <c r="G40" s="64"/>
      <c r="H40" s="71"/>
    </row>
    <row r="41" spans="1:8">
      <c r="A41" s="162"/>
      <c r="B41" s="61"/>
      <c r="C41" s="61"/>
      <c r="D41" s="61"/>
      <c r="E41" s="65"/>
      <c r="F41" s="65"/>
      <c r="G41" s="62"/>
      <c r="H41" s="66"/>
    </row>
    <row r="42" spans="1:8">
      <c r="A42" s="164" t="s">
        <v>14</v>
      </c>
      <c r="B42" s="455" t="s">
        <v>700</v>
      </c>
      <c r="C42" s="450"/>
      <c r="D42" s="456"/>
      <c r="E42" s="456"/>
      <c r="F42" s="457"/>
      <c r="G42" s="62"/>
      <c r="H42" s="69"/>
    </row>
    <row r="43" spans="1:8">
      <c r="A43" s="164" t="s">
        <v>15</v>
      </c>
      <c r="B43" s="458" t="s">
        <v>701</v>
      </c>
      <c r="C43" s="450"/>
      <c r="D43" s="450"/>
      <c r="E43" s="450"/>
      <c r="F43" s="451"/>
      <c r="G43" s="62"/>
      <c r="H43" s="69"/>
    </row>
    <row r="44" spans="1:8">
      <c r="A44" s="164" t="s">
        <v>16</v>
      </c>
      <c r="B44" s="449" t="s">
        <v>563</v>
      </c>
      <c r="C44" s="450"/>
      <c r="D44" s="450"/>
      <c r="E44" s="450"/>
      <c r="F44" s="451"/>
      <c r="G44" s="62"/>
      <c r="H44" s="69"/>
    </row>
    <row r="45" spans="1:8" ht="13.5" thickBot="1">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2"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140625" defaultRowHeight="23.25"/>
  <cols>
    <col min="1" max="1" width="6.140625" style="9" customWidth="1"/>
    <col min="2" max="2" width="5.85546875" style="9" customWidth="1"/>
    <col min="3" max="4" width="16.85546875" style="9" customWidth="1"/>
    <col min="5" max="5" width="15" style="9" customWidth="1"/>
    <col min="6" max="6" width="5.85546875" style="9" customWidth="1"/>
    <col min="7" max="8" width="16.85546875" style="9" customWidth="1"/>
    <col min="9" max="9" width="13.140625" style="9" customWidth="1"/>
    <col min="10" max="10" width="6" style="9" customWidth="1"/>
    <col min="11" max="11" width="3.85546875" style="9" customWidth="1"/>
    <col min="12" max="17" width="10.85546875" style="9" customWidth="1"/>
    <col min="18" max="18" width="4" style="9" customWidth="1"/>
    <col min="19" max="16384" width="9.140625" style="9"/>
  </cols>
  <sheetData>
    <row r="1" spans="1:19" ht="23.25" customHeight="1" thickBot="1">
      <c r="A1" s="9" t="s">
        <v>17</v>
      </c>
    </row>
    <row r="2" spans="1:19" ht="15" customHeight="1">
      <c r="B2" s="82"/>
      <c r="C2" s="74"/>
      <c r="D2" s="74"/>
      <c r="E2" s="74"/>
      <c r="F2" s="74"/>
      <c r="G2" s="74"/>
      <c r="H2" s="74"/>
      <c r="I2" s="74"/>
      <c r="J2" s="75"/>
      <c r="K2" s="10"/>
      <c r="L2" s="10"/>
      <c r="M2" s="10"/>
      <c r="N2" s="10"/>
      <c r="O2" s="10"/>
      <c r="P2" s="10"/>
      <c r="Q2" s="10"/>
      <c r="R2" s="10"/>
      <c r="S2" s="11"/>
    </row>
    <row r="3" spans="1:19" ht="21" customHeight="1">
      <c r="B3" s="83"/>
      <c r="C3" s="76"/>
      <c r="D3" s="77"/>
      <c r="E3" s="76"/>
      <c r="F3" s="77" t="s">
        <v>18</v>
      </c>
      <c r="G3" s="76"/>
      <c r="H3" s="77"/>
      <c r="I3" s="76"/>
      <c r="J3" s="78"/>
      <c r="K3" s="12"/>
      <c r="L3" s="12"/>
      <c r="M3" s="12"/>
      <c r="N3" s="12"/>
      <c r="O3" s="12"/>
      <c r="P3" s="12"/>
      <c r="Q3" s="12"/>
      <c r="R3" s="13"/>
      <c r="S3" s="11"/>
    </row>
    <row r="4" spans="1:19" ht="15" customHeight="1" thickBot="1">
      <c r="B4" s="83"/>
      <c r="C4" s="79"/>
      <c r="D4" s="80"/>
      <c r="E4" s="79"/>
      <c r="F4" s="79"/>
      <c r="G4" s="79"/>
      <c r="H4" s="81"/>
      <c r="I4" s="79"/>
      <c r="J4" s="78"/>
      <c r="K4" s="14"/>
      <c r="L4" s="14"/>
      <c r="M4" s="14"/>
      <c r="N4" s="14"/>
      <c r="O4" s="14"/>
      <c r="P4" s="14"/>
      <c r="Q4" s="14"/>
      <c r="R4" s="10"/>
      <c r="S4" s="11"/>
    </row>
    <row r="5" spans="1:19" s="15" customFormat="1" ht="19.899999999999999" customHeight="1">
      <c r="B5" s="84"/>
      <c r="C5" s="85"/>
      <c r="D5" s="85"/>
      <c r="E5" s="85"/>
      <c r="F5" s="85"/>
      <c r="G5" s="85"/>
      <c r="H5" s="85"/>
      <c r="I5" s="85"/>
      <c r="J5" s="86"/>
      <c r="K5" s="16"/>
      <c r="L5" s="14"/>
      <c r="M5" s="14"/>
      <c r="N5" s="14"/>
      <c r="O5" s="14"/>
      <c r="P5" s="14"/>
      <c r="Q5" s="14"/>
      <c r="R5" s="12"/>
      <c r="S5" s="17"/>
    </row>
    <row r="6" spans="1:19" s="49" customFormat="1" ht="15" customHeight="1">
      <c r="B6" s="87"/>
      <c r="C6" s="88"/>
      <c r="D6" s="88"/>
      <c r="E6" s="88"/>
      <c r="F6" s="88"/>
      <c r="G6" s="88"/>
      <c r="H6" s="88"/>
      <c r="I6" s="88"/>
      <c r="J6" s="89"/>
      <c r="K6" s="16"/>
      <c r="L6" s="14"/>
      <c r="M6" s="14"/>
      <c r="N6" s="14"/>
      <c r="O6" s="14"/>
      <c r="P6" s="14"/>
      <c r="Q6" s="14"/>
      <c r="R6" s="12"/>
      <c r="S6" s="14"/>
    </row>
    <row r="7" spans="1:19" s="49" customFormat="1" ht="15" customHeight="1">
      <c r="B7" s="87"/>
      <c r="C7" s="88"/>
      <c r="D7" s="88"/>
      <c r="E7" s="88"/>
      <c r="F7" s="88"/>
      <c r="G7" s="88"/>
      <c r="H7" s="88"/>
      <c r="I7" s="88"/>
      <c r="J7" s="89"/>
      <c r="K7" s="16"/>
      <c r="L7" s="14"/>
      <c r="M7" s="14"/>
      <c r="N7" s="14"/>
      <c r="O7" s="14"/>
      <c r="P7" s="14"/>
      <c r="Q7" s="14"/>
      <c r="R7" s="12"/>
      <c r="S7" s="14"/>
    </row>
    <row r="8" spans="1:19" s="49" customFormat="1" ht="15" customHeight="1">
      <c r="B8" s="87"/>
      <c r="C8" s="88"/>
      <c r="D8" s="88"/>
      <c r="E8" s="88"/>
      <c r="F8" s="88"/>
      <c r="G8" s="88"/>
      <c r="H8" s="88"/>
      <c r="I8" s="88"/>
      <c r="J8" s="89"/>
      <c r="K8" s="16"/>
      <c r="L8" s="14"/>
      <c r="M8" s="14"/>
      <c r="N8" s="14"/>
      <c r="O8" s="14"/>
      <c r="P8" s="14"/>
      <c r="Q8" s="14"/>
      <c r="R8" s="12"/>
      <c r="S8" s="14"/>
    </row>
    <row r="9" spans="1:19" s="49" customFormat="1" ht="15" customHeight="1">
      <c r="B9" s="87"/>
      <c r="C9" s="88"/>
      <c r="D9" s="88"/>
      <c r="E9" s="88"/>
      <c r="F9" s="88"/>
      <c r="G9" s="88"/>
      <c r="H9" s="88"/>
      <c r="I9" s="88"/>
      <c r="J9" s="89"/>
      <c r="K9" s="16"/>
      <c r="L9" s="14"/>
      <c r="M9" s="14"/>
      <c r="N9" s="14"/>
      <c r="O9" s="14"/>
      <c r="P9" s="14"/>
      <c r="Q9" s="14"/>
      <c r="R9" s="12"/>
      <c r="S9" s="14"/>
    </row>
    <row r="10" spans="1:19" s="49" customFormat="1" ht="15" customHeight="1">
      <c r="B10" s="87"/>
      <c r="C10" s="88"/>
      <c r="D10" s="88"/>
      <c r="E10" s="88"/>
      <c r="F10" s="88"/>
      <c r="G10" s="88"/>
      <c r="H10" s="88"/>
      <c r="I10" s="88"/>
      <c r="J10" s="89"/>
      <c r="K10" s="16"/>
      <c r="L10" s="14"/>
      <c r="M10" s="14"/>
      <c r="N10" s="14"/>
      <c r="O10" s="14"/>
      <c r="P10" s="14"/>
      <c r="Q10" s="14"/>
      <c r="R10" s="12"/>
      <c r="S10" s="14"/>
    </row>
    <row r="11" spans="1:19" s="49" customFormat="1" ht="15" customHeight="1">
      <c r="B11" s="87"/>
      <c r="C11" s="88"/>
      <c r="D11" s="88"/>
      <c r="E11" s="88"/>
      <c r="F11" s="88"/>
      <c r="G11" s="88"/>
      <c r="H11" s="88"/>
      <c r="I11" s="88"/>
      <c r="J11" s="89"/>
      <c r="K11" s="16"/>
      <c r="L11" s="14"/>
      <c r="M11" s="14"/>
      <c r="N11" s="14"/>
      <c r="O11" s="14"/>
      <c r="P11" s="14"/>
      <c r="Q11" s="14"/>
      <c r="R11" s="12"/>
      <c r="S11" s="14"/>
    </row>
    <row r="12" spans="1:19" s="49" customFormat="1" ht="15" customHeight="1">
      <c r="B12" s="87"/>
      <c r="C12" s="88"/>
      <c r="D12" s="88"/>
      <c r="E12" s="88"/>
      <c r="F12" s="88"/>
      <c r="G12" s="88"/>
      <c r="H12" s="88"/>
      <c r="I12" s="88"/>
      <c r="J12" s="89"/>
      <c r="K12" s="16"/>
      <c r="L12" s="14"/>
      <c r="M12" s="14"/>
      <c r="N12" s="14"/>
      <c r="O12" s="14"/>
      <c r="P12" s="14"/>
      <c r="Q12" s="14"/>
      <c r="R12" s="12"/>
      <c r="S12" s="14"/>
    </row>
    <row r="13" spans="1:19" s="49" customFormat="1" ht="15" customHeight="1">
      <c r="B13" s="87"/>
      <c r="C13" s="88"/>
      <c r="D13" s="88"/>
      <c r="E13" s="88"/>
      <c r="F13" s="88"/>
      <c r="G13" s="88"/>
      <c r="H13" s="88"/>
      <c r="I13" s="88"/>
      <c r="J13" s="89"/>
      <c r="K13" s="16"/>
      <c r="L13" s="14"/>
      <c r="M13" s="14"/>
      <c r="N13" s="14"/>
      <c r="O13" s="14"/>
      <c r="P13" s="14"/>
      <c r="Q13" s="14"/>
      <c r="R13" s="12"/>
      <c r="S13" s="14"/>
    </row>
    <row r="14" spans="1:19" s="49" customFormat="1" ht="15" customHeight="1">
      <c r="B14" s="87"/>
      <c r="C14" s="88"/>
      <c r="D14" s="88"/>
      <c r="E14" s="88"/>
      <c r="F14" s="88"/>
      <c r="G14" s="88"/>
      <c r="H14" s="88"/>
      <c r="I14" s="88"/>
      <c r="J14" s="89"/>
      <c r="K14" s="16"/>
      <c r="L14" s="14"/>
      <c r="M14" s="14"/>
      <c r="N14" s="14"/>
      <c r="O14" s="14"/>
      <c r="P14" s="14"/>
      <c r="Q14" s="14"/>
      <c r="R14" s="12"/>
      <c r="S14" s="14"/>
    </row>
    <row r="15" spans="1:19" s="49" customFormat="1" ht="15" customHeight="1">
      <c r="B15" s="87"/>
      <c r="C15" s="88"/>
      <c r="D15" s="88"/>
      <c r="E15" s="88"/>
      <c r="F15" s="88"/>
      <c r="G15" s="88"/>
      <c r="H15" s="88"/>
      <c r="I15" s="88"/>
      <c r="J15" s="89"/>
      <c r="K15" s="16"/>
      <c r="L15" s="14"/>
      <c r="M15" s="14"/>
      <c r="N15" s="14"/>
      <c r="O15" s="14"/>
      <c r="P15" s="14"/>
      <c r="Q15" s="14"/>
      <c r="R15" s="12"/>
      <c r="S15" s="14"/>
    </row>
    <row r="16" spans="1:19" s="49" customFormat="1" ht="15" customHeight="1">
      <c r="B16" s="87"/>
      <c r="C16" s="88"/>
      <c r="D16" s="88"/>
      <c r="E16" s="88"/>
      <c r="F16" s="88"/>
      <c r="G16" s="88"/>
      <c r="H16" s="88"/>
      <c r="I16" s="88"/>
      <c r="J16" s="89"/>
      <c r="K16" s="16"/>
      <c r="L16" s="14"/>
      <c r="M16" s="14"/>
      <c r="N16" s="14"/>
      <c r="O16" s="14"/>
      <c r="P16" s="14"/>
      <c r="Q16" s="14"/>
      <c r="R16" s="12"/>
      <c r="S16" s="14"/>
    </row>
    <row r="17" spans="1:19" s="49" customFormat="1" ht="15" customHeight="1">
      <c r="B17" s="87"/>
      <c r="C17" s="88"/>
      <c r="D17" s="88"/>
      <c r="E17" s="88"/>
      <c r="F17" s="88"/>
      <c r="G17" s="88"/>
      <c r="H17" s="88"/>
      <c r="I17" s="88"/>
      <c r="J17" s="89"/>
      <c r="K17" s="16"/>
      <c r="L17" s="14"/>
      <c r="M17" s="14"/>
      <c r="N17" s="14"/>
      <c r="O17" s="14"/>
      <c r="P17" s="14"/>
      <c r="Q17" s="14"/>
      <c r="R17" s="12"/>
      <c r="S17" s="14"/>
    </row>
    <row r="18" spans="1:19" s="49" customFormat="1" ht="15" customHeight="1">
      <c r="B18" s="87"/>
      <c r="C18" s="487"/>
      <c r="D18" s="487"/>
      <c r="E18" s="487"/>
      <c r="F18" s="88"/>
      <c r="G18" s="88"/>
      <c r="H18" s="88"/>
      <c r="I18" s="88"/>
      <c r="J18" s="89"/>
      <c r="K18" s="16"/>
      <c r="L18" s="14"/>
      <c r="M18" s="14"/>
      <c r="N18" s="14"/>
      <c r="O18" s="14"/>
      <c r="P18" s="14"/>
      <c r="Q18" s="14"/>
      <c r="R18" s="12"/>
      <c r="S18" s="14"/>
    </row>
    <row r="19" spans="1:19" s="49" customFormat="1" ht="15" customHeight="1">
      <c r="B19" s="87"/>
      <c r="C19" s="88"/>
      <c r="D19" s="88"/>
      <c r="E19" s="88"/>
      <c r="F19" s="88"/>
      <c r="G19" s="88"/>
      <c r="H19" s="88"/>
      <c r="I19" s="88"/>
      <c r="J19" s="89"/>
      <c r="K19" s="16"/>
      <c r="L19" s="50"/>
      <c r="M19" s="14"/>
      <c r="N19" s="14"/>
      <c r="O19" s="14"/>
      <c r="P19" s="14"/>
      <c r="Q19" s="14"/>
      <c r="R19" s="12"/>
      <c r="S19" s="14"/>
    </row>
    <row r="20" spans="1:19" s="49" customFormat="1" ht="15" customHeight="1">
      <c r="B20" s="87"/>
      <c r="C20" s="88"/>
      <c r="D20" s="88"/>
      <c r="E20" s="88"/>
      <c r="F20" s="88"/>
      <c r="G20" s="88"/>
      <c r="H20" s="88"/>
      <c r="I20" s="88"/>
      <c r="J20" s="89"/>
      <c r="K20" s="16"/>
      <c r="L20" s="14"/>
      <c r="M20" s="14"/>
      <c r="N20" s="14"/>
      <c r="O20" s="14"/>
      <c r="P20" s="14"/>
      <c r="Q20" s="14"/>
      <c r="R20" s="12"/>
      <c r="S20" s="14"/>
    </row>
    <row r="21" spans="1:19" s="49" customFormat="1" ht="15" customHeight="1">
      <c r="B21" s="87"/>
      <c r="C21" s="88"/>
      <c r="D21" s="88"/>
      <c r="E21" s="88"/>
      <c r="F21" s="88"/>
      <c r="G21" s="88"/>
      <c r="H21" s="88"/>
      <c r="I21" s="88"/>
      <c r="J21" s="89"/>
      <c r="K21" s="16"/>
      <c r="L21" s="14"/>
      <c r="M21" s="14"/>
      <c r="N21" s="14"/>
      <c r="O21" s="14"/>
      <c r="P21" s="14"/>
      <c r="Q21" s="14"/>
      <c r="R21" s="12"/>
      <c r="S21" s="14"/>
    </row>
    <row r="22" spans="1:19" s="49" customFormat="1" ht="15" customHeight="1">
      <c r="B22" s="87"/>
      <c r="C22" s="88"/>
      <c r="D22" s="88"/>
      <c r="E22" s="88"/>
      <c r="F22" s="88"/>
      <c r="G22" s="88"/>
      <c r="H22" s="88"/>
      <c r="I22" s="88"/>
      <c r="J22" s="89"/>
      <c r="K22" s="16"/>
      <c r="L22" s="14"/>
      <c r="M22" s="14"/>
      <c r="N22" s="14"/>
      <c r="O22" s="14"/>
      <c r="P22" s="14"/>
      <c r="Q22" s="14"/>
      <c r="R22" s="12"/>
      <c r="S22" s="14"/>
    </row>
    <row r="23" spans="1:19" s="49" customFormat="1" ht="15" customHeight="1">
      <c r="B23" s="87"/>
      <c r="C23" s="88"/>
      <c r="D23" s="88"/>
      <c r="E23" s="88"/>
      <c r="F23" s="88"/>
      <c r="G23" s="88"/>
      <c r="H23" s="88"/>
      <c r="I23" s="88"/>
      <c r="J23" s="89"/>
      <c r="K23" s="16"/>
      <c r="L23" s="14"/>
      <c r="M23" s="14"/>
      <c r="N23" s="14"/>
      <c r="O23" s="14"/>
      <c r="P23" s="14"/>
      <c r="Q23" s="14"/>
      <c r="R23" s="12"/>
      <c r="S23" s="14"/>
    </row>
    <row r="24" spans="1:19" s="49" customFormat="1" ht="15" customHeight="1">
      <c r="B24" s="87"/>
      <c r="C24" s="88"/>
      <c r="D24" s="88"/>
      <c r="E24" s="88"/>
      <c r="F24" s="88"/>
      <c r="G24" s="88"/>
      <c r="H24" s="88"/>
      <c r="I24" s="88"/>
      <c r="J24" s="89"/>
      <c r="K24" s="16"/>
      <c r="L24" s="14"/>
      <c r="M24" s="14"/>
      <c r="N24" s="14"/>
      <c r="O24" s="14"/>
      <c r="P24" s="14"/>
      <c r="Q24" s="14"/>
      <c r="R24" s="12"/>
      <c r="S24" s="14"/>
    </row>
    <row r="25" spans="1:19" s="49" customFormat="1" ht="15.75" customHeight="1">
      <c r="B25" s="87"/>
      <c r="C25" s="88"/>
      <c r="D25" s="88"/>
      <c r="E25" s="88"/>
      <c r="F25" s="88"/>
      <c r="G25" s="88"/>
      <c r="H25" s="88"/>
      <c r="I25" s="88"/>
      <c r="J25" s="89"/>
      <c r="K25" s="16"/>
      <c r="L25" s="14"/>
      <c r="M25" s="14"/>
      <c r="N25" s="14"/>
      <c r="O25" s="14"/>
      <c r="P25" s="14"/>
      <c r="Q25" s="14"/>
      <c r="R25" s="12"/>
      <c r="S25" s="14"/>
    </row>
    <row r="26" spans="1:19" s="49" customFormat="1" ht="15.75" customHeight="1">
      <c r="B26" s="87"/>
      <c r="C26" s="88"/>
      <c r="D26" s="88"/>
      <c r="E26" s="88"/>
      <c r="F26" s="88"/>
      <c r="G26" s="88"/>
      <c r="H26" s="88"/>
      <c r="I26" s="88"/>
      <c r="J26" s="89"/>
      <c r="K26" s="16"/>
      <c r="L26" s="14"/>
      <c r="M26" s="14"/>
      <c r="N26" s="14"/>
      <c r="O26" s="14"/>
      <c r="P26" s="14"/>
      <c r="Q26" s="14"/>
      <c r="R26" s="12"/>
      <c r="S26" s="14"/>
    </row>
    <row r="27" spans="1:19" s="49" customFormat="1" ht="15" customHeight="1">
      <c r="B27" s="87"/>
      <c r="C27" s="88"/>
      <c r="D27" s="88"/>
      <c r="E27" s="88"/>
      <c r="F27" s="88"/>
      <c r="G27" s="88"/>
      <c r="H27" s="88"/>
      <c r="I27" s="88"/>
      <c r="J27" s="89"/>
      <c r="K27" s="16"/>
      <c r="L27" s="14"/>
      <c r="M27" s="14"/>
      <c r="N27" s="14"/>
      <c r="O27" s="14"/>
      <c r="P27" s="14"/>
      <c r="Q27" s="14"/>
      <c r="R27" s="12"/>
      <c r="S27" s="14"/>
    </row>
    <row r="28" spans="1:19" s="49" customFormat="1" ht="15" customHeight="1">
      <c r="B28" s="87"/>
      <c r="C28" s="88"/>
      <c r="D28" s="88"/>
      <c r="E28" s="88"/>
      <c r="F28" s="88"/>
      <c r="G28" s="88"/>
      <c r="H28" s="88"/>
      <c r="I28" s="88"/>
      <c r="J28" s="89"/>
      <c r="K28" s="16"/>
      <c r="L28" s="14"/>
      <c r="M28" s="14"/>
      <c r="N28" s="14"/>
      <c r="O28" s="14"/>
      <c r="P28" s="14"/>
      <c r="Q28" s="14"/>
      <c r="R28" s="12"/>
      <c r="S28" s="14"/>
    </row>
    <row r="29" spans="1:19" s="49" customFormat="1" ht="15" customHeight="1">
      <c r="B29" s="87"/>
      <c r="C29" s="88"/>
      <c r="D29" s="88"/>
      <c r="E29" s="88"/>
      <c r="F29" s="88"/>
      <c r="G29" s="88"/>
      <c r="H29" s="88"/>
      <c r="I29" s="88"/>
      <c r="J29" s="89"/>
      <c r="K29" s="16"/>
      <c r="L29" s="14"/>
      <c r="M29" s="14"/>
      <c r="N29" s="14"/>
      <c r="O29" s="14"/>
      <c r="P29" s="14"/>
      <c r="Q29" s="14"/>
      <c r="R29" s="12"/>
      <c r="S29" s="14"/>
    </row>
    <row r="30" spans="1:19" s="49" customFormat="1" ht="15" customHeight="1">
      <c r="B30" s="87"/>
      <c r="C30" s="88"/>
      <c r="D30" s="90"/>
      <c r="E30" s="88"/>
      <c r="F30" s="88"/>
      <c r="G30" s="88"/>
      <c r="H30" s="88"/>
      <c r="I30" s="88"/>
      <c r="J30" s="89"/>
      <c r="K30" s="16"/>
      <c r="L30" s="14"/>
      <c r="M30" s="14"/>
      <c r="N30" s="14"/>
      <c r="O30" s="14"/>
      <c r="P30" s="14"/>
      <c r="Q30" s="14"/>
      <c r="R30" s="12"/>
      <c r="S30" s="14"/>
    </row>
    <row r="31" spans="1:19" s="49" customFormat="1" ht="15" customHeight="1">
      <c r="A31" s="14"/>
      <c r="B31" s="87"/>
      <c r="C31" s="90"/>
      <c r="D31" s="90"/>
      <c r="E31" s="88"/>
      <c r="F31" s="88"/>
      <c r="G31" s="88"/>
      <c r="H31" s="88"/>
      <c r="I31" s="88"/>
      <c r="J31" s="89"/>
      <c r="K31" s="16"/>
      <c r="L31" s="14"/>
      <c r="M31" s="14"/>
      <c r="N31" s="14"/>
      <c r="O31" s="14"/>
      <c r="P31" s="14"/>
      <c r="Q31" s="14"/>
      <c r="R31" s="12"/>
      <c r="S31" s="14"/>
    </row>
    <row r="32" spans="1:19" s="49" customFormat="1" ht="15" customHeight="1">
      <c r="A32" s="14"/>
      <c r="B32" s="87"/>
      <c r="C32" s="90"/>
      <c r="D32" s="90"/>
      <c r="E32" s="88"/>
      <c r="F32" s="88"/>
      <c r="G32" s="88"/>
      <c r="H32" s="88"/>
      <c r="I32" s="88"/>
      <c r="J32" s="89"/>
      <c r="K32" s="16"/>
      <c r="L32" s="14"/>
      <c r="M32" s="14"/>
      <c r="N32" s="14"/>
      <c r="O32" s="14"/>
      <c r="P32" s="14"/>
      <c r="Q32" s="14"/>
      <c r="R32" s="12"/>
      <c r="S32" s="14"/>
    </row>
    <row r="33" spans="1:19" s="49" customFormat="1" ht="15" customHeight="1">
      <c r="A33" s="14"/>
      <c r="B33" s="87"/>
      <c r="C33" s="90"/>
      <c r="D33" s="90"/>
      <c r="E33" s="88"/>
      <c r="F33" s="88"/>
      <c r="G33" s="88"/>
      <c r="H33" s="88"/>
      <c r="I33" s="88"/>
      <c r="J33" s="89"/>
      <c r="K33" s="16"/>
      <c r="L33" s="14"/>
      <c r="M33" s="14"/>
      <c r="N33" s="14"/>
      <c r="O33" s="14"/>
      <c r="P33" s="14"/>
      <c r="Q33" s="14"/>
      <c r="R33" s="12"/>
      <c r="S33" s="14"/>
    </row>
    <row r="34" spans="1:19" s="49" customFormat="1" ht="15" customHeight="1">
      <c r="A34" s="14"/>
      <c r="B34" s="87"/>
      <c r="C34" s="88"/>
      <c r="D34" s="88"/>
      <c r="E34" s="88"/>
      <c r="F34" s="88"/>
      <c r="G34" s="88"/>
      <c r="H34" s="88"/>
      <c r="I34" s="88"/>
      <c r="J34" s="89"/>
      <c r="K34" s="16"/>
      <c r="L34" s="14"/>
      <c r="M34" s="14"/>
      <c r="N34" s="14"/>
      <c r="O34" s="14"/>
      <c r="P34" s="14"/>
      <c r="Q34" s="14"/>
      <c r="R34" s="12"/>
      <c r="S34" s="14"/>
    </row>
    <row r="35" spans="1:19" s="49" customFormat="1" ht="15" customHeight="1">
      <c r="A35" s="14"/>
      <c r="B35" s="87"/>
      <c r="C35" s="88"/>
      <c r="D35" s="88"/>
      <c r="E35" s="88"/>
      <c r="F35" s="88"/>
      <c r="G35" s="88"/>
      <c r="H35" s="88"/>
      <c r="I35" s="88"/>
      <c r="J35" s="89"/>
      <c r="K35" s="18"/>
      <c r="L35" s="12"/>
      <c r="M35" s="12"/>
      <c r="N35" s="12"/>
      <c r="O35" s="12"/>
      <c r="P35" s="12"/>
      <c r="Q35" s="12"/>
      <c r="R35" s="12"/>
      <c r="S35" s="14"/>
    </row>
    <row r="36" spans="1:19" s="49" customFormat="1" ht="15" customHeight="1">
      <c r="A36" s="14"/>
      <c r="B36" s="87"/>
      <c r="C36" s="88"/>
      <c r="D36" s="88"/>
      <c r="E36" s="88"/>
      <c r="F36" s="88"/>
      <c r="G36" s="88"/>
      <c r="H36" s="88"/>
      <c r="I36" s="88"/>
      <c r="J36" s="89"/>
      <c r="K36" s="18"/>
      <c r="L36" s="12"/>
      <c r="M36" s="12"/>
      <c r="N36" s="12"/>
      <c r="O36" s="12"/>
      <c r="P36" s="12"/>
      <c r="Q36" s="12"/>
      <c r="R36" s="12"/>
      <c r="S36" s="14"/>
    </row>
    <row r="37" spans="1:19" s="49" customFormat="1" ht="15" customHeight="1">
      <c r="A37" s="14"/>
      <c r="B37" s="87"/>
      <c r="C37" s="88"/>
      <c r="D37" s="88"/>
      <c r="E37" s="88"/>
      <c r="F37" s="88"/>
      <c r="G37" s="88"/>
      <c r="H37" s="88"/>
      <c r="I37" s="88"/>
      <c r="J37" s="89"/>
      <c r="K37" s="18"/>
      <c r="L37" s="12"/>
      <c r="M37" s="12"/>
      <c r="N37" s="12"/>
      <c r="O37" s="12"/>
      <c r="P37" s="12"/>
      <c r="Q37" s="12"/>
      <c r="R37" s="12"/>
      <c r="S37" s="14"/>
    </row>
    <row r="38" spans="1:19" s="49" customFormat="1" ht="15" customHeight="1">
      <c r="A38" s="14"/>
      <c r="B38" s="87"/>
      <c r="C38" s="88"/>
      <c r="D38" s="88"/>
      <c r="E38" s="88"/>
      <c r="F38" s="88"/>
      <c r="G38" s="88"/>
      <c r="H38" s="88"/>
      <c r="I38" s="88"/>
      <c r="J38" s="89"/>
      <c r="K38" s="18"/>
      <c r="L38" s="12"/>
      <c r="M38" s="12"/>
      <c r="N38" s="12"/>
      <c r="O38" s="12"/>
      <c r="P38" s="12"/>
      <c r="Q38" s="12"/>
      <c r="R38" s="12"/>
      <c r="S38" s="14"/>
    </row>
    <row r="39" spans="1:19" s="49" customFormat="1" ht="15" customHeight="1">
      <c r="A39" s="14"/>
      <c r="B39" s="87"/>
      <c r="C39" s="88"/>
      <c r="D39" s="88"/>
      <c r="E39" s="88"/>
      <c r="F39" s="88"/>
      <c r="G39" s="88"/>
      <c r="H39" s="88"/>
      <c r="I39" s="88"/>
      <c r="J39" s="89"/>
      <c r="K39" s="18"/>
      <c r="L39" s="12"/>
      <c r="M39" s="12"/>
      <c r="N39" s="12"/>
      <c r="O39" s="12"/>
      <c r="P39" s="12"/>
      <c r="Q39" s="12"/>
      <c r="R39" s="12"/>
      <c r="S39" s="14"/>
    </row>
    <row r="40" spans="1:19" s="49" customFormat="1" ht="15" customHeight="1">
      <c r="A40" s="14"/>
      <c r="B40" s="87"/>
      <c r="C40" s="88"/>
      <c r="D40" s="88"/>
      <c r="E40" s="88"/>
      <c r="F40" s="88"/>
      <c r="G40" s="88"/>
      <c r="H40" s="88"/>
      <c r="I40" s="88"/>
      <c r="J40" s="89"/>
      <c r="K40" s="18"/>
      <c r="L40" s="12"/>
      <c r="M40" s="12"/>
      <c r="N40" s="12"/>
      <c r="O40" s="12"/>
      <c r="P40" s="12"/>
      <c r="Q40" s="12"/>
      <c r="R40" s="12"/>
      <c r="S40" s="14"/>
    </row>
    <row r="41" spans="1:19" s="49" customFormat="1" ht="15" customHeight="1">
      <c r="A41" s="14"/>
      <c r="B41" s="87"/>
      <c r="C41" s="88"/>
      <c r="D41" s="88"/>
      <c r="E41" s="88"/>
      <c r="F41" s="88"/>
      <c r="G41" s="88"/>
      <c r="H41" s="88"/>
      <c r="I41" s="88"/>
      <c r="J41" s="89"/>
      <c r="K41" s="18"/>
      <c r="L41" s="12"/>
      <c r="M41" s="12"/>
      <c r="N41" s="12"/>
      <c r="O41" s="12"/>
      <c r="P41" s="12"/>
      <c r="Q41" s="12"/>
      <c r="R41" s="12"/>
      <c r="S41" s="14"/>
    </row>
    <row r="42" spans="1:19" s="49" customFormat="1" ht="15" customHeight="1">
      <c r="A42" s="14"/>
      <c r="B42" s="87"/>
      <c r="C42" s="88"/>
      <c r="D42" s="88"/>
      <c r="E42" s="88"/>
      <c r="F42" s="88"/>
      <c r="G42" s="88"/>
      <c r="H42" s="88"/>
      <c r="I42" s="88"/>
      <c r="J42" s="89"/>
      <c r="K42" s="18"/>
      <c r="L42" s="12"/>
      <c r="M42" s="12"/>
      <c r="N42" s="12"/>
      <c r="O42" s="12"/>
      <c r="P42" s="12"/>
      <c r="Q42" s="12"/>
      <c r="R42" s="12"/>
      <c r="S42" s="14"/>
    </row>
    <row r="43" spans="1:19" s="49" customFormat="1" ht="15" customHeight="1">
      <c r="A43" s="14"/>
      <c r="B43" s="87"/>
      <c r="C43" s="88"/>
      <c r="D43" s="88"/>
      <c r="E43" s="88"/>
      <c r="F43" s="91"/>
      <c r="G43" s="88"/>
      <c r="H43" s="88"/>
      <c r="I43" s="88"/>
      <c r="J43" s="89"/>
      <c r="K43" s="18"/>
      <c r="L43" s="12"/>
      <c r="M43" s="12"/>
      <c r="N43" s="12"/>
      <c r="O43" s="12"/>
      <c r="P43" s="12"/>
      <c r="Q43" s="12"/>
      <c r="R43" s="12"/>
      <c r="S43" s="14"/>
    </row>
    <row r="44" spans="1:19" s="49" customFormat="1" ht="15" customHeight="1">
      <c r="A44" s="14"/>
      <c r="B44" s="87"/>
      <c r="C44" s="88"/>
      <c r="D44" s="88"/>
      <c r="E44" s="88"/>
      <c r="F44" s="91"/>
      <c r="G44" s="88"/>
      <c r="H44" s="215"/>
      <c r="I44" s="215"/>
      <c r="J44" s="89"/>
      <c r="K44" s="18"/>
      <c r="L44" s="12"/>
      <c r="M44" s="12"/>
      <c r="N44" s="12"/>
      <c r="O44" s="12"/>
      <c r="P44" s="12"/>
      <c r="Q44" s="12"/>
      <c r="R44" s="12"/>
      <c r="S44" s="14"/>
    </row>
    <row r="45" spans="1:19" s="49" customFormat="1" ht="15" customHeight="1">
      <c r="A45" s="14"/>
      <c r="B45" s="87"/>
      <c r="C45" s="88"/>
      <c r="D45" s="88"/>
      <c r="E45" s="88"/>
      <c r="F45" s="91"/>
      <c r="G45" s="88"/>
      <c r="H45" s="88"/>
      <c r="I45" s="88"/>
      <c r="J45" s="89"/>
      <c r="K45" s="18"/>
      <c r="L45" s="12"/>
      <c r="M45" s="12"/>
      <c r="N45" s="12"/>
      <c r="O45" s="12"/>
      <c r="P45" s="12"/>
      <c r="Q45" s="12"/>
      <c r="R45" s="12"/>
      <c r="S45" s="14"/>
    </row>
    <row r="46" spans="1:19" s="49" customFormat="1" ht="15" customHeight="1">
      <c r="A46" s="14"/>
      <c r="B46" s="87"/>
      <c r="C46" s="88"/>
      <c r="D46" s="88"/>
      <c r="E46" s="88"/>
      <c r="F46" s="91"/>
      <c r="G46" s="88"/>
      <c r="H46" s="88"/>
      <c r="I46" s="88"/>
      <c r="J46" s="89"/>
      <c r="K46" s="18"/>
      <c r="L46" s="12"/>
      <c r="M46" s="12"/>
      <c r="N46" s="12"/>
      <c r="O46" s="12"/>
      <c r="P46" s="12"/>
      <c r="Q46" s="12"/>
      <c r="R46" s="12"/>
      <c r="S46" s="14"/>
    </row>
    <row r="47" spans="1:19" s="49" customFormat="1" ht="15" customHeight="1">
      <c r="A47" s="14"/>
      <c r="B47" s="87"/>
      <c r="C47" s="88"/>
      <c r="D47" s="88"/>
      <c r="E47" s="88"/>
      <c r="F47" s="91"/>
      <c r="G47" s="88"/>
      <c r="H47" s="88"/>
      <c r="I47" s="88"/>
      <c r="J47" s="89"/>
      <c r="K47" s="18"/>
      <c r="L47" s="12"/>
      <c r="M47" s="12"/>
      <c r="N47" s="12"/>
      <c r="O47" s="12"/>
      <c r="P47" s="12"/>
      <c r="Q47" s="12"/>
      <c r="R47" s="12"/>
      <c r="S47" s="14"/>
    </row>
    <row r="48" spans="1:19" s="49" customFormat="1" ht="15" customHeight="1">
      <c r="A48" s="14"/>
      <c r="B48" s="87"/>
      <c r="C48" s="88"/>
      <c r="D48" s="88"/>
      <c r="E48" s="88"/>
      <c r="F48" s="91"/>
      <c r="G48" s="88"/>
      <c r="H48" s="88"/>
      <c r="I48" s="88"/>
      <c r="J48" s="89"/>
      <c r="K48" s="18"/>
      <c r="L48" s="12"/>
      <c r="M48" s="12"/>
      <c r="N48" s="12"/>
      <c r="O48" s="12"/>
      <c r="P48" s="12"/>
      <c r="Q48" s="12"/>
      <c r="R48" s="12"/>
      <c r="S48" s="14"/>
    </row>
    <row r="49" spans="1:19" s="49" customFormat="1" ht="15" customHeight="1">
      <c r="A49" s="14"/>
      <c r="B49" s="87"/>
      <c r="C49" s="88"/>
      <c r="D49" s="88"/>
      <c r="E49" s="88"/>
      <c r="F49" s="91"/>
      <c r="G49" s="88"/>
      <c r="H49" s="88"/>
      <c r="I49" s="88"/>
      <c r="J49" s="89"/>
      <c r="K49" s="18"/>
      <c r="L49" s="12"/>
      <c r="M49" s="12"/>
      <c r="N49" s="12"/>
      <c r="O49" s="12"/>
      <c r="P49" s="12"/>
      <c r="Q49" s="12"/>
      <c r="R49" s="12"/>
      <c r="S49" s="14"/>
    </row>
    <row r="50" spans="1:19" s="49" customFormat="1" ht="15" customHeight="1">
      <c r="A50" s="14"/>
      <c r="B50" s="87"/>
      <c r="C50" s="88"/>
      <c r="D50" s="88"/>
      <c r="E50" s="88"/>
      <c r="F50" s="91"/>
      <c r="G50" s="88"/>
      <c r="H50" s="88"/>
      <c r="I50" s="88"/>
      <c r="J50" s="89"/>
      <c r="K50" s="18"/>
      <c r="L50" s="12"/>
      <c r="M50" s="12"/>
      <c r="N50" s="12"/>
      <c r="O50" s="12"/>
      <c r="P50" s="12"/>
      <c r="Q50" s="12"/>
      <c r="R50" s="12"/>
      <c r="S50" s="14"/>
    </row>
    <row r="51" spans="1:19" s="49" customFormat="1" ht="15" customHeight="1">
      <c r="A51" s="14"/>
      <c r="B51" s="87"/>
      <c r="C51" s="88"/>
      <c r="D51" s="88"/>
      <c r="E51" s="88"/>
      <c r="F51" s="91"/>
      <c r="G51" s="88"/>
      <c r="H51" s="88"/>
      <c r="I51" s="88"/>
      <c r="J51" s="89"/>
      <c r="K51" s="18"/>
      <c r="L51" s="12"/>
      <c r="M51" s="12"/>
      <c r="N51" s="12"/>
      <c r="O51" s="12"/>
      <c r="P51" s="12"/>
      <c r="Q51" s="12"/>
      <c r="R51" s="12"/>
      <c r="S51" s="14"/>
    </row>
    <row r="52" spans="1:19" s="49" customFormat="1" ht="15" customHeight="1">
      <c r="A52" s="14"/>
      <c r="B52" s="87"/>
      <c r="C52" s="88"/>
      <c r="D52" s="88"/>
      <c r="E52" s="88"/>
      <c r="F52" s="91"/>
      <c r="G52" s="88"/>
      <c r="H52" s="88"/>
      <c r="I52" s="88"/>
      <c r="J52" s="89"/>
      <c r="K52" s="18"/>
      <c r="L52" s="12"/>
      <c r="M52" s="12"/>
      <c r="N52" s="12"/>
      <c r="O52" s="12"/>
      <c r="P52" s="12"/>
      <c r="Q52" s="12"/>
      <c r="R52" s="12"/>
      <c r="S52" s="14"/>
    </row>
    <row r="53" spans="1:19" s="49" customFormat="1" ht="15" customHeight="1">
      <c r="A53" s="14"/>
      <c r="B53" s="87"/>
      <c r="C53" s="88"/>
      <c r="D53" s="88"/>
      <c r="E53" s="88"/>
      <c r="F53" s="91"/>
      <c r="G53" s="88"/>
      <c r="H53" s="88"/>
      <c r="I53" s="88"/>
      <c r="J53" s="89"/>
      <c r="K53" s="18"/>
      <c r="L53" s="12"/>
      <c r="M53" s="12"/>
      <c r="N53" s="12"/>
      <c r="O53" s="12"/>
      <c r="P53" s="12"/>
      <c r="Q53" s="12"/>
      <c r="R53" s="12"/>
      <c r="S53" s="14"/>
    </row>
    <row r="54" spans="1:19" s="49" customFormat="1" ht="15" customHeight="1">
      <c r="A54" s="14"/>
      <c r="B54" s="87"/>
      <c r="C54" s="88"/>
      <c r="D54" s="88"/>
      <c r="E54" s="88"/>
      <c r="F54" s="91"/>
      <c r="G54" s="88"/>
      <c r="H54" s="88"/>
      <c r="I54" s="88"/>
      <c r="J54" s="89"/>
      <c r="K54" s="18"/>
      <c r="L54" s="12"/>
      <c r="M54" s="12"/>
      <c r="N54" s="12"/>
      <c r="O54" s="12"/>
      <c r="P54" s="12"/>
      <c r="Q54" s="12"/>
      <c r="R54" s="12"/>
      <c r="S54" s="14"/>
    </row>
    <row r="55" spans="1:19" s="49" customFormat="1" ht="15" customHeight="1">
      <c r="A55" s="14"/>
      <c r="B55" s="87"/>
      <c r="C55" s="88"/>
      <c r="D55" s="88"/>
      <c r="E55" s="88"/>
      <c r="F55" s="91"/>
      <c r="G55" s="88"/>
      <c r="H55" s="88"/>
      <c r="I55" s="88"/>
      <c r="J55" s="89"/>
      <c r="K55" s="18"/>
      <c r="L55" s="12"/>
      <c r="M55" s="12"/>
      <c r="N55" s="12"/>
      <c r="O55" s="12"/>
      <c r="P55" s="12"/>
      <c r="Q55" s="12"/>
      <c r="R55" s="12"/>
      <c r="S55" s="14"/>
    </row>
    <row r="56" spans="1:19" ht="24" thickBot="1">
      <c r="A56" s="11"/>
      <c r="B56" s="92"/>
      <c r="C56" s="93"/>
      <c r="D56" s="93"/>
      <c r="E56" s="94"/>
      <c r="F56" s="94"/>
      <c r="G56" s="94"/>
      <c r="H56" s="94"/>
      <c r="I56" s="94"/>
      <c r="J56" s="95"/>
    </row>
    <row r="57" spans="1:19" ht="36" customHeight="1">
      <c r="A57" s="11"/>
      <c r="B57" s="10"/>
      <c r="C57" s="10"/>
      <c r="D57" s="10"/>
      <c r="F57" s="10"/>
      <c r="G57" s="10"/>
      <c r="H57" s="10"/>
      <c r="I57" s="10"/>
    </row>
    <row r="58" spans="1:19">
      <c r="A58" s="11"/>
      <c r="B58" s="11"/>
      <c r="C58" s="11"/>
      <c r="D58" s="11"/>
    </row>
    <row r="59" spans="1:19">
      <c r="A59" s="11"/>
      <c r="B59" s="11"/>
      <c r="C59" s="11"/>
      <c r="D59" s="11"/>
    </row>
    <row r="61" spans="1:19">
      <c r="G61" s="10"/>
      <c r="H61" s="11"/>
      <c r="I61" s="11"/>
    </row>
    <row r="62" spans="1:19">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85546875" defaultRowHeight="14.25"/>
  <cols>
    <col min="1" max="1" width="11.5703125" style="376" customWidth="1"/>
    <col min="2" max="2" width="51" style="376" customWidth="1"/>
    <col min="3" max="5" width="30.85546875" style="376" customWidth="1"/>
    <col min="6" max="8" width="23" style="376" customWidth="1"/>
    <col min="9" max="16384" width="8.85546875" style="376"/>
  </cols>
  <sheetData>
    <row r="1" spans="1:7" ht="20.25">
      <c r="A1" s="374"/>
      <c r="B1" s="375" t="s">
        <v>346</v>
      </c>
    </row>
    <row r="2" spans="1:7" ht="15">
      <c r="A2" s="374"/>
      <c r="B2" s="208" t="str">
        <f>Tradingname</f>
        <v>APA (PILBARA PIPELINE) PTY LTD</v>
      </c>
      <c r="C2" s="209"/>
    </row>
    <row r="3" spans="1:7" ht="15">
      <c r="B3" s="210" t="s">
        <v>181</v>
      </c>
      <c r="C3" s="211" t="str">
        <f>TEXT(Yearstart,"dd/mm/yyyy")&amp;" to "&amp;TEXT(Yearending,"dd/mm/yyyy")</f>
        <v>01/07/2023 to 30/06/2024</v>
      </c>
    </row>
    <row r="4" spans="1:7">
      <c r="B4" s="45" t="s">
        <v>425</v>
      </c>
      <c r="C4" s="45"/>
      <c r="F4" s="45"/>
      <c r="G4" s="45"/>
    </row>
    <row r="5" spans="1:7" ht="15.75">
      <c r="B5" s="378"/>
      <c r="C5" s="45"/>
    </row>
    <row r="6" spans="1:7" ht="15.75">
      <c r="B6" s="379"/>
    </row>
    <row r="8" spans="1:7" s="377" customFormat="1" ht="25.5">
      <c r="B8" s="243" t="s">
        <v>426</v>
      </c>
      <c r="C8" s="243" t="s">
        <v>57</v>
      </c>
      <c r="D8" s="243" t="s">
        <v>58</v>
      </c>
      <c r="E8" s="243" t="s">
        <v>25</v>
      </c>
    </row>
    <row r="9" spans="1:7">
      <c r="B9" s="137" t="s">
        <v>45</v>
      </c>
      <c r="C9" s="287">
        <f>'2. Revenues and expenses'!D16</f>
        <v>31811190.691245858</v>
      </c>
      <c r="D9" s="287">
        <f>'2. Revenues and expenses'!E16</f>
        <v>0</v>
      </c>
      <c r="E9" s="287">
        <f>'2. Revenues and expenses'!F16</f>
        <v>31811190.691245858</v>
      </c>
    </row>
    <row r="10" spans="1:7">
      <c r="B10" s="137" t="s">
        <v>53</v>
      </c>
      <c r="C10" s="287">
        <f>'2. Revenues and expenses'!D19</f>
        <v>0</v>
      </c>
      <c r="D10" s="287">
        <f>'2. Revenues and expenses'!E19</f>
        <v>0</v>
      </c>
      <c r="E10" s="287">
        <f>'2. Revenues and expenses'!F19</f>
        <v>0</v>
      </c>
    </row>
    <row r="11" spans="1:7">
      <c r="B11" s="244" t="s">
        <v>22</v>
      </c>
      <c r="C11" s="287">
        <f>'2. Revenues and expenses'!D20</f>
        <v>31811190.691245858</v>
      </c>
      <c r="D11" s="287">
        <f>'2. Revenues and expenses'!E20</f>
        <v>0</v>
      </c>
      <c r="E11" s="287">
        <f>'2. Revenues and expenses'!F20</f>
        <v>31811190.691245858</v>
      </c>
    </row>
    <row r="12" spans="1:7">
      <c r="B12" s="137" t="s">
        <v>59</v>
      </c>
      <c r="C12" s="287">
        <f>'2. Revenues and expenses'!D30</f>
        <v>-7380576.4457657123</v>
      </c>
      <c r="D12" s="287">
        <f>'2. Revenues and expenses'!E30</f>
        <v>0</v>
      </c>
      <c r="E12" s="287">
        <f>'2. Revenues and expenses'!F30</f>
        <v>-7380576.4457657123</v>
      </c>
    </row>
    <row r="13" spans="1:7">
      <c r="B13" s="137" t="s">
        <v>427</v>
      </c>
      <c r="C13" s="287">
        <f>'2. Revenues and expenses'!D41</f>
        <v>-4928327.5571637461</v>
      </c>
      <c r="D13" s="287">
        <f>'2. Revenues and expenses'!E41</f>
        <v>0</v>
      </c>
      <c r="E13" s="287">
        <f>'2. Revenues and expenses'!F41</f>
        <v>-4928327.5571637461</v>
      </c>
    </row>
    <row r="14" spans="1:7">
      <c r="B14" s="244" t="s">
        <v>61</v>
      </c>
      <c r="C14" s="287">
        <f>'2. Revenues and expenses'!D42</f>
        <v>-12308904.002929458</v>
      </c>
      <c r="D14" s="287">
        <f>'2. Revenues and expenses'!E42</f>
        <v>0</v>
      </c>
      <c r="E14" s="287">
        <f>'2. Revenues and expenses'!F42</f>
        <v>-12308904.002929458</v>
      </c>
    </row>
    <row r="15" spans="1:7">
      <c r="B15" s="244" t="s">
        <v>428</v>
      </c>
      <c r="C15" s="287">
        <f>'2. Revenues and expenses'!D43</f>
        <v>19502286.688316397</v>
      </c>
      <c r="D15" s="287">
        <f>'2. Revenues and expenses'!E43</f>
        <v>0</v>
      </c>
      <c r="E15" s="287">
        <f>'2. Revenues and expenses'!F43</f>
        <v>19502286.688316397</v>
      </c>
    </row>
    <row r="16" spans="1:7">
      <c r="B16" s="380"/>
      <c r="C16" s="381"/>
      <c r="D16" s="381"/>
      <c r="E16" s="381"/>
    </row>
    <row r="17" spans="2:4">
      <c r="B17" s="382"/>
      <c r="C17" s="383"/>
    </row>
    <row r="18" spans="2:4" s="377" customFormat="1" ht="24.6" customHeight="1">
      <c r="B18" s="243" t="s">
        <v>429</v>
      </c>
      <c r="C18" s="243" t="s">
        <v>430</v>
      </c>
      <c r="D18" s="243" t="s">
        <v>431</v>
      </c>
    </row>
    <row r="19" spans="2:4">
      <c r="B19" s="137" t="s">
        <v>142</v>
      </c>
      <c r="C19" s="288">
        <f>'3. Statement of pipeline assets'!D16</f>
        <v>159918587.01502568</v>
      </c>
      <c r="D19" s="288">
        <f>'3. Statement of pipeline assets'!E16</f>
        <v>159651777.81266198</v>
      </c>
    </row>
    <row r="20" spans="2:4">
      <c r="B20" s="137" t="s">
        <v>85</v>
      </c>
      <c r="C20" s="288">
        <f>'3. Statement of pipeline assets'!D23</f>
        <v>13239732.02598683</v>
      </c>
      <c r="D20" s="288">
        <f>'3. Statement of pipeline assets'!E23</f>
        <v>13806618.243783075</v>
      </c>
    </row>
    <row r="21" spans="2:4">
      <c r="B21" s="137" t="s">
        <v>143</v>
      </c>
      <c r="C21" s="288">
        <f>'3. Statement of pipeline assets'!D30</f>
        <v>3006484.0402939683</v>
      </c>
      <c r="D21" s="288">
        <f>'3. Statement of pipeline assets'!E30</f>
        <v>3084863.2802939685</v>
      </c>
    </row>
    <row r="22" spans="2:4">
      <c r="B22" s="137" t="s">
        <v>145</v>
      </c>
      <c r="C22" s="288">
        <f>'3. Statement of pipeline assets'!D37</f>
        <v>15546592.267273296</v>
      </c>
      <c r="D22" s="288">
        <f>'3. Statement of pipeline assets'!E37</f>
        <v>15932551.050198665</v>
      </c>
    </row>
    <row r="23" spans="2:4">
      <c r="B23" s="137" t="s">
        <v>87</v>
      </c>
      <c r="C23" s="288">
        <f>'3. Statement of pipeline assets'!D44</f>
        <v>84249.509084322126</v>
      </c>
      <c r="D23" s="288">
        <f>'3. Statement of pipeline assets'!E44</f>
        <v>85477.828311149991</v>
      </c>
    </row>
    <row r="24" spans="2:4">
      <c r="B24" s="137" t="s">
        <v>147</v>
      </c>
      <c r="C24" s="288">
        <f>'3. Statement of pipeline assets'!D51</f>
        <v>481260.12093248626</v>
      </c>
      <c r="D24" s="288">
        <f>'3. Statement of pipeline assets'!E51</f>
        <v>557309.32053401927</v>
      </c>
    </row>
    <row r="25" spans="2:4">
      <c r="B25" s="137" t="s">
        <v>1</v>
      </c>
      <c r="C25" s="288">
        <f>'3. Statement of pipeline assets'!D58</f>
        <v>227068.82171316346</v>
      </c>
      <c r="D25" s="288">
        <f>'3. Statement of pipeline assets'!E58</f>
        <v>229975.83990745418</v>
      </c>
    </row>
    <row r="26" spans="2:4">
      <c r="B26" s="137" t="s">
        <v>149</v>
      </c>
      <c r="C26" s="288">
        <f>'3. Statement of pipeline assets'!D64</f>
        <v>0</v>
      </c>
      <c r="D26" s="288">
        <f>'3. Statement of pipeline assets'!E64</f>
        <v>0</v>
      </c>
    </row>
    <row r="27" spans="2:4">
      <c r="B27" s="137" t="s">
        <v>233</v>
      </c>
      <c r="C27" s="288">
        <f>'3. Statement of pipeline assets'!D71</f>
        <v>1158169.7616584576</v>
      </c>
      <c r="D27" s="288">
        <f>'3. Statement of pipeline assets'!E71</f>
        <v>919638.50900975999</v>
      </c>
    </row>
    <row r="28" spans="2:4">
      <c r="B28" s="137" t="s">
        <v>312</v>
      </c>
      <c r="C28" s="288">
        <f>'3. Statement of pipeline assets'!D78</f>
        <v>8114.3100000000049</v>
      </c>
      <c r="D28" s="288">
        <f>'3. Statement of pipeline assets'!E78</f>
        <v>9963.3399999999965</v>
      </c>
    </row>
    <row r="29" spans="2:4">
      <c r="B29" s="137" t="s">
        <v>151</v>
      </c>
      <c r="C29" s="288">
        <f>'3. Statement of pipeline assets'!D79</f>
        <v>47666910.950000003</v>
      </c>
      <c r="D29" s="288">
        <f>'3. Statement of pipeline assets'!E79</f>
        <v>47369355.909999996</v>
      </c>
    </row>
    <row r="30" spans="2:4">
      <c r="B30" s="246" t="s">
        <v>432</v>
      </c>
      <c r="C30" s="289">
        <f>'3. Statement of pipeline assets'!D80</f>
        <v>241337168.8219682</v>
      </c>
      <c r="D30" s="289">
        <f>'3. Statement of pipeline assets'!E80</f>
        <v>241647531.13470009</v>
      </c>
    </row>
    <row r="31" spans="2:4">
      <c r="B31" s="137" t="s">
        <v>433</v>
      </c>
      <c r="C31" s="288">
        <f>'3. Statement of pipeline assets'!D88</f>
        <v>2614953.4912693789</v>
      </c>
      <c r="D31" s="288">
        <f>'3. Statement of pipeline assets'!E88</f>
        <v>3300097.3234967077</v>
      </c>
    </row>
    <row r="32" spans="2:4">
      <c r="B32" s="137" t="s">
        <v>434</v>
      </c>
      <c r="C32" s="288">
        <f>'3. Statement of pipeline assets'!D95</f>
        <v>735354.24539809627</v>
      </c>
      <c r="D32" s="288">
        <f>'3. Statement of pipeline assets'!E95</f>
        <v>540905.80295131623</v>
      </c>
    </row>
    <row r="33" spans="1:4">
      <c r="A33" s="45"/>
      <c r="B33" s="137" t="s">
        <v>435</v>
      </c>
      <c r="C33" s="288">
        <f>'3. Statement of pipeline assets'!D96</f>
        <v>0</v>
      </c>
      <c r="D33" s="288">
        <f>'3. Statement of pipeline assets'!E96</f>
        <v>0</v>
      </c>
    </row>
    <row r="34" spans="1:4">
      <c r="A34" s="45"/>
      <c r="B34" s="137" t="s">
        <v>436</v>
      </c>
      <c r="C34" s="288">
        <f>'3. Statement of pipeline assets'!D97</f>
        <v>0</v>
      </c>
      <c r="D34" s="288">
        <f>'3. Statement of pipeline assets'!E97</f>
        <v>0</v>
      </c>
    </row>
    <row r="35" spans="1:4">
      <c r="B35" s="137" t="s">
        <v>437</v>
      </c>
      <c r="C35" s="288">
        <f>'3. Statement of pipeline assets'!D98</f>
        <v>0</v>
      </c>
      <c r="D35" s="288">
        <f>'3. Statement of pipeline assets'!E98</f>
        <v>0</v>
      </c>
    </row>
    <row r="36" spans="1:4">
      <c r="B36" s="247" t="s">
        <v>438</v>
      </c>
      <c r="C36" s="289">
        <f>'3. Statement of pipeline assets'!D99</f>
        <v>3350307.7366674752</v>
      </c>
      <c r="D36" s="289">
        <f>'3. Statement of pipeline assets'!E99</f>
        <v>3841003.1264480241</v>
      </c>
    </row>
    <row r="37" spans="1:4" ht="15">
      <c r="B37" s="248" t="s">
        <v>439</v>
      </c>
      <c r="C37" s="289">
        <f>'3. Statement of pipeline assets'!D100</f>
        <v>244687476.55863568</v>
      </c>
      <c r="D37" s="289">
        <f>'3. Statement of pipeline assets'!E100</f>
        <v>245488534.26114812</v>
      </c>
    </row>
    <row r="38" spans="1:4">
      <c r="B38" s="245" t="s">
        <v>440</v>
      </c>
      <c r="C38" s="250">
        <f>'1.1 Financial performance'!C10</f>
        <v>7.9702839567447031E-2</v>
      </c>
      <c r="D38" s="249"/>
    </row>
    <row r="39" spans="1:4">
      <c r="B39" s="382"/>
    </row>
    <row r="40" spans="1:4">
      <c r="B40" s="382"/>
    </row>
    <row r="41" spans="1:4" s="377" customFormat="1" ht="25.5">
      <c r="B41" s="242" t="s">
        <v>441</v>
      </c>
      <c r="C41" s="243" t="s">
        <v>430</v>
      </c>
      <c r="D41" s="254">
        <f>VALUE(RIGHT(TEXT(Yearending,"dd/mm/yyyy"),4))</f>
        <v>2024</v>
      </c>
    </row>
    <row r="42" spans="1:4">
      <c r="B42" s="251" t="s">
        <v>442</v>
      </c>
      <c r="C42" s="288">
        <f>'4. Recovered capital'!E16</f>
        <v>246699863.9441281</v>
      </c>
      <c r="D42" s="213"/>
    </row>
    <row r="43" spans="1:4">
      <c r="B43" s="251" t="s">
        <v>443</v>
      </c>
      <c r="C43" s="288">
        <f>'4. Recovered capital'!E23</f>
        <v>10006716.546296256</v>
      </c>
      <c r="D43" s="213"/>
    </row>
    <row r="44" spans="1:4" ht="15">
      <c r="B44" s="212" t="s">
        <v>96</v>
      </c>
      <c r="C44" s="289">
        <f>'4. Recovered capital'!E24</f>
        <v>256706580.49042436</v>
      </c>
      <c r="D44" s="322"/>
    </row>
    <row r="45" spans="1:4">
      <c r="B45" s="256" t="s">
        <v>204</v>
      </c>
      <c r="C45" s="253"/>
      <c r="D45" s="243"/>
    </row>
    <row r="46" spans="1:4">
      <c r="B46" s="137" t="s">
        <v>117</v>
      </c>
      <c r="C46" s="290">
        <f>'4. Recovered capital'!E26</f>
        <v>676004270.14761293</v>
      </c>
      <c r="D46" s="288">
        <f>IFERROR(INDEX('4. Recovered capital'!$F$8:$BH$34,MATCH($B46,'4. Recovered capital'!$D$8:$D$34,0),MATCH(D$41,'4. Recovered capital'!$F$8:$BH$8,0)),)</f>
        <v>31811190.691245858</v>
      </c>
    </row>
    <row r="47" spans="1:4">
      <c r="B47" s="137" t="s">
        <v>118</v>
      </c>
      <c r="C47" s="290">
        <f>'4. Recovered capital'!E27</f>
        <v>-118712452.63672103</v>
      </c>
      <c r="D47" s="288">
        <f>IFERROR(INDEX('4. Recovered capital'!$F$8:$BH$34,MATCH($B47,'4. Recovered capital'!$D$8:$D$34,0),MATCH(D$41,'4. Recovered capital'!$F$8:$BH$8,0)),)</f>
        <v>-7718366.8211636115</v>
      </c>
    </row>
    <row r="48" spans="1:4">
      <c r="B48" s="137" t="s">
        <v>119</v>
      </c>
      <c r="C48" s="290">
        <f>'4. Recovered capital'!E28</f>
        <v>-36490703.150622368</v>
      </c>
      <c r="D48" s="288">
        <f>IFERROR(INDEX('4. Recovered capital'!$F$8:$BH$34,MATCH($B48,'4. Recovered capital'!$D$8:$D$34,0),MATCH(D$41,'4. Recovered capital'!$F$8:$BH$8,0)),)</f>
        <v>-3764727.8033522186</v>
      </c>
    </row>
    <row r="49" spans="2:82">
      <c r="B49" s="137" t="s">
        <v>318</v>
      </c>
      <c r="C49" s="290">
        <f>'4. Recovered capital'!E29</f>
        <v>-113100.05810592019</v>
      </c>
      <c r="D49" s="288">
        <f>IFERROR(INDEX('4. Recovered capital'!$F$8:$BH$34,MATCH($B49,'4. Recovered capital'!$D$8:$D$34,0),MATCH(D$41,'4. Recovered capital'!$F$8:$BH$8,0)),)</f>
        <v>-29169.591792799532</v>
      </c>
    </row>
    <row r="50" spans="2:82">
      <c r="B50" s="137" t="s">
        <v>165</v>
      </c>
      <c r="C50" s="290">
        <f>'4. Recovered capital'!E30</f>
        <v>-492682051.163625</v>
      </c>
      <c r="D50" s="288">
        <f>IFERROR(INDEX('4. Recovered capital'!$F$8:$BH$34,MATCH($B50,'4. Recovered capital'!$D$8:$D$34,0),MATCH(D$41,'4. Recovered capital'!$F$8:$BH$8,0)),)</f>
        <v>-18374490.192469567</v>
      </c>
    </row>
    <row r="51" spans="2:82">
      <c r="B51" s="256" t="s">
        <v>444</v>
      </c>
      <c r="C51" s="290">
        <f>'4. Recovered capital'!E31</f>
        <v>28005963.138538517</v>
      </c>
      <c r="D51" s="288">
        <f>IFERROR(INDEX('4. Recovered capital'!$F$8:$BH$34,MATCH($B51,'4. Recovered capital'!$D$8:$D$34,0),MATCH(D$41,'4. Recovered capital'!$F$8:$BH$8,0)),)</f>
        <v>1924436.2824676596</v>
      </c>
    </row>
    <row r="52" spans="2:82" ht="15">
      <c r="B52" s="248" t="s">
        <v>205</v>
      </c>
      <c r="C52" s="291">
        <f>'4. Recovered capital'!E32</f>
        <v>228700617.35188574</v>
      </c>
      <c r="D52" s="289">
        <f>IFERROR(INDEX('4. Recovered capital'!$F$8:$BH$34,MATCH($B52,'4. Recovered capital'!$D$8:$D$34,0),MATCH(D$41,'4. Recovered capital'!$F$8:$BH$8,0)),)</f>
        <v>1243683.0200673151</v>
      </c>
    </row>
    <row r="53" spans="2:82">
      <c r="B53" s="256" t="s">
        <v>445</v>
      </c>
      <c r="C53" s="384"/>
      <c r="D53" s="288">
        <f>IFERROR(INDEX('4. Recovered capital'!$F$8:$BH$34,MATCH($B53,'4. Recovered capital'!$D$8:$D$34,0),MATCH(D$41,'4. Recovered capital'!$F$8:$BH$8,0)),)</f>
        <v>227456934.33181846</v>
      </c>
    </row>
    <row r="54" spans="2:82">
      <c r="B54" s="256" t="s">
        <v>446</v>
      </c>
      <c r="C54" s="385"/>
      <c r="D54" s="252">
        <f>IFERROR(INDEX('4. Recovered capital'!$F$8:$BH$34,MATCH($B54,'4. Recovered capital'!$D$8:$D$34,0),MATCH(D$41,'4. Recovered capital'!$F$8:$BH$8,0)),)</f>
        <v>8.0782281913922727E-2</v>
      </c>
    </row>
    <row r="55" spans="2:82">
      <c r="B55" s="382"/>
    </row>
    <row r="56" spans="2:82">
      <c r="B56" s="386"/>
    </row>
    <row r="57" spans="2:82">
      <c r="B57" s="243" t="s">
        <v>447</v>
      </c>
      <c r="C57" s="254">
        <f>D57-1</f>
        <v>2020</v>
      </c>
      <c r="D57" s="254">
        <f>E57-1</f>
        <v>2021</v>
      </c>
      <c r="E57" s="254">
        <f>F57-1</f>
        <v>2022</v>
      </c>
      <c r="F57" s="254">
        <f>G57-1</f>
        <v>2023</v>
      </c>
      <c r="G57" s="254">
        <f>VALUE(RIGHT(TEXT(Yearending,"dd/mm/yyyy"),4))</f>
        <v>2024</v>
      </c>
      <c r="BQ57" s="388"/>
      <c r="BR57" s="388"/>
      <c r="BS57" s="388"/>
      <c r="BT57" s="388"/>
      <c r="BU57" s="388"/>
      <c r="BV57" s="388"/>
      <c r="BW57" s="388"/>
      <c r="BX57" s="388"/>
      <c r="BY57" s="388"/>
      <c r="BZ57" s="388"/>
      <c r="CA57" s="388"/>
      <c r="CB57" s="388"/>
      <c r="CC57" s="388"/>
      <c r="CD57" s="388"/>
    </row>
    <row r="58" spans="2:82">
      <c r="B58" s="137" t="s">
        <v>117</v>
      </c>
      <c r="C58" s="255">
        <f>IFERROR(INDEX('4. Recovered capital'!$F$8:$BH$32,MATCH($B58,'4. Recovered capital'!$D$8:$D$32,0),MATCH(C$57,'4. Recovered capital'!$F$8:$BH$8,0))/INDEX('4. Recovered capital'!$F$8:$BH$32,MATCH($B58,'4. Recovered capital'!$D$8:$D$32,0),MATCH(C$57-1,'4. Recovered capital'!$F$8:$BH$8,0))-1,"NA")</f>
        <v>2.2412812512462965E-2</v>
      </c>
      <c r="D58" s="255">
        <f>IFERROR(INDEX('4. Recovered capital'!$F$8:$BH$32,MATCH($B58,'4. Recovered capital'!$D$8:$D$32,0),MATCH(D$57,'4. Recovered capital'!$F$8:$BH$8,0))/INDEX('4. Recovered capital'!$F$8:$BH$32,MATCH($B58,'4. Recovered capital'!$D$8:$D$32,0),MATCH(D$57-1,'4. Recovered capital'!$F$8:$BH$8,0))-1,"NA")</f>
        <v>-7.4922086599537141E-2</v>
      </c>
      <c r="E58" s="255">
        <f>IFERROR(INDEX('4. Recovered capital'!$F$8:$BH$32,MATCH($B58,'4. Recovered capital'!$D$8:$D$32,0),MATCH(E$57,'4. Recovered capital'!$F$8:$BH$8,0))/INDEX('4. Recovered capital'!$F$8:$BH$32,MATCH($B58,'4. Recovered capital'!$D$8:$D$32,0),MATCH(E$57-1,'4. Recovered capital'!$F$8:$BH$8,0))-1,"NA")</f>
        <v>3.4330637573648293E-2</v>
      </c>
      <c r="F58" s="255">
        <f>IFERROR(INDEX('4. Recovered capital'!$F$8:$BH$32,MATCH($B58,'4. Recovered capital'!$D$8:$D$32,0),MATCH(F$57,'4. Recovered capital'!$F$8:$BH$8,0))/INDEX('4. Recovered capital'!$F$8:$BH$32,MATCH($B58,'4. Recovered capital'!$D$8:$D$32,0),MATCH(F$57-1,'4. Recovered capital'!$F$8:$BH$8,0))-1,"NA")</f>
        <v>8.0108557198971031E-2</v>
      </c>
      <c r="G58" s="255">
        <f>IFERROR(INDEX('4. Recovered capital'!$F$8:$BH$32,MATCH($B58,'4. Recovered capital'!$D$8:$D$32,0),MATCH(G$57,'4. Recovered capital'!$F$8:$BH$8,0))/INDEX('4. Recovered capital'!$F$8:$BH$32,MATCH($B58,'4. Recovered capital'!$D$8:$D$32,0),MATCH(G$57-1,'4. Recovered capital'!$F$8:$BH$8,0))-1,"NA")</f>
        <v>-5.1678444805255408E-3</v>
      </c>
    </row>
    <row r="59" spans="2:82">
      <c r="B59" s="137" t="s">
        <v>118</v>
      </c>
      <c r="C59" s="255">
        <f>IFERROR(INDEX('4. Recovered capital'!$F$8:$BH$32,MATCH($B59,'4. Recovered capital'!$D$8:$D$32,0),MATCH(C$57,'4. Recovered capital'!$F$8:$BH$8,0))/INDEX('4. Recovered capital'!$F$8:$BH$32,MATCH($B59,'4. Recovered capital'!$D$8:$D$32,0),MATCH(C$57-1,'4. Recovered capital'!$F$8:$BH$8,0))-1,"NA")</f>
        <v>-5.8236968637593201E-2</v>
      </c>
      <c r="D59" s="255">
        <f>IFERROR(INDEX('4. Recovered capital'!$F$8:$BH$32,MATCH($B59,'4. Recovered capital'!$D$8:$D$32,0),MATCH(D$57,'4. Recovered capital'!$F$8:$BH$8,0))/INDEX('4. Recovered capital'!$F$8:$BH$32,MATCH($B59,'4. Recovered capital'!$D$8:$D$32,0),MATCH(D$57-1,'4. Recovered capital'!$F$8:$BH$8,0))-1,"NA")</f>
        <v>0.185999988494568</v>
      </c>
      <c r="E59" s="255">
        <f>IFERROR(INDEX('4. Recovered capital'!$F$8:$BH$32,MATCH($B59,'4. Recovered capital'!$D$8:$D$32,0),MATCH(E$57,'4. Recovered capital'!$F$8:$BH$8,0))/INDEX('4. Recovered capital'!$F$8:$BH$32,MATCH($B59,'4. Recovered capital'!$D$8:$D$32,0),MATCH(E$57-1,'4. Recovered capital'!$F$8:$BH$8,0))-1,"NA")</f>
        <v>0.25344313631016235</v>
      </c>
      <c r="F59" s="255">
        <f>IFERROR(INDEX('4. Recovered capital'!$F$8:$BH$32,MATCH($B59,'4. Recovered capital'!$D$8:$D$32,0),MATCH(F$57,'4. Recovered capital'!$F$8:$BH$8,0))/INDEX('4. Recovered capital'!$F$8:$BH$32,MATCH($B59,'4. Recovered capital'!$D$8:$D$32,0),MATCH(F$57-1,'4. Recovered capital'!$F$8:$BH$8,0))-1,"NA")</f>
        <v>0.33259705903735459</v>
      </c>
      <c r="G59" s="255">
        <f>IFERROR(INDEX('4. Recovered capital'!$F$8:$BH$32,MATCH($B59,'4. Recovered capital'!$D$8:$D$32,0),MATCH(G$57,'4. Recovered capital'!$F$8:$BH$8,0))/INDEX('4. Recovered capital'!$F$8:$BH$32,MATCH($B59,'4. Recovered capital'!$D$8:$D$32,0),MATCH(G$57-1,'4. Recovered capital'!$F$8:$BH$8,0))-1,"NA")</f>
        <v>-5.4756849472471836E-2</v>
      </c>
    </row>
    <row r="60" spans="2:82">
      <c r="B60" s="137" t="s">
        <v>119</v>
      </c>
      <c r="C60" s="255">
        <f>IFERROR(INDEX('4. Recovered capital'!$F$8:$BH$32,MATCH($B60,'4. Recovered capital'!$D$8:$D$32,0),MATCH(C$57,'4. Recovered capital'!$F$8:$BH$8,0))/INDEX('4. Recovered capital'!$F$8:$BH$32,MATCH($B60,'4. Recovered capital'!$D$8:$D$32,0),MATCH(C$57-1,'4. Recovered capital'!$F$8:$BH$8,0))-1,"NA")</f>
        <v>0.19658510460416889</v>
      </c>
      <c r="D60" s="255">
        <f>IFERROR(INDEX('4. Recovered capital'!$F$8:$BH$32,MATCH($B60,'4. Recovered capital'!$D$8:$D$32,0),MATCH(D$57,'4. Recovered capital'!$F$8:$BH$8,0))/INDEX('4. Recovered capital'!$F$8:$BH$32,MATCH($B60,'4. Recovered capital'!$D$8:$D$32,0),MATCH(D$57-1,'4. Recovered capital'!$F$8:$BH$8,0))-1,"NA")</f>
        <v>-0.17153285573068677</v>
      </c>
      <c r="E60" s="255">
        <f>IFERROR(INDEX('4. Recovered capital'!$F$8:$BH$32,MATCH($B60,'4. Recovered capital'!$D$8:$D$32,0),MATCH(E$57,'4. Recovered capital'!$F$8:$BH$8,0))/INDEX('4. Recovered capital'!$F$8:$BH$32,MATCH($B60,'4. Recovered capital'!$D$8:$D$32,0),MATCH(E$57-1,'4. Recovered capital'!$F$8:$BH$8,0))-1,"NA")</f>
        <v>-6.0596438784910056E-4</v>
      </c>
      <c r="F60" s="255">
        <f>IFERROR(INDEX('4. Recovered capital'!$F$8:$BH$32,MATCH($B60,'4. Recovered capital'!$D$8:$D$32,0),MATCH(F$57,'4. Recovered capital'!$F$8:$BH$8,0))/INDEX('4. Recovered capital'!$F$8:$BH$32,MATCH($B60,'4. Recovered capital'!$D$8:$D$32,0),MATCH(F$57-1,'4. Recovered capital'!$F$8:$BH$8,0))-1,"NA")</f>
        <v>1.9945586220196265E-2</v>
      </c>
      <c r="G60" s="255">
        <f>IFERROR(INDEX('4. Recovered capital'!$F$8:$BH$32,MATCH($B60,'4. Recovered capital'!$D$8:$D$32,0),MATCH(G$57,'4. Recovered capital'!$F$8:$BH$8,0))/INDEX('4. Recovered capital'!$F$8:$BH$32,MATCH($B60,'4. Recovered capital'!$D$8:$D$32,0),MATCH(G$57-1,'4. Recovered capital'!$F$8:$BH$8,0))-1,"NA")</f>
        <v>1.9761424468311972E-3</v>
      </c>
    </row>
    <row r="61" spans="2:82">
      <c r="B61" s="137" t="s">
        <v>318</v>
      </c>
      <c r="C61" s="255" t="str">
        <f>IFERROR(INDEX('4. Recovered capital'!$F$8:$BH$32,MATCH($B61,'4. Recovered capital'!$D$8:$D$32,0),MATCH(C$57,'4. Recovered capital'!$F$8:$BH$8,0))/INDEX('4. Recovered capital'!$F$8:$BH$32,MATCH($B61,'4. Recovered capital'!$D$8:$D$32,0),MATCH(C$57-1,'4. Recovered capital'!$F$8:$BH$8,0))-1,"NA")</f>
        <v>NA</v>
      </c>
      <c r="D61" s="255">
        <f>IFERROR(INDEX('4. Recovered capital'!$F$8:$BH$32,MATCH($B61,'4. Recovered capital'!$D$8:$D$32,0),MATCH(D$57,'4. Recovered capital'!$F$8:$BH$8,0))/INDEX('4. Recovered capital'!$F$8:$BH$32,MATCH($B61,'4. Recovered capital'!$D$8:$D$32,0),MATCH(D$57-1,'4. Recovered capital'!$F$8:$BH$8,0))-1,"NA")</f>
        <v>-0.17879778895664622</v>
      </c>
      <c r="E61" s="255">
        <f>IFERROR(INDEX('4. Recovered capital'!$F$8:$BH$32,MATCH($B61,'4. Recovered capital'!$D$8:$D$32,0),MATCH(E$57,'4. Recovered capital'!$F$8:$BH$8,0))/INDEX('4. Recovered capital'!$F$8:$BH$32,MATCH($B61,'4. Recovered capital'!$D$8:$D$32,0),MATCH(E$57-1,'4. Recovered capital'!$F$8:$BH$8,0))-1,"NA")</f>
        <v>-0.17517380131460403</v>
      </c>
      <c r="F61" s="255">
        <f>IFERROR(INDEX('4. Recovered capital'!$F$8:$BH$32,MATCH($B61,'4. Recovered capital'!$D$8:$D$32,0),MATCH(F$57,'4. Recovered capital'!$F$8:$BH$8,0))/INDEX('4. Recovered capital'!$F$8:$BH$32,MATCH($B61,'4. Recovered capital'!$D$8:$D$32,0),MATCH(F$57-1,'4. Recovered capital'!$F$8:$BH$8,0))-1,"NA")</f>
        <v>0.83138781909542092</v>
      </c>
      <c r="G61" s="255">
        <f>IFERROR(INDEX('4. Recovered capital'!$F$8:$BH$32,MATCH($B61,'4. Recovered capital'!$D$8:$D$32,0),MATCH(G$57,'4. Recovered capital'!$F$8:$BH$8,0))/INDEX('4. Recovered capital'!$F$8:$BH$32,MATCH($B61,'4. Recovered capital'!$D$8:$D$32,0),MATCH(G$57-1,'4. Recovered capital'!$F$8:$BH$8,0))-1,"NA")</f>
        <v>4.7557743326603452E-2</v>
      </c>
    </row>
    <row r="62" spans="2:82">
      <c r="B62" s="137" t="s">
        <v>165</v>
      </c>
      <c r="C62" s="255">
        <f>IFERROR(INDEX('4. Recovered capital'!$F$8:$BH$32,MATCH($B62,'4. Recovered capital'!$D$8:$D$32,0),MATCH(C$57,'4. Recovered capital'!$F$8:$BH$8,0))/INDEX('4. Recovered capital'!$F$8:$BH$32,MATCH($B62,'4. Recovered capital'!$D$8:$D$32,0),MATCH(C$57-1,'4. Recovered capital'!$F$8:$BH$8,0))-1,"NA")</f>
        <v>-8.1378900108089014E-2</v>
      </c>
      <c r="D62" s="255">
        <f>IFERROR(INDEX('4. Recovered capital'!$F$8:$BH$32,MATCH($B62,'4. Recovered capital'!$D$8:$D$32,0),MATCH(D$57,'4. Recovered capital'!$F$8:$BH$8,0))/INDEX('4. Recovered capital'!$F$8:$BH$32,MATCH($B62,'4. Recovered capital'!$D$8:$D$32,0),MATCH(D$57-1,'4. Recovered capital'!$F$8:$BH$8,0))-1,"NA")</f>
        <v>-7.732783608360605E-3</v>
      </c>
      <c r="E62" s="255">
        <f>IFERROR(INDEX('4. Recovered capital'!$F$8:$BH$32,MATCH($B62,'4. Recovered capital'!$D$8:$D$32,0),MATCH(E$57,'4. Recovered capital'!$F$8:$BH$8,0))/INDEX('4. Recovered capital'!$F$8:$BH$32,MATCH($B62,'4. Recovered capital'!$D$8:$D$32,0),MATCH(E$57-1,'4. Recovered capital'!$F$8:$BH$8,0))-1,"NA")</f>
        <v>0.12517422243277476</v>
      </c>
      <c r="F62" s="255">
        <f>IFERROR(INDEX('4. Recovered capital'!$F$8:$BH$32,MATCH($B62,'4. Recovered capital'!$D$8:$D$32,0),MATCH(F$57,'4. Recovered capital'!$F$8:$BH$8,0))/INDEX('4. Recovered capital'!$F$8:$BH$32,MATCH($B62,'4. Recovered capital'!$D$8:$D$32,0),MATCH(F$57-1,'4. Recovered capital'!$F$8:$BH$8,0))-1,"NA")</f>
        <v>8.7310669523186224E-3</v>
      </c>
      <c r="G62" s="255">
        <f>IFERROR(INDEX('4. Recovered capital'!$F$8:$BH$32,MATCH($B62,'4. Recovered capital'!$D$8:$D$32,0),MATCH(G$57,'4. Recovered capital'!$F$8:$BH$8,0))/INDEX('4. Recovered capital'!$F$8:$BH$32,MATCH($B62,'4. Recovered capital'!$D$8:$D$32,0),MATCH(G$57-1,'4. Recovered capital'!$F$8:$BH$8,0))-1,"NA")</f>
        <v>2.7850618285224504E-2</v>
      </c>
    </row>
    <row r="63" spans="2:82">
      <c r="B63" s="137" t="s">
        <v>166</v>
      </c>
      <c r="C63" s="255">
        <f>IFERROR(INDEX('4. Recovered capital'!$F$8:$BH$32,MATCH($B63,'4. Recovered capital'!$D$8:$D$32,0),MATCH(C$57,'4. Recovered capital'!$F$8:$BH$8,0))/INDEX('4. Recovered capital'!$F$8:$BH$32,MATCH($B63,'4. Recovered capital'!$D$8:$D$32,0),MATCH(C$57-1,'4. Recovered capital'!$F$8:$BH$8,0))-1,"NA")</f>
        <v>0.32446391696976229</v>
      </c>
      <c r="D63" s="255">
        <f>IFERROR(INDEX('4. Recovered capital'!$F$8:$BH$32,MATCH($B63,'4. Recovered capital'!$D$8:$D$32,0),MATCH(D$57,'4. Recovered capital'!$F$8:$BH$8,0))/INDEX('4. Recovered capital'!$F$8:$BH$32,MATCH($B63,'4. Recovered capital'!$D$8:$D$32,0),MATCH(D$57-1,'4. Recovered capital'!$F$8:$BH$8,0))-1,"NA")</f>
        <v>-0.3390392498592979</v>
      </c>
      <c r="E63" s="255">
        <f>IFERROR(INDEX('4. Recovered capital'!$F$8:$BH$32,MATCH($B63,'4. Recovered capital'!$D$8:$D$32,0),MATCH(E$57,'4. Recovered capital'!$F$8:$BH$8,0))/INDEX('4. Recovered capital'!$F$8:$BH$32,MATCH($B63,'4. Recovered capital'!$D$8:$D$32,0),MATCH(E$57-1,'4. Recovered capital'!$F$8:$BH$8,0))-1,"NA")</f>
        <v>-0.51939691159898238</v>
      </c>
      <c r="F63" s="255">
        <f>IFERROR(INDEX('4. Recovered capital'!$F$8:$BH$32,MATCH($B63,'4. Recovered capital'!$D$8:$D$32,0),MATCH(F$57,'4. Recovered capital'!$F$8:$BH$8,0))/INDEX('4. Recovered capital'!$F$8:$BH$32,MATCH($B63,'4. Recovered capital'!$D$8:$D$32,0),MATCH(F$57-1,'4. Recovered capital'!$F$8:$BH$8,0))-1,"NA")</f>
        <v>4.5110253715340942E-2</v>
      </c>
      <c r="G63" s="255">
        <f>IFERROR(INDEX('4. Recovered capital'!$F$8:$BH$32,MATCH($B63,'4. Recovered capital'!$D$8:$D$32,0),MATCH(G$57,'4. Recovered capital'!$F$8:$BH$8,0))/INDEX('4. Recovered capital'!$F$8:$BH$32,MATCH($B63,'4. Recovered capital'!$D$8:$D$32,0),MATCH(G$57-1,'4. Recovered capital'!$F$8:$BH$8,0))-1,"NA")</f>
        <v>-0.10457744834106575</v>
      </c>
    </row>
    <row r="64" spans="2:82">
      <c r="B64" s="382"/>
    </row>
    <row r="65" spans="2:8">
      <c r="B65" s="382"/>
    </row>
    <row r="66" spans="2:8" s="377" customFormat="1">
      <c r="B66" s="243" t="s">
        <v>448</v>
      </c>
      <c r="C66" s="488" t="s">
        <v>112</v>
      </c>
      <c r="D66" s="488"/>
      <c r="E66" s="488"/>
      <c r="F66" s="489" t="s">
        <v>113</v>
      </c>
      <c r="G66" s="489"/>
      <c r="H66" s="489"/>
    </row>
    <row r="67" spans="2:8" s="377" customFormat="1" ht="25.5">
      <c r="B67" s="243" t="s">
        <v>33</v>
      </c>
      <c r="C67" s="243" t="s">
        <v>449</v>
      </c>
      <c r="D67" s="243" t="s">
        <v>450</v>
      </c>
      <c r="E67" s="243" t="s">
        <v>451</v>
      </c>
      <c r="F67" s="243" t="s">
        <v>449</v>
      </c>
      <c r="G67" s="243" t="s">
        <v>452</v>
      </c>
      <c r="H67" s="243" t="s">
        <v>451</v>
      </c>
    </row>
    <row r="68" spans="2:8">
      <c r="B68" s="258" t="s">
        <v>34</v>
      </c>
      <c r="C68" s="137"/>
      <c r="D68" s="243"/>
      <c r="E68" s="243"/>
      <c r="F68" s="243"/>
      <c r="G68" s="243"/>
      <c r="H68" s="243"/>
    </row>
    <row r="69" spans="2:8">
      <c r="B69" s="137" t="s">
        <v>154</v>
      </c>
      <c r="C69" s="243"/>
      <c r="D69" s="243"/>
      <c r="E69" s="243"/>
      <c r="F69" s="243"/>
      <c r="G69" s="243"/>
      <c r="H69" s="243"/>
    </row>
    <row r="70" spans="2:8">
      <c r="B70" s="257" t="s">
        <v>453</v>
      </c>
      <c r="C70" s="288">
        <f>'5. Weighted average price'!M12</f>
        <v>26237.215919999988</v>
      </c>
      <c r="D70" s="288">
        <f>'5. Weighted average price'!N12</f>
        <v>26816.303</v>
      </c>
      <c r="E70" s="320">
        <f>'5. Weighted average price'!O12</f>
        <v>0.97840540957491373</v>
      </c>
      <c r="F70" s="288">
        <f>'5. Weighted average price'!P12</f>
        <v>0</v>
      </c>
      <c r="G70" s="288">
        <f>'5. Weighted average price'!Q12</f>
        <v>0</v>
      </c>
      <c r="H70" s="320">
        <f>'5. Weighted average price'!R12</f>
        <v>0</v>
      </c>
    </row>
    <row r="71" spans="2:8">
      <c r="B71" s="257" t="s">
        <v>454</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c r="B72" s="257" t="s">
        <v>455</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c r="B73" s="257" t="s">
        <v>456</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c r="B74" s="257" t="s">
        <v>457</v>
      </c>
      <c r="C74" s="288">
        <f>'5. Weighted average price'!AM12</f>
        <v>0</v>
      </c>
      <c r="D74" s="288">
        <f>'5. Weighted average price'!AN12</f>
        <v>0</v>
      </c>
      <c r="E74" s="320">
        <f>'5. Weighted average price'!AO12</f>
        <v>0</v>
      </c>
      <c r="F74" s="288">
        <f>'5. Weighted average price'!AP12</f>
        <v>0</v>
      </c>
      <c r="G74" s="288">
        <f>'5. Weighted average price'!AQ12</f>
        <v>0</v>
      </c>
      <c r="H74" s="320">
        <f>'5. Weighted average price'!AR12</f>
        <v>0</v>
      </c>
    </row>
    <row r="75" spans="2:8">
      <c r="B75" s="257" t="s">
        <v>458</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c r="B76" s="257" t="s">
        <v>459</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c r="B77" s="257" t="s">
        <v>460</v>
      </c>
      <c r="C77" s="288">
        <f>'5. Weighted average price'!BE12</f>
        <v>0</v>
      </c>
      <c r="D77" s="288">
        <f>'5. Weighted average price'!BF12</f>
        <v>0</v>
      </c>
      <c r="E77" s="320">
        <f>'5. Weighted average price'!BG12</f>
        <v>0</v>
      </c>
      <c r="F77" s="288">
        <f>'5. Weighted average price'!BH12</f>
        <v>0</v>
      </c>
      <c r="G77" s="288">
        <f>'5. Weighted average price'!BI12</f>
        <v>0</v>
      </c>
      <c r="H77" s="320">
        <f>'5. Weighted average price'!BJ12</f>
        <v>0</v>
      </c>
    </row>
    <row r="78" spans="2:8">
      <c r="B78" s="137" t="s">
        <v>202</v>
      </c>
      <c r="C78" s="137"/>
      <c r="D78" s="137"/>
      <c r="E78" s="321"/>
      <c r="F78" s="137"/>
      <c r="G78" s="137"/>
      <c r="H78" s="321"/>
    </row>
    <row r="79" spans="2:8">
      <c r="B79" s="257" t="s">
        <v>453</v>
      </c>
      <c r="C79" s="437">
        <f>'5. Weighted average price'!M13</f>
        <v>0</v>
      </c>
      <c r="D79" s="437">
        <f>'5. Weighted average price'!N13</f>
        <v>0</v>
      </c>
      <c r="E79" s="438">
        <f>'5. Weighted average price'!O13</f>
        <v>0</v>
      </c>
      <c r="F79" s="437">
        <f>'5. Weighted average price'!P13</f>
        <v>439.82375000000002</v>
      </c>
      <c r="G79" s="437">
        <f>'5. Weighted average price'!Q13</f>
        <v>284.67399999999998</v>
      </c>
      <c r="H79" s="438">
        <f>'5. Weighted average price'!R13</f>
        <v>1.5450085009519663</v>
      </c>
    </row>
    <row r="80" spans="2:8">
      <c r="B80" s="257" t="s">
        <v>454</v>
      </c>
      <c r="C80" s="437">
        <f>'5. Weighted average price'!T13</f>
        <v>0</v>
      </c>
      <c r="D80" s="437">
        <f>'5. Weighted average price'!U13</f>
        <v>0</v>
      </c>
      <c r="E80" s="438">
        <f>'5. Weighted average price'!V13</f>
        <v>0</v>
      </c>
      <c r="F80" s="437">
        <f>'5. Weighted average price'!W13</f>
        <v>0</v>
      </c>
      <c r="G80" s="437">
        <f>'5. Weighted average price'!X13</f>
        <v>0</v>
      </c>
      <c r="H80" s="438">
        <f>'5. Weighted average price'!Y13</f>
        <v>0</v>
      </c>
    </row>
    <row r="81" spans="2:8">
      <c r="B81" s="257" t="s">
        <v>455</v>
      </c>
      <c r="C81" s="437">
        <f>'5. Weighted average price'!Z13</f>
        <v>0</v>
      </c>
      <c r="D81" s="437">
        <f>'5. Weighted average price'!AA13</f>
        <v>0</v>
      </c>
      <c r="E81" s="438">
        <f>'5. Weighted average price'!AB13</f>
        <v>0</v>
      </c>
      <c r="F81" s="437">
        <f>'5. Weighted average price'!AC13</f>
        <v>0</v>
      </c>
      <c r="G81" s="437">
        <f>'5. Weighted average price'!AD13</f>
        <v>0</v>
      </c>
      <c r="H81" s="438">
        <f>'5. Weighted average price'!AE13</f>
        <v>0</v>
      </c>
    </row>
    <row r="82" spans="2:8">
      <c r="B82" s="257" t="s">
        <v>456</v>
      </c>
      <c r="C82" s="437">
        <f>'5. Weighted average price'!AF13</f>
        <v>0</v>
      </c>
      <c r="D82" s="437">
        <f>'5. Weighted average price'!AG13</f>
        <v>0</v>
      </c>
      <c r="E82" s="438">
        <f>'5. Weighted average price'!AH13</f>
        <v>0</v>
      </c>
      <c r="F82" s="437">
        <f>'5. Weighted average price'!AI13</f>
        <v>0</v>
      </c>
      <c r="G82" s="437">
        <f>'5. Weighted average price'!AJ13</f>
        <v>0</v>
      </c>
      <c r="H82" s="438">
        <f>'5. Weighted average price'!AK13</f>
        <v>0</v>
      </c>
    </row>
    <row r="83" spans="2:8">
      <c r="B83" s="257" t="s">
        <v>457</v>
      </c>
      <c r="C83" s="437">
        <f>'5. Weighted average price'!AM13</f>
        <v>0</v>
      </c>
      <c r="D83" s="437">
        <f>'5. Weighted average price'!AN13</f>
        <v>0</v>
      </c>
      <c r="E83" s="438">
        <f>'5. Weighted average price'!AO13</f>
        <v>0</v>
      </c>
      <c r="F83" s="437">
        <f>'5. Weighted average price'!AP13</f>
        <v>0</v>
      </c>
      <c r="G83" s="437">
        <f>'5. Weighted average price'!AQ13</f>
        <v>0</v>
      </c>
      <c r="H83" s="438">
        <f>'5. Weighted average price'!AR13</f>
        <v>0</v>
      </c>
    </row>
    <row r="84" spans="2:8">
      <c r="B84" s="257" t="s">
        <v>458</v>
      </c>
      <c r="C84" s="437">
        <f>'5. Weighted average price'!AS13</f>
        <v>0</v>
      </c>
      <c r="D84" s="437">
        <f>'5. Weighted average price'!AT13</f>
        <v>0</v>
      </c>
      <c r="E84" s="438">
        <f>'5. Weighted average price'!AU13</f>
        <v>0</v>
      </c>
      <c r="F84" s="437">
        <f>'5. Weighted average price'!AV13</f>
        <v>0</v>
      </c>
      <c r="G84" s="437">
        <f>'5. Weighted average price'!AW13</f>
        <v>0</v>
      </c>
      <c r="H84" s="438">
        <f>'5. Weighted average price'!AX13</f>
        <v>0</v>
      </c>
    </row>
    <row r="85" spans="2:8">
      <c r="B85" s="257" t="s">
        <v>459</v>
      </c>
      <c r="C85" s="437">
        <f>'5. Weighted average price'!AY13</f>
        <v>0</v>
      </c>
      <c r="D85" s="437">
        <f>'5. Weighted average price'!AZ13</f>
        <v>0</v>
      </c>
      <c r="E85" s="438">
        <f>'5. Weighted average price'!BA13</f>
        <v>0</v>
      </c>
      <c r="F85" s="437">
        <f>'5. Weighted average price'!BB13</f>
        <v>0</v>
      </c>
      <c r="G85" s="437">
        <f>'5. Weighted average price'!BC13</f>
        <v>0</v>
      </c>
      <c r="H85" s="438">
        <f>'5. Weighted average price'!BD13</f>
        <v>0</v>
      </c>
    </row>
    <row r="86" spans="2:8">
      <c r="B86" s="257" t="s">
        <v>460</v>
      </c>
      <c r="C86" s="437">
        <f>'5. Weighted average price'!BE13</f>
        <v>0</v>
      </c>
      <c r="D86" s="437">
        <f>'5. Weighted average price'!BF13</f>
        <v>0</v>
      </c>
      <c r="E86" s="438">
        <f>'5. Weighted average price'!BG13</f>
        <v>0</v>
      </c>
      <c r="F86" s="437">
        <f>'5. Weighted average price'!BH13</f>
        <v>0</v>
      </c>
      <c r="G86" s="437">
        <f>'5. Weighted average price'!BI13</f>
        <v>0</v>
      </c>
      <c r="H86" s="438">
        <f>'5. Weighted average price'!BJ13</f>
        <v>0</v>
      </c>
    </row>
    <row r="87" spans="2:8">
      <c r="B87" s="137" t="s">
        <v>36</v>
      </c>
      <c r="C87" s="137"/>
      <c r="D87" s="137"/>
      <c r="E87" s="321"/>
      <c r="F87" s="137"/>
      <c r="G87" s="137"/>
      <c r="H87" s="321"/>
    </row>
    <row r="88" spans="2:8">
      <c r="B88" s="257" t="s">
        <v>453</v>
      </c>
      <c r="C88" s="288">
        <f>'5. Weighted average price'!M14</f>
        <v>0</v>
      </c>
      <c r="D88" s="288">
        <f>'5. Weighted average price'!N14</f>
        <v>0</v>
      </c>
      <c r="E88" s="320">
        <f>'5. Weighted average price'!O14</f>
        <v>0</v>
      </c>
      <c r="F88" s="288">
        <f>'5. Weighted average price'!P14</f>
        <v>0</v>
      </c>
      <c r="G88" s="288">
        <f>'5. Weighted average price'!Q14</f>
        <v>0</v>
      </c>
      <c r="H88" s="320">
        <f>'5. Weighted average price'!R14</f>
        <v>0</v>
      </c>
    </row>
    <row r="89" spans="2:8">
      <c r="B89" s="257" t="s">
        <v>454</v>
      </c>
      <c r="C89" s="288">
        <f>'5. Weighted average price'!T14</f>
        <v>0</v>
      </c>
      <c r="D89" s="288">
        <f>'5. Weighted average price'!U14</f>
        <v>0</v>
      </c>
      <c r="E89" s="320">
        <f>'5. Weighted average price'!V14</f>
        <v>0</v>
      </c>
      <c r="F89" s="288">
        <f>'5. Weighted average price'!W14</f>
        <v>0</v>
      </c>
      <c r="G89" s="288">
        <f>'5. Weighted average price'!X14</f>
        <v>0</v>
      </c>
      <c r="H89" s="320">
        <f>'5. Weighted average price'!Y14</f>
        <v>0</v>
      </c>
    </row>
    <row r="90" spans="2:8">
      <c r="B90" s="257" t="s">
        <v>455</v>
      </c>
      <c r="C90" s="288">
        <f>'5. Weighted average price'!Z14</f>
        <v>0</v>
      </c>
      <c r="D90" s="288">
        <f>'5. Weighted average price'!AA14</f>
        <v>0</v>
      </c>
      <c r="E90" s="320">
        <f>'5. Weighted average price'!AB14</f>
        <v>0</v>
      </c>
      <c r="F90" s="288">
        <f>'5. Weighted average price'!AC14</f>
        <v>0</v>
      </c>
      <c r="G90" s="288">
        <f>'5. Weighted average price'!AD14</f>
        <v>0</v>
      </c>
      <c r="H90" s="320">
        <f>'5. Weighted average price'!AE14</f>
        <v>0</v>
      </c>
    </row>
    <row r="91" spans="2:8">
      <c r="B91" s="257" t="s">
        <v>456</v>
      </c>
      <c r="C91" s="288">
        <f>'5. Weighted average price'!AF14</f>
        <v>0</v>
      </c>
      <c r="D91" s="288">
        <f>'5. Weighted average price'!AG14</f>
        <v>0</v>
      </c>
      <c r="E91" s="320">
        <f>'5. Weighted average price'!AH14</f>
        <v>0</v>
      </c>
      <c r="F91" s="288">
        <f>'5. Weighted average price'!AI14</f>
        <v>0</v>
      </c>
      <c r="G91" s="288">
        <f>'5. Weighted average price'!AJ14</f>
        <v>0</v>
      </c>
      <c r="H91" s="320">
        <f>'5. Weighted average price'!AK14</f>
        <v>0</v>
      </c>
    </row>
    <row r="92" spans="2:8">
      <c r="B92" s="257" t="s">
        <v>457</v>
      </c>
      <c r="C92" s="288">
        <f>'5. Weighted average price'!AM14</f>
        <v>0</v>
      </c>
      <c r="D92" s="288">
        <f>'5. Weighted average price'!AN14</f>
        <v>0</v>
      </c>
      <c r="E92" s="320">
        <f>'5. Weighted average price'!AO14</f>
        <v>0</v>
      </c>
      <c r="F92" s="288">
        <f>'5. Weighted average price'!AP14</f>
        <v>0</v>
      </c>
      <c r="G92" s="288">
        <f>'5. Weighted average price'!AQ14</f>
        <v>0</v>
      </c>
      <c r="H92" s="320">
        <f>'5. Weighted average price'!AR14</f>
        <v>0</v>
      </c>
    </row>
    <row r="93" spans="2:8">
      <c r="B93" s="257" t="s">
        <v>458</v>
      </c>
      <c r="C93" s="288">
        <f>'5. Weighted average price'!AS14</f>
        <v>0</v>
      </c>
      <c r="D93" s="288">
        <f>'5. Weighted average price'!AT14</f>
        <v>0</v>
      </c>
      <c r="E93" s="320">
        <f>'5. Weighted average price'!AU14</f>
        <v>0</v>
      </c>
      <c r="F93" s="288">
        <f>'5. Weighted average price'!AV14</f>
        <v>0</v>
      </c>
      <c r="G93" s="288">
        <f>'5. Weighted average price'!AW14</f>
        <v>0</v>
      </c>
      <c r="H93" s="320">
        <f>'5. Weighted average price'!AX14</f>
        <v>0</v>
      </c>
    </row>
    <row r="94" spans="2:8">
      <c r="B94" s="257" t="s">
        <v>459</v>
      </c>
      <c r="C94" s="288">
        <f>'5. Weighted average price'!AY14</f>
        <v>0</v>
      </c>
      <c r="D94" s="288">
        <f>'5. Weighted average price'!AZ14</f>
        <v>0</v>
      </c>
      <c r="E94" s="320">
        <f>'5. Weighted average price'!BA14</f>
        <v>0</v>
      </c>
      <c r="F94" s="288">
        <f>'5. Weighted average price'!BB14</f>
        <v>0</v>
      </c>
      <c r="G94" s="288">
        <f>'5. Weighted average price'!BC14</f>
        <v>0</v>
      </c>
      <c r="H94" s="320">
        <f>'5. Weighted average price'!BD14</f>
        <v>0</v>
      </c>
    </row>
    <row r="95" spans="2:8">
      <c r="B95" s="257" t="s">
        <v>460</v>
      </c>
      <c r="C95" s="288">
        <f>'5. Weighted average price'!BE14</f>
        <v>0</v>
      </c>
      <c r="D95" s="288">
        <f>'5. Weighted average price'!BF14</f>
        <v>0</v>
      </c>
      <c r="E95" s="320">
        <f>'5. Weighted average price'!BG14</f>
        <v>0</v>
      </c>
      <c r="F95" s="288">
        <f>'5. Weighted average price'!BH14</f>
        <v>0</v>
      </c>
      <c r="G95" s="288">
        <f>'5. Weighted average price'!BI14</f>
        <v>0</v>
      </c>
      <c r="H95" s="320">
        <f>'5. Weighted average price'!BJ14</f>
        <v>0</v>
      </c>
    </row>
    <row r="96" spans="2:8">
      <c r="B96" s="258" t="s">
        <v>229</v>
      </c>
      <c r="C96" s="137"/>
      <c r="D96" s="137"/>
      <c r="E96" s="321"/>
      <c r="F96" s="137"/>
      <c r="G96" s="137"/>
      <c r="H96" s="321"/>
    </row>
    <row r="97" spans="2:8">
      <c r="B97" s="259" t="s">
        <v>227</v>
      </c>
      <c r="C97" s="288">
        <f>'5. Weighted average price'!F16</f>
        <v>0</v>
      </c>
      <c r="D97" s="288">
        <f>'5. Weighted average price'!G16</f>
        <v>0</v>
      </c>
      <c r="E97" s="320">
        <f>'5. Weighted average price'!H16</f>
        <v>0</v>
      </c>
      <c r="F97" s="288">
        <f>'5. Weighted average price'!I16</f>
        <v>0</v>
      </c>
      <c r="G97" s="288">
        <f>'5. Weighted average price'!J16</f>
        <v>0</v>
      </c>
      <c r="H97" s="320">
        <f>'5. Weighted average price'!K16</f>
        <v>0</v>
      </c>
    </row>
    <row r="98" spans="2:8">
      <c r="B98" s="258" t="s">
        <v>37</v>
      </c>
      <c r="C98" s="137"/>
      <c r="D98" s="137"/>
      <c r="E98" s="321"/>
      <c r="F98" s="137"/>
      <c r="G98" s="137"/>
      <c r="H98" s="321"/>
    </row>
    <row r="99" spans="2:8">
      <c r="B99" s="259" t="s">
        <v>228</v>
      </c>
      <c r="C99" s="288">
        <f>'5. Weighted average price'!F18</f>
        <v>0</v>
      </c>
      <c r="D99" s="288">
        <f>'5. Weighted average price'!G18</f>
        <v>0</v>
      </c>
      <c r="E99" s="320">
        <f>'5. Weighted average price'!H18</f>
        <v>0</v>
      </c>
      <c r="F99" s="288">
        <f>'5. Weighted average price'!I18</f>
        <v>0</v>
      </c>
      <c r="G99" s="288">
        <f>'5. Weighted average price'!J18</f>
        <v>0</v>
      </c>
      <c r="H99" s="320">
        <f>'5. Weighted average price'!K18</f>
        <v>0</v>
      </c>
    </row>
    <row r="100" spans="2:8">
      <c r="B100" s="258" t="s">
        <v>461</v>
      </c>
      <c r="C100" s="288">
        <f>'5. Weighted average price'!F19</f>
        <v>1183.2282</v>
      </c>
      <c r="D100" s="387"/>
      <c r="E100" s="387"/>
      <c r="F100" s="288">
        <f>'5. Weighted average price'!I19</f>
        <v>0</v>
      </c>
      <c r="G100" s="387"/>
      <c r="H100" s="387"/>
    </row>
    <row r="101" spans="2:8">
      <c r="B101" s="382"/>
      <c r="F101" s="45"/>
    </row>
    <row r="102" spans="2:8">
      <c r="B102" s="382"/>
      <c r="C102" s="386"/>
    </row>
    <row r="103" spans="2:8" ht="25.5">
      <c r="B103" s="243" t="s">
        <v>462</v>
      </c>
      <c r="C103" s="243" t="s">
        <v>463</v>
      </c>
      <c r="D103" s="243" t="s">
        <v>538</v>
      </c>
    </row>
    <row r="104" spans="2:8" ht="25.5">
      <c r="B104" s="137" t="s">
        <v>464</v>
      </c>
      <c r="C104" s="288">
        <f>C37</f>
        <v>244687476.55863568</v>
      </c>
      <c r="D104" s="288">
        <f>C52</f>
        <v>228700617.35188574</v>
      </c>
    </row>
    <row r="105" spans="2:8">
      <c r="B105" s="137" t="s">
        <v>465</v>
      </c>
      <c r="C105" s="260">
        <f>IFERROR('3. Statement of pipeline assets'!D99/'3. Statement of pipeline assets'!D100,0)</f>
        <v>1.3692191295555023E-2</v>
      </c>
      <c r="D105" s="260">
        <f>IFERROR('4. Recovered capital'!E23/'4. Recovered capital'!E24,0)</f>
        <v>3.8981145427510869E-2</v>
      </c>
    </row>
    <row r="106" spans="2:8">
      <c r="B106" s="137" t="s">
        <v>466</v>
      </c>
      <c r="C106" s="260">
        <f>IFERROR('3. Statement of pipeline assets'!D80/'3. Statement of pipeline assets'!D100,0)</f>
        <v>0.9863078087044449</v>
      </c>
      <c r="D106" s="260">
        <f>IFERROR('4. Recovered capital'!E16/'4. Recovered capital'!E24,0)</f>
        <v>0.96101885457248903</v>
      </c>
    </row>
    <row r="107" spans="2:8" ht="25.5">
      <c r="B107" s="137"/>
      <c r="C107" s="243" t="s">
        <v>467</v>
      </c>
      <c r="D107" s="385"/>
    </row>
    <row r="108" spans="2:8">
      <c r="B108" s="137" t="s">
        <v>468</v>
      </c>
      <c r="C108" s="261">
        <f>IFERROR('2. Revenues and expenses'!D16/'2. Revenues and expenses'!D20,0)</f>
        <v>1</v>
      </c>
      <c r="D108" s="385"/>
    </row>
    <row r="109" spans="2:8">
      <c r="B109" s="137" t="s">
        <v>469</v>
      </c>
      <c r="C109" s="261">
        <f>IFERROR('2. Revenues and expenses'!D19/'2. Revenues and expenses'!D20,0)</f>
        <v>0</v>
      </c>
      <c r="D109" s="385"/>
    </row>
    <row r="110" spans="2:8">
      <c r="B110" s="137" t="s">
        <v>470</v>
      </c>
      <c r="C110" s="261">
        <f>IFERROR('2. Revenues and expenses'!D30/'2. Revenues and expenses'!D42,0)</f>
        <v>0.59961280419517216</v>
      </c>
      <c r="D110" s="385"/>
    </row>
    <row r="111" spans="2:8">
      <c r="B111" s="137" t="s">
        <v>471</v>
      </c>
      <c r="C111" s="261">
        <f>IFERROR('2. Revenues and expenses'!D41/'2. Revenues and expenses'!D42,0)</f>
        <v>0.40038719580482784</v>
      </c>
      <c r="D111" s="385"/>
    </row>
    <row r="112" spans="2:8">
      <c r="B112" s="382"/>
    </row>
    <row r="113" spans="2:4">
      <c r="B113" s="382"/>
    </row>
    <row r="114" spans="2:4" ht="25.5">
      <c r="B114" s="243" t="s">
        <v>472</v>
      </c>
      <c r="C114" s="243" t="s">
        <v>467</v>
      </c>
      <c r="D114" s="243" t="s">
        <v>473</v>
      </c>
    </row>
    <row r="115" spans="2:4">
      <c r="B115" s="137" t="s">
        <v>474</v>
      </c>
      <c r="C115" s="287">
        <f>'2. Revenues and expenses'!F24</f>
        <v>-3454828.4198261332</v>
      </c>
      <c r="D115" s="287">
        <f>'3.3 Depreciation amortisation'!N53</f>
        <v>-3454828.4198261332</v>
      </c>
    </row>
    <row r="116" spans="2:4">
      <c r="B116" s="137" t="s">
        <v>475</v>
      </c>
      <c r="C116" s="287">
        <f>'2. Revenues and expenses'!F35+'2.4 Shared costs'!H20</f>
        <v>-1106539.1701469147</v>
      </c>
      <c r="D116" s="287">
        <f>'3.3 Depreciation amortisation'!M80</f>
        <v>-1106539.1701469147</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Normal="100" workbookViewId="0"/>
  </sheetViews>
  <sheetFormatPr defaultColWidth="9.140625" defaultRowHeight="12.75"/>
  <cols>
    <col min="1" max="1" width="12" style="22" customWidth="1"/>
    <col min="2" max="2" width="54.85546875" style="22" customWidth="1"/>
    <col min="3" max="4" width="42.85546875" style="22" customWidth="1"/>
    <col min="5" max="5" width="6.85546875" style="22" customWidth="1"/>
    <col min="6" max="8" width="19.85546875" style="22" customWidth="1"/>
    <col min="9" max="9" width="18.140625" style="22" customWidth="1"/>
    <col min="10" max="16384" width="9.140625" style="22"/>
  </cols>
  <sheetData>
    <row r="1" spans="2:8" ht="20.25">
      <c r="B1" s="372" t="s">
        <v>100</v>
      </c>
      <c r="C1" s="21"/>
      <c r="D1" s="21"/>
      <c r="E1" s="21"/>
      <c r="F1" s="21"/>
      <c r="G1" s="21"/>
    </row>
    <row r="2" spans="2:8" ht="15">
      <c r="B2" s="52" t="str">
        <f>Tradingname</f>
        <v>APA (PILBARA PIPELINE) PTY LTD</v>
      </c>
      <c r="C2" s="53"/>
    </row>
    <row r="3" spans="2:8" ht="15">
      <c r="B3" s="54" t="s">
        <v>240</v>
      </c>
      <c r="C3" s="55" t="str">
        <f>TEXT(Yearstart,"dd/mm/yyyy")&amp;" to "&amp;TEXT(Yearending,"dd/mm/yyyy")</f>
        <v>01/07/2023 to 30/06/2024</v>
      </c>
    </row>
    <row r="4" spans="2:8" ht="20.25">
      <c r="B4" s="20"/>
    </row>
    <row r="5" spans="2:8" ht="15.75">
      <c r="B5" s="32" t="s">
        <v>184</v>
      </c>
    </row>
    <row r="6" spans="2:8">
      <c r="B6" s="24"/>
      <c r="C6" s="27"/>
      <c r="D6" s="27"/>
      <c r="E6" s="28"/>
      <c r="F6" s="33"/>
      <c r="G6" s="29"/>
      <c r="H6" s="29"/>
    </row>
    <row r="7" spans="2:8" ht="13.5" customHeight="1">
      <c r="B7" s="137" t="s">
        <v>30</v>
      </c>
      <c r="C7" s="100" t="s">
        <v>703</v>
      </c>
    </row>
    <row r="8" spans="2:8" ht="13.5" customHeight="1">
      <c r="B8" s="137" t="s">
        <v>180</v>
      </c>
      <c r="C8" s="360">
        <v>251.2</v>
      </c>
      <c r="D8" s="420"/>
      <c r="E8" s="369"/>
      <c r="F8" s="369"/>
      <c r="G8" s="369"/>
    </row>
    <row r="9" spans="2:8" ht="13.5" customHeight="1">
      <c r="B9" s="137" t="s">
        <v>31</v>
      </c>
      <c r="C9" s="360">
        <v>7</v>
      </c>
    </row>
    <row r="10" spans="2:8" ht="13.5" customHeight="1">
      <c r="B10" s="137" t="s">
        <v>32</v>
      </c>
      <c r="C10" s="101" t="s">
        <v>565</v>
      </c>
    </row>
    <row r="12" spans="2:8" ht="15.75">
      <c r="B12" s="32" t="s">
        <v>185</v>
      </c>
    </row>
    <row r="14" spans="2:8">
      <c r="B14" s="97" t="s">
        <v>33</v>
      </c>
      <c r="C14" s="98" t="s">
        <v>130</v>
      </c>
      <c r="D14" s="98" t="s">
        <v>44</v>
      </c>
    </row>
    <row r="15" spans="2:8" ht="14.25">
      <c r="B15" s="134" t="s">
        <v>34</v>
      </c>
      <c r="C15" s="135"/>
      <c r="D15" s="136"/>
    </row>
    <row r="16" spans="2:8">
      <c r="B16" s="259" t="s">
        <v>476</v>
      </c>
      <c r="C16" s="102" t="s">
        <v>691</v>
      </c>
      <c r="D16" s="102" t="s">
        <v>500</v>
      </c>
    </row>
    <row r="17" spans="2:4">
      <c r="B17" s="137" t="s">
        <v>35</v>
      </c>
      <c r="C17" s="102" t="s">
        <v>691</v>
      </c>
      <c r="D17" s="102" t="s">
        <v>500</v>
      </c>
    </row>
    <row r="18" spans="2:4">
      <c r="B18" s="137" t="s">
        <v>36</v>
      </c>
      <c r="C18" s="102" t="s">
        <v>500</v>
      </c>
      <c r="D18" s="102" t="s">
        <v>500</v>
      </c>
    </row>
    <row r="19" spans="2:4" ht="14.25">
      <c r="B19" s="134" t="s">
        <v>237</v>
      </c>
      <c r="C19" s="135"/>
      <c r="D19" s="136"/>
    </row>
    <row r="20" spans="2:4">
      <c r="B20" s="259" t="s">
        <v>477</v>
      </c>
      <c r="C20" s="102" t="s">
        <v>500</v>
      </c>
      <c r="D20" s="102" t="s">
        <v>500</v>
      </c>
    </row>
    <row r="21" spans="2:4">
      <c r="B21" s="259" t="s">
        <v>478</v>
      </c>
      <c r="C21" s="102" t="s">
        <v>500</v>
      </c>
      <c r="D21" s="102" t="s">
        <v>500</v>
      </c>
    </row>
    <row r="22" spans="2:4" ht="14.25">
      <c r="B22" s="134" t="s">
        <v>37</v>
      </c>
      <c r="C22" s="135"/>
      <c r="D22" s="136"/>
    </row>
    <row r="23" spans="2:4">
      <c r="B23" s="137" t="s">
        <v>38</v>
      </c>
      <c r="C23" s="102" t="s">
        <v>691</v>
      </c>
      <c r="D23" s="102" t="s">
        <v>500</v>
      </c>
    </row>
    <row r="24" spans="2:4">
      <c r="B24" s="137" t="s">
        <v>39</v>
      </c>
      <c r="C24" s="102" t="s">
        <v>500</v>
      </c>
      <c r="D24" s="102" t="s">
        <v>500</v>
      </c>
    </row>
    <row r="25" spans="2:4" ht="14.25">
      <c r="B25" s="134" t="s">
        <v>40</v>
      </c>
      <c r="C25" s="135"/>
      <c r="D25" s="136"/>
    </row>
    <row r="26" spans="2:4">
      <c r="B26" s="137" t="s">
        <v>41</v>
      </c>
      <c r="C26" s="102" t="s">
        <v>500</v>
      </c>
      <c r="D26" s="102" t="s">
        <v>500</v>
      </c>
    </row>
    <row r="27" spans="2:4">
      <c r="B27" s="137" t="s">
        <v>42</v>
      </c>
      <c r="C27" s="102" t="s">
        <v>691</v>
      </c>
      <c r="D27" s="102" t="s">
        <v>500</v>
      </c>
    </row>
    <row r="28" spans="2:4" ht="14.25">
      <c r="B28" s="134" t="s">
        <v>43</v>
      </c>
      <c r="C28" s="135"/>
      <c r="D28" s="136"/>
    </row>
    <row r="29" spans="2:4">
      <c r="B29" s="56" t="s">
        <v>182</v>
      </c>
      <c r="C29" s="102"/>
      <c r="D29" s="102"/>
    </row>
    <row r="30" spans="2:4">
      <c r="B30" s="56" t="s">
        <v>182</v>
      </c>
      <c r="C30" s="102"/>
      <c r="D30" s="102"/>
    </row>
    <row r="31" spans="2:4">
      <c r="B31" s="56" t="s">
        <v>182</v>
      </c>
      <c r="C31" s="102"/>
      <c r="D31" s="102"/>
    </row>
    <row r="32" spans="2:4">
      <c r="B32" s="56" t="s">
        <v>182</v>
      </c>
      <c r="C32" s="102"/>
      <c r="D32" s="102"/>
    </row>
    <row r="33" spans="2:4">
      <c r="B33" s="56" t="s">
        <v>182</v>
      </c>
      <c r="C33" s="102"/>
      <c r="D33" s="102"/>
    </row>
    <row r="34" spans="2:4">
      <c r="B34" s="56" t="s">
        <v>182</v>
      </c>
      <c r="C34" s="102"/>
      <c r="D34" s="102"/>
    </row>
    <row r="35" spans="2:4">
      <c r="B35" s="56" t="s">
        <v>182</v>
      </c>
      <c r="C35" s="102"/>
      <c r="D35" s="102"/>
    </row>
    <row r="36" spans="2:4">
      <c r="B36" s="56" t="s">
        <v>182</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23:D24 C26:D27 C20:D21 C16:D18">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0"/>
  <sheetViews>
    <sheetView zoomScale="80" zoomScaleNormal="80" workbookViewId="0"/>
  </sheetViews>
  <sheetFormatPr defaultColWidth="9.140625" defaultRowHeight="12.75"/>
  <cols>
    <col min="1" max="1" width="12" style="22" customWidth="1"/>
    <col min="2" max="2" width="37.5703125" style="22" customWidth="1"/>
    <col min="3" max="3" width="42.85546875" style="22" customWidth="1"/>
    <col min="4" max="4" width="6.85546875" style="22" customWidth="1"/>
    <col min="5" max="7" width="19.85546875" style="22" customWidth="1"/>
    <col min="8" max="8" width="18.140625" style="22" customWidth="1"/>
    <col min="9" max="16384" width="9.140625" style="22"/>
  </cols>
  <sheetData>
    <row r="1" spans="2:7" ht="20.25">
      <c r="B1" s="23" t="s">
        <v>94</v>
      </c>
      <c r="C1" s="21"/>
      <c r="D1" s="21"/>
      <c r="E1" s="21"/>
      <c r="F1" s="21"/>
      <c r="G1" s="21"/>
    </row>
    <row r="2" spans="2:7" ht="15">
      <c r="B2" s="52" t="str">
        <f>Tradingname</f>
        <v>APA (PILBARA PIPELINE) PTY LTD</v>
      </c>
      <c r="C2" s="53"/>
    </row>
    <row r="3" spans="2:7" ht="15">
      <c r="B3" s="54" t="s">
        <v>240</v>
      </c>
      <c r="C3" s="55" t="str">
        <f>TEXT(Yearstart,"dd/mm/yyyy")&amp;" to "&amp;TEXT(Yearending,"dd/mm/yyyy")</f>
        <v>01/07/2023 to 30/06/2024</v>
      </c>
    </row>
    <row r="4" spans="2:7" ht="14.25" customHeight="1">
      <c r="B4" s="20"/>
    </row>
    <row r="5" spans="2:7" ht="15.75">
      <c r="B5" s="32" t="s">
        <v>224</v>
      </c>
    </row>
    <row r="6" spans="2:7">
      <c r="B6" s="24"/>
      <c r="C6" s="27"/>
      <c r="D6" s="28"/>
      <c r="E6" s="33"/>
      <c r="F6" s="29"/>
      <c r="G6" s="29"/>
    </row>
    <row r="7" spans="2:7" ht="57" customHeight="1">
      <c r="B7" s="97"/>
      <c r="C7" s="103" t="s">
        <v>98</v>
      </c>
    </row>
    <row r="8" spans="2:7" ht="13.5" customHeight="1">
      <c r="B8" s="137" t="s">
        <v>95</v>
      </c>
      <c r="C8" s="292">
        <f>'2. Revenues and expenses'!F43</f>
        <v>19502286.688316397</v>
      </c>
    </row>
    <row r="9" spans="2:7" ht="13.5" customHeight="1">
      <c r="B9" s="137" t="s">
        <v>96</v>
      </c>
      <c r="C9" s="292">
        <f>'3. Statement of pipeline assets'!$D$100</f>
        <v>244687476.55863568</v>
      </c>
    </row>
    <row r="10" spans="2:7" ht="13.5" customHeight="1">
      <c r="B10" s="137" t="s">
        <v>97</v>
      </c>
      <c r="C10" s="373">
        <f>IFERROR(C8/C9,0)</f>
        <v>7.9702839567447031E-2</v>
      </c>
      <c r="E10" s="434"/>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M44"/>
  <sheetViews>
    <sheetView zoomScale="80" zoomScaleNormal="80" workbookViewId="0"/>
  </sheetViews>
  <sheetFormatPr defaultColWidth="9.140625" defaultRowHeight="12.75"/>
  <cols>
    <col min="1" max="1" width="12" style="22" customWidth="1"/>
    <col min="2" max="2" width="19.140625" style="22" customWidth="1"/>
    <col min="3" max="3" width="43.42578125" style="22" customWidth="1"/>
    <col min="4" max="9" width="20.85546875" style="22" customWidth="1"/>
    <col min="10" max="16384" width="9.140625" style="22"/>
  </cols>
  <sheetData>
    <row r="1" spans="1:13" ht="20.25">
      <c r="B1" s="494" t="s">
        <v>195</v>
      </c>
      <c r="C1" s="494"/>
      <c r="D1" s="494"/>
      <c r="E1" s="21"/>
      <c r="F1" s="21"/>
      <c r="G1" s="21"/>
      <c r="H1" s="21"/>
      <c r="I1" s="21"/>
    </row>
    <row r="2" spans="1:13" ht="18" customHeight="1">
      <c r="B2" s="52" t="str">
        <f>Tradingname</f>
        <v>APA (PILBARA PIPELINE) PTY LTD</v>
      </c>
      <c r="C2" s="53"/>
      <c r="I2" s="47"/>
    </row>
    <row r="3" spans="1:13" ht="15">
      <c r="B3" s="54" t="s">
        <v>240</v>
      </c>
      <c r="C3" s="55" t="str">
        <f>TEXT(Yearstart,"dd/mm/yyyy")&amp;" to "&amp;TEXT(Yearending,"dd/mm/yyyy")</f>
        <v>01/07/2023 to 30/06/2024</v>
      </c>
    </row>
    <row r="4" spans="1:13" ht="12.75" customHeight="1">
      <c r="B4" s="20"/>
      <c r="D4" s="44"/>
      <c r="G4" s="44"/>
    </row>
    <row r="5" spans="1:13" ht="15.75">
      <c r="B5" s="490" t="s">
        <v>225</v>
      </c>
      <c r="C5" s="490"/>
      <c r="D5" s="490"/>
    </row>
    <row r="6" spans="1:13">
      <c r="B6" s="24"/>
      <c r="C6" s="25"/>
      <c r="D6" s="26"/>
      <c r="E6" s="26"/>
      <c r="F6" s="26"/>
      <c r="G6" s="26"/>
      <c r="H6" s="26"/>
      <c r="I6" s="26"/>
    </row>
    <row r="7" spans="1:13" ht="30.75" customHeight="1">
      <c r="B7" s="98"/>
      <c r="C7" s="98"/>
      <c r="D7" s="491" t="s">
        <v>231</v>
      </c>
      <c r="E7" s="492"/>
      <c r="F7" s="493"/>
      <c r="G7" s="491" t="s">
        <v>232</v>
      </c>
      <c r="H7" s="492"/>
      <c r="I7" s="493"/>
    </row>
    <row r="8" spans="1:13" ht="51" customHeight="1">
      <c r="B8" s="97" t="s">
        <v>223</v>
      </c>
      <c r="C8" s="98" t="s">
        <v>19</v>
      </c>
      <c r="D8" s="104" t="s">
        <v>57</v>
      </c>
      <c r="E8" s="104" t="s">
        <v>58</v>
      </c>
      <c r="F8" s="104" t="s">
        <v>25</v>
      </c>
      <c r="G8" s="104" t="s">
        <v>57</v>
      </c>
      <c r="H8" s="104" t="s">
        <v>58</v>
      </c>
      <c r="I8" s="104" t="s">
        <v>25</v>
      </c>
    </row>
    <row r="9" spans="1:13">
      <c r="B9" s="107"/>
      <c r="C9" s="105"/>
      <c r="D9" s="106" t="s">
        <v>183</v>
      </c>
      <c r="E9" s="106" t="s">
        <v>183</v>
      </c>
      <c r="F9" s="106" t="s">
        <v>183</v>
      </c>
      <c r="G9" s="106" t="s">
        <v>183</v>
      </c>
      <c r="H9" s="106" t="s">
        <v>183</v>
      </c>
      <c r="I9" s="106" t="s">
        <v>183</v>
      </c>
    </row>
    <row r="10" spans="1:13">
      <c r="B10" s="161"/>
      <c r="C10" s="139" t="s">
        <v>45</v>
      </c>
      <c r="D10" s="140"/>
      <c r="E10" s="140"/>
      <c r="F10" s="140"/>
      <c r="G10" s="140"/>
      <c r="H10" s="140"/>
      <c r="I10" s="141"/>
    </row>
    <row r="11" spans="1:13">
      <c r="B11" s="390" t="s">
        <v>605</v>
      </c>
      <c r="C11" s="142" t="s">
        <v>129</v>
      </c>
      <c r="D11" s="282">
        <f>'2.1 Revenue by service'!D21</f>
        <v>28104652.549999978</v>
      </c>
      <c r="E11" s="282">
        <f>'2.1 Revenue by service'!E21</f>
        <v>0</v>
      </c>
      <c r="F11" s="282">
        <f t="shared" ref="F11:F16" si="0">SUM(D11:E11)</f>
        <v>28104652.549999978</v>
      </c>
      <c r="G11" s="282">
        <f>'2.1 Revenue by service'!G21</f>
        <v>28338997.440000001</v>
      </c>
      <c r="H11" s="282">
        <f>'2.1 Revenue by service'!H21</f>
        <v>0</v>
      </c>
      <c r="I11" s="282">
        <f>SUM(G11:H11)</f>
        <v>28338997.440000001</v>
      </c>
    </row>
    <row r="12" spans="1:13">
      <c r="A12" s="214"/>
      <c r="B12" s="159"/>
      <c r="C12" s="331" t="s">
        <v>46</v>
      </c>
      <c r="D12" s="282">
        <f>'2.2 Revenue contributions '!C15</f>
        <v>0</v>
      </c>
      <c r="E12" s="282">
        <f>'2.2 Revenue contributions '!D15</f>
        <v>0</v>
      </c>
      <c r="F12" s="282">
        <f t="shared" si="0"/>
        <v>0</v>
      </c>
      <c r="G12" s="283">
        <v>0</v>
      </c>
      <c r="H12" s="283">
        <v>0</v>
      </c>
      <c r="I12" s="282">
        <f>SUM(G12:H12)</f>
        <v>0</v>
      </c>
    </row>
    <row r="13" spans="1:13">
      <c r="A13" s="214"/>
      <c r="B13" s="159"/>
      <c r="C13" s="331" t="s">
        <v>479</v>
      </c>
      <c r="D13" s="282">
        <f>'2.2 Revenue contributions '!D27</f>
        <v>0</v>
      </c>
      <c r="E13" s="282"/>
      <c r="F13" s="282">
        <f t="shared" si="0"/>
        <v>0</v>
      </c>
      <c r="G13" s="283">
        <v>0</v>
      </c>
      <c r="H13" s="282">
        <v>0</v>
      </c>
      <c r="I13" s="282">
        <f>SUM(G13:H13)</f>
        <v>0</v>
      </c>
    </row>
    <row r="14" spans="1:13">
      <c r="B14" s="159"/>
      <c r="C14" s="331" t="s">
        <v>20</v>
      </c>
      <c r="D14" s="283">
        <v>-3436.8787541196807</v>
      </c>
      <c r="E14" s="283"/>
      <c r="F14" s="282">
        <f t="shared" si="0"/>
        <v>-3436.8787541196807</v>
      </c>
      <c r="G14" s="283">
        <v>0</v>
      </c>
      <c r="H14" s="283">
        <v>0</v>
      </c>
      <c r="I14" s="282">
        <f>SUM(G14:H14)</f>
        <v>0</v>
      </c>
      <c r="M14" s="427"/>
    </row>
    <row r="15" spans="1:13">
      <c r="B15" s="390" t="s">
        <v>376</v>
      </c>
      <c r="C15" s="142" t="s">
        <v>48</v>
      </c>
      <c r="D15" s="283">
        <v>3709975.0200000005</v>
      </c>
      <c r="E15" s="283"/>
      <c r="F15" s="282">
        <f t="shared" si="0"/>
        <v>3709975.0200000005</v>
      </c>
      <c r="G15" s="283">
        <v>3637442.52</v>
      </c>
      <c r="H15" s="283">
        <v>0</v>
      </c>
      <c r="I15" s="282">
        <f>SUM(G15:H15)</f>
        <v>3637442.52</v>
      </c>
    </row>
    <row r="16" spans="1:13">
      <c r="B16" s="278"/>
      <c r="C16" s="143" t="s">
        <v>47</v>
      </c>
      <c r="D16" s="284">
        <f>SUM(D11:D15)</f>
        <v>31811190.691245858</v>
      </c>
      <c r="E16" s="284">
        <f>SUM(E11:E15)</f>
        <v>0</v>
      </c>
      <c r="F16" s="282">
        <f t="shared" si="0"/>
        <v>31811190.691245858</v>
      </c>
      <c r="G16" s="284">
        <f>SUM(G11:G15)</f>
        <v>31976439.960000001</v>
      </c>
      <c r="H16" s="284">
        <f>SUM(H11:H15)</f>
        <v>0</v>
      </c>
      <c r="I16" s="284">
        <f>SUM(I11:I15)</f>
        <v>31976439.960000001</v>
      </c>
    </row>
    <row r="17" spans="1:9">
      <c r="B17" s="279"/>
      <c r="C17" s="139" t="s">
        <v>53</v>
      </c>
      <c r="D17" s="285"/>
      <c r="E17" s="285"/>
      <c r="F17" s="285"/>
      <c r="G17" s="285"/>
      <c r="H17" s="285"/>
      <c r="I17" s="286"/>
    </row>
    <row r="18" spans="1:9">
      <c r="B18" s="280"/>
      <c r="C18" s="142" t="s">
        <v>21</v>
      </c>
      <c r="D18" s="282">
        <f>'2.3 Indirect revenue'!G36</f>
        <v>0</v>
      </c>
      <c r="E18" s="282">
        <f>'2.3 Indirect revenue'!H36</f>
        <v>0</v>
      </c>
      <c r="F18" s="282">
        <f>SUM(D18:E18)</f>
        <v>0</v>
      </c>
      <c r="G18" s="283">
        <v>0</v>
      </c>
      <c r="H18" s="283">
        <v>0</v>
      </c>
      <c r="I18" s="282">
        <f>SUM(G18:H18)</f>
        <v>0</v>
      </c>
    </row>
    <row r="19" spans="1:9">
      <c r="B19" s="278"/>
      <c r="C19" s="143" t="s">
        <v>49</v>
      </c>
      <c r="D19" s="284">
        <f t="shared" ref="D19:I19" si="1">SUM(D18:D18)</f>
        <v>0</v>
      </c>
      <c r="E19" s="284">
        <f t="shared" si="1"/>
        <v>0</v>
      </c>
      <c r="F19" s="284">
        <f t="shared" si="1"/>
        <v>0</v>
      </c>
      <c r="G19" s="284">
        <f t="shared" si="1"/>
        <v>0</v>
      </c>
      <c r="H19" s="284">
        <f t="shared" si="1"/>
        <v>0</v>
      </c>
      <c r="I19" s="284">
        <f t="shared" si="1"/>
        <v>0</v>
      </c>
    </row>
    <row r="20" spans="1:9">
      <c r="B20" s="278"/>
      <c r="C20" s="143" t="s">
        <v>22</v>
      </c>
      <c r="D20" s="284">
        <f t="shared" ref="D20:I20" si="2">D16+D19</f>
        <v>31811190.691245858</v>
      </c>
      <c r="E20" s="284">
        <f t="shared" si="2"/>
        <v>0</v>
      </c>
      <c r="F20" s="284">
        <f t="shared" si="2"/>
        <v>31811190.691245858</v>
      </c>
      <c r="G20" s="284">
        <f t="shared" si="2"/>
        <v>31976439.960000001</v>
      </c>
      <c r="H20" s="284">
        <f t="shared" si="2"/>
        <v>0</v>
      </c>
      <c r="I20" s="284">
        <f t="shared" si="2"/>
        <v>31976439.960000001</v>
      </c>
    </row>
    <row r="21" spans="1:9">
      <c r="B21" s="279"/>
      <c r="C21" s="139" t="s">
        <v>59</v>
      </c>
      <c r="D21" s="285"/>
      <c r="E21" s="285"/>
      <c r="F21" s="285"/>
      <c r="G21" s="285"/>
      <c r="H21" s="285"/>
      <c r="I21" s="286"/>
    </row>
    <row r="22" spans="1:9">
      <c r="B22" s="390" t="s">
        <v>606</v>
      </c>
      <c r="C22" s="142" t="s">
        <v>131</v>
      </c>
      <c r="D22" s="283">
        <v>-258</v>
      </c>
      <c r="E22" s="283"/>
      <c r="F22" s="282">
        <f t="shared" ref="F22:F29" si="3">SUM(D22:E22)</f>
        <v>-258</v>
      </c>
      <c r="G22" s="283">
        <v>-498.98</v>
      </c>
      <c r="H22" s="283">
        <v>0</v>
      </c>
      <c r="I22" s="282">
        <f t="shared" ref="I22:I27" si="4">SUM(G22:H22)</f>
        <v>-498.98</v>
      </c>
    </row>
    <row r="23" spans="1:9">
      <c r="B23" s="390" t="s">
        <v>606</v>
      </c>
      <c r="C23" s="142" t="s">
        <v>132</v>
      </c>
      <c r="D23" s="283">
        <v>-2865205.7359395796</v>
      </c>
      <c r="E23" s="283"/>
      <c r="F23" s="282">
        <f t="shared" si="3"/>
        <v>-2865205.7359395796</v>
      </c>
      <c r="G23" s="283">
        <v>-3285074.3227230059</v>
      </c>
      <c r="H23" s="283">
        <v>0</v>
      </c>
      <c r="I23" s="282">
        <f t="shared" si="4"/>
        <v>-3285074.3227230059</v>
      </c>
    </row>
    <row r="24" spans="1:9">
      <c r="B24" s="390" t="s">
        <v>607</v>
      </c>
      <c r="C24" s="142" t="s">
        <v>23</v>
      </c>
      <c r="D24" s="283">
        <v>-3454828.4198261332</v>
      </c>
      <c r="E24" s="283"/>
      <c r="F24" s="282">
        <f t="shared" si="3"/>
        <v>-3454828.4198261332</v>
      </c>
      <c r="G24" s="283">
        <v>-3457189.5041185576</v>
      </c>
      <c r="H24" s="283">
        <v>0</v>
      </c>
      <c r="I24" s="282">
        <f t="shared" si="4"/>
        <v>-3457189.5041185576</v>
      </c>
    </row>
    <row r="25" spans="1:9">
      <c r="B25" s="390" t="s">
        <v>606</v>
      </c>
      <c r="C25" s="142" t="s">
        <v>50</v>
      </c>
      <c r="D25" s="283">
        <v>-113726</v>
      </c>
      <c r="E25" s="283"/>
      <c r="F25" s="282">
        <f t="shared" si="3"/>
        <v>-113726</v>
      </c>
      <c r="G25" s="283">
        <v>-109780.88</v>
      </c>
      <c r="H25" s="283">
        <v>0</v>
      </c>
      <c r="I25" s="282">
        <f t="shared" si="4"/>
        <v>-109780.88</v>
      </c>
    </row>
    <row r="26" spans="1:9">
      <c r="B26" s="390" t="s">
        <v>606</v>
      </c>
      <c r="C26" s="142" t="s">
        <v>51</v>
      </c>
      <c r="D26" s="283">
        <v>-72113.63</v>
      </c>
      <c r="E26" s="283"/>
      <c r="F26" s="282">
        <f t="shared" si="3"/>
        <v>-72113.63</v>
      </c>
      <c r="G26" s="283">
        <v>-72330.75</v>
      </c>
      <c r="H26" s="283">
        <v>0</v>
      </c>
      <c r="I26" s="282">
        <f t="shared" si="4"/>
        <v>-72330.75</v>
      </c>
    </row>
    <row r="27" spans="1:9">
      <c r="B27" s="390" t="s">
        <v>606</v>
      </c>
      <c r="C27" s="142" t="s">
        <v>52</v>
      </c>
      <c r="D27" s="283">
        <v>-214.5</v>
      </c>
      <c r="E27" s="283"/>
      <c r="F27" s="282">
        <f t="shared" si="3"/>
        <v>-214.5</v>
      </c>
      <c r="G27" s="283">
        <v>-259.83999999999997</v>
      </c>
      <c r="H27" s="283">
        <v>0</v>
      </c>
      <c r="I27" s="282">
        <f t="shared" si="4"/>
        <v>-259.83999999999997</v>
      </c>
    </row>
    <row r="28" spans="1:9">
      <c r="B28" s="390" t="s">
        <v>606</v>
      </c>
      <c r="C28" s="142" t="s">
        <v>65</v>
      </c>
      <c r="D28" s="283">
        <v>0</v>
      </c>
      <c r="E28" s="283"/>
      <c r="F28" s="282">
        <f>SUM(D28:E28)</f>
        <v>0</v>
      </c>
      <c r="G28" s="283">
        <v>0</v>
      </c>
      <c r="H28" s="283">
        <v>0</v>
      </c>
      <c r="I28" s="282">
        <f>SUM(G28:H28)</f>
        <v>0</v>
      </c>
    </row>
    <row r="29" spans="1:9">
      <c r="B29" s="390" t="s">
        <v>606</v>
      </c>
      <c r="C29" s="144" t="s">
        <v>62</v>
      </c>
      <c r="D29" s="283">
        <v>-874230.15999999992</v>
      </c>
      <c r="E29" s="283"/>
      <c r="F29" s="282">
        <f t="shared" si="3"/>
        <v>-874230.15999999992</v>
      </c>
      <c r="G29" s="283">
        <v>-849528.57</v>
      </c>
      <c r="H29" s="283">
        <v>0</v>
      </c>
      <c r="I29" s="282">
        <f>SUM(G29:H29)</f>
        <v>-849528.57</v>
      </c>
    </row>
    <row r="30" spans="1:9">
      <c r="B30" s="278"/>
      <c r="C30" s="143" t="s">
        <v>60</v>
      </c>
      <c r="D30" s="284">
        <f t="shared" ref="D30:I30" si="5">SUM(D22:D29)</f>
        <v>-7380576.4457657123</v>
      </c>
      <c r="E30" s="284">
        <f t="shared" si="5"/>
        <v>0</v>
      </c>
      <c r="F30" s="284">
        <f t="shared" si="5"/>
        <v>-7380576.4457657123</v>
      </c>
      <c r="G30" s="284">
        <f t="shared" si="5"/>
        <v>-7774662.8468415635</v>
      </c>
      <c r="H30" s="284">
        <f t="shared" si="5"/>
        <v>0</v>
      </c>
      <c r="I30" s="284">
        <f t="shared" si="5"/>
        <v>-7774662.8468415635</v>
      </c>
    </row>
    <row r="31" spans="1:9">
      <c r="B31" s="279"/>
      <c r="C31" s="139" t="s">
        <v>156</v>
      </c>
      <c r="D31" s="285"/>
      <c r="E31" s="285"/>
      <c r="F31" s="285"/>
      <c r="G31" s="285"/>
      <c r="H31" s="285"/>
      <c r="I31" s="286"/>
    </row>
    <row r="32" spans="1:9">
      <c r="A32" s="214"/>
      <c r="B32" s="159"/>
      <c r="C32" s="142"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9">
      <c r="B33" s="159"/>
      <c r="C33" s="142"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9">
      <c r="B34" s="159"/>
      <c r="C34" s="142" t="s">
        <v>480</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9">
      <c r="B35" s="390" t="s">
        <v>607</v>
      </c>
      <c r="C35" s="144" t="s">
        <v>55</v>
      </c>
      <c r="D35" s="282">
        <f>SUMIF('2.4 Shared costs'!$C$9:$C$35,'2. Revenues and expenses'!$C35,'2.4 Shared costs'!$H$9:$H$35)</f>
        <v>-990144.61977261701</v>
      </c>
      <c r="E35" s="282">
        <f>SUMIF('2.4 Shared costs'!$C$9:$C$35,'2. Revenues and expenses'!$C35,'2.4 Shared costs'!$I$9:$I$35)</f>
        <v>0</v>
      </c>
      <c r="F35" s="282">
        <f t="shared" si="6"/>
        <v>-990144.61977261701</v>
      </c>
      <c r="G35" s="283">
        <v>-858614.49383914727</v>
      </c>
      <c r="H35" s="283">
        <v>0</v>
      </c>
      <c r="I35" s="282">
        <f t="shared" si="7"/>
        <v>-858614.49383914727</v>
      </c>
    </row>
    <row r="36" spans="1:9">
      <c r="B36" s="159"/>
      <c r="C36" s="144"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9">
      <c r="B37" s="159"/>
      <c r="C37" s="142" t="s">
        <v>133</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9">
      <c r="B38" s="159"/>
      <c r="C38" s="142"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9">
      <c r="B39" s="390" t="s">
        <v>608</v>
      </c>
      <c r="C39" s="142" t="s">
        <v>481</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9">
      <c r="B40" s="390" t="s">
        <v>609</v>
      </c>
      <c r="C40" s="144" t="s">
        <v>178</v>
      </c>
      <c r="D40" s="282">
        <f>SUMIF('2.4 Shared costs'!$C$9:$C$35,'2. Revenues and expenses'!$C40,'2.4 Shared costs'!$H$9:$H$35)</f>
        <v>-3938182.9373911293</v>
      </c>
      <c r="E40" s="282">
        <f>SUMIF('2.4 Shared costs'!$C$9:$C$35,'2. Revenues and expenses'!$C40,'2.4 Shared costs'!$I$9:$I$35)</f>
        <v>0</v>
      </c>
      <c r="F40" s="282">
        <f t="shared" si="6"/>
        <v>-3938182.9373911293</v>
      </c>
      <c r="G40" s="283">
        <v>-4058691.4961569845</v>
      </c>
      <c r="H40" s="283">
        <v>0</v>
      </c>
      <c r="I40" s="282">
        <f t="shared" si="7"/>
        <v>-4058691.4961569845</v>
      </c>
    </row>
    <row r="41" spans="1:9">
      <c r="B41" s="278"/>
      <c r="C41" s="143" t="s">
        <v>179</v>
      </c>
      <c r="D41" s="284">
        <f>SUM(D32:D40)</f>
        <v>-4928327.5571637461</v>
      </c>
      <c r="E41" s="284">
        <f>SUM(E32:E40)</f>
        <v>0</v>
      </c>
      <c r="F41" s="284">
        <f>SUM(F32:F40)</f>
        <v>-4928327.5571637461</v>
      </c>
      <c r="G41" s="283">
        <v>-4917305.9899961315</v>
      </c>
      <c r="H41" s="283">
        <v>0</v>
      </c>
      <c r="I41" s="284">
        <f>SUM(I32:I40)</f>
        <v>-4917305.9899961315</v>
      </c>
    </row>
    <row r="42" spans="1:9">
      <c r="B42" s="278"/>
      <c r="C42" s="143" t="s">
        <v>61</v>
      </c>
      <c r="D42" s="284">
        <f>D30+D41</f>
        <v>-12308904.002929458</v>
      </c>
      <c r="E42" s="284">
        <f>E30+E41</f>
        <v>0</v>
      </c>
      <c r="F42" s="284">
        <f>F30+F41</f>
        <v>-12308904.002929458</v>
      </c>
      <c r="G42" s="283">
        <v>-12691968.836837694</v>
      </c>
      <c r="H42" s="283">
        <v>0</v>
      </c>
      <c r="I42" s="284">
        <f>I30+I41</f>
        <v>-12691968.836837694</v>
      </c>
    </row>
    <row r="43" spans="1:9">
      <c r="A43" s="214"/>
      <c r="B43" s="159"/>
      <c r="C43" s="143" t="s">
        <v>99</v>
      </c>
      <c r="D43" s="282">
        <f>D20+D42</f>
        <v>19502286.688316397</v>
      </c>
      <c r="E43" s="282">
        <f>E20+E42</f>
        <v>0</v>
      </c>
      <c r="F43" s="282">
        <f>F20+F42</f>
        <v>19502286.688316397</v>
      </c>
      <c r="G43" s="283">
        <v>19284471.123162307</v>
      </c>
      <c r="H43" s="283">
        <v>0</v>
      </c>
      <c r="I43" s="282">
        <f>I20+I42</f>
        <v>19284471.123162307</v>
      </c>
    </row>
    <row r="44" spans="1:9">
      <c r="A44" s="29"/>
    </row>
  </sheetData>
  <mergeCells count="4">
    <mergeCell ref="B5:D5"/>
    <mergeCell ref="D7:F7"/>
    <mergeCell ref="G7:I7"/>
    <mergeCell ref="B1:D1"/>
  </mergeCells>
  <phoneticPr fontId="38"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140625" defaultRowHeight="12.75"/>
  <cols>
    <col min="1" max="1" width="12" style="22" customWidth="1"/>
    <col min="2" max="2" width="24.85546875" style="22" customWidth="1"/>
    <col min="3" max="3" width="43.42578125" style="22" customWidth="1"/>
    <col min="4" max="9" width="20.85546875" style="22" customWidth="1"/>
    <col min="10" max="16384" width="9.140625" style="22"/>
  </cols>
  <sheetData>
    <row r="1" spans="2:9" ht="20.25">
      <c r="B1" s="495" t="s">
        <v>139</v>
      </c>
      <c r="C1" s="495"/>
      <c r="D1" s="21"/>
      <c r="E1" s="21"/>
      <c r="F1" s="21"/>
      <c r="G1" s="21"/>
      <c r="H1" s="21"/>
      <c r="I1" s="21"/>
    </row>
    <row r="2" spans="2:9" ht="16.5" customHeight="1">
      <c r="B2" s="52" t="str">
        <f>Tradingname</f>
        <v>APA (PILBARA PIPELINE) PTY LTD</v>
      </c>
      <c r="C2" s="53"/>
      <c r="I2" s="47"/>
    </row>
    <row r="3" spans="2:9" ht="15">
      <c r="B3" s="54" t="s">
        <v>240</v>
      </c>
      <c r="C3" s="55" t="str">
        <f>TEXT(Yearstart,"dd/mm/yyyy")&amp;" to "&amp;TEXT(Yearending,"dd/mm/yyyy")</f>
        <v>01/07/2023 to 30/06/2024</v>
      </c>
    </row>
    <row r="4" spans="2:9" ht="12.75" customHeight="1">
      <c r="B4" s="20"/>
      <c r="D4" s="44"/>
      <c r="G4" s="44"/>
    </row>
    <row r="5" spans="2:9" ht="15.75">
      <c r="B5" s="490" t="s">
        <v>186</v>
      </c>
      <c r="C5" s="490"/>
      <c r="D5" s="490"/>
    </row>
    <row r="6" spans="2:9">
      <c r="B6" s="24"/>
      <c r="C6" s="25"/>
      <c r="D6" s="26"/>
      <c r="E6" s="26"/>
      <c r="F6" s="26"/>
      <c r="G6" s="26"/>
      <c r="H6" s="26"/>
      <c r="I6" s="26"/>
    </row>
    <row r="7" spans="2:9" ht="21" customHeight="1">
      <c r="B7" s="98"/>
      <c r="C7" s="98"/>
      <c r="D7" s="491" t="s">
        <v>231</v>
      </c>
      <c r="E7" s="492"/>
      <c r="F7" s="493"/>
      <c r="G7" s="491" t="s">
        <v>232</v>
      </c>
      <c r="H7" s="492"/>
      <c r="I7" s="493"/>
    </row>
    <row r="8" spans="2:9" ht="51" customHeight="1">
      <c r="B8" s="97" t="s">
        <v>223</v>
      </c>
      <c r="C8" s="98" t="s">
        <v>19</v>
      </c>
      <c r="D8" s="104" t="s">
        <v>57</v>
      </c>
      <c r="E8" s="104" t="s">
        <v>58</v>
      </c>
      <c r="F8" s="104" t="s">
        <v>25</v>
      </c>
      <c r="G8" s="104" t="s">
        <v>57</v>
      </c>
      <c r="H8" s="104" t="s">
        <v>58</v>
      </c>
      <c r="I8" s="104" t="s">
        <v>25</v>
      </c>
    </row>
    <row r="9" spans="2:9" ht="15.75" customHeight="1">
      <c r="B9" s="97"/>
      <c r="C9" s="98"/>
      <c r="D9" s="106" t="s">
        <v>183</v>
      </c>
      <c r="E9" s="106" t="s">
        <v>183</v>
      </c>
      <c r="F9" s="106" t="s">
        <v>183</v>
      </c>
      <c r="G9" s="106" t="s">
        <v>183</v>
      </c>
      <c r="H9" s="106" t="s">
        <v>183</v>
      </c>
      <c r="I9" s="106" t="s">
        <v>183</v>
      </c>
    </row>
    <row r="10" spans="2:9">
      <c r="B10" s="138"/>
      <c r="C10" s="332" t="s">
        <v>139</v>
      </c>
      <c r="D10" s="140"/>
      <c r="E10" s="140"/>
      <c r="F10" s="140"/>
      <c r="G10" s="140"/>
      <c r="H10" s="140"/>
      <c r="I10" s="141"/>
    </row>
    <row r="11" spans="2:9">
      <c r="B11" s="390" t="s">
        <v>605</v>
      </c>
      <c r="C11" s="142" t="s">
        <v>175</v>
      </c>
      <c r="D11" s="283">
        <v>26237215.919999987</v>
      </c>
      <c r="E11" s="283"/>
      <c r="F11" s="282">
        <f t="shared" ref="F11:F20" si="0">SUM(D11:E11)</f>
        <v>26237215.919999987</v>
      </c>
      <c r="G11" s="283">
        <v>26088413.970000003</v>
      </c>
      <c r="H11" s="283">
        <v>0</v>
      </c>
      <c r="I11" s="282">
        <f t="shared" ref="I11:I20" si="1">SUM(G11:H11)</f>
        <v>26088413.970000003</v>
      </c>
    </row>
    <row r="12" spans="2:9">
      <c r="B12" s="390" t="s">
        <v>376</v>
      </c>
      <c r="C12" s="142" t="s">
        <v>155</v>
      </c>
      <c r="D12" s="283">
        <v>439823.75</v>
      </c>
      <c r="E12" s="283"/>
      <c r="F12" s="282">
        <f t="shared" si="0"/>
        <v>439823.75</v>
      </c>
      <c r="G12" s="283">
        <v>892568.05999999994</v>
      </c>
      <c r="H12" s="283">
        <v>0</v>
      </c>
      <c r="I12" s="282">
        <f t="shared" si="1"/>
        <v>892568.05999999994</v>
      </c>
    </row>
    <row r="13" spans="2:9">
      <c r="B13" s="390" t="s">
        <v>376</v>
      </c>
      <c r="C13" s="142" t="s">
        <v>80</v>
      </c>
      <c r="D13" s="283">
        <v>0</v>
      </c>
      <c r="E13" s="283"/>
      <c r="F13" s="282">
        <f t="shared" si="0"/>
        <v>0</v>
      </c>
      <c r="G13" s="283">
        <v>0</v>
      </c>
      <c r="H13" s="283">
        <v>0</v>
      </c>
      <c r="I13" s="282">
        <f t="shared" si="1"/>
        <v>0</v>
      </c>
    </row>
    <row r="14" spans="2:9">
      <c r="B14" s="390" t="s">
        <v>376</v>
      </c>
      <c r="C14" s="142" t="s">
        <v>235</v>
      </c>
      <c r="D14" s="283">
        <v>0</v>
      </c>
      <c r="E14" s="283"/>
      <c r="F14" s="282">
        <f t="shared" si="0"/>
        <v>0</v>
      </c>
      <c r="G14" s="283">
        <v>0</v>
      </c>
      <c r="H14" s="283">
        <v>0</v>
      </c>
      <c r="I14" s="282">
        <f t="shared" si="1"/>
        <v>0</v>
      </c>
    </row>
    <row r="15" spans="2:9" ht="25.5">
      <c r="B15" s="390" t="s">
        <v>376</v>
      </c>
      <c r="C15" s="145" t="s">
        <v>236</v>
      </c>
      <c r="D15" s="283">
        <v>0</v>
      </c>
      <c r="E15" s="283"/>
      <c r="F15" s="282">
        <f t="shared" si="0"/>
        <v>0</v>
      </c>
      <c r="G15" s="283">
        <v>0</v>
      </c>
      <c r="H15" s="283">
        <v>0</v>
      </c>
      <c r="I15" s="282">
        <f t="shared" si="1"/>
        <v>0</v>
      </c>
    </row>
    <row r="16" spans="2:9">
      <c r="B16" s="390" t="s">
        <v>376</v>
      </c>
      <c r="C16" s="333" t="s">
        <v>482</v>
      </c>
      <c r="D16" s="283">
        <v>0</v>
      </c>
      <c r="E16" s="283"/>
      <c r="F16" s="282">
        <f>SUM(D16:E16)</f>
        <v>0</v>
      </c>
      <c r="G16" s="283">
        <v>0</v>
      </c>
      <c r="H16" s="283">
        <v>0</v>
      </c>
      <c r="I16" s="282">
        <f>SUM(G16:H16)</f>
        <v>0</v>
      </c>
    </row>
    <row r="17" spans="2:9">
      <c r="B17" s="390" t="s">
        <v>376</v>
      </c>
      <c r="C17" s="333" t="s">
        <v>483</v>
      </c>
      <c r="D17" s="283">
        <v>1183228.2</v>
      </c>
      <c r="E17" s="283"/>
      <c r="F17" s="282">
        <f>SUM(D17:E17)</f>
        <v>1183228.2</v>
      </c>
      <c r="G17" s="283">
        <v>1114913.8</v>
      </c>
      <c r="H17" s="283">
        <v>0</v>
      </c>
      <c r="I17" s="282">
        <f>SUM(G17:H17)</f>
        <v>1114913.8</v>
      </c>
    </row>
    <row r="18" spans="2:9">
      <c r="B18" s="390" t="s">
        <v>376</v>
      </c>
      <c r="C18" s="142" t="s">
        <v>81</v>
      </c>
      <c r="D18" s="283">
        <v>0</v>
      </c>
      <c r="E18" s="283"/>
      <c r="F18" s="282">
        <f t="shared" si="0"/>
        <v>0</v>
      </c>
      <c r="G18" s="283">
        <v>0</v>
      </c>
      <c r="H18" s="283">
        <v>0</v>
      </c>
      <c r="I18" s="282">
        <f t="shared" si="1"/>
        <v>0</v>
      </c>
    </row>
    <row r="19" spans="2:9">
      <c r="B19" s="390" t="s">
        <v>376</v>
      </c>
      <c r="C19" s="142" t="s">
        <v>82</v>
      </c>
      <c r="D19" s="283">
        <v>5020.9399999999987</v>
      </c>
      <c r="E19" s="283"/>
      <c r="F19" s="282">
        <f t="shared" si="0"/>
        <v>5020.9399999999987</v>
      </c>
      <c r="G19" s="283">
        <v>529.12</v>
      </c>
      <c r="H19" s="283">
        <v>0</v>
      </c>
      <c r="I19" s="282">
        <f t="shared" si="1"/>
        <v>529.12</v>
      </c>
    </row>
    <row r="20" spans="2:9">
      <c r="B20" s="390" t="s">
        <v>376</v>
      </c>
      <c r="C20" s="333" t="s">
        <v>484</v>
      </c>
      <c r="D20" s="283">
        <v>239363.73999999091</v>
      </c>
      <c r="E20" s="283"/>
      <c r="F20" s="282">
        <f t="shared" si="0"/>
        <v>239363.73999999091</v>
      </c>
      <c r="G20" s="283">
        <v>242572.48999999964</v>
      </c>
      <c r="H20" s="283">
        <v>0</v>
      </c>
      <c r="I20" s="282">
        <f t="shared" si="1"/>
        <v>242572.48999999964</v>
      </c>
    </row>
    <row r="21" spans="2:9">
      <c r="B21" s="281"/>
      <c r="C21" s="334" t="s">
        <v>129</v>
      </c>
      <c r="D21" s="284">
        <f t="shared" ref="D21:I21" si="2">SUM(D11:D20)</f>
        <v>28104652.549999978</v>
      </c>
      <c r="E21" s="284">
        <f t="shared" si="2"/>
        <v>0</v>
      </c>
      <c r="F21" s="284">
        <f t="shared" si="2"/>
        <v>28104652.549999978</v>
      </c>
      <c r="G21" s="284">
        <f t="shared" si="2"/>
        <v>28338997.440000001</v>
      </c>
      <c r="H21" s="284">
        <f t="shared" si="2"/>
        <v>0</v>
      </c>
      <c r="I21" s="284">
        <f t="shared" si="2"/>
        <v>28338997.440000001</v>
      </c>
    </row>
    <row r="22" spans="2:9">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140625" defaultRowHeight="12.75"/>
  <cols>
    <col min="1" max="1" width="12" style="22" customWidth="1"/>
    <col min="2" max="2" width="37.5703125" style="22" customWidth="1"/>
    <col min="3" max="3" width="42.85546875" style="22" customWidth="1"/>
    <col min="4" max="5" width="27.140625" style="22" customWidth="1"/>
    <col min="6" max="6" width="5.85546875" style="22" customWidth="1"/>
    <col min="7" max="7" width="6.85546875" style="22" customWidth="1"/>
    <col min="8" max="10" width="19.85546875" style="22" customWidth="1"/>
    <col min="11" max="11" width="18.140625" style="22" customWidth="1"/>
    <col min="12" max="16384" width="9.140625" style="22"/>
  </cols>
  <sheetData>
    <row r="1" spans="2:10" ht="20.25">
      <c r="B1" s="23" t="s">
        <v>196</v>
      </c>
      <c r="C1" s="21"/>
      <c r="D1" s="21"/>
      <c r="E1" s="21"/>
      <c r="F1" s="21"/>
      <c r="G1" s="21"/>
      <c r="H1" s="21"/>
      <c r="I1" s="21"/>
      <c r="J1" s="21"/>
    </row>
    <row r="2" spans="2:10" ht="15.75" customHeight="1">
      <c r="B2" s="52" t="str">
        <f>Tradingname</f>
        <v>APA (PILBARA PIPELINE) PTY LTD</v>
      </c>
      <c r="C2" s="53"/>
    </row>
    <row r="3" spans="2:10" ht="18.75" customHeight="1">
      <c r="B3" s="54" t="s">
        <v>240</v>
      </c>
      <c r="C3" s="55" t="str">
        <f>TEXT(Yearstart,"dd/mm/yyyy")&amp;" to "&amp;TEXT(Yearending,"dd/mm/yyyy")</f>
        <v>01/07/2023 to 30/06/2024</v>
      </c>
      <c r="F3" s="47"/>
    </row>
    <row r="4" spans="2:10" ht="20.25">
      <c r="B4" s="20"/>
    </row>
    <row r="5" spans="2:10" ht="15.75">
      <c r="B5" s="32" t="s">
        <v>187</v>
      </c>
    </row>
    <row r="6" spans="2:10">
      <c r="B6" s="24"/>
      <c r="C6" s="27"/>
      <c r="D6" s="27"/>
      <c r="E6" s="27"/>
      <c r="F6" s="27"/>
      <c r="G6" s="28"/>
      <c r="H6" s="33"/>
      <c r="I6" s="29"/>
      <c r="J6" s="29"/>
    </row>
    <row r="7" spans="2:10" ht="39" customHeight="1">
      <c r="B7" s="109" t="s">
        <v>19</v>
      </c>
      <c r="C7" s="104" t="s">
        <v>57</v>
      </c>
      <c r="D7" s="104" t="s">
        <v>58</v>
      </c>
      <c r="E7" s="104" t="s">
        <v>25</v>
      </c>
    </row>
    <row r="8" spans="2:10" ht="13.5" customHeight="1">
      <c r="B8" s="97"/>
      <c r="C8" s="106" t="s">
        <v>183</v>
      </c>
      <c r="D8" s="106" t="s">
        <v>183</v>
      </c>
      <c r="E8" s="106" t="s">
        <v>183</v>
      </c>
    </row>
    <row r="9" spans="2:10" ht="13.5" customHeight="1">
      <c r="B9" s="264" t="s">
        <v>616</v>
      </c>
      <c r="C9" s="294">
        <v>0</v>
      </c>
      <c r="D9" s="294">
        <v>0</v>
      </c>
      <c r="E9" s="295">
        <f t="shared" ref="E9:E14" si="0">SUM(C9:D9)</f>
        <v>0</v>
      </c>
    </row>
    <row r="10" spans="2:10" ht="13.5" customHeight="1">
      <c r="B10" s="264"/>
      <c r="C10" s="294"/>
      <c r="D10" s="294"/>
      <c r="E10" s="295">
        <f t="shared" si="0"/>
        <v>0</v>
      </c>
    </row>
    <row r="11" spans="2:10" ht="13.5" customHeight="1">
      <c r="B11" s="264"/>
      <c r="C11" s="294"/>
      <c r="D11" s="294"/>
      <c r="E11" s="295">
        <f t="shared" si="0"/>
        <v>0</v>
      </c>
    </row>
    <row r="12" spans="2:10" ht="13.5" customHeight="1">
      <c r="B12" s="264"/>
      <c r="C12" s="294"/>
      <c r="D12" s="294"/>
      <c r="E12" s="295">
        <f t="shared" si="0"/>
        <v>0</v>
      </c>
    </row>
    <row r="13" spans="2:10" ht="13.5" customHeight="1">
      <c r="B13" s="264"/>
      <c r="C13" s="294"/>
      <c r="D13" s="294"/>
      <c r="E13" s="295">
        <f t="shared" si="0"/>
        <v>0</v>
      </c>
    </row>
    <row r="14" spans="2:10" ht="13.5" customHeight="1">
      <c r="B14" s="264"/>
      <c r="C14" s="294"/>
      <c r="D14" s="294"/>
      <c r="E14" s="295">
        <f t="shared" si="0"/>
        <v>0</v>
      </c>
    </row>
    <row r="15" spans="2:10">
      <c r="B15" s="108" t="s">
        <v>25</v>
      </c>
      <c r="C15" s="284">
        <f>SUM(C9:C14)</f>
        <v>0</v>
      </c>
      <c r="D15" s="284">
        <f>SUM(D9:D14)</f>
        <v>0</v>
      </c>
      <c r="E15" s="284">
        <f>SUM(E9:E14)</f>
        <v>0</v>
      </c>
    </row>
    <row r="17" spans="2:6" ht="15.75">
      <c r="B17" s="32" t="s">
        <v>188</v>
      </c>
    </row>
    <row r="18" spans="2:6" ht="19.5" customHeight="1">
      <c r="B18" s="24"/>
      <c r="C18" s="27"/>
      <c r="D18" s="27"/>
      <c r="E18" s="27"/>
      <c r="F18" s="27"/>
    </row>
    <row r="19" spans="2:6" ht="24.75" customHeight="1">
      <c r="B19" s="97" t="s">
        <v>135</v>
      </c>
      <c r="C19" s="110" t="s">
        <v>19</v>
      </c>
      <c r="D19" s="104" t="s">
        <v>25</v>
      </c>
    </row>
    <row r="20" spans="2:6">
      <c r="B20" s="97"/>
      <c r="C20" s="106"/>
      <c r="D20" s="106" t="s">
        <v>183</v>
      </c>
    </row>
    <row r="21" spans="2:6">
      <c r="B21" s="264"/>
      <c r="C21" s="266"/>
      <c r="D21" s="293"/>
    </row>
    <row r="22" spans="2:6">
      <c r="B22" s="264"/>
      <c r="C22" s="266"/>
      <c r="D22" s="293"/>
    </row>
    <row r="23" spans="2:6">
      <c r="B23" s="264"/>
      <c r="C23" s="266"/>
      <c r="D23" s="293"/>
    </row>
    <row r="24" spans="2:6">
      <c r="B24" s="264"/>
      <c r="C24" s="266"/>
      <c r="D24" s="293"/>
    </row>
    <row r="25" spans="2:6">
      <c r="B25" s="264"/>
      <c r="C25" s="266"/>
      <c r="D25" s="293"/>
    </row>
    <row r="26" spans="2:6">
      <c r="B26" s="264"/>
      <c r="C26" s="266"/>
      <c r="D26" s="293"/>
    </row>
    <row r="27" spans="2:6">
      <c r="B27" s="496" t="s">
        <v>134</v>
      </c>
      <c r="C27" s="497"/>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140625" defaultRowHeight="12.75"/>
  <cols>
    <col min="1" max="1" width="12.42578125" style="34" customWidth="1"/>
    <col min="2" max="2" width="18.5703125" style="34" customWidth="1"/>
    <col min="3" max="3" width="42.140625" style="34" customWidth="1"/>
    <col min="4" max="4" width="26.85546875" style="34" customWidth="1"/>
    <col min="5" max="5" width="22.5703125" style="34" customWidth="1"/>
    <col min="6" max="6" width="20.5703125" style="34" customWidth="1"/>
    <col min="7" max="8" width="22.5703125" style="34" customWidth="1"/>
    <col min="9" max="9" width="9.42578125" style="34" customWidth="1"/>
    <col min="10" max="10" width="25.140625" style="34" customWidth="1"/>
    <col min="11" max="16384" width="9.140625" style="34"/>
  </cols>
  <sheetData>
    <row r="1" spans="2:8" ht="20.25">
      <c r="B1" s="498" t="s">
        <v>191</v>
      </c>
      <c r="C1" s="498"/>
      <c r="D1" s="21"/>
      <c r="E1" s="21"/>
      <c r="F1" s="21"/>
      <c r="G1" s="21"/>
      <c r="H1" s="21"/>
    </row>
    <row r="2" spans="2:8" ht="17.25" customHeight="1">
      <c r="B2" s="52" t="str">
        <f>Tradingname</f>
        <v>APA (PILBARA PIPELINE) PTY LTD</v>
      </c>
      <c r="C2" s="53"/>
      <c r="D2" s="35"/>
      <c r="E2" s="499" t="s">
        <v>485</v>
      </c>
      <c r="F2" s="499"/>
      <c r="G2" s="499"/>
      <c r="H2" s="35"/>
    </row>
    <row r="3" spans="2:8" ht="17.25" customHeight="1">
      <c r="B3" s="54" t="s">
        <v>240</v>
      </c>
      <c r="C3" s="55" t="str">
        <f>TEXT(Yearstart,"dd/mm/yyyy")&amp;" to "&amp;TEXT(Yearending,"dd/mm/yyyy")</f>
        <v>01/07/2023 to 30/06/2024</v>
      </c>
      <c r="E3" s="499"/>
      <c r="F3" s="499"/>
      <c r="G3" s="499"/>
    </row>
    <row r="4" spans="2:8" ht="14.25" customHeight="1">
      <c r="B4" s="20"/>
      <c r="E4" s="499"/>
      <c r="F4" s="499"/>
      <c r="G4" s="499"/>
    </row>
    <row r="5" spans="2:8" ht="15.75">
      <c r="B5" s="38" t="s">
        <v>192</v>
      </c>
      <c r="C5" s="36"/>
      <c r="D5" s="36"/>
      <c r="E5" s="36"/>
      <c r="F5" s="37"/>
      <c r="G5" s="36"/>
      <c r="H5" s="36"/>
    </row>
    <row r="6" spans="2:8" ht="15.75">
      <c r="B6" s="38"/>
      <c r="C6" s="36"/>
      <c r="D6" s="36"/>
      <c r="E6" s="36"/>
      <c r="F6" s="37"/>
      <c r="G6" s="36"/>
      <c r="H6" s="36"/>
    </row>
    <row r="7" spans="2:8" ht="40.5" customHeight="1">
      <c r="B7" s="111" t="s">
        <v>223</v>
      </c>
      <c r="C7" s="111" t="s">
        <v>189</v>
      </c>
      <c r="D7" s="112" t="s">
        <v>218</v>
      </c>
      <c r="E7" s="112" t="s">
        <v>220</v>
      </c>
      <c r="F7" s="112" t="s">
        <v>69</v>
      </c>
      <c r="G7" s="112" t="s">
        <v>89</v>
      </c>
      <c r="H7" s="112" t="s">
        <v>90</v>
      </c>
    </row>
    <row r="8" spans="2:8">
      <c r="B8" s="113"/>
      <c r="C8" s="111" t="s">
        <v>190</v>
      </c>
      <c r="D8" s="114" t="s">
        <v>183</v>
      </c>
      <c r="E8" s="114" t="s">
        <v>183</v>
      </c>
      <c r="F8" s="114"/>
      <c r="G8" s="114" t="s">
        <v>183</v>
      </c>
      <c r="H8" s="114" t="s">
        <v>183</v>
      </c>
    </row>
    <row r="9" spans="2:8">
      <c r="B9" s="146"/>
      <c r="C9" s="146"/>
      <c r="D9" s="296"/>
      <c r="E9" s="296"/>
      <c r="F9" s="115"/>
      <c r="G9" s="282">
        <f t="shared" ref="G9:G35" si="0">D9*F9</f>
        <v>0</v>
      </c>
      <c r="H9" s="282">
        <f>E9*F9</f>
        <v>0</v>
      </c>
    </row>
    <row r="10" spans="2:8">
      <c r="B10" s="146"/>
      <c r="C10" s="146"/>
      <c r="D10" s="296"/>
      <c r="E10" s="296"/>
      <c r="F10" s="115"/>
      <c r="G10" s="282">
        <f t="shared" si="0"/>
        <v>0</v>
      </c>
      <c r="H10" s="282">
        <f t="shared" ref="H10:H35" si="1">E10*F10</f>
        <v>0</v>
      </c>
    </row>
    <row r="11" spans="2:8">
      <c r="B11" s="146"/>
      <c r="C11" s="146"/>
      <c r="D11" s="296"/>
      <c r="E11" s="296"/>
      <c r="F11" s="115"/>
      <c r="G11" s="282">
        <f t="shared" si="0"/>
        <v>0</v>
      </c>
      <c r="H11" s="282">
        <f t="shared" si="1"/>
        <v>0</v>
      </c>
    </row>
    <row r="12" spans="2:8">
      <c r="B12" s="146"/>
      <c r="C12" s="146"/>
      <c r="D12" s="296"/>
      <c r="E12" s="296"/>
      <c r="F12" s="115"/>
      <c r="G12" s="282">
        <f t="shared" si="0"/>
        <v>0</v>
      </c>
      <c r="H12" s="282">
        <f t="shared" si="1"/>
        <v>0</v>
      </c>
    </row>
    <row r="13" spans="2:8">
      <c r="B13" s="146"/>
      <c r="C13" s="146"/>
      <c r="D13" s="296"/>
      <c r="E13" s="296"/>
      <c r="F13" s="115"/>
      <c r="G13" s="282">
        <f t="shared" si="0"/>
        <v>0</v>
      </c>
      <c r="H13" s="282">
        <f t="shared" si="1"/>
        <v>0</v>
      </c>
    </row>
    <row r="14" spans="2:8">
      <c r="B14" s="146"/>
      <c r="C14" s="146"/>
      <c r="D14" s="296"/>
      <c r="E14" s="296"/>
      <c r="F14" s="115"/>
      <c r="G14" s="282">
        <f t="shared" si="0"/>
        <v>0</v>
      </c>
      <c r="H14" s="282">
        <f t="shared" si="1"/>
        <v>0</v>
      </c>
    </row>
    <row r="15" spans="2:8">
      <c r="B15" s="146"/>
      <c r="C15" s="146"/>
      <c r="D15" s="296"/>
      <c r="E15" s="296"/>
      <c r="F15" s="115"/>
      <c r="G15" s="282">
        <f t="shared" si="0"/>
        <v>0</v>
      </c>
      <c r="H15" s="282">
        <f t="shared" si="1"/>
        <v>0</v>
      </c>
    </row>
    <row r="16" spans="2:8">
      <c r="B16" s="146"/>
      <c r="C16" s="146"/>
      <c r="D16" s="296"/>
      <c r="E16" s="296"/>
      <c r="F16" s="115"/>
      <c r="G16" s="282">
        <f t="shared" si="0"/>
        <v>0</v>
      </c>
      <c r="H16" s="282">
        <f t="shared" si="1"/>
        <v>0</v>
      </c>
    </row>
    <row r="17" spans="2:8">
      <c r="B17" s="146"/>
      <c r="C17" s="146"/>
      <c r="D17" s="296"/>
      <c r="E17" s="296"/>
      <c r="F17" s="115"/>
      <c r="G17" s="282">
        <f t="shared" si="0"/>
        <v>0</v>
      </c>
      <c r="H17" s="282">
        <f t="shared" si="1"/>
        <v>0</v>
      </c>
    </row>
    <row r="18" spans="2:8">
      <c r="B18" s="146"/>
      <c r="C18" s="146"/>
      <c r="D18" s="296"/>
      <c r="E18" s="296"/>
      <c r="F18" s="115"/>
      <c r="G18" s="282">
        <f t="shared" si="0"/>
        <v>0</v>
      </c>
      <c r="H18" s="282">
        <f t="shared" si="1"/>
        <v>0</v>
      </c>
    </row>
    <row r="19" spans="2:8">
      <c r="B19" s="146"/>
      <c r="C19" s="146"/>
      <c r="D19" s="296"/>
      <c r="E19" s="296"/>
      <c r="F19" s="115"/>
      <c r="G19" s="282">
        <f t="shared" si="0"/>
        <v>0</v>
      </c>
      <c r="H19" s="282">
        <f t="shared" si="1"/>
        <v>0</v>
      </c>
    </row>
    <row r="20" spans="2:8">
      <c r="B20" s="146"/>
      <c r="C20" s="146"/>
      <c r="D20" s="296"/>
      <c r="E20" s="296"/>
      <c r="F20" s="115"/>
      <c r="G20" s="282">
        <f t="shared" si="0"/>
        <v>0</v>
      </c>
      <c r="H20" s="282">
        <f t="shared" si="1"/>
        <v>0</v>
      </c>
    </row>
    <row r="21" spans="2:8">
      <c r="B21" s="146"/>
      <c r="C21" s="146"/>
      <c r="D21" s="296"/>
      <c r="E21" s="296"/>
      <c r="F21" s="115"/>
      <c r="G21" s="282">
        <f t="shared" si="0"/>
        <v>0</v>
      </c>
      <c r="H21" s="282">
        <f t="shared" si="1"/>
        <v>0</v>
      </c>
    </row>
    <row r="22" spans="2:8">
      <c r="B22" s="146"/>
      <c r="C22" s="146"/>
      <c r="D22" s="296"/>
      <c r="E22" s="296"/>
      <c r="F22" s="115"/>
      <c r="G22" s="282">
        <f t="shared" si="0"/>
        <v>0</v>
      </c>
      <c r="H22" s="282">
        <f t="shared" si="1"/>
        <v>0</v>
      </c>
    </row>
    <row r="23" spans="2:8">
      <c r="B23" s="146"/>
      <c r="C23" s="146"/>
      <c r="D23" s="296"/>
      <c r="E23" s="296"/>
      <c r="F23" s="115"/>
      <c r="G23" s="282">
        <f t="shared" si="0"/>
        <v>0</v>
      </c>
      <c r="H23" s="282">
        <f t="shared" si="1"/>
        <v>0</v>
      </c>
    </row>
    <row r="24" spans="2:8">
      <c r="B24" s="146"/>
      <c r="C24" s="146"/>
      <c r="D24" s="296"/>
      <c r="E24" s="296"/>
      <c r="F24" s="115"/>
      <c r="G24" s="282">
        <f t="shared" si="0"/>
        <v>0</v>
      </c>
      <c r="H24" s="282">
        <f t="shared" si="1"/>
        <v>0</v>
      </c>
    </row>
    <row r="25" spans="2:8">
      <c r="B25" s="146"/>
      <c r="C25" s="146"/>
      <c r="D25" s="296"/>
      <c r="E25" s="296"/>
      <c r="F25" s="115"/>
      <c r="G25" s="282">
        <f t="shared" si="0"/>
        <v>0</v>
      </c>
      <c r="H25" s="282">
        <f t="shared" si="1"/>
        <v>0</v>
      </c>
    </row>
    <row r="26" spans="2:8">
      <c r="B26" s="146"/>
      <c r="C26" s="146"/>
      <c r="D26" s="296"/>
      <c r="E26" s="296"/>
      <c r="F26" s="115"/>
      <c r="G26" s="282">
        <f t="shared" si="0"/>
        <v>0</v>
      </c>
      <c r="H26" s="282">
        <f t="shared" si="1"/>
        <v>0</v>
      </c>
    </row>
    <row r="27" spans="2:8">
      <c r="B27" s="146"/>
      <c r="C27" s="146"/>
      <c r="D27" s="296"/>
      <c r="E27" s="296"/>
      <c r="F27" s="115"/>
      <c r="G27" s="282">
        <f t="shared" si="0"/>
        <v>0</v>
      </c>
      <c r="H27" s="282">
        <f t="shared" si="1"/>
        <v>0</v>
      </c>
    </row>
    <row r="28" spans="2:8">
      <c r="B28" s="146"/>
      <c r="C28" s="146"/>
      <c r="D28" s="296"/>
      <c r="E28" s="296"/>
      <c r="F28" s="115"/>
      <c r="G28" s="282">
        <f t="shared" si="0"/>
        <v>0</v>
      </c>
      <c r="H28" s="282">
        <f t="shared" si="1"/>
        <v>0</v>
      </c>
    </row>
    <row r="29" spans="2:8">
      <c r="B29" s="146"/>
      <c r="C29" s="146"/>
      <c r="D29" s="296"/>
      <c r="E29" s="296"/>
      <c r="F29" s="115"/>
      <c r="G29" s="282">
        <f t="shared" si="0"/>
        <v>0</v>
      </c>
      <c r="H29" s="282">
        <f t="shared" si="1"/>
        <v>0</v>
      </c>
    </row>
    <row r="30" spans="2:8">
      <c r="B30" s="146"/>
      <c r="C30" s="146"/>
      <c r="D30" s="296"/>
      <c r="E30" s="296"/>
      <c r="F30" s="115"/>
      <c r="G30" s="282">
        <f t="shared" si="0"/>
        <v>0</v>
      </c>
      <c r="H30" s="282">
        <f t="shared" si="1"/>
        <v>0</v>
      </c>
    </row>
    <row r="31" spans="2:8">
      <c r="B31" s="146"/>
      <c r="C31" s="146"/>
      <c r="D31" s="296"/>
      <c r="E31" s="296"/>
      <c r="F31" s="115"/>
      <c r="G31" s="282">
        <f t="shared" si="0"/>
        <v>0</v>
      </c>
      <c r="H31" s="282">
        <f t="shared" si="1"/>
        <v>0</v>
      </c>
    </row>
    <row r="32" spans="2:8">
      <c r="B32" s="146"/>
      <c r="C32" s="146"/>
      <c r="D32" s="296"/>
      <c r="E32" s="296"/>
      <c r="F32" s="115"/>
      <c r="G32" s="282">
        <f t="shared" si="0"/>
        <v>0</v>
      </c>
      <c r="H32" s="282">
        <f t="shared" si="1"/>
        <v>0</v>
      </c>
    </row>
    <row r="33" spans="2:8">
      <c r="B33" s="146"/>
      <c r="C33" s="146"/>
      <c r="D33" s="296"/>
      <c r="E33" s="296"/>
      <c r="F33" s="115"/>
      <c r="G33" s="282">
        <f t="shared" si="0"/>
        <v>0</v>
      </c>
      <c r="H33" s="282">
        <f t="shared" si="1"/>
        <v>0</v>
      </c>
    </row>
    <row r="34" spans="2:8">
      <c r="B34" s="146"/>
      <c r="C34" s="146"/>
      <c r="D34" s="296"/>
      <c r="E34" s="296"/>
      <c r="F34" s="115"/>
      <c r="G34" s="282">
        <f t="shared" si="0"/>
        <v>0</v>
      </c>
      <c r="H34" s="282">
        <f t="shared" si="1"/>
        <v>0</v>
      </c>
    </row>
    <row r="35" spans="2:8">
      <c r="B35" s="146"/>
      <c r="C35" s="146"/>
      <c r="D35" s="296"/>
      <c r="E35" s="296"/>
      <c r="F35" s="115"/>
      <c r="G35" s="282">
        <f t="shared" si="0"/>
        <v>0</v>
      </c>
      <c r="H35" s="282">
        <f t="shared" si="1"/>
        <v>0</v>
      </c>
    </row>
    <row r="36" spans="2:8">
      <c r="B36" s="42"/>
      <c r="C36" s="108" t="s">
        <v>25</v>
      </c>
      <c r="D36" s="282">
        <f>SUM(D9:D35)</f>
        <v>0</v>
      </c>
      <c r="E36" s="282">
        <f>SUM(E9:E35)</f>
        <v>0</v>
      </c>
      <c r="F36" s="222"/>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M36"/>
  <sheetViews>
    <sheetView zoomScale="80" zoomScaleNormal="80" workbookViewId="0"/>
  </sheetViews>
  <sheetFormatPr defaultColWidth="9.140625" defaultRowHeight="12.75"/>
  <cols>
    <col min="1" max="1" width="12" style="34" customWidth="1"/>
    <col min="2" max="2" width="21" style="34" customWidth="1"/>
    <col min="3" max="3" width="32" style="34" customWidth="1"/>
    <col min="4" max="4" width="26.855468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140625" style="34" customWidth="1"/>
    <col min="12" max="13" width="11" style="34" bestFit="1" customWidth="1"/>
    <col min="14" max="16384" width="9.140625" style="34"/>
  </cols>
  <sheetData>
    <row r="1" spans="2:9" ht="20.25">
      <c r="B1" s="498" t="s">
        <v>156</v>
      </c>
      <c r="C1" s="498"/>
      <c r="D1" s="21"/>
      <c r="E1" s="21"/>
      <c r="F1" s="21"/>
      <c r="G1" s="21"/>
      <c r="H1" s="21"/>
      <c r="I1" s="21"/>
    </row>
    <row r="2" spans="2:9" ht="16.5" customHeight="1">
      <c r="B2" s="52" t="str">
        <f>Tradingname</f>
        <v>APA (PILBARA PIPELINE) PTY LTD</v>
      </c>
      <c r="C2" s="53"/>
      <c r="D2" s="35"/>
      <c r="E2" s="499" t="s">
        <v>485</v>
      </c>
      <c r="F2" s="499"/>
      <c r="G2" s="499"/>
      <c r="H2" s="35"/>
      <c r="I2" s="35"/>
    </row>
    <row r="3" spans="2:9" ht="15">
      <c r="B3" s="54" t="s">
        <v>240</v>
      </c>
      <c r="C3" s="55" t="str">
        <f>TEXT(Yearstart,"dd/mm/yyyy")&amp;" to "&amp;TEXT(Yearending,"dd/mm/yyyy")</f>
        <v>01/07/2023 to 30/06/2024</v>
      </c>
      <c r="E3" s="499"/>
      <c r="F3" s="499"/>
      <c r="G3" s="499"/>
    </row>
    <row r="4" spans="2:9" ht="20.25">
      <c r="B4" s="20"/>
      <c r="E4" s="499"/>
      <c r="F4" s="499"/>
      <c r="G4" s="499"/>
    </row>
    <row r="5" spans="2:9" ht="15.75">
      <c r="B5" s="38" t="s">
        <v>193</v>
      </c>
      <c r="C5" s="36"/>
      <c r="D5" s="36"/>
      <c r="E5" s="36"/>
      <c r="F5" s="36"/>
      <c r="G5" s="37"/>
      <c r="H5" s="36"/>
      <c r="I5" s="36"/>
    </row>
    <row r="6" spans="2:9" ht="15.75">
      <c r="B6" s="38"/>
      <c r="C6" s="36"/>
      <c r="D6" s="36"/>
      <c r="E6" s="36"/>
      <c r="F6" s="36"/>
      <c r="G6" s="37"/>
      <c r="H6" s="36"/>
      <c r="I6" s="36"/>
    </row>
    <row r="7" spans="2:9" ht="40.5" customHeight="1">
      <c r="B7" s="111" t="s">
        <v>223</v>
      </c>
      <c r="C7" s="111" t="s">
        <v>19</v>
      </c>
      <c r="D7" s="116" t="s">
        <v>70</v>
      </c>
      <c r="E7" s="112" t="s">
        <v>219</v>
      </c>
      <c r="F7" s="112" t="s">
        <v>221</v>
      </c>
      <c r="G7" s="112" t="s">
        <v>69</v>
      </c>
      <c r="H7" s="112" t="s">
        <v>89</v>
      </c>
      <c r="I7" s="112" t="s">
        <v>90</v>
      </c>
    </row>
    <row r="8" spans="2:9">
      <c r="B8" s="113"/>
      <c r="C8" s="113" t="s">
        <v>194</v>
      </c>
      <c r="D8" s="117"/>
      <c r="E8" s="114" t="s">
        <v>183</v>
      </c>
      <c r="F8" s="114" t="s">
        <v>183</v>
      </c>
      <c r="G8" s="114"/>
      <c r="H8" s="114" t="s">
        <v>183</v>
      </c>
      <c r="I8" s="114" t="s">
        <v>183</v>
      </c>
    </row>
    <row r="9" spans="2:9">
      <c r="B9" s="146"/>
      <c r="C9" s="144" t="s">
        <v>54</v>
      </c>
      <c r="D9" s="262"/>
      <c r="E9" s="297"/>
      <c r="F9" s="297"/>
      <c r="G9" s="300"/>
      <c r="H9" s="299">
        <f>E9*G9</f>
        <v>0</v>
      </c>
      <c r="I9" s="299">
        <f>F9*G9</f>
        <v>0</v>
      </c>
    </row>
    <row r="10" spans="2:9" ht="25.5">
      <c r="B10" s="146"/>
      <c r="C10" s="144" t="s">
        <v>63</v>
      </c>
      <c r="D10" s="262"/>
      <c r="E10" s="297"/>
      <c r="F10" s="297"/>
      <c r="G10" s="300"/>
      <c r="H10" s="299">
        <f t="shared" ref="H10:H35" si="0">E10*G10</f>
        <v>0</v>
      </c>
      <c r="I10" s="299">
        <f t="shared" ref="I10:I35" si="1">F10*G10</f>
        <v>0</v>
      </c>
    </row>
    <row r="11" spans="2:9">
      <c r="B11" s="146"/>
      <c r="C11" s="144" t="s">
        <v>480</v>
      </c>
      <c r="D11" s="262"/>
      <c r="E11" s="297"/>
      <c r="F11" s="297"/>
      <c r="G11" s="300"/>
      <c r="H11" s="299">
        <f t="shared" si="0"/>
        <v>0</v>
      </c>
      <c r="I11" s="299">
        <f t="shared" si="1"/>
        <v>0</v>
      </c>
    </row>
    <row r="12" spans="2:9">
      <c r="B12" s="390" t="s">
        <v>607</v>
      </c>
      <c r="C12" s="144" t="s">
        <v>55</v>
      </c>
      <c r="D12" s="262"/>
      <c r="E12" s="297">
        <v>-48245189.030000016</v>
      </c>
      <c r="F12" s="297"/>
      <c r="G12" s="300">
        <v>2.0523178366177015E-2</v>
      </c>
      <c r="H12" s="299">
        <f t="shared" si="0"/>
        <v>-990144.61977261701</v>
      </c>
      <c r="I12" s="299">
        <f t="shared" si="1"/>
        <v>0</v>
      </c>
    </row>
    <row r="13" spans="2:9">
      <c r="B13" s="146"/>
      <c r="C13" s="144" t="s">
        <v>64</v>
      </c>
      <c r="D13" s="262"/>
      <c r="E13" s="297"/>
      <c r="F13" s="297"/>
      <c r="G13" s="300"/>
      <c r="H13" s="299">
        <f t="shared" si="0"/>
        <v>0</v>
      </c>
      <c r="I13" s="299">
        <f t="shared" si="1"/>
        <v>0</v>
      </c>
    </row>
    <row r="14" spans="2:9">
      <c r="B14" s="146"/>
      <c r="C14" s="144" t="s">
        <v>133</v>
      </c>
      <c r="D14" s="262"/>
      <c r="E14" s="297"/>
      <c r="F14" s="297"/>
      <c r="G14" s="300"/>
      <c r="H14" s="299">
        <f t="shared" si="0"/>
        <v>0</v>
      </c>
      <c r="I14" s="299">
        <f t="shared" si="1"/>
        <v>0</v>
      </c>
    </row>
    <row r="15" spans="2:9" ht="25.5">
      <c r="B15" s="146"/>
      <c r="C15" s="144" t="s">
        <v>56</v>
      </c>
      <c r="D15" s="262"/>
      <c r="E15" s="297"/>
      <c r="F15" s="297"/>
      <c r="G15" s="300"/>
      <c r="H15" s="299">
        <f t="shared" si="0"/>
        <v>0</v>
      </c>
      <c r="I15" s="299">
        <f t="shared" si="1"/>
        <v>0</v>
      </c>
    </row>
    <row r="16" spans="2:9" ht="25.5">
      <c r="B16" s="146"/>
      <c r="C16" s="144" t="s">
        <v>481</v>
      </c>
      <c r="D16" s="262"/>
      <c r="E16" s="297"/>
      <c r="F16" s="297"/>
      <c r="G16" s="300"/>
      <c r="H16" s="299">
        <f t="shared" si="0"/>
        <v>0</v>
      </c>
      <c r="I16" s="299">
        <f t="shared" si="1"/>
        <v>0</v>
      </c>
    </row>
    <row r="17" spans="2:13">
      <c r="B17" s="146"/>
      <c r="C17" s="144" t="s">
        <v>178</v>
      </c>
      <c r="D17" s="262"/>
      <c r="E17" s="298">
        <f>SUM(E18:E35)</f>
        <v>-218193706.2427575</v>
      </c>
      <c r="F17" s="298">
        <f>SUM(F18:F35)</f>
        <v>0</v>
      </c>
      <c r="G17" s="301"/>
      <c r="H17" s="298">
        <f>SUM(H18:H35)</f>
        <v>-3938182.9373911293</v>
      </c>
      <c r="I17" s="298">
        <f>SUM(I18:I35)</f>
        <v>0</v>
      </c>
    </row>
    <row r="18" spans="2:13">
      <c r="B18" s="390" t="s">
        <v>609</v>
      </c>
      <c r="C18" s="146" t="s">
        <v>566</v>
      </c>
      <c r="D18" s="262"/>
      <c r="E18" s="297">
        <v>-210140658.01475748</v>
      </c>
      <c r="F18" s="297"/>
      <c r="G18" s="300">
        <v>1.8049021693639478E-2</v>
      </c>
      <c r="H18" s="299">
        <f t="shared" si="0"/>
        <v>-3792833.2952240324</v>
      </c>
      <c r="I18" s="299">
        <f t="shared" si="1"/>
        <v>0</v>
      </c>
    </row>
    <row r="19" spans="2:13">
      <c r="B19" s="390" t="s">
        <v>609</v>
      </c>
      <c r="C19" s="146" t="s">
        <v>567</v>
      </c>
      <c r="D19" s="262"/>
      <c r="E19" s="297">
        <v>-1604247.1600000004</v>
      </c>
      <c r="F19" s="297"/>
      <c r="G19" s="300">
        <f>G18</f>
        <v>1.8049021693639478E-2</v>
      </c>
      <c r="H19" s="299">
        <f t="shared" si="0"/>
        <v>-28955.091792799529</v>
      </c>
      <c r="I19" s="299">
        <f t="shared" si="1"/>
        <v>0</v>
      </c>
    </row>
    <row r="20" spans="2:13">
      <c r="B20" s="390" t="s">
        <v>607</v>
      </c>
      <c r="C20" s="146" t="s">
        <v>568</v>
      </c>
      <c r="D20" s="262"/>
      <c r="E20" s="297">
        <v>-6448801.0680000074</v>
      </c>
      <c r="F20" s="297"/>
      <c r="G20" s="300">
        <f>G19</f>
        <v>1.8049021693639478E-2</v>
      </c>
      <c r="H20" s="299">
        <f>E20*G20</f>
        <v>-116394.55037429757</v>
      </c>
      <c r="I20" s="299">
        <f t="shared" si="1"/>
        <v>0</v>
      </c>
    </row>
    <row r="21" spans="2:13">
      <c r="B21" s="146"/>
      <c r="C21" s="146"/>
      <c r="D21" s="262"/>
      <c r="E21" s="297"/>
      <c r="F21" s="297"/>
      <c r="G21" s="300"/>
      <c r="H21" s="299">
        <f t="shared" si="0"/>
        <v>0</v>
      </c>
      <c r="I21" s="299">
        <f t="shared" si="1"/>
        <v>0</v>
      </c>
      <c r="K21" s="444"/>
    </row>
    <row r="22" spans="2:13">
      <c r="B22" s="146"/>
      <c r="C22" s="146"/>
      <c r="D22" s="262"/>
      <c r="E22" s="297"/>
      <c r="F22" s="297"/>
      <c r="G22" s="300"/>
      <c r="H22" s="299">
        <f t="shared" si="0"/>
        <v>0</v>
      </c>
      <c r="I22" s="299">
        <f t="shared" si="1"/>
        <v>0</v>
      </c>
      <c r="L22" s="445"/>
      <c r="M22" s="445"/>
    </row>
    <row r="23" spans="2:13">
      <c r="B23" s="146"/>
      <c r="C23" s="146"/>
      <c r="D23" s="262"/>
      <c r="E23" s="297"/>
      <c r="F23" s="297"/>
      <c r="G23" s="300"/>
      <c r="H23" s="299">
        <f t="shared" si="0"/>
        <v>0</v>
      </c>
      <c r="I23" s="299">
        <f t="shared" si="1"/>
        <v>0</v>
      </c>
      <c r="K23" s="444"/>
    </row>
    <row r="24" spans="2:13">
      <c r="B24" s="146"/>
      <c r="C24" s="146"/>
      <c r="D24" s="262"/>
      <c r="E24" s="297"/>
      <c r="F24" s="297"/>
      <c r="G24" s="300"/>
      <c r="H24" s="299">
        <f t="shared" si="0"/>
        <v>0</v>
      </c>
      <c r="I24" s="299">
        <f t="shared" si="1"/>
        <v>0</v>
      </c>
    </row>
    <row r="25" spans="2:13">
      <c r="B25" s="146"/>
      <c r="C25" s="146"/>
      <c r="D25" s="262"/>
      <c r="E25" s="297"/>
      <c r="F25" s="297"/>
      <c r="G25" s="300"/>
      <c r="H25" s="299">
        <f t="shared" si="0"/>
        <v>0</v>
      </c>
      <c r="I25" s="299">
        <f t="shared" si="1"/>
        <v>0</v>
      </c>
    </row>
    <row r="26" spans="2:13">
      <c r="B26" s="146"/>
      <c r="C26" s="146"/>
      <c r="D26" s="262"/>
      <c r="E26" s="297"/>
      <c r="F26" s="297"/>
      <c r="G26" s="300"/>
      <c r="H26" s="299">
        <f t="shared" si="0"/>
        <v>0</v>
      </c>
      <c r="I26" s="299">
        <f t="shared" si="1"/>
        <v>0</v>
      </c>
    </row>
    <row r="27" spans="2:13">
      <c r="B27" s="146"/>
      <c r="C27" s="146"/>
      <c r="D27" s="262"/>
      <c r="E27" s="297"/>
      <c r="F27" s="297"/>
      <c r="G27" s="300"/>
      <c r="H27" s="299">
        <f t="shared" si="0"/>
        <v>0</v>
      </c>
      <c r="I27" s="299">
        <f t="shared" si="1"/>
        <v>0</v>
      </c>
    </row>
    <row r="28" spans="2:13">
      <c r="B28" s="146"/>
      <c r="C28" s="146"/>
      <c r="D28" s="262"/>
      <c r="E28" s="297"/>
      <c r="F28" s="297"/>
      <c r="G28" s="300"/>
      <c r="H28" s="299">
        <f t="shared" si="0"/>
        <v>0</v>
      </c>
      <c r="I28" s="299">
        <f t="shared" si="1"/>
        <v>0</v>
      </c>
    </row>
    <row r="29" spans="2:13">
      <c r="B29" s="146"/>
      <c r="C29" s="146"/>
      <c r="D29" s="262"/>
      <c r="E29" s="297"/>
      <c r="F29" s="297"/>
      <c r="G29" s="300"/>
      <c r="H29" s="299">
        <f t="shared" si="0"/>
        <v>0</v>
      </c>
      <c r="I29" s="299">
        <f t="shared" si="1"/>
        <v>0</v>
      </c>
    </row>
    <row r="30" spans="2:13">
      <c r="B30" s="146"/>
      <c r="C30" s="146"/>
      <c r="D30" s="262"/>
      <c r="E30" s="297"/>
      <c r="F30" s="297"/>
      <c r="G30" s="300"/>
      <c r="H30" s="299">
        <f t="shared" si="0"/>
        <v>0</v>
      </c>
      <c r="I30" s="299">
        <f t="shared" si="1"/>
        <v>0</v>
      </c>
    </row>
    <row r="31" spans="2:13">
      <c r="B31" s="146"/>
      <c r="C31" s="146"/>
      <c r="D31" s="262"/>
      <c r="E31" s="297"/>
      <c r="F31" s="297"/>
      <c r="G31" s="300"/>
      <c r="H31" s="299">
        <f t="shared" si="0"/>
        <v>0</v>
      </c>
      <c r="I31" s="299">
        <f t="shared" si="1"/>
        <v>0</v>
      </c>
    </row>
    <row r="32" spans="2:13">
      <c r="B32" s="146"/>
      <c r="C32" s="146"/>
      <c r="D32" s="262"/>
      <c r="E32" s="297"/>
      <c r="F32" s="297"/>
      <c r="G32" s="300"/>
      <c r="H32" s="299">
        <f t="shared" si="0"/>
        <v>0</v>
      </c>
      <c r="I32" s="299">
        <f t="shared" si="1"/>
        <v>0</v>
      </c>
    </row>
    <row r="33" spans="2:9">
      <c r="B33" s="146"/>
      <c r="C33" s="146"/>
      <c r="D33" s="262"/>
      <c r="E33" s="297"/>
      <c r="F33" s="297"/>
      <c r="G33" s="300"/>
      <c r="H33" s="299">
        <f t="shared" si="0"/>
        <v>0</v>
      </c>
      <c r="I33" s="299">
        <f t="shared" si="1"/>
        <v>0</v>
      </c>
    </row>
    <row r="34" spans="2:9">
      <c r="B34" s="146"/>
      <c r="C34" s="146"/>
      <c r="D34" s="262"/>
      <c r="E34" s="297"/>
      <c r="F34" s="297"/>
      <c r="G34" s="300"/>
      <c r="H34" s="299">
        <f t="shared" si="0"/>
        <v>0</v>
      </c>
      <c r="I34" s="299">
        <f t="shared" si="1"/>
        <v>0</v>
      </c>
    </row>
    <row r="35" spans="2:9">
      <c r="B35" s="146"/>
      <c r="C35" s="146"/>
      <c r="D35" s="262"/>
      <c r="E35" s="297"/>
      <c r="F35" s="297"/>
      <c r="G35" s="300"/>
      <c r="H35" s="299">
        <f t="shared" si="0"/>
        <v>0</v>
      </c>
      <c r="I35" s="299">
        <f t="shared" si="1"/>
        <v>0</v>
      </c>
    </row>
    <row r="36" spans="2:9">
      <c r="B36" s="42"/>
      <c r="C36" s="496" t="s">
        <v>134</v>
      </c>
      <c r="D36" s="497"/>
      <c r="E36" s="299">
        <f>SUM(E9:E17)</f>
        <v>-266438895.27275753</v>
      </c>
      <c r="F36" s="299">
        <f>SUM(F9:F17)</f>
        <v>0</v>
      </c>
      <c r="G36" s="263"/>
      <c r="H36" s="299">
        <f>SUM(H9:H17)</f>
        <v>-4928327.5571637461</v>
      </c>
      <c r="I36" s="299">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I105"/>
  <sheetViews>
    <sheetView zoomScale="80" zoomScaleNormal="80" workbookViewId="0"/>
  </sheetViews>
  <sheetFormatPr defaultColWidth="9.140625" defaultRowHeight="12.75"/>
  <cols>
    <col min="1" max="1" width="12" style="22" customWidth="1"/>
    <col min="2" max="2" width="21.5703125" style="22" customWidth="1"/>
    <col min="3" max="3" width="64.85546875" style="22" customWidth="1"/>
    <col min="4" max="4" width="19.7109375" style="22" customWidth="1"/>
    <col min="5" max="5" width="20.85546875" style="22" customWidth="1"/>
    <col min="6" max="6" width="22.5703125" style="22" customWidth="1"/>
    <col min="7" max="8" width="9.140625" style="22"/>
    <col min="9" max="9" width="10.28515625" style="22" bestFit="1" customWidth="1"/>
    <col min="10" max="16384" width="9.140625" style="22"/>
  </cols>
  <sheetData>
    <row r="1" spans="2:7" ht="20.25">
      <c r="B1" s="500" t="s">
        <v>197</v>
      </c>
      <c r="C1" s="500"/>
    </row>
    <row r="2" spans="2:7" ht="15">
      <c r="B2" s="52" t="str">
        <f>Tradingname</f>
        <v>APA (PILBARA PIPELINE) PTY LTD</v>
      </c>
      <c r="C2" s="53"/>
    </row>
    <row r="3" spans="2:7" ht="15">
      <c r="B3" s="54" t="s">
        <v>240</v>
      </c>
      <c r="C3" s="55" t="str">
        <f>TEXT(Yearstart,"dd/mm/yyyy")&amp;" to "&amp;TEXT(Yearending,"dd/mm/yyyy")</f>
        <v>01/07/2023 to 30/06/2024</v>
      </c>
    </row>
    <row r="4" spans="2:7" ht="20.25">
      <c r="B4" s="20"/>
      <c r="D4" s="44"/>
    </row>
    <row r="5" spans="2:7" ht="15.75">
      <c r="B5" s="490" t="s">
        <v>198</v>
      </c>
      <c r="C5" s="490"/>
      <c r="D5" s="60"/>
    </row>
    <row r="7" spans="2:7" ht="25.5">
      <c r="B7" s="118" t="s">
        <v>223</v>
      </c>
      <c r="C7" s="119" t="s">
        <v>19</v>
      </c>
      <c r="D7" s="119" t="s">
        <v>231</v>
      </c>
      <c r="E7" s="119" t="s">
        <v>232</v>
      </c>
    </row>
    <row r="8" spans="2:7">
      <c r="B8" s="216"/>
      <c r="C8" s="335" t="s">
        <v>486</v>
      </c>
      <c r="D8" s="217"/>
      <c r="E8" s="217"/>
    </row>
    <row r="9" spans="2:7">
      <c r="B9" s="158"/>
      <c r="C9" s="147" t="s">
        <v>142</v>
      </c>
      <c r="D9" s="148" t="s">
        <v>183</v>
      </c>
      <c r="E9" s="149" t="s">
        <v>183</v>
      </c>
    </row>
    <row r="10" spans="2:7">
      <c r="B10" s="391">
        <v>2.4</v>
      </c>
      <c r="C10" s="336" t="s">
        <v>489</v>
      </c>
      <c r="D10" s="302">
        <f>SUMIF('3.3 Depreciation amortisation'!$D$9:$D$52,'3. Statement of pipeline assets'!C9,'3.3 Depreciation amortisation'!$H$9:$H$52)</f>
        <v>161100257.20134246</v>
      </c>
      <c r="E10" s="297">
        <v>161100257.20134246</v>
      </c>
      <c r="G10" s="425"/>
    </row>
    <row r="11" spans="2:7">
      <c r="B11" s="391">
        <v>2.4</v>
      </c>
      <c r="C11" s="336" t="s">
        <v>74</v>
      </c>
      <c r="D11" s="302">
        <f>SUMIF('3.3 Depreciation amortisation'!$D$9:$D$52,'3. Statement of pipeline assets'!C9,'3.3 Depreciation amortisation'!$I$9:$I$52)</f>
        <v>25222514.119999997</v>
      </c>
      <c r="E11" s="297">
        <v>22661256.649999999</v>
      </c>
      <c r="G11" s="425"/>
    </row>
    <row r="12" spans="2:7">
      <c r="B12" s="391">
        <v>2.4</v>
      </c>
      <c r="C12" s="336" t="s">
        <v>487</v>
      </c>
      <c r="D12" s="302">
        <f>SUMIF('3.3 Depreciation amortisation'!$D$9:$D$52,'3. Statement of pipeline assets'!C9,'3.3 Depreciation amortisation'!$J$9:$J$52)</f>
        <v>164679.01999999999</v>
      </c>
      <c r="E12" s="297">
        <v>164679.01999999999</v>
      </c>
      <c r="G12" s="425"/>
    </row>
    <row r="13" spans="2:7">
      <c r="B13" s="160"/>
      <c r="C13" s="150" t="s">
        <v>141</v>
      </c>
      <c r="D13" s="302">
        <f>SUM(D10:D12)</f>
        <v>186487450.34134248</v>
      </c>
      <c r="E13" s="302">
        <v>183926192.87134248</v>
      </c>
      <c r="G13" s="425"/>
    </row>
    <row r="14" spans="2:7">
      <c r="B14" s="391">
        <v>2.4</v>
      </c>
      <c r="C14" s="336" t="s">
        <v>2</v>
      </c>
      <c r="D14" s="302">
        <f>SUMIF('3.3 Depreciation amortisation'!$D$9:$D$52,'3. Statement of pipeline assets'!C9,'3.3 Depreciation amortisation'!$M$9:$M$52)+SUMIF('3.3 Depreciation amortisation'!$D$9:$D$52,'3. Statement of pipeline assets'!C9,'3.3 Depreciation amortisation'!$N$9:$N$52)</f>
        <v>-26436921.087412506</v>
      </c>
      <c r="E14" s="297">
        <v>-24142399.116884056</v>
      </c>
      <c r="F14" s="425"/>
      <c r="G14" s="425"/>
    </row>
    <row r="15" spans="2:7">
      <c r="B15" s="391">
        <v>2.4</v>
      </c>
      <c r="C15" s="336" t="s">
        <v>488</v>
      </c>
      <c r="D15" s="302">
        <f>SUMIF('3.3 Depreciation amortisation'!$D$9:$D$52,'3. Statement of pipeline assets'!C9,'3.3 Depreciation amortisation'!$K$9:$K$52)</f>
        <v>-131942.23890430259</v>
      </c>
      <c r="E15" s="297">
        <v>-132015.9417964454</v>
      </c>
      <c r="G15" s="425"/>
    </row>
    <row r="16" spans="2:7">
      <c r="B16" s="160"/>
      <c r="C16" s="150" t="s">
        <v>67</v>
      </c>
      <c r="D16" s="302">
        <f>SUM(D13:D15)</f>
        <v>159918587.01502568</v>
      </c>
      <c r="E16" s="302">
        <f>SUM(E13:E15)</f>
        <v>159651777.81266198</v>
      </c>
      <c r="G16" s="425"/>
    </row>
    <row r="17" spans="1:7">
      <c r="B17" s="158"/>
      <c r="C17" s="147" t="s">
        <v>85</v>
      </c>
      <c r="D17" s="303"/>
      <c r="E17" s="304"/>
      <c r="G17" s="425"/>
    </row>
    <row r="18" spans="1:7">
      <c r="B18" s="391">
        <v>2.4</v>
      </c>
      <c r="C18" s="336" t="s">
        <v>489</v>
      </c>
      <c r="D18" s="302">
        <f>SUMIF('3.3 Depreciation amortisation'!$D$9:$D$52,'3. Statement of pipeline assets'!C17,'3.3 Depreciation amortisation'!$H$9:$H$52)</f>
        <v>19752692.993171729</v>
      </c>
      <c r="E18" s="297">
        <v>19752692.993171729</v>
      </c>
      <c r="G18" s="425"/>
    </row>
    <row r="19" spans="1:7">
      <c r="B19" s="391">
        <v>2.4</v>
      </c>
      <c r="C19" s="336" t="s">
        <v>74</v>
      </c>
      <c r="D19" s="302">
        <f>SUMIF('3.3 Depreciation amortisation'!$D$9:$D$52,'3. Statement of pipeline assets'!C17,'3.3 Depreciation amortisation'!$I$9:$I$52)</f>
        <v>133212.28999999998</v>
      </c>
      <c r="E19" s="297">
        <v>133212.28999999998</v>
      </c>
      <c r="G19" s="425"/>
    </row>
    <row r="20" spans="1:7">
      <c r="A20" s="214"/>
      <c r="B20" s="391">
        <v>2.4</v>
      </c>
      <c r="C20" s="336" t="s">
        <v>487</v>
      </c>
      <c r="D20" s="302">
        <f>SUMIF('3.3 Depreciation amortisation'!$D$9:$D$52,'3. Statement of pipeline assets'!C17,'3.3 Depreciation amortisation'!$J$9:$J$52)</f>
        <v>0</v>
      </c>
      <c r="E20" s="297">
        <v>0</v>
      </c>
      <c r="G20" s="425"/>
    </row>
    <row r="21" spans="1:7">
      <c r="B21" s="391">
        <v>2.4</v>
      </c>
      <c r="C21" s="336" t="s">
        <v>2</v>
      </c>
      <c r="D21" s="302">
        <f>SUMIF('3.3 Depreciation amortisation'!$D$9:$D$52,'3. Statement of pipeline assets'!C17,'3.3 Depreciation amortisation'!$M$9:$M$52)+SUMIF('3.3 Depreciation amortisation'!$D$9:$D$52,'3. Statement of pipeline assets'!C17,'3.3 Depreciation amortisation'!$N$9:$N$52)</f>
        <v>-6646212.1386699704</v>
      </c>
      <c r="E21" s="297">
        <v>-6079287.0393886529</v>
      </c>
      <c r="F21" s="425"/>
      <c r="G21" s="425"/>
    </row>
    <row r="22" spans="1:7">
      <c r="B22" s="391">
        <v>2.4</v>
      </c>
      <c r="C22" s="336" t="s">
        <v>490</v>
      </c>
      <c r="D22" s="302">
        <f>SUMIF('3.3 Depreciation amortisation'!$D$9:$D$52,'3. Statement of pipeline assets'!C17,'3.3 Depreciation amortisation'!$K$9:$K$52)</f>
        <v>38.88148507250321</v>
      </c>
      <c r="E22" s="297">
        <v>0</v>
      </c>
      <c r="G22" s="425"/>
    </row>
    <row r="23" spans="1:7">
      <c r="B23" s="160"/>
      <c r="C23" s="150" t="s">
        <v>86</v>
      </c>
      <c r="D23" s="302">
        <f>SUM(D18:D22)</f>
        <v>13239732.02598683</v>
      </c>
      <c r="E23" s="302">
        <f>SUM(E18:E22)</f>
        <v>13806618.243783075</v>
      </c>
      <c r="G23" s="425"/>
    </row>
    <row r="24" spans="1:7">
      <c r="B24" s="158"/>
      <c r="C24" s="147" t="s">
        <v>143</v>
      </c>
      <c r="D24" s="303"/>
      <c r="E24" s="304"/>
      <c r="G24" s="425"/>
    </row>
    <row r="25" spans="1:7">
      <c r="B25" s="391">
        <v>2.4</v>
      </c>
      <c r="C25" s="336" t="s">
        <v>489</v>
      </c>
      <c r="D25" s="302">
        <f>SUMIF('3.3 Depreciation amortisation'!$D$9:$D$52,'3. Statement of pipeline assets'!C24,'3.3 Depreciation amortisation'!$H$9:$H$52)</f>
        <v>3873431.8131080153</v>
      </c>
      <c r="E25" s="297">
        <v>3873431.8131080153</v>
      </c>
      <c r="G25" s="425"/>
    </row>
    <row r="26" spans="1:7">
      <c r="B26" s="391">
        <v>2.4</v>
      </c>
      <c r="C26" s="336" t="s">
        <v>74</v>
      </c>
      <c r="D26" s="302">
        <f>SUMIF('3.3 Depreciation amortisation'!$D$9:$D$52,'3. Statement of pipeline assets'!C24,'3.3 Depreciation amortisation'!$I$9:$I$52)</f>
        <v>50912.69</v>
      </c>
      <c r="E26" s="297">
        <v>50912.69</v>
      </c>
      <c r="G26" s="425"/>
    </row>
    <row r="27" spans="1:7">
      <c r="B27" s="391">
        <v>2.4</v>
      </c>
      <c r="C27" s="336" t="s">
        <v>487</v>
      </c>
      <c r="D27" s="302">
        <f>SUMIF('3.3 Depreciation amortisation'!$D$9:$D$52,'3. Statement of pipeline assets'!C24,'3.3 Depreciation amortisation'!$J$9:$J$52)</f>
        <v>0</v>
      </c>
      <c r="E27" s="297">
        <v>0</v>
      </c>
      <c r="G27" s="425"/>
    </row>
    <row r="28" spans="1:7">
      <c r="B28" s="391">
        <v>2.4</v>
      </c>
      <c r="C28" s="336" t="s">
        <v>2</v>
      </c>
      <c r="D28" s="302">
        <f>SUMIF('3.3 Depreciation amortisation'!$D$9:$D$52,'3. Statement of pipeline assets'!C24,'3.3 Depreciation amortisation'!$M$9:$M$52)+SUMIF('3.3 Depreciation amortisation'!$D$9:$D$52,'3. Statement of pipeline assets'!C24,'3.3 Depreciation amortisation'!$N$9:$N$52)</f>
        <v>-917860.46281404688</v>
      </c>
      <c r="E28" s="297">
        <v>-839481.22281404689</v>
      </c>
      <c r="F28" s="425"/>
      <c r="G28" s="425"/>
    </row>
    <row r="29" spans="1:7">
      <c r="B29" s="391">
        <v>2.4</v>
      </c>
      <c r="C29" s="336" t="s">
        <v>490</v>
      </c>
      <c r="D29" s="302">
        <f>SUMIF('3.3 Depreciation amortisation'!$D$9:$D$52,'3. Statement of pipeline assets'!C24,'3.3 Depreciation amortisation'!$K$9:$K$52)</f>
        <v>0</v>
      </c>
      <c r="E29" s="297">
        <v>0</v>
      </c>
      <c r="G29" s="425"/>
    </row>
    <row r="30" spans="1:7">
      <c r="B30" s="160"/>
      <c r="C30" s="150" t="s">
        <v>144</v>
      </c>
      <c r="D30" s="302">
        <f>SUM(D25:D29)</f>
        <v>3006484.0402939683</v>
      </c>
      <c r="E30" s="302">
        <f>SUM(E25:E29)</f>
        <v>3084863.2802939685</v>
      </c>
      <c r="G30" s="425"/>
    </row>
    <row r="31" spans="1:7">
      <c r="B31" s="158"/>
      <c r="C31" s="147" t="s">
        <v>145</v>
      </c>
      <c r="D31" s="303"/>
      <c r="E31" s="304"/>
      <c r="G31" s="425"/>
    </row>
    <row r="32" spans="1:7">
      <c r="B32" s="391">
        <v>2.4</v>
      </c>
      <c r="C32" s="336" t="s">
        <v>489</v>
      </c>
      <c r="D32" s="302">
        <f>SUMIF('3.3 Depreciation amortisation'!$D$9:$D$52,'3. Statement of pipeline assets'!C31,'3.3 Depreciation amortisation'!$H$9:$H$52)</f>
        <v>6536118.9326388799</v>
      </c>
      <c r="E32" s="305">
        <v>6536118.9326388799</v>
      </c>
      <c r="G32" s="425"/>
    </row>
    <row r="33" spans="2:9">
      <c r="B33" s="391">
        <v>2.4</v>
      </c>
      <c r="C33" s="336" t="s">
        <v>74</v>
      </c>
      <c r="D33" s="302">
        <f>SUMIF('3.3 Depreciation amortisation'!$D$9:$D$52,'3. Statement of pipeline assets'!C31,'3.3 Depreciation amortisation'!$I$9:$I$52)</f>
        <v>12796416.550000001</v>
      </c>
      <c r="E33" s="297">
        <v>12796416.550000001</v>
      </c>
      <c r="G33" s="425"/>
    </row>
    <row r="34" spans="2:9">
      <c r="B34" s="391">
        <v>2.4</v>
      </c>
      <c r="C34" s="336" t="s">
        <v>487</v>
      </c>
      <c r="D34" s="302">
        <f>SUMIF('3.3 Depreciation amortisation'!$D$9:$D$52,'3. Statement of pipeline assets'!C31,'3.3 Depreciation amortisation'!$J$9:$J$52)</f>
        <v>0</v>
      </c>
      <c r="E34" s="297">
        <v>0</v>
      </c>
      <c r="G34" s="425"/>
    </row>
    <row r="35" spans="2:9">
      <c r="B35" s="391">
        <v>2.4</v>
      </c>
      <c r="C35" s="336" t="s">
        <v>2</v>
      </c>
      <c r="D35" s="302">
        <f>SUMIF('3.3 Depreciation amortisation'!$D$9:$D$52,'3. Statement of pipeline assets'!C31,'3.3 Depreciation amortisation'!$M$9:$M$52)+SUMIF('3.3 Depreciation amortisation'!$D$9:$D$52,'3. Statement of pipeline assets'!C31,'3.3 Depreciation amortisation'!$N$9:$N$52)</f>
        <v>-3780044.7496729745</v>
      </c>
      <c r="E35" s="297">
        <v>-3394049.0301821511</v>
      </c>
      <c r="F35" s="425"/>
      <c r="G35" s="425"/>
    </row>
    <row r="36" spans="2:9">
      <c r="B36" s="391">
        <v>2.4</v>
      </c>
      <c r="C36" s="336" t="s">
        <v>490</v>
      </c>
      <c r="D36" s="302">
        <f>SUMIF('3.3 Depreciation amortisation'!$D$9:$D$52,'3. Statement of pipeline assets'!C31,'3.3 Depreciation amortisation'!$K$9:$K$52)</f>
        <v>-5898.4656926093821</v>
      </c>
      <c r="E36" s="297">
        <v>-5935.4022580645178</v>
      </c>
      <c r="G36" s="425"/>
    </row>
    <row r="37" spans="2:9">
      <c r="B37" s="160"/>
      <c r="C37" s="150" t="s">
        <v>146</v>
      </c>
      <c r="D37" s="302">
        <f>SUM(D32:D36)</f>
        <v>15546592.267273296</v>
      </c>
      <c r="E37" s="302">
        <f>SUM(E32:E36)</f>
        <v>15932551.050198665</v>
      </c>
      <c r="G37" s="425"/>
    </row>
    <row r="38" spans="2:9">
      <c r="B38" s="158"/>
      <c r="C38" s="338" t="s">
        <v>491</v>
      </c>
      <c r="D38" s="303"/>
      <c r="E38" s="304"/>
      <c r="G38" s="425"/>
    </row>
    <row r="39" spans="2:9">
      <c r="B39" s="391">
        <v>2.4</v>
      </c>
      <c r="C39" s="336" t="s">
        <v>489</v>
      </c>
      <c r="D39" s="302">
        <f>SUMIF('3.3 Depreciation amortisation'!$D$9:$D$52,'3. Statement of pipeline assets'!C38,'3.3 Depreciation amortisation'!$H$9:$H$52)</f>
        <v>33636.460869172646</v>
      </c>
      <c r="E39" s="297">
        <v>33636.460869172646</v>
      </c>
      <c r="G39" s="425"/>
    </row>
    <row r="40" spans="2:9">
      <c r="B40" s="391">
        <v>2.4</v>
      </c>
      <c r="C40" s="336" t="s">
        <v>74</v>
      </c>
      <c r="D40" s="302">
        <f>SUMIF('3.3 Depreciation amortisation'!$D$9:$D$52,'3. Statement of pipeline assets'!C38,'3.3 Depreciation amortisation'!$I$9:$I$52)</f>
        <v>64855.56</v>
      </c>
      <c r="E40" s="297">
        <v>64855.56</v>
      </c>
      <c r="G40" s="425"/>
    </row>
    <row r="41" spans="2:9">
      <c r="B41" s="391">
        <v>2.4</v>
      </c>
      <c r="C41" s="336" t="s">
        <v>487</v>
      </c>
      <c r="D41" s="302">
        <f>SUMIF('3.3 Depreciation amortisation'!$D$9:$D$52,'3. Statement of pipeline assets'!C38,'3.3 Depreciation amortisation'!$J$9:$J$52)</f>
        <v>0</v>
      </c>
      <c r="E41" s="297">
        <v>0</v>
      </c>
      <c r="G41" s="425"/>
    </row>
    <row r="42" spans="2:9">
      <c r="B42" s="391">
        <v>2.4</v>
      </c>
      <c r="C42" s="336" t="s">
        <v>2</v>
      </c>
      <c r="D42" s="302">
        <f>SUMIF('3.3 Depreciation amortisation'!$D$9:$D$52,'3. Statement of pipeline assets'!C38,'3.3 Depreciation amortisation'!$M$9:$M$52)+SUMIF('3.3 Depreciation amortisation'!$D$9:$D$52,'3. Statement of pipeline assets'!C38,'3.3 Depreciation amortisation'!$N$9:$N$52)</f>
        <v>-14244.394905463252</v>
      </c>
      <c r="E42" s="297">
        <v>-13014.192558022645</v>
      </c>
      <c r="F42" s="425"/>
      <c r="G42" s="425"/>
    </row>
    <row r="43" spans="2:9">
      <c r="B43" s="391">
        <v>2.4</v>
      </c>
      <c r="C43" s="336" t="s">
        <v>490</v>
      </c>
      <c r="D43" s="302">
        <f>SUMIF('3.3 Depreciation amortisation'!$D$9:$D$52,'3. Statement of pipeline assets'!C38,'3.3 Depreciation amortisation'!$K$9:$K$52)</f>
        <v>1.883120612739134</v>
      </c>
      <c r="E43" s="297">
        <v>0</v>
      </c>
      <c r="G43" s="425"/>
      <c r="I43" s="425"/>
    </row>
    <row r="44" spans="2:9">
      <c r="B44" s="160"/>
      <c r="C44" s="337" t="s">
        <v>492</v>
      </c>
      <c r="D44" s="302">
        <f>SUM(D39:D43)</f>
        <v>84249.509084322126</v>
      </c>
      <c r="E44" s="302">
        <f>SUM(E39:E43)</f>
        <v>85477.828311149991</v>
      </c>
      <c r="G44" s="425"/>
    </row>
    <row r="45" spans="2:9">
      <c r="B45" s="158"/>
      <c r="C45" s="147" t="s">
        <v>147</v>
      </c>
      <c r="D45" s="303"/>
      <c r="E45" s="304"/>
      <c r="G45" s="425"/>
      <c r="I45" s="425"/>
    </row>
    <row r="46" spans="2:9">
      <c r="B46" s="391">
        <v>2.4</v>
      </c>
      <c r="C46" s="336" t="s">
        <v>489</v>
      </c>
      <c r="D46" s="302">
        <f>SUMIF('3.3 Depreciation amortisation'!$D$9:$D$52,'3. Statement of pipeline assets'!C45,'3.3 Depreciation amortisation'!$H$9:$H$52)</f>
        <v>454190.97784466896</v>
      </c>
      <c r="E46" s="297">
        <v>454190.97784466896</v>
      </c>
      <c r="G46" s="425"/>
    </row>
    <row r="47" spans="2:9">
      <c r="B47" s="391">
        <v>2.4</v>
      </c>
      <c r="C47" s="336" t="s">
        <v>74</v>
      </c>
      <c r="D47" s="302">
        <f>SUMIF('3.3 Depreciation amortisation'!$D$9:$D$52,'3. Statement of pipeline assets'!C45,'3.3 Depreciation amortisation'!$I$9:$I$52)</f>
        <v>696107.55</v>
      </c>
      <c r="E47" s="297">
        <v>696107.55</v>
      </c>
      <c r="G47" s="425"/>
    </row>
    <row r="48" spans="2:9">
      <c r="B48" s="391">
        <v>2.4</v>
      </c>
      <c r="C48" s="336" t="s">
        <v>487</v>
      </c>
      <c r="D48" s="302">
        <f>SUMIF('3.3 Depreciation amortisation'!$D$9:$D$52,'3. Statement of pipeline assets'!C45,'3.3 Depreciation amortisation'!$J$9:$J$52)</f>
        <v>0</v>
      </c>
      <c r="E48" s="297">
        <v>0</v>
      </c>
      <c r="G48" s="425"/>
    </row>
    <row r="49" spans="2:7">
      <c r="B49" s="391">
        <v>2.4</v>
      </c>
      <c r="C49" s="336" t="s">
        <v>2</v>
      </c>
      <c r="D49" s="302">
        <f>SUMIF('3.3 Depreciation amortisation'!$D$9:$D$52,'3. Statement of pipeline assets'!C45,'3.3 Depreciation amortisation'!$M$9:$M$52)+SUMIF('3.3 Depreciation amortisation'!$D$9:$D$52,'3. Statement of pipeline assets'!C45,'3.3 Depreciation amortisation'!$N$9:$N$52)</f>
        <v>-669055.3724879818</v>
      </c>
      <c r="E49" s="297">
        <v>-592989.2073106498</v>
      </c>
      <c r="F49" s="425"/>
      <c r="G49" s="425"/>
    </row>
    <row r="50" spans="2:7">
      <c r="B50" s="391">
        <v>2.4</v>
      </c>
      <c r="C50" s="336" t="s">
        <v>490</v>
      </c>
      <c r="D50" s="302">
        <f>SUMIF('3.3 Depreciation amortisation'!$D$9:$D$52,'3. Statement of pipeline assets'!C45,'3.3 Depreciation amortisation'!$K$9:$K$52)</f>
        <v>16.965575798981035</v>
      </c>
      <c r="E50" s="297">
        <v>0</v>
      </c>
      <c r="G50" s="425"/>
    </row>
    <row r="51" spans="2:7">
      <c r="B51" s="160"/>
      <c r="C51" s="150" t="s">
        <v>148</v>
      </c>
      <c r="D51" s="302">
        <f>SUM(D46:D50)</f>
        <v>481260.12093248626</v>
      </c>
      <c r="E51" s="302">
        <f>SUM(E46:E50)</f>
        <v>557309.32053401927</v>
      </c>
      <c r="G51" s="425"/>
    </row>
    <row r="52" spans="2:7">
      <c r="B52" s="158"/>
      <c r="C52" s="147" t="s">
        <v>1</v>
      </c>
      <c r="D52" s="303"/>
      <c r="E52" s="304"/>
      <c r="G52" s="425"/>
    </row>
    <row r="53" spans="2:7">
      <c r="B53" s="391">
        <v>2.4</v>
      </c>
      <c r="C53" s="336" t="s">
        <v>489</v>
      </c>
      <c r="D53" s="302">
        <f>SUMIF('3.3 Depreciation amortisation'!$D$9:$D$52,'3. Statement of pipeline assets'!C52,'3.3 Depreciation amortisation'!$H$9:$H$52)</f>
        <v>95325.00506411097</v>
      </c>
      <c r="E53" s="297">
        <v>95325.00506411097</v>
      </c>
      <c r="G53" s="425"/>
    </row>
    <row r="54" spans="2:7">
      <c r="B54" s="391">
        <v>2.4</v>
      </c>
      <c r="C54" s="336" t="s">
        <v>74</v>
      </c>
      <c r="D54" s="302">
        <f>SUMIF('3.3 Depreciation amortisation'!$D$9:$D$52,'3. Statement of pipeline assets'!C52,'3.3 Depreciation amortisation'!$I$9:$I$52)</f>
        <v>149439.88999999998</v>
      </c>
      <c r="E54" s="297">
        <v>149439.88999999998</v>
      </c>
      <c r="G54" s="425"/>
    </row>
    <row r="55" spans="2:7">
      <c r="B55" s="391">
        <v>2.4</v>
      </c>
      <c r="C55" s="336" t="s">
        <v>487</v>
      </c>
      <c r="D55" s="302">
        <f>SUMIF('3.3 Depreciation amortisation'!$D$9:$D$52,'3. Statement of pipeline assets'!C52,'3.3 Depreciation amortisation'!$J$9:$J$52)</f>
        <v>0</v>
      </c>
      <c r="E55" s="297">
        <v>0</v>
      </c>
      <c r="G55" s="425"/>
    </row>
    <row r="56" spans="2:7">
      <c r="B56" s="391">
        <v>2.4</v>
      </c>
      <c r="C56" s="336" t="s">
        <v>2</v>
      </c>
      <c r="D56" s="302">
        <f>SUMIF('3.3 Depreciation amortisation'!$D$9:$D$52,'3. Statement of pipeline assets'!C52,'3.3 Depreciation amortisation'!$M$9:$M$52)+SUMIF('3.3 Depreciation amortisation'!$D$9:$D$52,'3. Statement of pipeline assets'!C52,'3.3 Depreciation amortisation'!$N$9:$N$52)</f>
        <v>-17871.549875561941</v>
      </c>
      <c r="E56" s="297">
        <v>-14789.055156656761</v>
      </c>
      <c r="F56" s="425"/>
      <c r="G56" s="425"/>
    </row>
    <row r="57" spans="2:7">
      <c r="B57" s="391">
        <v>2.4</v>
      </c>
      <c r="C57" s="336" t="s">
        <v>490</v>
      </c>
      <c r="D57" s="302">
        <f>SUMIF('3.3 Depreciation amortisation'!$D$9:$D$52,'3. Statement of pipeline assets'!C52,'3.3 Depreciation amortisation'!$K$9:$K$52)</f>
        <v>175.47652461445048</v>
      </c>
      <c r="E57" s="297">
        <v>0</v>
      </c>
      <c r="G57" s="425"/>
    </row>
    <row r="58" spans="2:7">
      <c r="B58" s="160"/>
      <c r="C58" s="150" t="s">
        <v>88</v>
      </c>
      <c r="D58" s="302">
        <f>SUM(D53:D57)</f>
        <v>227068.82171316346</v>
      </c>
      <c r="E58" s="302">
        <f>SUM(E53:E57)</f>
        <v>229975.83990745418</v>
      </c>
      <c r="G58" s="425"/>
    </row>
    <row r="59" spans="2:7">
      <c r="B59" s="158"/>
      <c r="C59" s="147" t="s">
        <v>149</v>
      </c>
      <c r="D59" s="303"/>
      <c r="E59" s="304"/>
      <c r="G59" s="425"/>
    </row>
    <row r="60" spans="2:7">
      <c r="B60" s="391">
        <v>2.4</v>
      </c>
      <c r="C60" s="336" t="s">
        <v>489</v>
      </c>
      <c r="D60" s="302">
        <f>SUMIF('3.3 Depreciation amortisation'!$D$9:$D$52,'3. Statement of pipeline assets'!C59,'3.3 Depreciation amortisation'!$H$9:$H$52)</f>
        <v>0</v>
      </c>
      <c r="E60" s="297">
        <v>0</v>
      </c>
      <c r="G60" s="425"/>
    </row>
    <row r="61" spans="2:7">
      <c r="B61" s="391">
        <v>2.4</v>
      </c>
      <c r="C61" s="336" t="s">
        <v>74</v>
      </c>
      <c r="D61" s="302">
        <f>SUMIF('3.3 Depreciation amortisation'!$D$9:$D$52,'3. Statement of pipeline assets'!C59,'3.3 Depreciation amortisation'!$I$9:$I$52)</f>
        <v>0</v>
      </c>
      <c r="E61" s="297">
        <v>0</v>
      </c>
      <c r="G61" s="425"/>
    </row>
    <row r="62" spans="2:7">
      <c r="B62" s="391">
        <v>2.4</v>
      </c>
      <c r="C62" s="336" t="s">
        <v>487</v>
      </c>
      <c r="D62" s="302">
        <f>SUMIF('3.3 Depreciation amortisation'!$D$9:$D$52,'3. Statement of pipeline assets'!C59,'3.3 Depreciation amortisation'!$J$9:$J$52)</f>
        <v>0</v>
      </c>
      <c r="E62" s="297">
        <v>0</v>
      </c>
      <c r="G62" s="425"/>
    </row>
    <row r="63" spans="2:7">
      <c r="B63" s="391">
        <v>2.4</v>
      </c>
      <c r="C63" s="336" t="s">
        <v>490</v>
      </c>
      <c r="D63" s="302">
        <f>SUMIF('3.3 Depreciation amortisation'!$D$9:$D$52,'3. Statement of pipeline assets'!C59,'3.3 Depreciation amortisation'!$K$9:$K$52)</f>
        <v>0</v>
      </c>
      <c r="E63" s="297">
        <v>0</v>
      </c>
      <c r="G63" s="425"/>
    </row>
    <row r="64" spans="2:7">
      <c r="B64" s="160"/>
      <c r="C64" s="150" t="s">
        <v>150</v>
      </c>
      <c r="D64" s="302">
        <f>SUM(D60:D63)</f>
        <v>0</v>
      </c>
      <c r="E64" s="302">
        <f>SUM(E60:E63)</f>
        <v>0</v>
      </c>
      <c r="G64" s="425"/>
    </row>
    <row r="65" spans="2:7">
      <c r="B65" s="158"/>
      <c r="C65" s="147" t="s">
        <v>233</v>
      </c>
      <c r="D65" s="303"/>
      <c r="E65" s="304"/>
      <c r="G65" s="425"/>
    </row>
    <row r="66" spans="2:7">
      <c r="B66" s="391">
        <v>2.4</v>
      </c>
      <c r="C66" s="336" t="s">
        <v>489</v>
      </c>
      <c r="D66" s="302">
        <f>SUMIF('3.3 Depreciation amortisation'!$D$9:$D$52,'3. Statement of pipeline assets'!C65,'3.3 Depreciation amortisation'!$H$9:$H$52)</f>
        <v>246104.24596098592</v>
      </c>
      <c r="E66" s="297">
        <v>246104.24596098592</v>
      </c>
      <c r="G66" s="425"/>
    </row>
    <row r="67" spans="2:7">
      <c r="B67" s="391">
        <v>2.4</v>
      </c>
      <c r="C67" s="336" t="s">
        <v>74</v>
      </c>
      <c r="D67" s="302">
        <f>SUMIF('3.3 Depreciation amortisation'!$D$9:$D$52,'3. Statement of pipeline assets'!C65,'3.3 Depreciation amortisation'!$I$9:$I$52)</f>
        <v>1482527.1800000002</v>
      </c>
      <c r="E67" s="297">
        <v>1192180.6500000001</v>
      </c>
      <c r="G67" s="425"/>
    </row>
    <row r="68" spans="2:7">
      <c r="B68" s="391">
        <v>2.4</v>
      </c>
      <c r="C68" s="336" t="s">
        <v>487</v>
      </c>
      <c r="D68" s="302">
        <f>SUMIF('3.3 Depreciation amortisation'!$D$9:$D$52,'3. Statement of pipeline assets'!C65,'3.3 Depreciation amortisation'!$J$9:$J$52)</f>
        <v>0</v>
      </c>
      <c r="E68" s="297">
        <v>0</v>
      </c>
      <c r="G68" s="425"/>
    </row>
    <row r="69" spans="2:7">
      <c r="B69" s="391">
        <v>2.4</v>
      </c>
      <c r="C69" s="336" t="s">
        <v>2</v>
      </c>
      <c r="D69" s="302">
        <f>SUMIF('3.3 Depreciation amortisation'!$D$9:$D$52,'3. Statement of pipeline assets'!C65,'3.3 Depreciation amortisation'!$M$9:$M$52)+SUMIF('3.3 Depreciation amortisation'!$D$9:$D$52,'3. Statement of pipeline assets'!C65,'3.3 Depreciation amortisation'!$N$9:$N$52)</f>
        <v>-565466.57523309125</v>
      </c>
      <c r="E69" s="297">
        <v>-518646.38695122616</v>
      </c>
      <c r="F69" s="425"/>
      <c r="G69" s="425"/>
    </row>
    <row r="70" spans="2:7">
      <c r="B70" s="391">
        <v>2.4</v>
      </c>
      <c r="C70" s="336" t="s">
        <v>490</v>
      </c>
      <c r="D70" s="302">
        <f>SUMIF('3.3 Depreciation amortisation'!$D$9:$D$52,'3. Statement of pipeline assets'!C65,'3.3 Depreciation amortisation'!$K$9:$K$52)</f>
        <v>-4995.0890694372329</v>
      </c>
      <c r="E70" s="297">
        <v>0</v>
      </c>
      <c r="G70" s="425"/>
    </row>
    <row r="71" spans="2:7">
      <c r="B71" s="160"/>
      <c r="C71" s="337" t="s">
        <v>234</v>
      </c>
      <c r="D71" s="302">
        <f>SUM(D66:D70)</f>
        <v>1158169.7616584576</v>
      </c>
      <c r="E71" s="302">
        <f>SUM(E66:E70)</f>
        <v>919638.50900975999</v>
      </c>
      <c r="G71" s="425"/>
    </row>
    <row r="72" spans="2:7">
      <c r="B72" s="158"/>
      <c r="C72" s="147" t="s">
        <v>312</v>
      </c>
      <c r="D72" s="303"/>
      <c r="E72" s="304"/>
      <c r="G72" s="425"/>
    </row>
    <row r="73" spans="2:7">
      <c r="B73" s="391">
        <v>2.4</v>
      </c>
      <c r="C73" s="336" t="s">
        <v>489</v>
      </c>
      <c r="D73" s="302">
        <f>SUMIF('3.3 Depreciation amortisation'!$D$9:$D$52,'3. Statement of pipeline assets'!C72,'3.3 Depreciation amortisation'!$H$9:$H$52)</f>
        <v>19092.468000000001</v>
      </c>
      <c r="E73" s="297">
        <v>19092.468000000001</v>
      </c>
      <c r="G73" s="425"/>
    </row>
    <row r="74" spans="2:7">
      <c r="B74" s="391">
        <v>2.4</v>
      </c>
      <c r="C74" s="336" t="s">
        <v>74</v>
      </c>
      <c r="D74" s="302">
        <f>SUMIF('3.3 Depreciation amortisation'!$D$9:$D$52,'3. Statement of pipeline assets'!C72,'3.3 Depreciation amortisation'!$I$9:$I$52)</f>
        <v>16261.97</v>
      </c>
      <c r="E74" s="297">
        <v>16303.66</v>
      </c>
      <c r="G74" s="425"/>
    </row>
    <row r="75" spans="2:7">
      <c r="B75" s="391">
        <v>2.4</v>
      </c>
      <c r="C75" s="336" t="s">
        <v>487</v>
      </c>
      <c r="D75" s="302">
        <f>SUMIF('3.3 Depreciation amortisation'!$D$9:$D$52,'3. Statement of pipeline assets'!C72,'3.3 Depreciation amortisation'!$J$9:$J$52)</f>
        <v>0</v>
      </c>
      <c r="E75" s="297">
        <v>0</v>
      </c>
      <c r="G75" s="425"/>
    </row>
    <row r="76" spans="2:7">
      <c r="B76" s="391">
        <v>2.4</v>
      </c>
      <c r="C76" s="336" t="s">
        <v>493</v>
      </c>
      <c r="D76" s="302">
        <f>SUMIF('3.3 Depreciation amortisation'!$D$9:$D$52,'3. Statement of pipeline assets'!C72,'3.3 Depreciation amortisation'!$M$9:$M$52)+SUMIF('3.3 Depreciation amortisation'!$D$9:$D$52,'3. Statement of pipeline assets'!C72,'3.3 Depreciation amortisation'!$N$9:$N$52)</f>
        <v>5334.6960000000017</v>
      </c>
      <c r="E76" s="297">
        <v>7142.0360000000019</v>
      </c>
      <c r="F76" s="425"/>
      <c r="G76" s="425"/>
    </row>
    <row r="77" spans="2:7">
      <c r="B77" s="391">
        <v>2.4</v>
      </c>
      <c r="C77" s="336" t="s">
        <v>490</v>
      </c>
      <c r="D77" s="302">
        <f>SUMIF('3.3 Depreciation amortisation'!$D$9:$D$52,'3. Statement of pipeline assets'!C72,'3.3 Depreciation amortisation'!$K$9:$K$52)</f>
        <v>-32574.824000000001</v>
      </c>
      <c r="E77" s="297">
        <v>-32574.824000000001</v>
      </c>
      <c r="G77" s="425"/>
    </row>
    <row r="78" spans="2:7">
      <c r="B78" s="160"/>
      <c r="C78" s="150" t="s">
        <v>313</v>
      </c>
      <c r="D78" s="302">
        <f>SUM(D73:D77)</f>
        <v>8114.3100000000049</v>
      </c>
      <c r="E78" s="302">
        <f>SUM(E73:E77)</f>
        <v>9963.3399999999965</v>
      </c>
      <c r="G78" s="425"/>
    </row>
    <row r="79" spans="2:7">
      <c r="B79" s="391">
        <v>2.4</v>
      </c>
      <c r="C79" s="147" t="s">
        <v>151</v>
      </c>
      <c r="D79" s="305">
        <v>47666910.950000003</v>
      </c>
      <c r="E79" s="305">
        <v>47369355.909999996</v>
      </c>
      <c r="G79" s="425"/>
    </row>
    <row r="80" spans="2:7">
      <c r="B80" s="160"/>
      <c r="C80" s="339" t="s">
        <v>78</v>
      </c>
      <c r="D80" s="302">
        <f>SUM(D16,D23,D30,D37,D44,D51,D58,D64,D71,D78, D79)</f>
        <v>241337168.8219682</v>
      </c>
      <c r="E80" s="302">
        <f>SUM(E16,E23,E30,E37,E44,E51,E58,E64,E71,E78, E79)</f>
        <v>241647531.13470009</v>
      </c>
      <c r="G80" s="425"/>
    </row>
    <row r="81" spans="2:7">
      <c r="B81" s="216"/>
      <c r="C81" s="335" t="s">
        <v>494</v>
      </c>
      <c r="D81" s="306"/>
      <c r="E81" s="306"/>
      <c r="G81" s="425"/>
    </row>
    <row r="82" spans="2:7">
      <c r="B82" s="158"/>
      <c r="C82" s="340" t="s">
        <v>433</v>
      </c>
      <c r="D82" s="303"/>
      <c r="E82" s="304"/>
      <c r="G82" s="425"/>
    </row>
    <row r="83" spans="2:7">
      <c r="B83" s="391" t="s">
        <v>574</v>
      </c>
      <c r="C83" s="336" t="s">
        <v>489</v>
      </c>
      <c r="D83" s="302">
        <f>SUMIF('3.3 Depreciation amortisation'!$D$60:$D$79,$C$82,'3.3 Depreciation amortisation'!$G$60:$G$79)</f>
        <v>8943748.3866292816</v>
      </c>
      <c r="E83" s="297">
        <v>8578030.8738456313</v>
      </c>
      <c r="G83" s="425"/>
    </row>
    <row r="84" spans="2:7">
      <c r="B84" s="391" t="s">
        <v>574</v>
      </c>
      <c r="C84" s="336" t="s">
        <v>74</v>
      </c>
      <c r="D84" s="302">
        <f>SUMIF('3.3 Depreciation amortisation'!$D$60:$D$79,$C$82,'3.3 Depreciation amortisation'!$H$60:$H$79)</f>
        <v>0</v>
      </c>
      <c r="E84" s="297">
        <v>0</v>
      </c>
      <c r="G84" s="425"/>
    </row>
    <row r="85" spans="2:7">
      <c r="B85" s="391" t="s">
        <v>574</v>
      </c>
      <c r="C85" s="336" t="s">
        <v>487</v>
      </c>
      <c r="D85" s="302">
        <f>SUMIF('3.3 Depreciation amortisation'!$D$60:$D$79,$C$82,'3.3 Depreciation amortisation'!$I$60:$I$79)</f>
        <v>0</v>
      </c>
      <c r="E85" s="297">
        <v>0</v>
      </c>
      <c r="G85" s="425"/>
    </row>
    <row r="86" spans="2:7">
      <c r="B86" s="391" t="s">
        <v>574</v>
      </c>
      <c r="C86" s="336" t="s">
        <v>2</v>
      </c>
      <c r="D86" s="302">
        <f>SUMIF('3.3 Depreciation amortisation'!$D$60:$D$79,$C$82,'3.3 Depreciation amortisation'!$L$60:$L$79)+SUMIF('3.3 Depreciation amortisation'!$D$60:$D$79,$C$82,'3.3 Depreciation amortisation'!$M$60:$M$79)</f>
        <v>-5537796.3924638191</v>
      </c>
      <c r="E86" s="297">
        <v>-4547651.7726912023</v>
      </c>
      <c r="F86" s="425"/>
      <c r="G86" s="425"/>
    </row>
    <row r="87" spans="2:7">
      <c r="B87" s="391" t="s">
        <v>574</v>
      </c>
      <c r="C87" s="336" t="s">
        <v>490</v>
      </c>
      <c r="D87" s="302">
        <f>SUMIF('3.3 Depreciation amortisation'!$D$60:$D$79,$C$82,'3.3 Depreciation amortisation'!$J$60:$J$79)</f>
        <v>-790998.50289608364</v>
      </c>
      <c r="E87" s="297">
        <v>-730281.77765772131</v>
      </c>
      <c r="G87" s="425"/>
    </row>
    <row r="88" spans="2:7">
      <c r="B88" s="160"/>
      <c r="C88" s="150" t="s">
        <v>556</v>
      </c>
      <c r="D88" s="302">
        <f>SUM(D83:D87)</f>
        <v>2614953.4912693789</v>
      </c>
      <c r="E88" s="302">
        <f>SUM(E83:E87)</f>
        <v>3300097.3234967077</v>
      </c>
      <c r="G88" s="425"/>
    </row>
    <row r="89" spans="2:7">
      <c r="B89" s="158"/>
      <c r="C89" s="147" t="s">
        <v>314</v>
      </c>
      <c r="D89" s="303"/>
      <c r="E89" s="304"/>
      <c r="G89" s="425"/>
    </row>
    <row r="90" spans="2:7">
      <c r="B90" s="391" t="s">
        <v>574</v>
      </c>
      <c r="C90" s="336" t="s">
        <v>489</v>
      </c>
      <c r="D90" s="302">
        <f>SUMIF('3.3 Depreciation amortisation'!$D$60:$D$79,$C$89,'3.3 Depreciation amortisation'!$G$60:$G$79)</f>
        <v>449341.17267043405</v>
      </c>
      <c r="E90" s="297">
        <v>449341.17267043405</v>
      </c>
      <c r="G90" s="425"/>
    </row>
    <row r="91" spans="2:7">
      <c r="B91" s="391" t="s">
        <v>574</v>
      </c>
      <c r="C91" s="336" t="s">
        <v>74</v>
      </c>
      <c r="D91" s="302">
        <f>SUMIF('3.3 Depreciation amortisation'!$D$60:$D$79,$C$89,'3.3 Depreciation amortisation'!$H$60:$H$79)</f>
        <v>1075273.4701242335</v>
      </c>
      <c r="E91" s="297">
        <v>765033.66947148996</v>
      </c>
      <c r="G91" s="425"/>
    </row>
    <row r="92" spans="2:7">
      <c r="B92" s="391" t="s">
        <v>574</v>
      </c>
      <c r="C92" s="336" t="s">
        <v>487</v>
      </c>
      <c r="D92" s="302">
        <f>SUMIF('3.3 Depreciation amortisation'!$D$60:$D$79,$C$89,'3.3 Depreciation amortisation'!$I$60:$I$79)</f>
        <v>0</v>
      </c>
      <c r="E92" s="297">
        <v>0</v>
      </c>
      <c r="G92" s="425"/>
    </row>
    <row r="93" spans="2:7">
      <c r="B93" s="391" t="s">
        <v>574</v>
      </c>
      <c r="C93" s="336" t="s">
        <v>495</v>
      </c>
      <c r="D93" s="302">
        <f>SUMIF('3.3 Depreciation amortisation'!$D$60:$D$79,$C$89,'3.3 Depreciation amortisation'!$L$60:$L$79)+SUMIF('3.3 Depreciation amortisation'!$D$60:$D$79,$C$89,'3.3 Depreciation amortisation'!$M$60:$M$79)</f>
        <v>-748174.66242027027</v>
      </c>
      <c r="E93" s="297">
        <v>-631780.11204597272</v>
      </c>
      <c r="F93" s="425"/>
      <c r="G93" s="425"/>
    </row>
    <row r="94" spans="2:7">
      <c r="B94" s="391" t="s">
        <v>574</v>
      </c>
      <c r="C94" s="336" t="s">
        <v>490</v>
      </c>
      <c r="D94" s="302">
        <f>SUMIF('3.3 Depreciation amortisation'!$D$60:$D$79,$C$89,'3.3 Depreciation amortisation'!$J$60:$J$79)</f>
        <v>-41085.734976300984</v>
      </c>
      <c r="E94" s="297">
        <v>-41688.927144635039</v>
      </c>
      <c r="G94" s="425"/>
    </row>
    <row r="95" spans="2:7">
      <c r="B95" s="160"/>
      <c r="C95" s="337" t="s">
        <v>496</v>
      </c>
      <c r="D95" s="302">
        <f>SUM(D90:D94)</f>
        <v>735354.24539809627</v>
      </c>
      <c r="E95" s="302">
        <f>SUM(E90:E94)</f>
        <v>540905.80295131623</v>
      </c>
      <c r="G95" s="425"/>
    </row>
    <row r="96" spans="2:7">
      <c r="B96" s="159"/>
      <c r="C96" s="147" t="s">
        <v>121</v>
      </c>
      <c r="D96" s="305">
        <v>0</v>
      </c>
      <c r="E96" s="297">
        <v>0</v>
      </c>
      <c r="G96" s="425"/>
    </row>
    <row r="97" spans="2:7">
      <c r="B97" s="159"/>
      <c r="C97" s="147" t="s">
        <v>122</v>
      </c>
      <c r="D97" s="305">
        <v>0</v>
      </c>
      <c r="E97" s="297">
        <v>0</v>
      </c>
      <c r="G97" s="425"/>
    </row>
    <row r="98" spans="2:7">
      <c r="B98" s="159"/>
      <c r="C98" s="147" t="s">
        <v>68</v>
      </c>
      <c r="D98" s="305">
        <v>0</v>
      </c>
      <c r="E98" s="297">
        <v>0</v>
      </c>
      <c r="G98" s="425"/>
    </row>
    <row r="99" spans="2:7">
      <c r="B99" s="160"/>
      <c r="C99" s="339" t="s">
        <v>123</v>
      </c>
      <c r="D99" s="302">
        <f>SUM(D88,D95:D98)</f>
        <v>3350307.7366674752</v>
      </c>
      <c r="E99" s="302">
        <f>SUM(E88,E95:E98)</f>
        <v>3841003.1264480241</v>
      </c>
      <c r="G99" s="425"/>
    </row>
    <row r="100" spans="2:7">
      <c r="B100" s="160"/>
      <c r="C100" s="150" t="s">
        <v>24</v>
      </c>
      <c r="D100" s="307">
        <f>SUM(D80,D99)</f>
        <v>244687476.55863568</v>
      </c>
      <c r="E100" s="307">
        <f>SUM(E80,E99)</f>
        <v>245488534.26114812</v>
      </c>
      <c r="G100" s="425"/>
    </row>
    <row r="101" spans="2:7">
      <c r="D101" s="425"/>
    </row>
    <row r="102" spans="2:7">
      <c r="D102" s="425"/>
    </row>
    <row r="105" spans="2:7">
      <c r="D105" s="425"/>
    </row>
  </sheetData>
  <mergeCells count="2">
    <mergeCell ref="B1:C1"/>
    <mergeCell ref="B5:C5"/>
  </mergeCells>
  <phoneticPr fontId="38" type="noConversion"/>
  <pageMargins left="0.75" right="0.75" top="1" bottom="1" header="0.5" footer="0.5"/>
  <pageSetup paperSize="9" scale="46"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140625" defaultRowHeight="12.75"/>
  <cols>
    <col min="1" max="1" width="12.140625" style="34" customWidth="1"/>
    <col min="2" max="2" width="21" style="34" customWidth="1"/>
    <col min="3" max="3" width="42.140625" style="34" customWidth="1"/>
    <col min="4" max="4" width="25.5703125" style="34" customWidth="1"/>
    <col min="5" max="5" width="20.140625" style="34" customWidth="1"/>
    <col min="6" max="6" width="42.140625" style="34" customWidth="1"/>
    <col min="7" max="7" width="9.42578125" style="34" customWidth="1"/>
    <col min="8" max="8" width="25.140625" style="34" customWidth="1"/>
    <col min="9" max="16384" width="9.140625" style="34"/>
  </cols>
  <sheetData>
    <row r="1" spans="2:6" ht="20.25">
      <c r="B1" s="35" t="s">
        <v>140</v>
      </c>
      <c r="C1" s="35"/>
      <c r="D1" s="21"/>
      <c r="E1" s="21"/>
    </row>
    <row r="2" spans="2:6" ht="20.25">
      <c r="B2" s="52" t="str">
        <f>Tradingname</f>
        <v>APA (PILBARA PIPELINE) PTY LTD</v>
      </c>
      <c r="C2" s="53"/>
      <c r="D2" s="35"/>
      <c r="E2" s="35"/>
    </row>
    <row r="3" spans="2:6" ht="15">
      <c r="B3" s="54" t="s">
        <v>240</v>
      </c>
      <c r="C3" s="55" t="str">
        <f>TEXT(Yearstart,"dd/mm/yyyy")&amp;" to "&amp;TEXT(Yearending,"dd/mm/yyyy")</f>
        <v>01/07/2023 to 30/06/2024</v>
      </c>
    </row>
    <row r="5" spans="2:6" ht="15.75">
      <c r="B5" s="38" t="s">
        <v>212</v>
      </c>
      <c r="C5" s="36"/>
      <c r="D5" s="36"/>
      <c r="E5" s="36"/>
    </row>
    <row r="6" spans="2:6" ht="15.75">
      <c r="B6" s="38"/>
      <c r="C6" s="36"/>
      <c r="D6" s="36"/>
      <c r="E6" s="36"/>
    </row>
    <row r="7" spans="2:6" ht="40.5" customHeight="1">
      <c r="B7" s="111" t="s">
        <v>223</v>
      </c>
      <c r="C7" s="111" t="s">
        <v>125</v>
      </c>
      <c r="D7" s="111" t="s">
        <v>71</v>
      </c>
      <c r="E7" s="111" t="s">
        <v>126</v>
      </c>
      <c r="F7" s="120" t="s">
        <v>128</v>
      </c>
    </row>
    <row r="8" spans="2:6">
      <c r="B8" s="113"/>
      <c r="C8" s="113"/>
      <c r="D8" s="117"/>
      <c r="E8" s="121" t="s">
        <v>127</v>
      </c>
      <c r="F8" s="122"/>
    </row>
    <row r="9" spans="2:6">
      <c r="B9" s="391">
        <v>2.4</v>
      </c>
      <c r="C9" s="193" t="str">
        <f>'3. Statement of pipeline assets'!C9</f>
        <v>Pipelines</v>
      </c>
      <c r="D9" s="192" t="str">
        <f t="shared" ref="D9:D16" si="0">CONCATENATE("9/10/2012"," to ",TEXT(Yearending,"d/m/yyyy"))</f>
        <v>9/10/2012 to 30/6/2024</v>
      </c>
      <c r="E9" s="361">
        <v>80</v>
      </c>
      <c r="F9" s="272" t="s">
        <v>617</v>
      </c>
    </row>
    <row r="10" spans="2:6">
      <c r="B10" s="391">
        <v>2.4</v>
      </c>
      <c r="C10" s="193" t="str">
        <f>'3. Statement of pipeline assets'!C17</f>
        <v>Compressors</v>
      </c>
      <c r="D10" s="192" t="str">
        <f t="shared" si="0"/>
        <v>9/10/2012 to 30/6/2024</v>
      </c>
      <c r="E10" s="361">
        <v>35</v>
      </c>
      <c r="F10" s="272" t="s">
        <v>617</v>
      </c>
    </row>
    <row r="11" spans="2:6">
      <c r="B11" s="391">
        <v>2.4</v>
      </c>
      <c r="C11" s="193" t="str">
        <f>'3. Statement of pipeline assets'!C24</f>
        <v>City Gates, supply regulators and valve stations</v>
      </c>
      <c r="D11" s="192" t="str">
        <f t="shared" si="0"/>
        <v>9/10/2012 to 30/6/2024</v>
      </c>
      <c r="E11" s="361">
        <v>50</v>
      </c>
      <c r="F11" s="272" t="s">
        <v>617</v>
      </c>
    </row>
    <row r="12" spans="2:6">
      <c r="B12" s="391">
        <v>2.4</v>
      </c>
      <c r="C12" s="193" t="str">
        <f>'3. Statement of pipeline assets'!C31</f>
        <v>Metering</v>
      </c>
      <c r="D12" s="192" t="str">
        <f t="shared" si="0"/>
        <v>9/10/2012 to 30/6/2024</v>
      </c>
      <c r="E12" s="361">
        <v>50</v>
      </c>
      <c r="F12" s="272" t="s">
        <v>617</v>
      </c>
    </row>
    <row r="13" spans="2:6">
      <c r="B13" s="391">
        <v>2.4</v>
      </c>
      <c r="C13" s="193" t="str">
        <f>'3. Statement of pipeline assets'!C38</f>
        <v>Odorant plants</v>
      </c>
      <c r="D13" s="192" t="str">
        <f t="shared" si="0"/>
        <v>9/10/2012 to 30/6/2024</v>
      </c>
      <c r="E13" s="361">
        <v>80</v>
      </c>
      <c r="F13" s="272" t="s">
        <v>617</v>
      </c>
    </row>
    <row r="14" spans="2:6">
      <c r="B14" s="391">
        <v>2.4</v>
      </c>
      <c r="C14" s="193" t="str">
        <f>'3. Statement of pipeline assets'!C45</f>
        <v>SCADA (Communications)</v>
      </c>
      <c r="D14" s="192" t="str">
        <f t="shared" si="0"/>
        <v>9/10/2012 to 30/6/2024</v>
      </c>
      <c r="E14" s="361">
        <v>15</v>
      </c>
      <c r="F14" s="272" t="s">
        <v>617</v>
      </c>
    </row>
    <row r="15" spans="2:6">
      <c r="B15" s="391">
        <v>2.4</v>
      </c>
      <c r="C15" s="193" t="str">
        <f>'3. Statement of pipeline assets'!C52</f>
        <v>Buildings</v>
      </c>
      <c r="D15" s="192" t="str">
        <f t="shared" si="0"/>
        <v>9/10/2012 to 30/6/2024</v>
      </c>
      <c r="E15" s="361">
        <v>80</v>
      </c>
      <c r="F15" s="272" t="s">
        <v>617</v>
      </c>
    </row>
    <row r="16" spans="2:6">
      <c r="B16" s="391">
        <v>2.4</v>
      </c>
      <c r="C16" s="193" t="str">
        <f>'3. Statement of pipeline assets'!C65</f>
        <v>Other depreciable pipeline assets</v>
      </c>
      <c r="D16" s="192" t="str">
        <f t="shared" si="0"/>
        <v>9/10/2012 to 30/6/2024</v>
      </c>
      <c r="E16" s="361" t="s">
        <v>569</v>
      </c>
      <c r="F16" s="272" t="s">
        <v>617</v>
      </c>
    </row>
    <row r="17" spans="2:6">
      <c r="B17" s="391">
        <v>2.4</v>
      </c>
      <c r="C17" s="151" t="s">
        <v>149</v>
      </c>
      <c r="D17" s="192"/>
      <c r="E17" s="361" t="s">
        <v>570</v>
      </c>
      <c r="F17" s="272" t="s">
        <v>618</v>
      </c>
    </row>
    <row r="18" spans="2:6">
      <c r="B18" s="362"/>
      <c r="C18" s="151" t="s">
        <v>211</v>
      </c>
      <c r="D18" s="192"/>
      <c r="E18" s="361"/>
      <c r="F18" s="272"/>
    </row>
    <row r="19" spans="2:6">
      <c r="B19" s="362"/>
      <c r="C19" s="151" t="s">
        <v>211</v>
      </c>
      <c r="D19" s="192"/>
      <c r="E19" s="361"/>
      <c r="F19" s="272"/>
    </row>
    <row r="20" spans="2:6">
      <c r="B20" s="362"/>
      <c r="C20" s="151" t="s">
        <v>211</v>
      </c>
      <c r="D20" s="192"/>
      <c r="E20" s="361"/>
      <c r="F20" s="272"/>
    </row>
    <row r="21" spans="2:6">
      <c r="B21" s="391" t="s">
        <v>573</v>
      </c>
      <c r="C21" s="193" t="str">
        <f>'3. Statement of pipeline assets'!C72</f>
        <v>Leased Assets</v>
      </c>
      <c r="D21" s="192" t="str">
        <f>CONCATENATE("1/7/2019"," to ",TEXT(Yearending,"d/m/yyyy"))</f>
        <v>1/7/2019 to 30/6/2024</v>
      </c>
      <c r="E21" s="361" t="s">
        <v>571</v>
      </c>
      <c r="F21" s="272" t="s">
        <v>572</v>
      </c>
    </row>
    <row r="22" spans="2:6">
      <c r="B22" s="362"/>
      <c r="C22" s="151" t="s">
        <v>211</v>
      </c>
      <c r="D22" s="192"/>
      <c r="E22" s="361"/>
      <c r="F22" s="272"/>
    </row>
    <row r="23" spans="2:6">
      <c r="B23" s="362"/>
      <c r="C23" s="151" t="s">
        <v>211</v>
      </c>
      <c r="D23" s="192"/>
      <c r="E23" s="361"/>
      <c r="F23" s="272"/>
    </row>
    <row r="24" spans="2:6">
      <c r="B24" s="362"/>
      <c r="C24" s="151" t="s">
        <v>211</v>
      </c>
      <c r="D24" s="192"/>
      <c r="E24" s="361"/>
      <c r="F24" s="272"/>
    </row>
    <row r="25" spans="2:6">
      <c r="B25" s="362"/>
      <c r="C25" s="151" t="s">
        <v>211</v>
      </c>
      <c r="D25" s="192"/>
      <c r="E25" s="361"/>
      <c r="F25" s="272"/>
    </row>
    <row r="26" spans="2:6">
      <c r="B26" s="391"/>
      <c r="C26" s="151" t="s">
        <v>211</v>
      </c>
      <c r="D26" s="192"/>
      <c r="E26" s="361"/>
      <c r="F26" s="272"/>
    </row>
    <row r="27" spans="2:6">
      <c r="B27" s="391">
        <v>2.4</v>
      </c>
      <c r="C27" s="193" t="str">
        <f>'3. Statement of pipeline assets'!C82</f>
        <v>Shared property, plant and equipment</v>
      </c>
      <c r="D27" s="192" t="str">
        <f>CONCATENATE("9/10/2012"," to ",TEXT(Yearending,"d/m/yyyy"))</f>
        <v>9/10/2012 to 30/6/2024</v>
      </c>
      <c r="E27" s="361">
        <v>5</v>
      </c>
      <c r="F27" s="272" t="s">
        <v>617</v>
      </c>
    </row>
    <row r="28" spans="2:6">
      <c r="B28" s="362"/>
      <c r="C28" s="151" t="s">
        <v>211</v>
      </c>
      <c r="D28" s="192"/>
      <c r="E28" s="361"/>
      <c r="F28" s="272"/>
    </row>
    <row r="29" spans="2:6">
      <c r="B29" s="362"/>
      <c r="C29" s="151" t="s">
        <v>211</v>
      </c>
      <c r="D29" s="192"/>
      <c r="E29" s="361"/>
      <c r="F29" s="272"/>
    </row>
    <row r="30" spans="2:6">
      <c r="B30" s="362"/>
      <c r="C30" s="151" t="s">
        <v>211</v>
      </c>
      <c r="D30" s="192"/>
      <c r="E30" s="361"/>
      <c r="F30" s="272"/>
    </row>
    <row r="31" spans="2:6">
      <c r="B31" s="362"/>
      <c r="C31" s="151" t="s">
        <v>211</v>
      </c>
      <c r="D31" s="192"/>
      <c r="E31" s="361"/>
      <c r="F31" s="272"/>
    </row>
    <row r="32" spans="2:6">
      <c r="B32" s="391"/>
      <c r="C32" s="151" t="s">
        <v>211</v>
      </c>
      <c r="D32" s="192"/>
      <c r="E32" s="361"/>
      <c r="F32" s="272"/>
    </row>
    <row r="33" spans="2:6">
      <c r="B33" s="391" t="s">
        <v>574</v>
      </c>
      <c r="C33" s="193" t="str">
        <f>'3. Statement of pipeline assets'!C89</f>
        <v>Shared leased assets</v>
      </c>
      <c r="D33" s="192" t="str">
        <f>CONCATENATE("1/7/2019"," to ",TEXT(Yearending,"d/m/yyyy"))</f>
        <v>1/7/2019 to 30/6/2024</v>
      </c>
      <c r="E33" s="361" t="s">
        <v>571</v>
      </c>
      <c r="F33" s="272" t="s">
        <v>572</v>
      </c>
    </row>
    <row r="34" spans="2:6">
      <c r="B34" s="362"/>
      <c r="C34" s="151" t="s">
        <v>211</v>
      </c>
      <c r="D34" s="192"/>
      <c r="E34" s="361"/>
      <c r="F34" s="272"/>
    </row>
    <row r="35" spans="2:6">
      <c r="B35" s="362"/>
      <c r="C35" s="151" t="s">
        <v>211</v>
      </c>
      <c r="D35" s="192"/>
      <c r="E35" s="361"/>
      <c r="F35" s="272"/>
    </row>
    <row r="36" spans="2:6">
      <c r="B36" s="362"/>
      <c r="C36" s="151" t="s">
        <v>211</v>
      </c>
      <c r="D36" s="192"/>
      <c r="E36" s="361"/>
      <c r="F36" s="272"/>
    </row>
    <row r="37" spans="2:6">
      <c r="B37" s="362"/>
      <c r="C37" s="151" t="s">
        <v>211</v>
      </c>
      <c r="D37" s="192"/>
      <c r="E37" s="361"/>
      <c r="F37" s="272"/>
    </row>
    <row r="38" spans="2:6">
      <c r="B38" s="362"/>
      <c r="C38" s="151" t="s">
        <v>211</v>
      </c>
      <c r="D38" s="192"/>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140625" defaultRowHeight="12.75"/>
  <cols>
    <col min="1" max="1" width="12" style="22" customWidth="1"/>
    <col min="2" max="2" width="31.85546875" style="22" customWidth="1"/>
    <col min="3" max="3" width="25.85546875" style="22" customWidth="1"/>
    <col min="4" max="4" width="27.140625" style="22" customWidth="1"/>
    <col min="5" max="5" width="32.85546875" style="22" customWidth="1"/>
    <col min="6" max="6" width="21.85546875" style="22" customWidth="1"/>
    <col min="7" max="7" width="24.42578125" style="22" customWidth="1"/>
    <col min="8" max="8" width="45" style="22" customWidth="1"/>
    <col min="9" max="10" width="19.85546875" style="22" customWidth="1"/>
    <col min="11" max="11" width="18.140625" style="22" customWidth="1"/>
    <col min="12" max="16384" width="9.140625" style="22"/>
  </cols>
  <sheetData>
    <row r="1" spans="2:10" ht="20.25">
      <c r="B1" s="23" t="s">
        <v>157</v>
      </c>
      <c r="D1" s="21"/>
      <c r="E1" s="21"/>
      <c r="F1" s="21"/>
      <c r="G1" s="21"/>
      <c r="H1" s="21"/>
      <c r="I1" s="21"/>
      <c r="J1" s="21"/>
    </row>
    <row r="2" spans="2:10" ht="15">
      <c r="B2" s="52" t="str">
        <f>Tradingname</f>
        <v>APA (PILBARA PIPELINE) PTY LTD</v>
      </c>
      <c r="C2" s="53"/>
    </row>
    <row r="3" spans="2:10" ht="18" customHeight="1">
      <c r="B3" s="58" t="s">
        <v>240</v>
      </c>
      <c r="C3" s="59" t="str">
        <f>TEXT(Yearstart,"dd/mm/yyyy")&amp;" to "&amp;TEXT(Yearending,"dd/mm/yyyy")</f>
        <v>01/07/2023 to 30/06/2024</v>
      </c>
      <c r="F3" s="47"/>
    </row>
    <row r="5" spans="2:10" ht="15.75">
      <c r="B5" s="32" t="s">
        <v>214</v>
      </c>
    </row>
    <row r="6" spans="2:10">
      <c r="B6" s="24"/>
      <c r="C6" s="27"/>
      <c r="D6" s="27"/>
      <c r="E6" s="27"/>
      <c r="F6" s="27"/>
      <c r="G6" s="28"/>
      <c r="H6" s="33"/>
      <c r="I6" s="29"/>
      <c r="J6" s="29"/>
    </row>
    <row r="7" spans="2:10" s="271" customFormat="1" ht="31.5" customHeight="1">
      <c r="B7" s="269" t="s">
        <v>84</v>
      </c>
      <c r="C7" s="270" t="s">
        <v>207</v>
      </c>
      <c r="D7" s="270" t="s">
        <v>158</v>
      </c>
      <c r="E7" s="270" t="s">
        <v>159</v>
      </c>
    </row>
    <row r="8" spans="2:10" ht="13.5" customHeight="1">
      <c r="B8" s="264"/>
      <c r="C8" s="293"/>
      <c r="D8" s="265"/>
      <c r="E8" s="266"/>
    </row>
    <row r="9" spans="2:10" ht="13.5" customHeight="1">
      <c r="B9" s="264"/>
      <c r="C9" s="293"/>
      <c r="D9" s="265"/>
      <c r="E9" s="266"/>
    </row>
    <row r="10" spans="2:10" ht="13.5" customHeight="1">
      <c r="B10" s="264"/>
      <c r="C10" s="293"/>
      <c r="D10" s="265"/>
      <c r="E10" s="266"/>
    </row>
    <row r="11" spans="2:10" ht="13.5" customHeight="1">
      <c r="B11" s="264"/>
      <c r="C11" s="293"/>
      <c r="D11" s="265"/>
      <c r="E11" s="266"/>
    </row>
    <row r="12" spans="2:10" ht="13.5" customHeight="1">
      <c r="B12" s="264"/>
      <c r="C12" s="293"/>
      <c r="D12" s="265"/>
      <c r="E12" s="266"/>
    </row>
    <row r="13" spans="2:10" ht="13.5" customHeight="1">
      <c r="B13" s="264"/>
      <c r="C13" s="293"/>
      <c r="D13" s="265"/>
      <c r="E13" s="266"/>
    </row>
    <row r="14" spans="2:10" ht="13.5" customHeight="1">
      <c r="B14" s="264"/>
      <c r="C14" s="293"/>
      <c r="D14" s="265"/>
      <c r="E14" s="266"/>
    </row>
    <row r="15" spans="2:10" ht="13.5" customHeight="1">
      <c r="B15" s="264"/>
      <c r="C15" s="293"/>
      <c r="D15" s="265"/>
      <c r="E15" s="266"/>
    </row>
    <row r="16" spans="2:10" ht="13.5" customHeight="1">
      <c r="B16" s="264"/>
      <c r="C16" s="293"/>
      <c r="D16" s="265"/>
      <c r="E16" s="266"/>
    </row>
    <row r="17" spans="2:8" ht="13.5" customHeight="1">
      <c r="B17" s="264"/>
      <c r="C17" s="293"/>
      <c r="D17" s="265"/>
      <c r="E17" s="266"/>
    </row>
    <row r="18" spans="2:8" ht="13.5" customHeight="1">
      <c r="B18" s="264"/>
      <c r="C18" s="293"/>
      <c r="D18" s="265"/>
      <c r="E18" s="266"/>
    </row>
    <row r="19" spans="2:8" ht="13.5" customHeight="1">
      <c r="B19" s="264"/>
      <c r="C19" s="293"/>
      <c r="D19" s="265"/>
      <c r="E19" s="266"/>
    </row>
    <row r="20" spans="2:8" ht="13.5" customHeight="1">
      <c r="B20" s="264"/>
      <c r="C20" s="293"/>
      <c r="D20" s="265"/>
      <c r="E20" s="266"/>
    </row>
    <row r="21" spans="2:8" ht="13.5" customHeight="1">
      <c r="B21" s="264"/>
      <c r="C21" s="293"/>
      <c r="D21" s="265"/>
      <c r="E21" s="266"/>
    </row>
    <row r="22" spans="2:8" ht="13.5" customHeight="1">
      <c r="B22" s="264"/>
      <c r="C22" s="293"/>
      <c r="D22" s="265"/>
      <c r="E22" s="266"/>
    </row>
    <row r="25" spans="2:8" ht="15.75">
      <c r="B25" s="32" t="s">
        <v>213</v>
      </c>
    </row>
    <row r="26" spans="2:8">
      <c r="B26" s="24"/>
      <c r="C26" s="27"/>
      <c r="D26" s="27"/>
      <c r="E26" s="27"/>
    </row>
    <row r="27" spans="2:8" s="271" customFormat="1" ht="36.75" customHeight="1">
      <c r="B27" s="269" t="s">
        <v>84</v>
      </c>
      <c r="C27" s="270" t="s">
        <v>208</v>
      </c>
      <c r="D27" s="270" t="s">
        <v>158</v>
      </c>
      <c r="E27" s="270" t="s">
        <v>159</v>
      </c>
      <c r="F27" s="270" t="s">
        <v>209</v>
      </c>
      <c r="G27" s="270" t="s">
        <v>168</v>
      </c>
      <c r="H27" s="270" t="s">
        <v>169</v>
      </c>
    </row>
    <row r="28" spans="2:8">
      <c r="B28" s="267"/>
      <c r="C28" s="308"/>
      <c r="D28" s="218"/>
      <c r="E28" s="268"/>
      <c r="F28" s="308"/>
      <c r="G28" s="218"/>
      <c r="H28" s="268"/>
    </row>
    <row r="29" spans="2:8">
      <c r="B29" s="267"/>
      <c r="C29" s="308"/>
      <c r="D29" s="218"/>
      <c r="E29" s="268"/>
      <c r="F29" s="308"/>
      <c r="G29" s="218"/>
      <c r="H29" s="268"/>
    </row>
    <row r="30" spans="2:8">
      <c r="B30" s="267"/>
      <c r="C30" s="308"/>
      <c r="D30" s="218"/>
      <c r="E30" s="268"/>
      <c r="F30" s="308"/>
      <c r="G30" s="218"/>
      <c r="H30" s="268"/>
    </row>
    <row r="31" spans="2:8">
      <c r="B31" s="267"/>
      <c r="C31" s="308"/>
      <c r="D31" s="218"/>
      <c r="E31" s="268"/>
      <c r="F31" s="308"/>
      <c r="G31" s="218"/>
      <c r="H31" s="268"/>
    </row>
    <row r="32" spans="2:8" hidden="1">
      <c r="B32" s="267"/>
      <c r="C32" s="308"/>
      <c r="D32" s="218"/>
      <c r="E32" s="268"/>
      <c r="F32" s="308"/>
      <c r="G32" s="218"/>
      <c r="H32" s="268"/>
    </row>
    <row r="33" spans="2:8" hidden="1">
      <c r="B33" s="267"/>
      <c r="C33" s="308"/>
      <c r="D33" s="218"/>
      <c r="E33" s="268"/>
      <c r="F33" s="308"/>
      <c r="G33" s="218"/>
      <c r="H33" s="268"/>
    </row>
    <row r="34" spans="2:8" hidden="1">
      <c r="B34" s="267"/>
      <c r="C34" s="308"/>
      <c r="D34" s="218"/>
      <c r="E34" s="268"/>
      <c r="F34" s="308"/>
      <c r="G34" s="218"/>
      <c r="H34" s="268"/>
    </row>
    <row r="35" spans="2:8" hidden="1">
      <c r="B35" s="267"/>
      <c r="C35" s="308"/>
      <c r="D35" s="218"/>
      <c r="E35" s="268"/>
      <c r="F35" s="308"/>
      <c r="G35" s="218"/>
      <c r="H35" s="268"/>
    </row>
    <row r="36" spans="2:8" hidden="1">
      <c r="B36" s="267"/>
      <c r="C36" s="308"/>
      <c r="D36" s="218"/>
      <c r="E36" s="268"/>
      <c r="F36" s="308"/>
      <c r="G36" s="218"/>
      <c r="H36" s="268"/>
    </row>
    <row r="37" spans="2:8" hidden="1">
      <c r="B37" s="267"/>
      <c r="C37" s="308"/>
      <c r="D37" s="218"/>
      <c r="E37" s="268"/>
      <c r="F37" s="308"/>
      <c r="G37" s="218"/>
      <c r="H37" s="268"/>
    </row>
    <row r="38" spans="2:8" hidden="1">
      <c r="B38" s="267"/>
      <c r="C38" s="308"/>
      <c r="D38" s="218"/>
      <c r="E38" s="268"/>
      <c r="F38" s="308"/>
      <c r="G38" s="218"/>
      <c r="H38" s="268"/>
    </row>
    <row r="39" spans="2:8" hidden="1">
      <c r="B39" s="267"/>
      <c r="C39" s="308"/>
      <c r="D39" s="218"/>
      <c r="E39" s="268"/>
      <c r="F39" s="308"/>
      <c r="G39" s="218"/>
      <c r="H39" s="268"/>
    </row>
    <row r="40" spans="2:8" hidden="1">
      <c r="B40" s="267"/>
      <c r="C40" s="308"/>
      <c r="D40" s="218"/>
      <c r="E40" s="268"/>
      <c r="F40" s="308"/>
      <c r="G40" s="218"/>
      <c r="H40" s="268"/>
    </row>
    <row r="41" spans="2:8">
      <c r="B41" s="267"/>
      <c r="C41" s="308"/>
      <c r="D41" s="218"/>
      <c r="E41" s="268"/>
      <c r="F41" s="308"/>
      <c r="G41" s="218"/>
      <c r="H41" s="268"/>
    </row>
    <row r="42" spans="2:8">
      <c r="B42" s="267"/>
      <c r="C42" s="308"/>
      <c r="D42" s="218"/>
      <c r="E42" s="268"/>
      <c r="F42" s="308"/>
      <c r="G42" s="218"/>
      <c r="H42" s="268"/>
    </row>
    <row r="43" spans="2:8">
      <c r="B43" s="267"/>
      <c r="C43" s="308"/>
      <c r="D43" s="218"/>
      <c r="E43" s="268"/>
      <c r="F43" s="308"/>
      <c r="G43" s="218"/>
      <c r="H43" s="268"/>
    </row>
    <row r="44" spans="2:8">
      <c r="B44" s="267"/>
      <c r="C44" s="308"/>
      <c r="D44" s="218"/>
      <c r="E44" s="268"/>
      <c r="F44" s="308"/>
      <c r="G44" s="218"/>
      <c r="H44" s="268"/>
    </row>
    <row r="45" spans="2:8">
      <c r="B45" s="267"/>
      <c r="C45" s="308"/>
      <c r="D45" s="218"/>
      <c r="E45" s="268"/>
      <c r="F45" s="308"/>
      <c r="G45" s="218"/>
      <c r="H45" s="268"/>
    </row>
    <row r="46" spans="2:8">
      <c r="B46" s="267"/>
      <c r="C46" s="308"/>
      <c r="D46" s="218"/>
      <c r="E46" s="268"/>
      <c r="F46" s="308"/>
      <c r="G46" s="218"/>
      <c r="H46" s="268"/>
    </row>
    <row r="47" spans="2:8">
      <c r="B47" s="267"/>
      <c r="C47" s="308"/>
      <c r="D47" s="218"/>
      <c r="E47" s="268"/>
      <c r="F47" s="308"/>
      <c r="G47" s="218"/>
      <c r="H47" s="268"/>
    </row>
    <row r="48" spans="2:8">
      <c r="B48" s="267"/>
      <c r="C48" s="308"/>
      <c r="D48" s="218"/>
      <c r="E48" s="268"/>
      <c r="F48" s="308"/>
      <c r="G48" s="218"/>
      <c r="H48" s="268"/>
    </row>
    <row r="49" spans="2:8">
      <c r="B49" s="267"/>
      <c r="C49" s="308"/>
      <c r="D49" s="218"/>
      <c r="E49" s="268"/>
      <c r="F49" s="308"/>
      <c r="G49" s="218"/>
      <c r="H49" s="268"/>
    </row>
    <row r="50" spans="2:8">
      <c r="B50" s="267"/>
      <c r="C50" s="308"/>
      <c r="D50" s="218"/>
      <c r="E50" s="268"/>
      <c r="F50" s="308"/>
      <c r="G50" s="218"/>
      <c r="H50" s="268"/>
    </row>
    <row r="51" spans="2:8">
      <c r="B51" s="267"/>
      <c r="C51" s="308"/>
      <c r="D51" s="218"/>
      <c r="E51" s="268"/>
      <c r="F51" s="308"/>
      <c r="G51" s="218"/>
      <c r="H51" s="268"/>
    </row>
    <row r="52" spans="2:8">
      <c r="B52" s="267"/>
      <c r="C52" s="308"/>
      <c r="D52" s="218"/>
      <c r="E52" s="268"/>
      <c r="F52" s="308"/>
      <c r="G52" s="218"/>
      <c r="H52" s="268"/>
    </row>
    <row r="53" spans="2:8">
      <c r="B53" s="267"/>
      <c r="C53" s="308"/>
      <c r="D53" s="218"/>
      <c r="E53" s="268"/>
      <c r="F53" s="308"/>
      <c r="G53" s="218"/>
      <c r="H53" s="268"/>
    </row>
    <row r="54" spans="2:8">
      <c r="B54" s="267"/>
      <c r="C54" s="308"/>
      <c r="D54" s="218"/>
      <c r="E54" s="268"/>
      <c r="F54" s="308"/>
      <c r="G54" s="218"/>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O91"/>
  <sheetViews>
    <sheetView zoomScale="80" zoomScaleNormal="80" workbookViewId="0"/>
  </sheetViews>
  <sheetFormatPr defaultColWidth="9" defaultRowHeight="12.75"/>
  <cols>
    <col min="1" max="1" width="11.42578125" style="364" customWidth="1"/>
    <col min="2" max="2" width="21.85546875" style="364" customWidth="1"/>
    <col min="3" max="3" width="26.85546875" style="364" customWidth="1"/>
    <col min="4" max="4" width="41.42578125" style="364" bestFit="1" customWidth="1"/>
    <col min="5" max="15" width="20.85546875" style="364" customWidth="1"/>
    <col min="16" max="16384" width="9" style="364"/>
  </cols>
  <sheetData>
    <row r="1" spans="2:15" ht="20.25">
      <c r="B1" s="363" t="s">
        <v>504</v>
      </c>
    </row>
    <row r="2" spans="2:15" ht="15">
      <c r="B2" s="52" t="str">
        <f>Tradingname</f>
        <v>APA (PILBARA PIPELINE) PTY LTD</v>
      </c>
      <c r="C2" s="53"/>
    </row>
    <row r="3" spans="2:15" ht="15">
      <c r="B3" s="54" t="s">
        <v>240</v>
      </c>
      <c r="C3" s="55" t="str">
        <f>TEXT(Yearstart,"dd/mm/yyyy")&amp;" to "&amp;TEXT(Yearending,"dd/mm/yyyy")</f>
        <v>01/07/2023 to 30/06/2024</v>
      </c>
    </row>
    <row r="5" spans="2:15" ht="30" customHeight="1">
      <c r="B5" s="366" t="s">
        <v>307</v>
      </c>
      <c r="I5" s="501" t="s">
        <v>308</v>
      </c>
      <c r="J5" s="501"/>
      <c r="K5" s="501"/>
    </row>
    <row r="7" spans="2:15" ht="45" customHeight="1">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c r="B9" s="391">
        <v>2.4</v>
      </c>
      <c r="C9" s="273"/>
      <c r="D9" s="273" t="s">
        <v>142</v>
      </c>
      <c r="E9" s="192" t="str">
        <f>'3.1 Asset useful life'!D9</f>
        <v>9/10/2012 to 30/6/2024</v>
      </c>
      <c r="F9" s="309">
        <v>80</v>
      </c>
      <c r="G9" s="309">
        <v>0</v>
      </c>
      <c r="H9" s="309">
        <v>161100257.20134246</v>
      </c>
      <c r="I9" s="309">
        <v>25222514.119999997</v>
      </c>
      <c r="J9" s="309">
        <v>164679.01999999999</v>
      </c>
      <c r="K9" s="309">
        <v>-131942.23890430259</v>
      </c>
      <c r="L9" s="310">
        <f>SUM(H9:K9)</f>
        <v>186355508.10243818</v>
      </c>
      <c r="M9" s="309">
        <v>-24142399.116884056</v>
      </c>
      <c r="N9" s="309">
        <v>-2294521.9705284499</v>
      </c>
      <c r="O9" s="282">
        <f>SUM(L9:N9)</f>
        <v>159918587.01502568</v>
      </c>
    </row>
    <row r="10" spans="2:15">
      <c r="B10" s="391">
        <v>2.4</v>
      </c>
      <c r="C10" s="273"/>
      <c r="D10" s="273" t="s">
        <v>85</v>
      </c>
      <c r="E10" s="192" t="str">
        <f>'3.1 Asset useful life'!D10</f>
        <v>9/10/2012 to 30/6/2024</v>
      </c>
      <c r="F10" s="309">
        <v>35</v>
      </c>
      <c r="G10" s="309">
        <v>0</v>
      </c>
      <c r="H10" s="309">
        <v>19752692.993171729</v>
      </c>
      <c r="I10" s="309">
        <v>133212.28999999998</v>
      </c>
      <c r="J10" s="309">
        <v>0</v>
      </c>
      <c r="K10" s="309">
        <v>38.88148507250321</v>
      </c>
      <c r="L10" s="310">
        <f>SUM(H10:K10)</f>
        <v>19885944.164656799</v>
      </c>
      <c r="M10" s="309">
        <v>-6079287.0393886529</v>
      </c>
      <c r="N10" s="309">
        <v>-566925.09928131732</v>
      </c>
      <c r="O10" s="282">
        <f t="shared" ref="O10:O52" si="0">SUM(L10:N10)</f>
        <v>13239732.02598683</v>
      </c>
    </row>
    <row r="11" spans="2:15">
      <c r="B11" s="391">
        <v>2.4</v>
      </c>
      <c r="C11" s="273"/>
      <c r="D11" s="273" t="s">
        <v>143</v>
      </c>
      <c r="E11" s="192" t="str">
        <f>'3.1 Asset useful life'!D11</f>
        <v>9/10/2012 to 30/6/2024</v>
      </c>
      <c r="F11" s="309">
        <v>50</v>
      </c>
      <c r="G11" s="309">
        <v>0</v>
      </c>
      <c r="H11" s="309">
        <v>3873431.8131080153</v>
      </c>
      <c r="I11" s="309">
        <v>50912.69</v>
      </c>
      <c r="J11" s="309">
        <v>0</v>
      </c>
      <c r="K11" s="309">
        <v>0</v>
      </c>
      <c r="L11" s="310">
        <f>SUM(H11:K11)</f>
        <v>3924344.5031080153</v>
      </c>
      <c r="M11" s="309">
        <v>-839481.22281404689</v>
      </c>
      <c r="N11" s="309">
        <v>-78379.239999999991</v>
      </c>
      <c r="O11" s="282">
        <f t="shared" si="0"/>
        <v>3006484.0402939683</v>
      </c>
    </row>
    <row r="12" spans="2:15">
      <c r="B12" s="391">
        <v>2.4</v>
      </c>
      <c r="C12" s="273"/>
      <c r="D12" s="273" t="s">
        <v>145</v>
      </c>
      <c r="E12" s="192" t="str">
        <f>'3.1 Asset useful life'!D12</f>
        <v>9/10/2012 to 30/6/2024</v>
      </c>
      <c r="F12" s="309">
        <v>50</v>
      </c>
      <c r="G12" s="309">
        <v>0</v>
      </c>
      <c r="H12" s="309">
        <v>6536118.9326388799</v>
      </c>
      <c r="I12" s="309">
        <v>12796416.550000001</v>
      </c>
      <c r="J12" s="309">
        <v>0</v>
      </c>
      <c r="K12" s="309">
        <v>-5898.4656926093821</v>
      </c>
      <c r="L12" s="310">
        <f>SUM(H12:K12)</f>
        <v>19326637.016946271</v>
      </c>
      <c r="M12" s="309">
        <v>-3394049.0301821511</v>
      </c>
      <c r="N12" s="309">
        <v>-385995.71949082328</v>
      </c>
      <c r="O12" s="282">
        <f t="shared" si="0"/>
        <v>15546592.267273298</v>
      </c>
    </row>
    <row r="13" spans="2:15">
      <c r="B13" s="391">
        <v>2.4</v>
      </c>
      <c r="C13" s="273"/>
      <c r="D13" s="273" t="s">
        <v>491</v>
      </c>
      <c r="E13" s="192" t="str">
        <f>'3.1 Asset useful life'!D13</f>
        <v>9/10/2012 to 30/6/2024</v>
      </c>
      <c r="F13" s="309">
        <v>80</v>
      </c>
      <c r="G13" s="309">
        <v>0</v>
      </c>
      <c r="H13" s="309">
        <v>33636.460869172646</v>
      </c>
      <c r="I13" s="309">
        <v>64855.56</v>
      </c>
      <c r="J13" s="309">
        <v>0</v>
      </c>
      <c r="K13" s="309">
        <v>1.883120612739134</v>
      </c>
      <c r="L13" s="310">
        <f t="shared" ref="L13:L41" si="1">SUM(H13:K13)</f>
        <v>98493.90398978538</v>
      </c>
      <c r="M13" s="309">
        <v>-13014.192558022645</v>
      </c>
      <c r="N13" s="309">
        <v>-1230.2023474406071</v>
      </c>
      <c r="O13" s="282">
        <f t="shared" si="0"/>
        <v>84249.509084322126</v>
      </c>
    </row>
    <row r="14" spans="2:15">
      <c r="B14" s="391">
        <v>2.4</v>
      </c>
      <c r="C14" s="273"/>
      <c r="D14" s="273" t="s">
        <v>147</v>
      </c>
      <c r="E14" s="192" t="str">
        <f>'3.1 Asset useful life'!D14</f>
        <v>9/10/2012 to 30/6/2024</v>
      </c>
      <c r="F14" s="309">
        <v>15</v>
      </c>
      <c r="G14" s="309">
        <v>0</v>
      </c>
      <c r="H14" s="309">
        <v>454190.97784466896</v>
      </c>
      <c r="I14" s="309">
        <v>696107.55</v>
      </c>
      <c r="J14" s="309">
        <v>0</v>
      </c>
      <c r="K14" s="309">
        <v>16.965575798981035</v>
      </c>
      <c r="L14" s="310">
        <f t="shared" si="1"/>
        <v>1150315.4934204679</v>
      </c>
      <c r="M14" s="309">
        <v>-592989.2073106498</v>
      </c>
      <c r="N14" s="309">
        <v>-76066.165177331946</v>
      </c>
      <c r="O14" s="282">
        <f t="shared" si="0"/>
        <v>481260.1209324862</v>
      </c>
    </row>
    <row r="15" spans="2:15">
      <c r="B15" s="391">
        <v>2.4</v>
      </c>
      <c r="C15" s="273"/>
      <c r="D15" s="273" t="s">
        <v>1</v>
      </c>
      <c r="E15" s="192" t="str">
        <f>'3.1 Asset useful life'!D15</f>
        <v>9/10/2012 to 30/6/2024</v>
      </c>
      <c r="F15" s="309">
        <v>80</v>
      </c>
      <c r="G15" s="309">
        <v>0</v>
      </c>
      <c r="H15" s="309">
        <v>95325.00506411097</v>
      </c>
      <c r="I15" s="309">
        <v>149439.88999999998</v>
      </c>
      <c r="J15" s="309">
        <v>0</v>
      </c>
      <c r="K15" s="309">
        <v>175.47652461445048</v>
      </c>
      <c r="L15" s="310">
        <f t="shared" si="1"/>
        <v>244940.37158872539</v>
      </c>
      <c r="M15" s="309">
        <v>-14789.055156656761</v>
      </c>
      <c r="N15" s="309">
        <v>-3082.49471890518</v>
      </c>
      <c r="O15" s="282">
        <f t="shared" si="0"/>
        <v>227068.82171316343</v>
      </c>
    </row>
    <row r="16" spans="2:15">
      <c r="B16" s="391">
        <v>2.4</v>
      </c>
      <c r="C16" s="273"/>
      <c r="D16" s="273" t="s">
        <v>233</v>
      </c>
      <c r="E16" s="192" t="str">
        <f>'3.1 Asset useful life'!D16</f>
        <v>9/10/2012 to 30/6/2024</v>
      </c>
      <c r="F16" s="309" t="s">
        <v>569</v>
      </c>
      <c r="G16" s="309">
        <v>0</v>
      </c>
      <c r="H16" s="309">
        <v>246104.24596098592</v>
      </c>
      <c r="I16" s="309">
        <v>1482527.1800000002</v>
      </c>
      <c r="J16" s="309">
        <v>0</v>
      </c>
      <c r="K16" s="309">
        <v>-4995.0890694372329</v>
      </c>
      <c r="L16" s="310">
        <f t="shared" si="1"/>
        <v>1723636.3368915489</v>
      </c>
      <c r="M16" s="309">
        <v>-518646.38695122616</v>
      </c>
      <c r="N16" s="309">
        <v>-46820.188281865048</v>
      </c>
      <c r="O16" s="282">
        <f t="shared" si="0"/>
        <v>1158169.7616584578</v>
      </c>
    </row>
    <row r="17" spans="2:15">
      <c r="B17" s="391">
        <v>2.4</v>
      </c>
      <c r="C17" s="273"/>
      <c r="D17" s="273" t="s">
        <v>149</v>
      </c>
      <c r="E17" s="192"/>
      <c r="F17" s="309" t="s">
        <v>570</v>
      </c>
      <c r="G17" s="309">
        <v>0</v>
      </c>
      <c r="H17" s="309">
        <v>0</v>
      </c>
      <c r="I17" s="309">
        <v>0</v>
      </c>
      <c r="J17" s="309">
        <v>0</v>
      </c>
      <c r="K17" s="309">
        <v>0</v>
      </c>
      <c r="L17" s="310">
        <f t="shared" si="1"/>
        <v>0</v>
      </c>
      <c r="M17" s="309">
        <v>0</v>
      </c>
      <c r="N17" s="309">
        <v>0</v>
      </c>
      <c r="O17" s="282">
        <f t="shared" si="0"/>
        <v>0</v>
      </c>
    </row>
    <row r="18" spans="2:15">
      <c r="B18" s="391" t="s">
        <v>573</v>
      </c>
      <c r="C18" s="273"/>
      <c r="D18" s="273" t="s">
        <v>544</v>
      </c>
      <c r="E18" s="192" t="str">
        <f>'3.1 Asset useful life'!D21</f>
        <v>1/7/2019 to 30/6/2024</v>
      </c>
      <c r="F18" s="309" t="s">
        <v>571</v>
      </c>
      <c r="G18" s="309">
        <v>0</v>
      </c>
      <c r="H18" s="309">
        <v>19092.468000000001</v>
      </c>
      <c r="I18" s="309">
        <v>16261.97</v>
      </c>
      <c r="J18" s="309">
        <v>0</v>
      </c>
      <c r="K18" s="309">
        <v>-32574.824000000001</v>
      </c>
      <c r="L18" s="310">
        <f t="shared" si="1"/>
        <v>2779.6140000000014</v>
      </c>
      <c r="M18" s="309">
        <v>7142.0360000000019</v>
      </c>
      <c r="N18" s="309">
        <v>-1807.34</v>
      </c>
      <c r="O18" s="282">
        <f t="shared" si="0"/>
        <v>8114.3100000000031</v>
      </c>
    </row>
    <row r="19" spans="2:15">
      <c r="B19" s="273"/>
      <c r="C19" s="273"/>
      <c r="D19" s="273"/>
      <c r="E19" s="192"/>
      <c r="F19" s="309"/>
      <c r="G19" s="309"/>
      <c r="H19" s="309"/>
      <c r="I19" s="309"/>
      <c r="J19" s="309"/>
      <c r="K19" s="309"/>
      <c r="L19" s="310">
        <f t="shared" si="1"/>
        <v>0</v>
      </c>
      <c r="M19" s="309"/>
      <c r="N19" s="309"/>
      <c r="O19" s="282">
        <f t="shared" si="0"/>
        <v>0</v>
      </c>
    </row>
    <row r="20" spans="2:15">
      <c r="B20" s="273"/>
      <c r="C20" s="273"/>
      <c r="D20" s="273"/>
      <c r="E20" s="192"/>
      <c r="F20" s="309"/>
      <c r="G20" s="309"/>
      <c r="H20" s="309"/>
      <c r="I20" s="309"/>
      <c r="J20" s="309"/>
      <c r="K20" s="309"/>
      <c r="L20" s="310">
        <f t="shared" si="1"/>
        <v>0</v>
      </c>
      <c r="M20" s="309"/>
      <c r="N20" s="309"/>
      <c r="O20" s="282">
        <f t="shared" si="0"/>
        <v>0</v>
      </c>
    </row>
    <row r="21" spans="2:15">
      <c r="B21" s="273"/>
      <c r="C21" s="273"/>
      <c r="D21" s="273"/>
      <c r="E21" s="192"/>
      <c r="F21" s="309"/>
      <c r="G21" s="309"/>
      <c r="H21" s="309"/>
      <c r="I21" s="309"/>
      <c r="J21" s="309"/>
      <c r="K21" s="309"/>
      <c r="L21" s="310">
        <f t="shared" si="1"/>
        <v>0</v>
      </c>
      <c r="M21" s="309"/>
      <c r="N21" s="309"/>
      <c r="O21" s="282">
        <f t="shared" si="0"/>
        <v>0</v>
      </c>
    </row>
    <row r="22" spans="2:15">
      <c r="B22" s="273"/>
      <c r="C22" s="273"/>
      <c r="D22" s="273"/>
      <c r="E22" s="192"/>
      <c r="F22" s="309"/>
      <c r="G22" s="309"/>
      <c r="H22" s="309"/>
      <c r="I22" s="309"/>
      <c r="J22" s="309"/>
      <c r="K22" s="309"/>
      <c r="L22" s="310">
        <f t="shared" si="1"/>
        <v>0</v>
      </c>
      <c r="M22" s="309"/>
      <c r="N22" s="309"/>
      <c r="O22" s="282">
        <f t="shared" si="0"/>
        <v>0</v>
      </c>
    </row>
    <row r="23" spans="2:15">
      <c r="B23" s="273"/>
      <c r="C23" s="273"/>
      <c r="D23" s="273"/>
      <c r="E23" s="192"/>
      <c r="F23" s="309"/>
      <c r="G23" s="309"/>
      <c r="H23" s="309"/>
      <c r="I23" s="309"/>
      <c r="J23" s="309"/>
      <c r="K23" s="309"/>
      <c r="L23" s="310">
        <f t="shared" si="1"/>
        <v>0</v>
      </c>
      <c r="M23" s="309"/>
      <c r="N23" s="309"/>
      <c r="O23" s="282">
        <f t="shared" si="0"/>
        <v>0</v>
      </c>
    </row>
    <row r="24" spans="2:15">
      <c r="B24" s="273"/>
      <c r="C24" s="273"/>
      <c r="D24" s="273"/>
      <c r="E24" s="192"/>
      <c r="F24" s="309"/>
      <c r="G24" s="309"/>
      <c r="H24" s="309"/>
      <c r="I24" s="309"/>
      <c r="J24" s="309"/>
      <c r="K24" s="309"/>
      <c r="L24" s="310">
        <f t="shared" si="1"/>
        <v>0</v>
      </c>
      <c r="M24" s="309"/>
      <c r="N24" s="309"/>
      <c r="O24" s="282">
        <f t="shared" si="0"/>
        <v>0</v>
      </c>
    </row>
    <row r="25" spans="2:15">
      <c r="B25" s="273"/>
      <c r="C25" s="273"/>
      <c r="D25" s="273"/>
      <c r="E25" s="192"/>
      <c r="F25" s="309"/>
      <c r="G25" s="309"/>
      <c r="H25" s="309"/>
      <c r="I25" s="309"/>
      <c r="J25" s="309"/>
      <c r="K25" s="309"/>
      <c r="L25" s="310">
        <f t="shared" si="1"/>
        <v>0</v>
      </c>
      <c r="M25" s="309"/>
      <c r="N25" s="309"/>
      <c r="O25" s="282">
        <f t="shared" si="0"/>
        <v>0</v>
      </c>
    </row>
    <row r="26" spans="2:15">
      <c r="B26" s="273"/>
      <c r="C26" s="273"/>
      <c r="D26" s="273"/>
      <c r="E26" s="192"/>
      <c r="F26" s="309"/>
      <c r="G26" s="309"/>
      <c r="H26" s="309"/>
      <c r="I26" s="309"/>
      <c r="J26" s="309"/>
      <c r="K26" s="309"/>
      <c r="L26" s="310">
        <f t="shared" si="1"/>
        <v>0</v>
      </c>
      <c r="M26" s="309"/>
      <c r="N26" s="309"/>
      <c r="O26" s="282">
        <f t="shared" si="0"/>
        <v>0</v>
      </c>
    </row>
    <row r="27" spans="2:15">
      <c r="B27" s="273"/>
      <c r="C27" s="273"/>
      <c r="D27" s="273"/>
      <c r="E27" s="192"/>
      <c r="F27" s="309"/>
      <c r="G27" s="309"/>
      <c r="H27" s="309"/>
      <c r="I27" s="309"/>
      <c r="J27" s="309"/>
      <c r="K27" s="309"/>
      <c r="L27" s="310">
        <f t="shared" si="1"/>
        <v>0</v>
      </c>
      <c r="M27" s="309"/>
      <c r="N27" s="309"/>
      <c r="O27" s="282">
        <f t="shared" si="0"/>
        <v>0</v>
      </c>
    </row>
    <row r="28" spans="2:15">
      <c r="B28" s="273"/>
      <c r="C28" s="273"/>
      <c r="D28" s="273"/>
      <c r="E28" s="192"/>
      <c r="F28" s="309"/>
      <c r="G28" s="309"/>
      <c r="H28" s="309"/>
      <c r="I28" s="309"/>
      <c r="J28" s="309"/>
      <c r="K28" s="309"/>
      <c r="L28" s="310">
        <f t="shared" si="1"/>
        <v>0</v>
      </c>
      <c r="M28" s="309"/>
      <c r="N28" s="309"/>
      <c r="O28" s="282">
        <f t="shared" si="0"/>
        <v>0</v>
      </c>
    </row>
    <row r="29" spans="2:15">
      <c r="B29" s="273"/>
      <c r="C29" s="273"/>
      <c r="D29" s="273"/>
      <c r="E29" s="192"/>
      <c r="F29" s="309"/>
      <c r="G29" s="309"/>
      <c r="H29" s="309"/>
      <c r="I29" s="309"/>
      <c r="J29" s="309"/>
      <c r="K29" s="309"/>
      <c r="L29" s="310">
        <f t="shared" si="1"/>
        <v>0</v>
      </c>
      <c r="M29" s="309"/>
      <c r="N29" s="309"/>
      <c r="O29" s="282">
        <f t="shared" si="0"/>
        <v>0</v>
      </c>
    </row>
    <row r="30" spans="2:15">
      <c r="B30" s="273"/>
      <c r="C30" s="273"/>
      <c r="D30" s="273"/>
      <c r="E30" s="192"/>
      <c r="F30" s="309"/>
      <c r="G30" s="309"/>
      <c r="H30" s="309"/>
      <c r="I30" s="309"/>
      <c r="J30" s="309"/>
      <c r="K30" s="309"/>
      <c r="L30" s="310">
        <f t="shared" si="1"/>
        <v>0</v>
      </c>
      <c r="M30" s="309"/>
      <c r="N30" s="309"/>
      <c r="O30" s="282">
        <f t="shared" si="0"/>
        <v>0</v>
      </c>
    </row>
    <row r="31" spans="2:15">
      <c r="B31" s="273"/>
      <c r="C31" s="273"/>
      <c r="D31" s="273"/>
      <c r="E31" s="192"/>
      <c r="F31" s="309"/>
      <c r="G31" s="309"/>
      <c r="H31" s="309"/>
      <c r="I31" s="309"/>
      <c r="J31" s="309"/>
      <c r="K31" s="309"/>
      <c r="L31" s="310">
        <f t="shared" si="1"/>
        <v>0</v>
      </c>
      <c r="M31" s="309"/>
      <c r="N31" s="309"/>
      <c r="O31" s="282">
        <f t="shared" si="0"/>
        <v>0</v>
      </c>
    </row>
    <row r="32" spans="2:15">
      <c r="B32" s="273"/>
      <c r="C32" s="273"/>
      <c r="D32" s="273"/>
      <c r="E32" s="192"/>
      <c r="F32" s="309"/>
      <c r="G32" s="309"/>
      <c r="H32" s="309"/>
      <c r="I32" s="309"/>
      <c r="J32" s="309"/>
      <c r="K32" s="309"/>
      <c r="L32" s="310">
        <f t="shared" si="1"/>
        <v>0</v>
      </c>
      <c r="M32" s="309"/>
      <c r="N32" s="309"/>
      <c r="O32" s="282">
        <f t="shared" si="0"/>
        <v>0</v>
      </c>
    </row>
    <row r="33" spans="2:15">
      <c r="B33" s="273"/>
      <c r="C33" s="273"/>
      <c r="D33" s="273"/>
      <c r="E33" s="192"/>
      <c r="F33" s="309"/>
      <c r="G33" s="309"/>
      <c r="H33" s="309"/>
      <c r="I33" s="309"/>
      <c r="J33" s="309"/>
      <c r="K33" s="309"/>
      <c r="L33" s="310">
        <f t="shared" si="1"/>
        <v>0</v>
      </c>
      <c r="M33" s="309"/>
      <c r="N33" s="309"/>
      <c r="O33" s="282">
        <f t="shared" si="0"/>
        <v>0</v>
      </c>
    </row>
    <row r="34" spans="2:15">
      <c r="B34" s="273"/>
      <c r="C34" s="273"/>
      <c r="D34" s="273"/>
      <c r="E34" s="192"/>
      <c r="F34" s="309"/>
      <c r="G34" s="309"/>
      <c r="H34" s="309"/>
      <c r="I34" s="309"/>
      <c r="J34" s="309"/>
      <c r="K34" s="309"/>
      <c r="L34" s="310">
        <f t="shared" si="1"/>
        <v>0</v>
      </c>
      <c r="M34" s="309"/>
      <c r="N34" s="309"/>
      <c r="O34" s="282">
        <f t="shared" si="0"/>
        <v>0</v>
      </c>
    </row>
    <row r="35" spans="2:15">
      <c r="B35" s="273"/>
      <c r="C35" s="273"/>
      <c r="D35" s="273"/>
      <c r="E35" s="192"/>
      <c r="F35" s="309"/>
      <c r="G35" s="309"/>
      <c r="H35" s="309"/>
      <c r="I35" s="309"/>
      <c r="J35" s="309"/>
      <c r="K35" s="309"/>
      <c r="L35" s="310">
        <f t="shared" si="1"/>
        <v>0</v>
      </c>
      <c r="M35" s="309"/>
      <c r="N35" s="309"/>
      <c r="O35" s="282">
        <f t="shared" si="0"/>
        <v>0</v>
      </c>
    </row>
    <row r="36" spans="2:15">
      <c r="B36" s="273"/>
      <c r="C36" s="273"/>
      <c r="D36" s="273"/>
      <c r="E36" s="192"/>
      <c r="F36" s="309"/>
      <c r="G36" s="309"/>
      <c r="H36" s="309"/>
      <c r="I36" s="309"/>
      <c r="J36" s="309"/>
      <c r="K36" s="309"/>
      <c r="L36" s="310">
        <f t="shared" si="1"/>
        <v>0</v>
      </c>
      <c r="M36" s="309"/>
      <c r="N36" s="309"/>
      <c r="O36" s="282">
        <f t="shared" si="0"/>
        <v>0</v>
      </c>
    </row>
    <row r="37" spans="2:15">
      <c r="B37" s="273"/>
      <c r="C37" s="273"/>
      <c r="D37" s="273"/>
      <c r="E37" s="192"/>
      <c r="F37" s="309"/>
      <c r="G37" s="309"/>
      <c r="H37" s="309"/>
      <c r="I37" s="309"/>
      <c r="J37" s="309"/>
      <c r="K37" s="309"/>
      <c r="L37" s="310">
        <f t="shared" si="1"/>
        <v>0</v>
      </c>
      <c r="M37" s="309"/>
      <c r="N37" s="309"/>
      <c r="O37" s="282">
        <f t="shared" si="0"/>
        <v>0</v>
      </c>
    </row>
    <row r="38" spans="2:15">
      <c r="B38" s="273"/>
      <c r="C38" s="273"/>
      <c r="D38" s="273"/>
      <c r="E38" s="192"/>
      <c r="F38" s="309"/>
      <c r="G38" s="309"/>
      <c r="H38" s="309"/>
      <c r="I38" s="309"/>
      <c r="J38" s="309"/>
      <c r="K38" s="309"/>
      <c r="L38" s="310">
        <f t="shared" si="1"/>
        <v>0</v>
      </c>
      <c r="M38" s="309"/>
      <c r="N38" s="309"/>
      <c r="O38" s="282">
        <f t="shared" si="0"/>
        <v>0</v>
      </c>
    </row>
    <row r="39" spans="2:15">
      <c r="B39" s="273"/>
      <c r="C39" s="273"/>
      <c r="D39" s="273"/>
      <c r="E39" s="192"/>
      <c r="F39" s="309"/>
      <c r="G39" s="309"/>
      <c r="H39" s="309"/>
      <c r="I39" s="309"/>
      <c r="J39" s="309"/>
      <c r="K39" s="309"/>
      <c r="L39" s="310">
        <f t="shared" si="1"/>
        <v>0</v>
      </c>
      <c r="M39" s="309"/>
      <c r="N39" s="309"/>
      <c r="O39" s="282">
        <f t="shared" si="0"/>
        <v>0</v>
      </c>
    </row>
    <row r="40" spans="2:15">
      <c r="B40" s="273"/>
      <c r="C40" s="273"/>
      <c r="D40" s="273"/>
      <c r="E40" s="192"/>
      <c r="F40" s="309"/>
      <c r="G40" s="309"/>
      <c r="H40" s="309"/>
      <c r="I40" s="309"/>
      <c r="J40" s="309"/>
      <c r="K40" s="309"/>
      <c r="L40" s="310">
        <f t="shared" si="1"/>
        <v>0</v>
      </c>
      <c r="M40" s="309"/>
      <c r="N40" s="309"/>
      <c r="O40" s="282">
        <f t="shared" si="0"/>
        <v>0</v>
      </c>
    </row>
    <row r="41" spans="2:15">
      <c r="B41" s="273"/>
      <c r="C41" s="273"/>
      <c r="D41" s="273"/>
      <c r="E41" s="192"/>
      <c r="F41" s="309"/>
      <c r="G41" s="309"/>
      <c r="H41" s="309"/>
      <c r="I41" s="309"/>
      <c r="J41" s="309"/>
      <c r="K41" s="309"/>
      <c r="L41" s="310">
        <f t="shared" si="1"/>
        <v>0</v>
      </c>
      <c r="M41" s="309"/>
      <c r="N41" s="309"/>
      <c r="O41" s="282">
        <f t="shared" si="0"/>
        <v>0</v>
      </c>
    </row>
    <row r="42" spans="2:15">
      <c r="B42" s="273"/>
      <c r="C42" s="273"/>
      <c r="D42" s="273"/>
      <c r="E42" s="192"/>
      <c r="F42" s="309"/>
      <c r="G42" s="309"/>
      <c r="H42" s="309"/>
      <c r="I42" s="309"/>
      <c r="J42" s="309"/>
      <c r="K42" s="309"/>
      <c r="L42" s="310">
        <f t="shared" ref="L42:L52" si="2">SUM(H42:K42)</f>
        <v>0</v>
      </c>
      <c r="M42" s="309"/>
      <c r="N42" s="309"/>
      <c r="O42" s="282">
        <f t="shared" si="0"/>
        <v>0</v>
      </c>
    </row>
    <row r="43" spans="2:15">
      <c r="B43" s="273"/>
      <c r="C43" s="273"/>
      <c r="D43" s="273"/>
      <c r="E43" s="192"/>
      <c r="F43" s="309"/>
      <c r="G43" s="309"/>
      <c r="H43" s="309"/>
      <c r="I43" s="309"/>
      <c r="J43" s="309"/>
      <c r="K43" s="309"/>
      <c r="L43" s="310">
        <f t="shared" si="2"/>
        <v>0</v>
      </c>
      <c r="M43" s="309"/>
      <c r="N43" s="309"/>
      <c r="O43" s="282">
        <f t="shared" si="0"/>
        <v>0</v>
      </c>
    </row>
    <row r="44" spans="2:15">
      <c r="B44" s="273"/>
      <c r="C44" s="273"/>
      <c r="D44" s="273"/>
      <c r="E44" s="192"/>
      <c r="F44" s="309"/>
      <c r="G44" s="309"/>
      <c r="H44" s="309"/>
      <c r="I44" s="309"/>
      <c r="J44" s="309"/>
      <c r="K44" s="309"/>
      <c r="L44" s="310">
        <f t="shared" si="2"/>
        <v>0</v>
      </c>
      <c r="M44" s="309"/>
      <c r="N44" s="309"/>
      <c r="O44" s="282">
        <f t="shared" si="0"/>
        <v>0</v>
      </c>
    </row>
    <row r="45" spans="2:15">
      <c r="B45" s="273"/>
      <c r="C45" s="273"/>
      <c r="D45" s="273"/>
      <c r="E45" s="192"/>
      <c r="F45" s="309"/>
      <c r="G45" s="309"/>
      <c r="H45" s="309"/>
      <c r="I45" s="309"/>
      <c r="J45" s="309"/>
      <c r="K45" s="309"/>
      <c r="L45" s="310">
        <f t="shared" si="2"/>
        <v>0</v>
      </c>
      <c r="M45" s="309"/>
      <c r="N45" s="309"/>
      <c r="O45" s="282">
        <f t="shared" si="0"/>
        <v>0</v>
      </c>
    </row>
    <row r="46" spans="2:15">
      <c r="B46" s="273"/>
      <c r="C46" s="273"/>
      <c r="D46" s="273"/>
      <c r="E46" s="192"/>
      <c r="F46" s="309"/>
      <c r="G46" s="309"/>
      <c r="H46" s="309"/>
      <c r="I46" s="309"/>
      <c r="J46" s="309"/>
      <c r="K46" s="309"/>
      <c r="L46" s="310">
        <f t="shared" si="2"/>
        <v>0</v>
      </c>
      <c r="M46" s="309"/>
      <c r="N46" s="309"/>
      <c r="O46" s="282">
        <f t="shared" si="0"/>
        <v>0</v>
      </c>
    </row>
    <row r="47" spans="2:15">
      <c r="B47" s="273"/>
      <c r="C47" s="273"/>
      <c r="D47" s="273"/>
      <c r="E47" s="192"/>
      <c r="F47" s="309"/>
      <c r="G47" s="309"/>
      <c r="H47" s="309"/>
      <c r="I47" s="309"/>
      <c r="J47" s="309"/>
      <c r="K47" s="309"/>
      <c r="L47" s="310">
        <f t="shared" si="2"/>
        <v>0</v>
      </c>
      <c r="M47" s="309"/>
      <c r="N47" s="309"/>
      <c r="O47" s="282">
        <f t="shared" si="0"/>
        <v>0</v>
      </c>
    </row>
    <row r="48" spans="2:15">
      <c r="B48" s="273"/>
      <c r="C48" s="273"/>
      <c r="D48" s="273"/>
      <c r="E48" s="192"/>
      <c r="F48" s="309"/>
      <c r="G48" s="309"/>
      <c r="H48" s="309"/>
      <c r="I48" s="309"/>
      <c r="J48" s="309"/>
      <c r="K48" s="309"/>
      <c r="L48" s="310">
        <f t="shared" si="2"/>
        <v>0</v>
      </c>
      <c r="M48" s="309"/>
      <c r="N48" s="309"/>
      <c r="O48" s="282">
        <f t="shared" si="0"/>
        <v>0</v>
      </c>
    </row>
    <row r="49" spans="2:15">
      <c r="B49" s="273"/>
      <c r="C49" s="273"/>
      <c r="D49" s="273"/>
      <c r="E49" s="192"/>
      <c r="F49" s="309"/>
      <c r="G49" s="309"/>
      <c r="H49" s="309"/>
      <c r="I49" s="309"/>
      <c r="J49" s="309"/>
      <c r="K49" s="309"/>
      <c r="L49" s="310">
        <f t="shared" si="2"/>
        <v>0</v>
      </c>
      <c r="M49" s="309"/>
      <c r="N49" s="309"/>
      <c r="O49" s="282">
        <f t="shared" si="0"/>
        <v>0</v>
      </c>
    </row>
    <row r="50" spans="2:15">
      <c r="B50" s="273"/>
      <c r="C50" s="273"/>
      <c r="D50" s="273"/>
      <c r="E50" s="192"/>
      <c r="F50" s="309"/>
      <c r="G50" s="309"/>
      <c r="H50" s="309"/>
      <c r="I50" s="309"/>
      <c r="J50" s="309"/>
      <c r="K50" s="309"/>
      <c r="L50" s="310">
        <f t="shared" si="2"/>
        <v>0</v>
      </c>
      <c r="M50" s="309"/>
      <c r="N50" s="309"/>
      <c r="O50" s="282">
        <f t="shared" si="0"/>
        <v>0</v>
      </c>
    </row>
    <row r="51" spans="2:15">
      <c r="B51" s="273"/>
      <c r="C51" s="273"/>
      <c r="D51" s="273"/>
      <c r="E51" s="192"/>
      <c r="F51" s="309"/>
      <c r="G51" s="309"/>
      <c r="H51" s="309"/>
      <c r="I51" s="309"/>
      <c r="J51" s="309"/>
      <c r="K51" s="309"/>
      <c r="L51" s="310">
        <f t="shared" si="2"/>
        <v>0</v>
      </c>
      <c r="M51" s="309"/>
      <c r="N51" s="309"/>
      <c r="O51" s="282">
        <f t="shared" si="0"/>
        <v>0</v>
      </c>
    </row>
    <row r="52" spans="2:15">
      <c r="B52" s="273"/>
      <c r="C52" s="273"/>
      <c r="D52" s="273"/>
      <c r="E52" s="192"/>
      <c r="F52" s="309"/>
      <c r="G52" s="309"/>
      <c r="H52" s="309"/>
      <c r="I52" s="309"/>
      <c r="J52" s="309"/>
      <c r="K52" s="309"/>
      <c r="L52" s="310">
        <f t="shared" si="2"/>
        <v>0</v>
      </c>
      <c r="M52" s="309"/>
      <c r="N52" s="309"/>
      <c r="O52" s="282">
        <f t="shared" si="0"/>
        <v>0</v>
      </c>
    </row>
    <row r="53" spans="2:15">
      <c r="B53" s="41"/>
      <c r="C53" s="40"/>
      <c r="D53" s="40" t="s">
        <v>78</v>
      </c>
      <c r="E53" s="43"/>
      <c r="F53" s="311"/>
      <c r="G53" s="284">
        <f>SUM(G9:G52)</f>
        <v>0</v>
      </c>
      <c r="H53" s="284">
        <f t="shared" ref="H53:O53" si="3">SUM(H9:H52)</f>
        <v>192110850.09799999</v>
      </c>
      <c r="I53" s="284">
        <f t="shared" si="3"/>
        <v>40612247.799999997</v>
      </c>
      <c r="J53" s="284">
        <f t="shared" si="3"/>
        <v>164679.01999999999</v>
      </c>
      <c r="K53" s="284">
        <f t="shared" si="3"/>
        <v>-175177.41096025053</v>
      </c>
      <c r="L53" s="284">
        <f t="shared" si="3"/>
        <v>232712599.50703982</v>
      </c>
      <c r="M53" s="284">
        <f t="shared" si="3"/>
        <v>-35587513.215245456</v>
      </c>
      <c r="N53" s="284">
        <f t="shared" si="3"/>
        <v>-3454828.4198261332</v>
      </c>
      <c r="O53" s="284">
        <f t="shared" si="3"/>
        <v>193670257.87196818</v>
      </c>
    </row>
    <row r="54" spans="2:15">
      <c r="O54" s="448"/>
    </row>
    <row r="56" spans="2:15" ht="15.75">
      <c r="B56" s="366" t="s">
        <v>311</v>
      </c>
    </row>
    <row r="58" spans="2:15" ht="46.5" customHeight="1">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c r="B59" s="125"/>
      <c r="C59" s="125"/>
      <c r="D59" s="219"/>
      <c r="E59" s="125"/>
      <c r="F59" s="129" t="s">
        <v>77</v>
      </c>
      <c r="G59" s="129" t="s">
        <v>183</v>
      </c>
      <c r="H59" s="129" t="s">
        <v>183</v>
      </c>
      <c r="I59" s="129" t="s">
        <v>183</v>
      </c>
      <c r="J59" s="129" t="s">
        <v>183</v>
      </c>
      <c r="K59" s="129" t="s">
        <v>183</v>
      </c>
      <c r="L59" s="129" t="s">
        <v>183</v>
      </c>
      <c r="M59" s="129" t="s">
        <v>183</v>
      </c>
      <c r="N59" s="129" t="s">
        <v>183</v>
      </c>
    </row>
    <row r="60" spans="2:15">
      <c r="B60" s="391" t="s">
        <v>574</v>
      </c>
      <c r="C60" s="274" t="s">
        <v>575</v>
      </c>
      <c r="D60" s="274" t="s">
        <v>433</v>
      </c>
      <c r="E60" s="192" t="s">
        <v>576</v>
      </c>
      <c r="F60" s="272">
        <f>'3.1 Asset useful life'!$E$27</f>
        <v>5</v>
      </c>
      <c r="G60" s="309">
        <v>95760.133862354123</v>
      </c>
      <c r="H60" s="309">
        <v>0</v>
      </c>
      <c r="I60" s="309">
        <v>0</v>
      </c>
      <c r="J60" s="309">
        <v>-9751.6599720175454</v>
      </c>
      <c r="K60" s="310">
        <f>SUM(G60:J60)</f>
        <v>86008.47389033658</v>
      </c>
      <c r="L60" s="309">
        <v>-86008.47389033658</v>
      </c>
      <c r="M60" s="309">
        <f t="shared" ref="M60:M68" si="4">IF(SUM(K60:L60)&gt;0,-K60/F60,0)</f>
        <v>0</v>
      </c>
      <c r="N60" s="282">
        <f t="shared" ref="N60:N79" si="5">SUM(K60:M60)</f>
        <v>0</v>
      </c>
    </row>
    <row r="61" spans="2:15">
      <c r="B61" s="391" t="s">
        <v>574</v>
      </c>
      <c r="C61" s="274" t="s">
        <v>575</v>
      </c>
      <c r="D61" s="274" t="s">
        <v>433</v>
      </c>
      <c r="E61" s="192" t="s">
        <v>577</v>
      </c>
      <c r="F61" s="272">
        <f>'3.1 Asset useful life'!$E$27</f>
        <v>5</v>
      </c>
      <c r="G61" s="309">
        <v>155023.60582758364</v>
      </c>
      <c r="H61" s="309">
        <v>0</v>
      </c>
      <c r="I61" s="309">
        <v>0</v>
      </c>
      <c r="J61" s="309">
        <v>-44068.293869666653</v>
      </c>
      <c r="K61" s="310">
        <f>SUM(G61:J61)</f>
        <v>110955.31195791699</v>
      </c>
      <c r="L61" s="309">
        <v>-110955.31195791699</v>
      </c>
      <c r="M61" s="309">
        <f t="shared" si="4"/>
        <v>0</v>
      </c>
      <c r="N61" s="282">
        <f t="shared" si="5"/>
        <v>0</v>
      </c>
    </row>
    <row r="62" spans="2:15">
      <c r="B62" s="391" t="s">
        <v>574</v>
      </c>
      <c r="C62" s="274" t="s">
        <v>575</v>
      </c>
      <c r="D62" s="274" t="s">
        <v>433</v>
      </c>
      <c r="E62" s="192" t="s">
        <v>578</v>
      </c>
      <c r="F62" s="272">
        <f>'3.1 Asset useful life'!$E$27</f>
        <v>5</v>
      </c>
      <c r="G62" s="309">
        <v>968648.50527760317</v>
      </c>
      <c r="H62" s="309">
        <v>0</v>
      </c>
      <c r="I62" s="309">
        <v>0</v>
      </c>
      <c r="J62" s="309">
        <v>-82052.190657685991</v>
      </c>
      <c r="K62" s="310">
        <f t="shared" ref="K62:K78" si="6">SUM(G62:J62)</f>
        <v>886596.31461991719</v>
      </c>
      <c r="L62" s="309">
        <v>-886596.31461991719</v>
      </c>
      <c r="M62" s="309">
        <f t="shared" si="4"/>
        <v>0</v>
      </c>
      <c r="N62" s="282">
        <f t="shared" si="5"/>
        <v>0</v>
      </c>
    </row>
    <row r="63" spans="2:15">
      <c r="B63" s="391" t="s">
        <v>574</v>
      </c>
      <c r="C63" s="274" t="s">
        <v>575</v>
      </c>
      <c r="D63" s="274" t="s">
        <v>433</v>
      </c>
      <c r="E63" s="192" t="s">
        <v>579</v>
      </c>
      <c r="F63" s="272">
        <f>'3.1 Asset useful life'!$E$27</f>
        <v>5</v>
      </c>
      <c r="G63" s="309">
        <v>906103.7375926997</v>
      </c>
      <c r="H63" s="309">
        <v>0</v>
      </c>
      <c r="I63" s="309">
        <v>0</v>
      </c>
      <c r="J63" s="309">
        <v>-56005.823827484623</v>
      </c>
      <c r="K63" s="310">
        <f t="shared" si="6"/>
        <v>850097.91376521508</v>
      </c>
      <c r="L63" s="309">
        <v>-850097.91376521508</v>
      </c>
      <c r="M63" s="309">
        <f t="shared" si="4"/>
        <v>0</v>
      </c>
      <c r="N63" s="282">
        <f t="shared" si="5"/>
        <v>0</v>
      </c>
    </row>
    <row r="64" spans="2:15">
      <c r="B64" s="391" t="s">
        <v>574</v>
      </c>
      <c r="C64" s="274" t="s">
        <v>575</v>
      </c>
      <c r="D64" s="274" t="s">
        <v>433</v>
      </c>
      <c r="E64" s="192" t="s">
        <v>580</v>
      </c>
      <c r="F64" s="272">
        <f>'3.1 Asset useful life'!$E$27</f>
        <v>5</v>
      </c>
      <c r="G64" s="309">
        <v>407365.65659370553</v>
      </c>
      <c r="H64" s="309">
        <v>0</v>
      </c>
      <c r="I64" s="309">
        <v>0</v>
      </c>
      <c r="J64" s="309">
        <v>-46258.585000301566</v>
      </c>
      <c r="K64" s="310">
        <f t="shared" si="6"/>
        <v>361107.07159340393</v>
      </c>
      <c r="L64" s="309">
        <v>-361107.07159340393</v>
      </c>
      <c r="M64" s="309">
        <f t="shared" si="4"/>
        <v>0</v>
      </c>
      <c r="N64" s="282">
        <f t="shared" si="5"/>
        <v>0</v>
      </c>
    </row>
    <row r="65" spans="2:14">
      <c r="B65" s="391" t="s">
        <v>574</v>
      </c>
      <c r="C65" s="274" t="s">
        <v>575</v>
      </c>
      <c r="D65" s="274" t="s">
        <v>433</v>
      </c>
      <c r="E65" s="192" t="s">
        <v>581</v>
      </c>
      <c r="F65" s="272">
        <f>'3.1 Asset useful life'!$E$27</f>
        <v>5</v>
      </c>
      <c r="G65" s="309">
        <v>657963.0534808744</v>
      </c>
      <c r="H65" s="309">
        <v>0</v>
      </c>
      <c r="I65" s="309">
        <v>0</v>
      </c>
      <c r="J65" s="309">
        <v>-55702.141982839625</v>
      </c>
      <c r="K65" s="310">
        <f t="shared" si="6"/>
        <v>602260.91149803472</v>
      </c>
      <c r="L65" s="309">
        <v>-602260.91149803472</v>
      </c>
      <c r="M65" s="309">
        <f t="shared" si="4"/>
        <v>0</v>
      </c>
      <c r="N65" s="282">
        <f t="shared" si="5"/>
        <v>0</v>
      </c>
    </row>
    <row r="66" spans="2:14">
      <c r="B66" s="391" t="s">
        <v>574</v>
      </c>
      <c r="C66" s="274" t="s">
        <v>575</v>
      </c>
      <c r="D66" s="274" t="s">
        <v>433</v>
      </c>
      <c r="E66" s="192" t="s">
        <v>582</v>
      </c>
      <c r="F66" s="272">
        <f>'3.1 Asset useful life'!$E$27</f>
        <v>5</v>
      </c>
      <c r="G66" s="309">
        <v>895943.88138682721</v>
      </c>
      <c r="H66" s="309">
        <v>0</v>
      </c>
      <c r="I66" s="309">
        <v>0</v>
      </c>
      <c r="J66" s="309">
        <v>-16726.833735190772</v>
      </c>
      <c r="K66" s="310">
        <f t="shared" si="6"/>
        <v>879217.04765163641</v>
      </c>
      <c r="L66" s="309">
        <v>-703373.63812130911</v>
      </c>
      <c r="M66" s="309">
        <f t="shared" si="4"/>
        <v>-175843.40953032728</v>
      </c>
      <c r="N66" s="282">
        <f t="shared" si="5"/>
        <v>0</v>
      </c>
    </row>
    <row r="67" spans="2:14">
      <c r="B67" s="391" t="s">
        <v>574</v>
      </c>
      <c r="C67" s="274" t="s">
        <v>575</v>
      </c>
      <c r="D67" s="274" t="s">
        <v>433</v>
      </c>
      <c r="E67" s="192" t="s">
        <v>583</v>
      </c>
      <c r="F67" s="272">
        <f>'3.1 Asset useful life'!$E$27</f>
        <v>5</v>
      </c>
      <c r="G67" s="309">
        <v>766933.73943456332</v>
      </c>
      <c r="H67" s="309">
        <v>0</v>
      </c>
      <c r="I67" s="309">
        <v>0</v>
      </c>
      <c r="J67" s="309">
        <v>-16646.877202480042</v>
      </c>
      <c r="K67" s="310">
        <f t="shared" si="6"/>
        <v>750286.86223208322</v>
      </c>
      <c r="L67" s="309">
        <v>-450172.11733924993</v>
      </c>
      <c r="M67" s="309">
        <f t="shared" si="4"/>
        <v>-150057.37244641664</v>
      </c>
      <c r="N67" s="282">
        <f t="shared" si="5"/>
        <v>150057.37244641664</v>
      </c>
    </row>
    <row r="68" spans="2:14">
      <c r="B68" s="391" t="s">
        <v>574</v>
      </c>
      <c r="C68" s="274" t="s">
        <v>575</v>
      </c>
      <c r="D68" s="274" t="s">
        <v>433</v>
      </c>
      <c r="E68" s="192" t="s">
        <v>584</v>
      </c>
      <c r="F68" s="272">
        <f>'3.1 Asset useful life'!$E$27</f>
        <v>5</v>
      </c>
      <c r="G68" s="309">
        <v>452421.39995830401</v>
      </c>
      <c r="H68" s="309">
        <v>0</v>
      </c>
      <c r="I68" s="309">
        <v>0</v>
      </c>
      <c r="J68" s="309">
        <v>-28328.948243196301</v>
      </c>
      <c r="K68" s="310">
        <f t="shared" ref="K68" si="7">SUM(G68:J68)</f>
        <v>424092.45171510772</v>
      </c>
      <c r="L68" s="309">
        <v>-169636.9806860431</v>
      </c>
      <c r="M68" s="309">
        <f t="shared" si="4"/>
        <v>-84818.490343021549</v>
      </c>
      <c r="N68" s="282">
        <f t="shared" si="5"/>
        <v>169636.98068604307</v>
      </c>
    </row>
    <row r="69" spans="2:14">
      <c r="B69" s="391" t="s">
        <v>574</v>
      </c>
      <c r="C69" s="274" t="s">
        <v>575</v>
      </c>
      <c r="D69" s="274" t="s">
        <v>433</v>
      </c>
      <c r="E69" s="192" t="s">
        <v>683</v>
      </c>
      <c r="F69" s="272">
        <f>'3.1 Asset useful life'!$E$27</f>
        <v>5</v>
      </c>
      <c r="G69" s="309">
        <v>2010779.3489610634</v>
      </c>
      <c r="H69" s="309">
        <v>0</v>
      </c>
      <c r="I69" s="309">
        <v>0</v>
      </c>
      <c r="J69" s="309">
        <v>-373564.15286218864</v>
      </c>
      <c r="K69" s="310">
        <f>SUM(G69:J69)</f>
        <v>1637215.1960988748</v>
      </c>
      <c r="L69" s="309">
        <v>-327443.03921977495</v>
      </c>
      <c r="M69" s="309">
        <f>IF(SUM(K69:L69)&gt;0,-K69/F69,0)</f>
        <v>-327443.03921977495</v>
      </c>
      <c r="N69" s="282">
        <f>SUM(K69:M69)</f>
        <v>982329.11765932478</v>
      </c>
    </row>
    <row r="70" spans="2:14">
      <c r="B70" s="391" t="s">
        <v>574</v>
      </c>
      <c r="C70" s="274" t="s">
        <v>575</v>
      </c>
      <c r="D70" s="274" t="s">
        <v>433</v>
      </c>
      <c r="E70" s="192" t="s">
        <v>686</v>
      </c>
      <c r="F70" s="272">
        <v>5</v>
      </c>
      <c r="G70" s="309">
        <v>1261087.8114700522</v>
      </c>
      <c r="H70" s="309">
        <v>0</v>
      </c>
      <c r="I70" s="309">
        <v>0</v>
      </c>
      <c r="J70" s="309">
        <v>-1176.2703046694937</v>
      </c>
      <c r="K70" s="310">
        <f>SUM(G70:J70)</f>
        <v>1259911.5411653828</v>
      </c>
      <c r="L70" s="309">
        <v>0</v>
      </c>
      <c r="M70" s="309">
        <f>IF(SUM(K70:L70)&gt;0,-K70/F70,0)</f>
        <v>-251982.30823307656</v>
      </c>
      <c r="N70" s="282">
        <f>SUM(K70:M70)</f>
        <v>1007929.2329323062</v>
      </c>
    </row>
    <row r="71" spans="2:14">
      <c r="B71" s="391" t="s">
        <v>574</v>
      </c>
      <c r="C71" s="274" t="s">
        <v>575</v>
      </c>
      <c r="D71" s="274" t="s">
        <v>433</v>
      </c>
      <c r="E71" s="192" t="s">
        <v>694</v>
      </c>
      <c r="F71" s="272">
        <v>5</v>
      </c>
      <c r="G71" s="309">
        <v>365717.51278365066</v>
      </c>
      <c r="H71" s="309">
        <v>0</v>
      </c>
      <c r="I71" s="309">
        <v>0</v>
      </c>
      <c r="J71" s="309">
        <v>-60716.725238362356</v>
      </c>
      <c r="K71" s="310">
        <f>SUM(G71:J71)</f>
        <v>305000.78754528833</v>
      </c>
      <c r="L71" s="309">
        <v>0</v>
      </c>
      <c r="M71" s="309">
        <f>IF(SUM(K71:L71)&gt;0,-K71/F71,0)*0</f>
        <v>0</v>
      </c>
      <c r="N71" s="282">
        <f>SUM(K71:M71)</f>
        <v>305000.78754528833</v>
      </c>
    </row>
    <row r="72" spans="2:14">
      <c r="B72" s="391" t="s">
        <v>574</v>
      </c>
      <c r="C72" s="274" t="s">
        <v>314</v>
      </c>
      <c r="D72" s="274" t="s">
        <v>314</v>
      </c>
      <c r="E72" s="192" t="s">
        <v>665</v>
      </c>
      <c r="F72" s="272" t="str">
        <f>'3.1 Asset useful life'!$E$33</f>
        <v>Various</v>
      </c>
      <c r="G72" s="309">
        <v>449341.17267043405</v>
      </c>
      <c r="H72" s="309">
        <v>172469.26100873388</v>
      </c>
      <c r="I72" s="309">
        <v>0</v>
      </c>
      <c r="J72" s="309">
        <v>-493.92623767454552</v>
      </c>
      <c r="K72" s="310">
        <f t="shared" si="6"/>
        <v>621316.50744149333</v>
      </c>
      <c r="L72" s="309">
        <v>-142015.20035772907</v>
      </c>
      <c r="M72" s="309">
        <v>0</v>
      </c>
      <c r="N72" s="282">
        <f t="shared" si="5"/>
        <v>479301.30708376423</v>
      </c>
    </row>
    <row r="73" spans="2:14">
      <c r="B73" s="391" t="s">
        <v>574</v>
      </c>
      <c r="C73" s="274" t="s">
        <v>314</v>
      </c>
      <c r="D73" s="274" t="s">
        <v>314</v>
      </c>
      <c r="E73" s="192" t="s">
        <v>584</v>
      </c>
      <c r="F73" s="272" t="str">
        <f>'3.1 Asset useful life'!$E$33</f>
        <v>Various</v>
      </c>
      <c r="G73" s="309">
        <v>0</v>
      </c>
      <c r="H73" s="309">
        <v>142927.08488895532</v>
      </c>
      <c r="I73" s="309">
        <v>0</v>
      </c>
      <c r="J73" s="309">
        <v>-20883.731600772029</v>
      </c>
      <c r="K73" s="310">
        <f t="shared" si="6"/>
        <v>122043.35328818328</v>
      </c>
      <c r="L73" s="309">
        <v>-152687.41073387751</v>
      </c>
      <c r="M73" s="309">
        <v>0</v>
      </c>
      <c r="N73" s="282">
        <f t="shared" si="5"/>
        <v>-30644.057445694227</v>
      </c>
    </row>
    <row r="74" spans="2:14">
      <c r="B74" s="391" t="s">
        <v>574</v>
      </c>
      <c r="C74" s="274" t="s">
        <v>314</v>
      </c>
      <c r="D74" s="274" t="s">
        <v>314</v>
      </c>
      <c r="E74" s="192" t="s">
        <v>683</v>
      </c>
      <c r="F74" s="272" t="str">
        <f>'3.1 Asset useful life'!$E$33</f>
        <v>Various</v>
      </c>
      <c r="G74" s="309">
        <v>0</v>
      </c>
      <c r="H74" s="309">
        <v>152040.87993159785</v>
      </c>
      <c r="I74" s="309">
        <v>0</v>
      </c>
      <c r="J74" s="309">
        <v>-16695.034901900923</v>
      </c>
      <c r="K74" s="310">
        <f t="shared" ref="K74" si="8">SUM(G74:J74)</f>
        <v>135345.84502969694</v>
      </c>
      <c r="L74" s="309">
        <v>-154240.93423591068</v>
      </c>
      <c r="M74" s="309">
        <v>0</v>
      </c>
      <c r="N74" s="282">
        <f t="shared" ref="N74" si="9">SUM(K74:M74)</f>
        <v>-18895.089206213743</v>
      </c>
    </row>
    <row r="75" spans="2:14">
      <c r="B75" s="391" t="s">
        <v>574</v>
      </c>
      <c r="C75" s="274" t="s">
        <v>314</v>
      </c>
      <c r="D75" s="274" t="s">
        <v>314</v>
      </c>
      <c r="E75" s="192" t="str">
        <f>E70</f>
        <v>During FY23</v>
      </c>
      <c r="F75" s="272" t="str">
        <f>'3.1 Asset useful life'!$E$33</f>
        <v>Various</v>
      </c>
      <c r="G75" s="309">
        <v>0</v>
      </c>
      <c r="H75" s="309">
        <v>297596.44364220294</v>
      </c>
      <c r="I75" s="309">
        <v>0</v>
      </c>
      <c r="J75" s="309">
        <v>-3616.2344042875402</v>
      </c>
      <c r="K75" s="310">
        <f t="shared" si="6"/>
        <v>293980.20923791541</v>
      </c>
      <c r="L75" s="309">
        <v>-182836.56671845555</v>
      </c>
      <c r="M75" s="309">
        <v>0</v>
      </c>
      <c r="N75" s="282">
        <f t="shared" si="5"/>
        <v>111143.64251945986</v>
      </c>
    </row>
    <row r="76" spans="2:14">
      <c r="B76" s="391" t="s">
        <v>574</v>
      </c>
      <c r="C76" s="274" t="s">
        <v>314</v>
      </c>
      <c r="D76" s="274" t="s">
        <v>314</v>
      </c>
      <c r="E76" s="192" t="str">
        <f>E71</f>
        <v>During FY24</v>
      </c>
      <c r="F76" s="272" t="str">
        <f>'3.1 Asset useful life'!$E$33</f>
        <v>Various</v>
      </c>
      <c r="G76" s="309">
        <v>0</v>
      </c>
      <c r="H76" s="309">
        <v>310239.80065274367</v>
      </c>
      <c r="I76" s="309">
        <v>0</v>
      </c>
      <c r="J76" s="309">
        <v>603.19216833405801</v>
      </c>
      <c r="K76" s="310">
        <f t="shared" si="6"/>
        <v>310842.9928210777</v>
      </c>
      <c r="L76" s="309">
        <v>0</v>
      </c>
      <c r="M76" s="309">
        <v>-116394.55037429753</v>
      </c>
      <c r="N76" s="282">
        <f t="shared" si="5"/>
        <v>194448.44244678016</v>
      </c>
    </row>
    <row r="77" spans="2:14">
      <c r="B77" s="391"/>
      <c r="C77" s="274"/>
      <c r="D77" s="274"/>
      <c r="E77" s="192"/>
      <c r="F77" s="272"/>
      <c r="G77" s="309"/>
      <c r="H77" s="309"/>
      <c r="I77" s="309"/>
      <c r="J77" s="309"/>
      <c r="K77" s="310">
        <f t="shared" si="6"/>
        <v>0</v>
      </c>
      <c r="L77" s="309"/>
      <c r="M77" s="309"/>
      <c r="N77" s="282">
        <f t="shared" si="5"/>
        <v>0</v>
      </c>
    </row>
    <row r="78" spans="2:14">
      <c r="B78" s="391"/>
      <c r="C78" s="274"/>
      <c r="D78" s="274"/>
      <c r="E78" s="192"/>
      <c r="F78" s="272"/>
      <c r="G78" s="309"/>
      <c r="H78" s="309"/>
      <c r="I78" s="309"/>
      <c r="J78" s="309"/>
      <c r="K78" s="310">
        <f t="shared" si="6"/>
        <v>0</v>
      </c>
      <c r="L78" s="309"/>
      <c r="M78" s="309"/>
      <c r="N78" s="282">
        <f t="shared" si="5"/>
        <v>0</v>
      </c>
    </row>
    <row r="79" spans="2:14">
      <c r="B79" s="391"/>
      <c r="C79" s="274"/>
      <c r="D79" s="274"/>
      <c r="E79" s="192"/>
      <c r="F79" s="272"/>
      <c r="G79" s="309"/>
      <c r="H79" s="309"/>
      <c r="I79" s="309"/>
      <c r="J79" s="309"/>
      <c r="K79" s="310">
        <f>SUM(G79:J79)</f>
        <v>0</v>
      </c>
      <c r="L79" s="309"/>
      <c r="M79" s="309"/>
      <c r="N79" s="282">
        <f t="shared" si="5"/>
        <v>0</v>
      </c>
    </row>
    <row r="80" spans="2:14">
      <c r="B80" s="41"/>
      <c r="C80" s="40"/>
      <c r="D80" s="40" t="s">
        <v>26</v>
      </c>
      <c r="E80" s="46"/>
      <c r="F80" s="46"/>
      <c r="G80" s="284">
        <f t="shared" ref="G80:L80" si="10">SUM(G60:G79)</f>
        <v>9393089.5592997149</v>
      </c>
      <c r="H80" s="284">
        <f t="shared" si="10"/>
        <v>1075273.4701242335</v>
      </c>
      <c r="I80" s="284">
        <f t="shared" si="10"/>
        <v>0</v>
      </c>
      <c r="J80" s="284">
        <f t="shared" si="10"/>
        <v>-832084.2378723846</v>
      </c>
      <c r="K80" s="284">
        <f t="shared" si="10"/>
        <v>9636278.791551562</v>
      </c>
      <c r="L80" s="284">
        <f t="shared" si="10"/>
        <v>-5179431.884737175</v>
      </c>
      <c r="M80" s="284">
        <f>SUM(M60:M79)</f>
        <v>-1106539.1701469147</v>
      </c>
      <c r="N80" s="284">
        <f>SUM(N60:N79)</f>
        <v>3350307.7366674757</v>
      </c>
    </row>
    <row r="91" ht="29.25" customHeight="1"/>
  </sheetData>
  <mergeCells count="1">
    <mergeCell ref="I5:K5"/>
  </mergeCells>
  <phoneticPr fontId="38"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79">
      <formula1>rsharedassets</formula1>
    </dataValidation>
  </dataValidations>
  <pageMargins left="0.75" right="0.75" top="1" bottom="1" header="0.5" footer="0.5"/>
  <pageSetup paperSize="9" scale="27" orientation="landscape" r:id="rId1"/>
  <headerFooter alignWithMargins="0"/>
  <ignoredErrors>
    <ignoredError sqref="K60:K67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7"/>
  <sheetViews>
    <sheetView zoomScale="80" zoomScaleNormal="80" workbookViewId="0"/>
  </sheetViews>
  <sheetFormatPr defaultColWidth="9.140625" defaultRowHeight="12.75"/>
  <cols>
    <col min="1" max="1" width="12.140625" style="34" customWidth="1"/>
    <col min="2" max="2" width="21" style="34" customWidth="1"/>
    <col min="3" max="3" width="42.140625" style="34" customWidth="1"/>
    <col min="4" max="4" width="28.85546875" style="34" customWidth="1"/>
    <col min="5" max="5" width="22.5703125" style="34" customWidth="1"/>
    <col min="6" max="6" width="20.5703125" style="34" customWidth="1"/>
    <col min="7" max="7" width="22.5703125" style="34" customWidth="1"/>
    <col min="8" max="8" width="9.42578125" style="34" customWidth="1"/>
    <col min="9" max="9" width="25.140625" style="34" customWidth="1"/>
    <col min="10" max="16384" width="9.140625" style="34"/>
  </cols>
  <sheetData>
    <row r="1" spans="2:9" ht="20.25">
      <c r="B1" s="35" t="s">
        <v>120</v>
      </c>
      <c r="C1" s="35"/>
      <c r="D1" s="21"/>
      <c r="E1" s="21"/>
      <c r="F1" s="21"/>
      <c r="G1" s="21"/>
    </row>
    <row r="2" spans="2:9" ht="20.25">
      <c r="B2" s="52" t="str">
        <f>Tradingname</f>
        <v>APA (PILBARA PIPELINE) PTY LTD</v>
      </c>
      <c r="C2" s="53"/>
      <c r="D2" s="35"/>
      <c r="E2" s="499" t="s">
        <v>485</v>
      </c>
      <c r="F2" s="499"/>
      <c r="G2" s="499"/>
    </row>
    <row r="3" spans="2:9" ht="17.25" customHeight="1">
      <c r="B3" s="54" t="s">
        <v>240</v>
      </c>
      <c r="C3" s="55" t="str">
        <f>TEXT(Yearstart,"dd/mm/yyyy")&amp;" to "&amp;TEXT(Yearending,"dd/mm/yyyy")</f>
        <v>01/07/2023 to 30/06/2024</v>
      </c>
      <c r="E3" s="499"/>
      <c r="F3" s="499"/>
      <c r="G3" s="499"/>
    </row>
    <row r="4" spans="2:9">
      <c r="E4" s="499"/>
      <c r="F4" s="499"/>
      <c r="G4" s="499"/>
    </row>
    <row r="5" spans="2:9" ht="15.75">
      <c r="B5" s="38" t="s">
        <v>215</v>
      </c>
      <c r="C5" s="36"/>
      <c r="D5" s="36"/>
      <c r="E5" s="36"/>
      <c r="F5" s="37"/>
      <c r="G5" s="36"/>
    </row>
    <row r="6" spans="2:9" ht="15.75">
      <c r="B6" s="38"/>
      <c r="C6" s="36"/>
      <c r="D6" s="36"/>
      <c r="E6" s="36"/>
      <c r="F6" s="37"/>
      <c r="G6" s="36"/>
    </row>
    <row r="7" spans="2:9" ht="40.5" customHeight="1">
      <c r="B7" s="111" t="s">
        <v>223</v>
      </c>
      <c r="C7" s="111" t="s">
        <v>170</v>
      </c>
      <c r="D7" s="111" t="s">
        <v>171</v>
      </c>
      <c r="E7" s="120" t="s">
        <v>172</v>
      </c>
      <c r="F7" s="120" t="s">
        <v>69</v>
      </c>
      <c r="G7" s="120" t="s">
        <v>136</v>
      </c>
    </row>
    <row r="8" spans="2:9">
      <c r="B8" s="113"/>
      <c r="C8" s="113"/>
      <c r="D8" s="117"/>
      <c r="E8" s="126" t="s">
        <v>183</v>
      </c>
      <c r="F8" s="126"/>
      <c r="G8" s="126" t="s">
        <v>183</v>
      </c>
    </row>
    <row r="9" spans="2:9">
      <c r="B9" s="391" t="s">
        <v>574</v>
      </c>
      <c r="C9" s="392" t="s">
        <v>575</v>
      </c>
      <c r="D9" s="392" t="s">
        <v>433</v>
      </c>
      <c r="E9" s="296">
        <v>372655154.04000002</v>
      </c>
      <c r="F9" s="115">
        <v>2.1877464447621991E-2</v>
      </c>
      <c r="G9" s="312">
        <f>E9*F9</f>
        <v>8152749.8837331971</v>
      </c>
      <c r="I9" s="428"/>
    </row>
    <row r="10" spans="2:9">
      <c r="B10" s="391" t="s">
        <v>574</v>
      </c>
      <c r="C10" s="392" t="s">
        <v>314</v>
      </c>
      <c r="D10" s="392" t="s">
        <v>314</v>
      </c>
      <c r="E10" s="296">
        <v>73437299.222000003</v>
      </c>
      <c r="F10" s="115">
        <v>2.0201299932527172E-2</v>
      </c>
      <c r="G10" s="312">
        <f t="shared" ref="G10:G35" si="0">E10*F10</f>
        <v>1483528.9078183665</v>
      </c>
    </row>
    <row r="11" spans="2:9">
      <c r="B11" s="146"/>
      <c r="C11" s="146"/>
      <c r="D11" s="146"/>
      <c r="E11" s="296"/>
      <c r="F11" s="115"/>
      <c r="G11" s="312">
        <f t="shared" si="0"/>
        <v>0</v>
      </c>
    </row>
    <row r="12" spans="2:9">
      <c r="B12" s="146"/>
      <c r="C12" s="146"/>
      <c r="D12" s="146"/>
      <c r="E12" s="296"/>
      <c r="F12" s="115"/>
      <c r="G12" s="312">
        <f t="shared" si="0"/>
        <v>0</v>
      </c>
    </row>
    <row r="13" spans="2:9">
      <c r="B13" s="146"/>
      <c r="C13" s="146"/>
      <c r="D13" s="146"/>
      <c r="E13" s="296"/>
      <c r="F13" s="115"/>
      <c r="G13" s="312">
        <f t="shared" si="0"/>
        <v>0</v>
      </c>
    </row>
    <row r="14" spans="2:9">
      <c r="B14" s="146"/>
      <c r="C14" s="146"/>
      <c r="D14" s="146"/>
      <c r="E14" s="296"/>
      <c r="F14" s="115"/>
      <c r="G14" s="312">
        <f t="shared" si="0"/>
        <v>0</v>
      </c>
    </row>
    <row r="15" spans="2:9">
      <c r="B15" s="146"/>
      <c r="C15" s="146"/>
      <c r="D15" s="146"/>
      <c r="E15" s="296"/>
      <c r="F15" s="115"/>
      <c r="G15" s="312">
        <f t="shared" si="0"/>
        <v>0</v>
      </c>
    </row>
    <row r="16" spans="2:9">
      <c r="B16" s="146"/>
      <c r="C16" s="146"/>
      <c r="D16" s="146"/>
      <c r="E16" s="296"/>
      <c r="F16" s="115"/>
      <c r="G16" s="312">
        <f t="shared" si="0"/>
        <v>0</v>
      </c>
    </row>
    <row r="17" spans="2:7">
      <c r="B17" s="146"/>
      <c r="C17" s="146"/>
      <c r="D17" s="146"/>
      <c r="E17" s="296"/>
      <c r="F17" s="115"/>
      <c r="G17" s="312">
        <f t="shared" si="0"/>
        <v>0</v>
      </c>
    </row>
    <row r="18" spans="2:7">
      <c r="B18" s="146"/>
      <c r="C18" s="146"/>
      <c r="D18" s="146"/>
      <c r="E18" s="296"/>
      <c r="F18" s="115"/>
      <c r="G18" s="312">
        <f t="shared" si="0"/>
        <v>0</v>
      </c>
    </row>
    <row r="19" spans="2:7">
      <c r="B19" s="146"/>
      <c r="C19" s="146"/>
      <c r="D19" s="146"/>
      <c r="E19" s="296"/>
      <c r="F19" s="115"/>
      <c r="G19" s="312">
        <f t="shared" si="0"/>
        <v>0</v>
      </c>
    </row>
    <row r="20" spans="2:7">
      <c r="B20" s="146"/>
      <c r="C20" s="146"/>
      <c r="D20" s="146"/>
      <c r="E20" s="296"/>
      <c r="F20" s="115"/>
      <c r="G20" s="312">
        <f t="shared" si="0"/>
        <v>0</v>
      </c>
    </row>
    <row r="21" spans="2:7">
      <c r="B21" s="146"/>
      <c r="C21" s="146"/>
      <c r="D21" s="146"/>
      <c r="E21" s="296"/>
      <c r="F21" s="115"/>
      <c r="G21" s="312">
        <f t="shared" si="0"/>
        <v>0</v>
      </c>
    </row>
    <row r="22" spans="2:7">
      <c r="B22" s="146"/>
      <c r="C22" s="146"/>
      <c r="D22" s="146"/>
      <c r="E22" s="296"/>
      <c r="F22" s="115"/>
      <c r="G22" s="312">
        <f t="shared" si="0"/>
        <v>0</v>
      </c>
    </row>
    <row r="23" spans="2:7">
      <c r="B23" s="146"/>
      <c r="C23" s="146"/>
      <c r="D23" s="146"/>
      <c r="E23" s="296"/>
      <c r="F23" s="115"/>
      <c r="G23" s="312">
        <f t="shared" si="0"/>
        <v>0</v>
      </c>
    </row>
    <row r="24" spans="2:7">
      <c r="B24" s="146"/>
      <c r="C24" s="146"/>
      <c r="D24" s="146"/>
      <c r="E24" s="296"/>
      <c r="F24" s="115"/>
      <c r="G24" s="312">
        <f t="shared" si="0"/>
        <v>0</v>
      </c>
    </row>
    <row r="25" spans="2:7">
      <c r="B25" s="146"/>
      <c r="C25" s="146"/>
      <c r="D25" s="146"/>
      <c r="E25" s="296"/>
      <c r="F25" s="115"/>
      <c r="G25" s="312">
        <f t="shared" si="0"/>
        <v>0</v>
      </c>
    </row>
    <row r="26" spans="2:7">
      <c r="B26" s="146"/>
      <c r="C26" s="146"/>
      <c r="D26" s="146"/>
      <c r="E26" s="296"/>
      <c r="F26" s="115"/>
      <c r="G26" s="312">
        <f t="shared" si="0"/>
        <v>0</v>
      </c>
    </row>
    <row r="27" spans="2:7">
      <c r="B27" s="146"/>
      <c r="C27" s="146"/>
      <c r="D27" s="146"/>
      <c r="E27" s="296"/>
      <c r="F27" s="115"/>
      <c r="G27" s="312">
        <f t="shared" si="0"/>
        <v>0</v>
      </c>
    </row>
    <row r="28" spans="2:7">
      <c r="B28" s="146"/>
      <c r="C28" s="146"/>
      <c r="D28" s="146"/>
      <c r="E28" s="296"/>
      <c r="F28" s="115"/>
      <c r="G28" s="312">
        <f t="shared" si="0"/>
        <v>0</v>
      </c>
    </row>
    <row r="29" spans="2:7">
      <c r="B29" s="146"/>
      <c r="C29" s="146"/>
      <c r="D29" s="146"/>
      <c r="E29" s="296"/>
      <c r="F29" s="115"/>
      <c r="G29" s="312">
        <f t="shared" si="0"/>
        <v>0</v>
      </c>
    </row>
    <row r="30" spans="2:7">
      <c r="B30" s="146"/>
      <c r="C30" s="146"/>
      <c r="D30" s="146"/>
      <c r="E30" s="296"/>
      <c r="F30" s="115"/>
      <c r="G30" s="312">
        <f t="shared" si="0"/>
        <v>0</v>
      </c>
    </row>
    <row r="31" spans="2:7">
      <c r="B31" s="146"/>
      <c r="C31" s="146"/>
      <c r="D31" s="146"/>
      <c r="E31" s="296"/>
      <c r="F31" s="115"/>
      <c r="G31" s="312">
        <f t="shared" si="0"/>
        <v>0</v>
      </c>
    </row>
    <row r="32" spans="2:7">
      <c r="B32" s="146"/>
      <c r="C32" s="146"/>
      <c r="D32" s="146"/>
      <c r="E32" s="296"/>
      <c r="F32" s="115"/>
      <c r="G32" s="312">
        <f t="shared" si="0"/>
        <v>0</v>
      </c>
    </row>
    <row r="33" spans="2:7">
      <c r="B33" s="146"/>
      <c r="C33" s="146"/>
      <c r="D33" s="146"/>
      <c r="E33" s="296"/>
      <c r="F33" s="115"/>
      <c r="G33" s="312">
        <f t="shared" si="0"/>
        <v>0</v>
      </c>
    </row>
    <row r="34" spans="2:7">
      <c r="B34" s="146"/>
      <c r="C34" s="146"/>
      <c r="D34" s="146"/>
      <c r="E34" s="296"/>
      <c r="F34" s="115"/>
      <c r="G34" s="312">
        <f t="shared" si="0"/>
        <v>0</v>
      </c>
    </row>
    <row r="35" spans="2:7">
      <c r="B35" s="146"/>
      <c r="C35" s="146"/>
      <c r="D35" s="146"/>
      <c r="E35" s="296"/>
      <c r="F35" s="115"/>
      <c r="G35" s="312">
        <f t="shared" si="0"/>
        <v>0</v>
      </c>
    </row>
    <row r="36" spans="2:7">
      <c r="B36" s="42"/>
      <c r="C36" s="502" t="s">
        <v>25</v>
      </c>
      <c r="D36" s="503"/>
      <c r="E36" s="282">
        <f>SUM(E9:E35)</f>
        <v>446092453.26200002</v>
      </c>
      <c r="F36" s="39"/>
      <c r="G36" s="312">
        <f>SUM(G9:G35)</f>
        <v>9636278.7915515639</v>
      </c>
    </row>
    <row r="37" spans="2:7">
      <c r="E37" s="275"/>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AB1"/>
  <sheetViews>
    <sheetView zoomScale="80" zoomScaleNormal="80" workbookViewId="0"/>
  </sheetViews>
  <sheetFormatPr defaultColWidth="9" defaultRowHeight="12.75"/>
  <cols>
    <col min="1" max="16384" width="9" style="364"/>
  </cols>
  <sheetData>
    <row r="1" spans="1:28">
      <c r="A1"/>
      <c r="N1"/>
      <c r="AB1"/>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pane xSplit="29" ySplit="8" topLeftCell="AU9" activePane="bottomRight" state="frozen"/>
      <selection pane="topRight" activeCell="AD1" sqref="AD1"/>
      <selection pane="bottomLeft" activeCell="A9" sqref="A9"/>
      <selection pane="bottomRight"/>
    </sheetView>
  </sheetViews>
  <sheetFormatPr defaultColWidth="9" defaultRowHeight="12.75" outlineLevelCol="1"/>
  <cols>
    <col min="1" max="1" width="11.42578125" style="364" customWidth="1"/>
    <col min="2" max="2" width="22.140625" style="364" customWidth="1"/>
    <col min="3" max="3" width="25.42578125" style="364" customWidth="1"/>
    <col min="4" max="4" width="50.5703125" style="364" customWidth="1"/>
    <col min="5" max="5" width="23.85546875" style="364" customWidth="1"/>
    <col min="6" max="26" width="12" style="364" hidden="1" customWidth="1" outlineLevel="1"/>
    <col min="27" max="29" width="13.5703125" style="364" hidden="1" customWidth="1" outlineLevel="1"/>
    <col min="30" max="30" width="13.5703125" style="364" bestFit="1" customWidth="1" collapsed="1"/>
    <col min="31" max="31" width="12.140625" style="364" customWidth="1"/>
    <col min="32" max="33" width="12" style="364" customWidth="1"/>
    <col min="34" max="41" width="14" style="364" customWidth="1"/>
    <col min="42" max="58" width="13.42578125" style="364" bestFit="1" customWidth="1"/>
    <col min="59" max="59" width="13.140625" style="364" customWidth="1"/>
    <col min="60" max="60" width="12" style="364" hidden="1" customWidth="1" outlineLevel="1"/>
    <col min="61" max="61" width="18.85546875" style="364" customWidth="1" collapsed="1"/>
    <col min="62" max="16384" width="9" style="364"/>
  </cols>
  <sheetData>
    <row r="1" spans="2:61" ht="20.25">
      <c r="B1" s="363" t="s">
        <v>164</v>
      </c>
    </row>
    <row r="2" spans="2:61" ht="15">
      <c r="B2" s="52" t="str">
        <f>Tradingname</f>
        <v>APA (PILBARA PIPELINE) PTY LTD</v>
      </c>
      <c r="C2" s="53"/>
    </row>
    <row r="3" spans="2:61" ht="19.5" customHeight="1">
      <c r="B3" s="54" t="s">
        <v>240</v>
      </c>
      <c r="C3" s="55" t="str">
        <f>TEXT(Yearstart,"dd/mm/yyyy")&amp;" to "&amp;TEXT(Yearending,"dd/mm/yyyy")</f>
        <v>01/07/2023 to 30/06/2024</v>
      </c>
      <c r="K3" s="367"/>
    </row>
    <row r="4" spans="2:61" ht="20.25">
      <c r="B4" s="363"/>
    </row>
    <row r="5" spans="2:61" ht="15.75">
      <c r="B5" s="366" t="s">
        <v>199</v>
      </c>
      <c r="D5" s="45"/>
      <c r="E5" s="45"/>
    </row>
    <row r="7" spans="2:61" ht="38.25">
      <c r="B7" s="123" t="s">
        <v>223</v>
      </c>
      <c r="C7" s="124" t="s">
        <v>84</v>
      </c>
      <c r="D7" s="124"/>
      <c r="E7" s="127" t="s">
        <v>25</v>
      </c>
      <c r="F7" s="504" t="s">
        <v>83</v>
      </c>
      <c r="G7" s="505"/>
      <c r="H7" s="505"/>
      <c r="I7" s="505"/>
      <c r="J7" s="505"/>
      <c r="K7" s="505"/>
      <c r="L7" s="505"/>
      <c r="M7" s="505"/>
      <c r="N7" s="505"/>
      <c r="O7" s="505"/>
      <c r="P7" s="505"/>
      <c r="Q7" s="505"/>
      <c r="R7" s="505"/>
      <c r="S7" s="505"/>
      <c r="T7" s="505"/>
      <c r="U7" s="505"/>
      <c r="V7" s="505"/>
      <c r="W7" s="505"/>
      <c r="X7" s="505"/>
      <c r="Y7" s="505"/>
      <c r="Z7" s="505"/>
      <c r="AA7" s="505"/>
      <c r="AB7" s="505"/>
      <c r="AC7" s="505"/>
      <c r="AD7" s="505"/>
      <c r="AE7" s="505"/>
      <c r="AF7" s="505"/>
      <c r="AG7" s="505"/>
      <c r="AH7" s="505"/>
      <c r="AI7" s="505"/>
      <c r="AJ7" s="505"/>
      <c r="AK7" s="505"/>
      <c r="AL7" s="505"/>
      <c r="AM7" s="505"/>
      <c r="AN7" s="505"/>
      <c r="AO7" s="505"/>
      <c r="AP7" s="505"/>
      <c r="AQ7" s="505"/>
      <c r="AR7" s="505"/>
      <c r="AS7" s="505"/>
      <c r="AT7" s="505"/>
      <c r="AU7" s="505"/>
      <c r="AV7" s="505"/>
      <c r="AW7" s="505"/>
      <c r="AX7" s="505"/>
      <c r="AY7" s="505"/>
      <c r="AZ7" s="505"/>
      <c r="BA7" s="505"/>
      <c r="BB7" s="505"/>
      <c r="BC7" s="505"/>
      <c r="BD7" s="505"/>
      <c r="BE7" s="505"/>
      <c r="BF7" s="505"/>
      <c r="BG7" s="505"/>
      <c r="BH7" s="505"/>
      <c r="BI7" s="128" t="s">
        <v>206</v>
      </c>
    </row>
    <row r="8" spans="2:61" s="365" customFormat="1">
      <c r="B8" s="129"/>
      <c r="C8" s="276"/>
      <c r="D8" s="276"/>
      <c r="E8" s="276"/>
      <c r="F8" s="341" t="str">
        <f>RIGHT(TEXT(C38,"dd/mm/yyyy"),4)</f>
        <v>1971</v>
      </c>
      <c r="G8" s="342">
        <f>F8+1</f>
        <v>1972</v>
      </c>
      <c r="H8" s="342">
        <f t="shared" ref="H8:BH8" si="0">G8+1</f>
        <v>1973</v>
      </c>
      <c r="I8" s="342">
        <f t="shared" si="0"/>
        <v>1974</v>
      </c>
      <c r="J8" s="342">
        <f t="shared" si="0"/>
        <v>1975</v>
      </c>
      <c r="K8" s="342">
        <f t="shared" si="0"/>
        <v>1976</v>
      </c>
      <c r="L8" s="342">
        <f t="shared" si="0"/>
        <v>1977</v>
      </c>
      <c r="M8" s="342">
        <f t="shared" si="0"/>
        <v>1978</v>
      </c>
      <c r="N8" s="342">
        <f t="shared" si="0"/>
        <v>1979</v>
      </c>
      <c r="O8" s="342">
        <f t="shared" si="0"/>
        <v>1980</v>
      </c>
      <c r="P8" s="342">
        <f t="shared" si="0"/>
        <v>1981</v>
      </c>
      <c r="Q8" s="342">
        <f t="shared" si="0"/>
        <v>1982</v>
      </c>
      <c r="R8" s="342">
        <f t="shared" si="0"/>
        <v>1983</v>
      </c>
      <c r="S8" s="342">
        <f t="shared" si="0"/>
        <v>1984</v>
      </c>
      <c r="T8" s="342">
        <f t="shared" si="0"/>
        <v>1985</v>
      </c>
      <c r="U8" s="342">
        <f t="shared" si="0"/>
        <v>1986</v>
      </c>
      <c r="V8" s="342">
        <f t="shared" si="0"/>
        <v>1987</v>
      </c>
      <c r="W8" s="342">
        <f t="shared" si="0"/>
        <v>1988</v>
      </c>
      <c r="X8" s="342">
        <f t="shared" si="0"/>
        <v>1989</v>
      </c>
      <c r="Y8" s="342">
        <f t="shared" si="0"/>
        <v>1990</v>
      </c>
      <c r="Z8" s="342">
        <f t="shared" si="0"/>
        <v>1991</v>
      </c>
      <c r="AA8" s="342">
        <f t="shared" si="0"/>
        <v>1992</v>
      </c>
      <c r="AB8" s="342">
        <f t="shared" si="0"/>
        <v>1993</v>
      </c>
      <c r="AC8" s="342">
        <f t="shared" si="0"/>
        <v>1994</v>
      </c>
      <c r="AD8" s="342">
        <f t="shared" si="0"/>
        <v>1995</v>
      </c>
      <c r="AE8" s="342">
        <f t="shared" si="0"/>
        <v>1996</v>
      </c>
      <c r="AF8" s="342">
        <f t="shared" si="0"/>
        <v>1997</v>
      </c>
      <c r="AG8" s="342">
        <f t="shared" si="0"/>
        <v>1998</v>
      </c>
      <c r="AH8" s="342">
        <f t="shared" si="0"/>
        <v>1999</v>
      </c>
      <c r="AI8" s="342">
        <f t="shared" si="0"/>
        <v>2000</v>
      </c>
      <c r="AJ8" s="342">
        <f t="shared" si="0"/>
        <v>2001</v>
      </c>
      <c r="AK8" s="342">
        <f t="shared" si="0"/>
        <v>2002</v>
      </c>
      <c r="AL8" s="342">
        <f t="shared" si="0"/>
        <v>2003</v>
      </c>
      <c r="AM8" s="342">
        <f t="shared" si="0"/>
        <v>2004</v>
      </c>
      <c r="AN8" s="342">
        <f t="shared" si="0"/>
        <v>2005</v>
      </c>
      <c r="AO8" s="342">
        <f t="shared" si="0"/>
        <v>2006</v>
      </c>
      <c r="AP8" s="342">
        <f t="shared" si="0"/>
        <v>2007</v>
      </c>
      <c r="AQ8" s="342">
        <f t="shared" si="0"/>
        <v>2008</v>
      </c>
      <c r="AR8" s="342">
        <f t="shared" si="0"/>
        <v>2009</v>
      </c>
      <c r="AS8" s="342">
        <f t="shared" si="0"/>
        <v>2010</v>
      </c>
      <c r="AT8" s="342">
        <f t="shared" si="0"/>
        <v>2011</v>
      </c>
      <c r="AU8" s="342">
        <f t="shared" si="0"/>
        <v>2012</v>
      </c>
      <c r="AV8" s="342">
        <f t="shared" si="0"/>
        <v>2013</v>
      </c>
      <c r="AW8" s="342">
        <f t="shared" si="0"/>
        <v>2014</v>
      </c>
      <c r="AX8" s="342">
        <f t="shared" si="0"/>
        <v>2015</v>
      </c>
      <c r="AY8" s="342">
        <f t="shared" si="0"/>
        <v>2016</v>
      </c>
      <c r="AZ8" s="342">
        <f t="shared" si="0"/>
        <v>2017</v>
      </c>
      <c r="BA8" s="342">
        <f t="shared" si="0"/>
        <v>2018</v>
      </c>
      <c r="BB8" s="342">
        <f t="shared" si="0"/>
        <v>2019</v>
      </c>
      <c r="BC8" s="342">
        <f t="shared" si="0"/>
        <v>2020</v>
      </c>
      <c r="BD8" s="342">
        <f t="shared" si="0"/>
        <v>2021</v>
      </c>
      <c r="BE8" s="342">
        <f t="shared" si="0"/>
        <v>2022</v>
      </c>
      <c r="BF8" s="342">
        <f t="shared" si="0"/>
        <v>2023</v>
      </c>
      <c r="BG8" s="342">
        <f t="shared" si="0"/>
        <v>2024</v>
      </c>
      <c r="BH8" s="342">
        <f t="shared" si="0"/>
        <v>2025</v>
      </c>
    </row>
    <row r="9" spans="2:61">
      <c r="B9" s="393">
        <v>3</v>
      </c>
      <c r="C9" s="156" t="s">
        <v>66</v>
      </c>
      <c r="D9" s="157"/>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c r="B10" s="326"/>
      <c r="C10" s="130"/>
      <c r="D10" s="152" t="s">
        <v>73</v>
      </c>
      <c r="E10" s="282">
        <f t="shared" ref="E10:E32" si="1">SUM(F10:BH10)</f>
        <v>127464313.9814703</v>
      </c>
      <c r="F10" s="283">
        <v>0</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v>0</v>
      </c>
      <c r="Y10" s="283">
        <v>0</v>
      </c>
      <c r="Z10" s="283">
        <v>0</v>
      </c>
      <c r="AA10" s="283">
        <v>0</v>
      </c>
      <c r="AB10" s="283">
        <v>0</v>
      </c>
      <c r="AC10" s="283">
        <v>0</v>
      </c>
      <c r="AD10" s="283">
        <v>79239783.988613024</v>
      </c>
      <c r="AE10" s="283">
        <v>0</v>
      </c>
      <c r="AF10" s="283">
        <v>0</v>
      </c>
      <c r="AG10" s="283">
        <v>48224529.992857277</v>
      </c>
      <c r="AH10" s="283">
        <v>0</v>
      </c>
      <c r="AI10" s="283">
        <v>0</v>
      </c>
      <c r="AJ10" s="283">
        <v>0</v>
      </c>
      <c r="AK10" s="283">
        <v>0</v>
      </c>
      <c r="AL10" s="283">
        <v>0</v>
      </c>
      <c r="AM10" s="283">
        <v>0</v>
      </c>
      <c r="AN10" s="283">
        <v>0</v>
      </c>
      <c r="AO10" s="283">
        <v>0</v>
      </c>
      <c r="AP10" s="283">
        <v>0</v>
      </c>
      <c r="AQ10" s="283">
        <v>0</v>
      </c>
      <c r="AR10" s="283">
        <v>0</v>
      </c>
      <c r="AS10" s="283">
        <v>0</v>
      </c>
      <c r="AT10" s="283">
        <v>0</v>
      </c>
      <c r="AU10" s="283">
        <v>0</v>
      </c>
      <c r="AV10" s="283">
        <v>0</v>
      </c>
      <c r="AW10" s="283">
        <v>0</v>
      </c>
      <c r="AX10" s="283">
        <v>0</v>
      </c>
      <c r="AY10" s="283">
        <v>0</v>
      </c>
      <c r="AZ10" s="283">
        <v>0</v>
      </c>
      <c r="BA10" s="283">
        <v>0</v>
      </c>
      <c r="BB10" s="283">
        <v>0</v>
      </c>
      <c r="BC10" s="283">
        <v>0</v>
      </c>
      <c r="BD10" s="283">
        <v>0</v>
      </c>
      <c r="BE10" s="283">
        <v>0</v>
      </c>
      <c r="BF10" s="283">
        <v>0</v>
      </c>
      <c r="BG10" s="283">
        <v>0</v>
      </c>
      <c r="BH10" s="283"/>
    </row>
    <row r="11" spans="2:61">
      <c r="B11" s="326"/>
      <c r="C11" s="130"/>
      <c r="D11" s="152" t="s">
        <v>167</v>
      </c>
      <c r="E11" s="282">
        <f>SUM(F11:BH11)</f>
        <v>4971651.8977847164</v>
      </c>
      <c r="F11" s="283">
        <v>0</v>
      </c>
      <c r="G11" s="283">
        <v>0</v>
      </c>
      <c r="H11" s="283">
        <v>0</v>
      </c>
      <c r="I11" s="283">
        <v>0</v>
      </c>
      <c r="J11" s="283">
        <v>0</v>
      </c>
      <c r="K11" s="283">
        <v>0</v>
      </c>
      <c r="L11" s="283">
        <v>0</v>
      </c>
      <c r="M11" s="283">
        <v>0</v>
      </c>
      <c r="N11" s="283">
        <v>0</v>
      </c>
      <c r="O11" s="283">
        <v>0</v>
      </c>
      <c r="P11" s="283">
        <v>0</v>
      </c>
      <c r="Q11" s="283">
        <v>0</v>
      </c>
      <c r="R11" s="283">
        <v>0</v>
      </c>
      <c r="S11" s="283">
        <v>0</v>
      </c>
      <c r="T11" s="283">
        <v>0</v>
      </c>
      <c r="U11" s="283">
        <v>0</v>
      </c>
      <c r="V11" s="283">
        <v>0</v>
      </c>
      <c r="W11" s="283">
        <v>0</v>
      </c>
      <c r="X11" s="283">
        <v>0</v>
      </c>
      <c r="Y11" s="283">
        <v>0</v>
      </c>
      <c r="Z11" s="283">
        <v>0</v>
      </c>
      <c r="AA11" s="283">
        <v>0</v>
      </c>
      <c r="AB11" s="283">
        <v>0</v>
      </c>
      <c r="AC11" s="283">
        <v>0</v>
      </c>
      <c r="AD11" s="283">
        <v>2186347.1279877527</v>
      </c>
      <c r="AE11" s="283">
        <v>67584.146151089575</v>
      </c>
      <c r="AF11" s="283">
        <v>6758.4146151090972</v>
      </c>
      <c r="AG11" s="283">
        <v>16896.03653777251</v>
      </c>
      <c r="AH11" s="283">
        <v>23654.451152881142</v>
      </c>
      <c r="AI11" s="283">
        <v>70963.353458644357</v>
      </c>
      <c r="AJ11" s="283">
        <v>145305.91422484303</v>
      </c>
      <c r="AK11" s="283">
        <v>70963.353458644357</v>
      </c>
      <c r="AL11" s="283">
        <v>67584.146151089575</v>
      </c>
      <c r="AM11" s="283">
        <v>67584.146151089575</v>
      </c>
      <c r="AN11" s="283">
        <v>67584.146151090041</v>
      </c>
      <c r="AO11" s="283">
        <v>111513.84114929847</v>
      </c>
      <c r="AP11" s="283">
        <v>60825.731535980478</v>
      </c>
      <c r="AQ11" s="283">
        <v>131789.08499462483</v>
      </c>
      <c r="AR11" s="283">
        <v>43929.694998208433</v>
      </c>
      <c r="AS11" s="283">
        <v>97997.011919079814</v>
      </c>
      <c r="AT11" s="283">
        <v>114893.04845685279</v>
      </c>
      <c r="AU11" s="283">
        <v>40550.487690653652</v>
      </c>
      <c r="AV11" s="283">
        <v>81100.975381307304</v>
      </c>
      <c r="AW11" s="283">
        <v>104755.42653418938</v>
      </c>
      <c r="AX11" s="283">
        <v>54067.316920871381</v>
      </c>
      <c r="AY11" s="283">
        <v>37171.280383098871</v>
      </c>
      <c r="AZ11" s="283">
        <v>70963.353458644357</v>
      </c>
      <c r="BA11" s="283">
        <v>77721.768073752988</v>
      </c>
      <c r="BB11" s="283">
        <v>60825.731535980478</v>
      </c>
      <c r="BC11" s="283">
        <v>-13516.829230217263</v>
      </c>
      <c r="BD11" s="283">
        <v>148685.12153239734</v>
      </c>
      <c r="BE11" s="283">
        <v>246682.13345147762</v>
      </c>
      <c r="BF11" s="283">
        <v>256819.75537414104</v>
      </c>
      <c r="BG11" s="283">
        <v>453651.72758436855</v>
      </c>
      <c r="BH11" s="283"/>
    </row>
    <row r="12" spans="2:61">
      <c r="B12" s="326"/>
      <c r="C12" s="130"/>
      <c r="D12" s="152" t="s">
        <v>74</v>
      </c>
      <c r="E12" s="282">
        <f t="shared" si="1"/>
        <v>113715106.86122462</v>
      </c>
      <c r="F12" s="283">
        <v>0</v>
      </c>
      <c r="G12" s="283">
        <v>0</v>
      </c>
      <c r="H12" s="283">
        <v>0</v>
      </c>
      <c r="I12" s="283">
        <v>0</v>
      </c>
      <c r="J12" s="283">
        <v>0</v>
      </c>
      <c r="K12" s="283">
        <v>0</v>
      </c>
      <c r="L12" s="283">
        <v>0</v>
      </c>
      <c r="M12" s="283">
        <v>0</v>
      </c>
      <c r="N12" s="283">
        <v>0</v>
      </c>
      <c r="O12" s="283">
        <v>0</v>
      </c>
      <c r="P12" s="283">
        <v>0</v>
      </c>
      <c r="Q12" s="283">
        <v>0</v>
      </c>
      <c r="R12" s="283">
        <v>0</v>
      </c>
      <c r="S12" s="283">
        <v>0</v>
      </c>
      <c r="T12" s="283">
        <v>0</v>
      </c>
      <c r="U12" s="283">
        <v>0</v>
      </c>
      <c r="V12" s="283">
        <v>0</v>
      </c>
      <c r="W12" s="283">
        <v>0</v>
      </c>
      <c r="X12" s="283">
        <v>0</v>
      </c>
      <c r="Y12" s="283">
        <v>0</v>
      </c>
      <c r="Z12" s="283">
        <v>0</v>
      </c>
      <c r="AA12" s="283">
        <v>0</v>
      </c>
      <c r="AB12" s="283">
        <v>0</v>
      </c>
      <c r="AC12" s="283">
        <v>0</v>
      </c>
      <c r="AD12" s="283">
        <v>0</v>
      </c>
      <c r="AE12" s="283">
        <v>0</v>
      </c>
      <c r="AF12" s="283">
        <v>0</v>
      </c>
      <c r="AG12" s="283">
        <v>6807986.6077420162</v>
      </c>
      <c r="AH12" s="283">
        <v>0</v>
      </c>
      <c r="AI12" s="283">
        <v>18695482.094908401</v>
      </c>
      <c r="AJ12" s="283">
        <v>0</v>
      </c>
      <c r="AK12" s="283">
        <v>0</v>
      </c>
      <c r="AL12" s="283">
        <v>1037413.9615692128</v>
      </c>
      <c r="AM12" s="283">
        <v>163463.21464801929</v>
      </c>
      <c r="AN12" s="283">
        <v>11851402.852746226</v>
      </c>
      <c r="AO12" s="283">
        <v>9679.305048389253</v>
      </c>
      <c r="AP12" s="283">
        <v>0</v>
      </c>
      <c r="AQ12" s="283">
        <v>309963.75754753902</v>
      </c>
      <c r="AR12" s="283">
        <v>13306745.757395172</v>
      </c>
      <c r="AS12" s="283">
        <v>18416515.27844565</v>
      </c>
      <c r="AT12" s="283">
        <v>116133.76483142121</v>
      </c>
      <c r="AU12" s="283">
        <v>123188.13799358434</v>
      </c>
      <c r="AV12" s="283">
        <v>0</v>
      </c>
      <c r="AW12" s="283">
        <v>27325641.356733557</v>
      </c>
      <c r="AX12" s="283">
        <v>4331364.7337332014</v>
      </c>
      <c r="AY12" s="283">
        <v>250061.92276944584</v>
      </c>
      <c r="AZ12" s="283">
        <v>170643.19703739177</v>
      </c>
      <c r="BA12" s="283">
        <v>521073.62497711368</v>
      </c>
      <c r="BB12" s="283">
        <v>402175.62076371664</v>
      </c>
      <c r="BC12" s="283">
        <v>4673959.6486483803</v>
      </c>
      <c r="BD12" s="283">
        <v>63698.548191534988</v>
      </c>
      <c r="BE12" s="283">
        <v>1248798.9373812075</v>
      </c>
      <c r="BF12" s="283">
        <v>2016897.9424185001</v>
      </c>
      <c r="BG12" s="283">
        <v>1872816.5956949086</v>
      </c>
      <c r="BH12" s="283"/>
    </row>
    <row r="13" spans="2:61">
      <c r="B13" s="326"/>
      <c r="C13" s="130"/>
      <c r="D13" s="152" t="s">
        <v>124</v>
      </c>
      <c r="E13" s="282">
        <f t="shared" si="1"/>
        <v>599927.99202674313</v>
      </c>
      <c r="F13" s="283">
        <v>0</v>
      </c>
      <c r="G13" s="283">
        <v>0</v>
      </c>
      <c r="H13" s="283">
        <v>0</v>
      </c>
      <c r="I13" s="283">
        <v>0</v>
      </c>
      <c r="J13" s="283">
        <v>0</v>
      </c>
      <c r="K13" s="283">
        <v>0</v>
      </c>
      <c r="L13" s="283">
        <v>0</v>
      </c>
      <c r="M13" s="283">
        <v>0</v>
      </c>
      <c r="N13" s="283">
        <v>0</v>
      </c>
      <c r="O13" s="283">
        <v>0</v>
      </c>
      <c r="P13" s="283">
        <v>0</v>
      </c>
      <c r="Q13" s="283">
        <v>0</v>
      </c>
      <c r="R13" s="283">
        <v>0</v>
      </c>
      <c r="S13" s="283">
        <v>0</v>
      </c>
      <c r="T13" s="283">
        <v>0</v>
      </c>
      <c r="U13" s="283">
        <v>0</v>
      </c>
      <c r="V13" s="283">
        <v>0</v>
      </c>
      <c r="W13" s="283">
        <v>0</v>
      </c>
      <c r="X13" s="283">
        <v>0</v>
      </c>
      <c r="Y13" s="283">
        <v>0</v>
      </c>
      <c r="Z13" s="283">
        <v>0</v>
      </c>
      <c r="AA13" s="283">
        <v>0</v>
      </c>
      <c r="AB13" s="283">
        <v>0</v>
      </c>
      <c r="AC13" s="283">
        <v>0</v>
      </c>
      <c r="AD13" s="283">
        <v>0</v>
      </c>
      <c r="AE13" s="283">
        <v>0</v>
      </c>
      <c r="AF13" s="283">
        <v>0</v>
      </c>
      <c r="AG13" s="283">
        <v>0</v>
      </c>
      <c r="AH13" s="283">
        <v>0</v>
      </c>
      <c r="AI13" s="283">
        <v>0</v>
      </c>
      <c r="AJ13" s="283">
        <v>0</v>
      </c>
      <c r="AK13" s="283">
        <v>0</v>
      </c>
      <c r="AL13" s="283">
        <v>0</v>
      </c>
      <c r="AM13" s="283">
        <v>0</v>
      </c>
      <c r="AN13" s="283">
        <v>0</v>
      </c>
      <c r="AO13" s="283">
        <v>0</v>
      </c>
      <c r="AP13" s="283">
        <v>0</v>
      </c>
      <c r="AQ13" s="283">
        <v>0</v>
      </c>
      <c r="AR13" s="283">
        <v>0</v>
      </c>
      <c r="AS13" s="283">
        <v>0</v>
      </c>
      <c r="AT13" s="283">
        <v>0</v>
      </c>
      <c r="AU13" s="283">
        <v>0</v>
      </c>
      <c r="AV13" s="283">
        <v>0</v>
      </c>
      <c r="AW13" s="283">
        <v>0</v>
      </c>
      <c r="AX13" s="283">
        <v>0</v>
      </c>
      <c r="AY13" s="283">
        <v>0</v>
      </c>
      <c r="AZ13" s="283">
        <v>0</v>
      </c>
      <c r="BA13" s="283">
        <v>0</v>
      </c>
      <c r="BB13" s="283">
        <v>0</v>
      </c>
      <c r="BC13" s="283">
        <v>0</v>
      </c>
      <c r="BD13" s="283">
        <v>170232.73760998997</v>
      </c>
      <c r="BE13" s="283">
        <v>0</v>
      </c>
      <c r="BF13" s="283">
        <v>222663.54617110005</v>
      </c>
      <c r="BG13" s="283">
        <v>207031.70824565308</v>
      </c>
      <c r="BH13" s="283"/>
    </row>
    <row r="14" spans="2:61">
      <c r="B14" s="326"/>
      <c r="C14" s="130"/>
      <c r="D14" s="152" t="s">
        <v>79</v>
      </c>
      <c r="E14" s="282">
        <f t="shared" si="1"/>
        <v>-87751.559050928816</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0</v>
      </c>
      <c r="AE14" s="283">
        <v>0</v>
      </c>
      <c r="AF14" s="283">
        <v>0</v>
      </c>
      <c r="AG14" s="283">
        <v>0</v>
      </c>
      <c r="AH14" s="283">
        <v>0</v>
      </c>
      <c r="AI14" s="283">
        <v>0</v>
      </c>
      <c r="AJ14" s="283">
        <v>0</v>
      </c>
      <c r="AK14" s="283">
        <v>0</v>
      </c>
      <c r="AL14" s="283">
        <v>0</v>
      </c>
      <c r="AM14" s="283">
        <v>0</v>
      </c>
      <c r="AN14" s="283">
        <v>0</v>
      </c>
      <c r="AO14" s="283">
        <v>0</v>
      </c>
      <c r="AP14" s="283">
        <v>0</v>
      </c>
      <c r="AQ14" s="283">
        <v>0</v>
      </c>
      <c r="AR14" s="283">
        <v>0</v>
      </c>
      <c r="AS14" s="283">
        <v>0</v>
      </c>
      <c r="AT14" s="283">
        <v>0</v>
      </c>
      <c r="AU14" s="283">
        <v>0</v>
      </c>
      <c r="AV14" s="283">
        <v>0</v>
      </c>
      <c r="AW14" s="283">
        <v>0</v>
      </c>
      <c r="AX14" s="283">
        <v>0</v>
      </c>
      <c r="AY14" s="283">
        <v>-49248.642456144888</v>
      </c>
      <c r="AZ14" s="283">
        <v>0</v>
      </c>
      <c r="BA14" s="283">
        <v>0</v>
      </c>
      <c r="BB14" s="283">
        <v>0</v>
      </c>
      <c r="BC14" s="283">
        <v>0</v>
      </c>
      <c r="BD14" s="283">
        <v>-33673.393651988001</v>
      </c>
      <c r="BE14" s="283">
        <v>0</v>
      </c>
      <c r="BF14" s="283">
        <v>0</v>
      </c>
      <c r="BG14" s="283">
        <v>-4829.5229427959293</v>
      </c>
      <c r="BH14" s="283"/>
    </row>
    <row r="15" spans="2:61">
      <c r="B15" s="326"/>
      <c r="C15" s="130"/>
      <c r="D15" s="152" t="s">
        <v>317</v>
      </c>
      <c r="E15" s="282">
        <f t="shared" si="1"/>
        <v>36614.770672601</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0</v>
      </c>
      <c r="V15" s="283">
        <v>0</v>
      </c>
      <c r="W15" s="283">
        <v>0</v>
      </c>
      <c r="X15" s="283">
        <v>0</v>
      </c>
      <c r="Y15" s="283">
        <v>0</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36614.770672601</v>
      </c>
      <c r="BD15" s="283">
        <v>0</v>
      </c>
      <c r="BE15" s="283">
        <v>0</v>
      </c>
      <c r="BF15" s="283">
        <v>0</v>
      </c>
      <c r="BG15" s="283">
        <v>0</v>
      </c>
      <c r="BH15" s="283"/>
    </row>
    <row r="16" spans="2:61">
      <c r="B16" s="326"/>
      <c r="C16" s="130"/>
      <c r="D16" s="153" t="s">
        <v>75</v>
      </c>
      <c r="E16" s="282">
        <f>SUM(F16:BH16)</f>
        <v>246699863.9441281</v>
      </c>
      <c r="F16" s="284">
        <f>SUM(F9:F15)</f>
        <v>0</v>
      </c>
      <c r="G16" s="284">
        <f t="shared" ref="G16:BH16" si="2">SUM(G9:G15)</f>
        <v>0</v>
      </c>
      <c r="H16" s="284">
        <f t="shared" si="2"/>
        <v>0</v>
      </c>
      <c r="I16" s="284">
        <f t="shared" si="2"/>
        <v>0</v>
      </c>
      <c r="J16" s="284">
        <f t="shared" si="2"/>
        <v>0</v>
      </c>
      <c r="K16" s="284">
        <f t="shared" si="2"/>
        <v>0</v>
      </c>
      <c r="L16" s="284">
        <f t="shared" si="2"/>
        <v>0</v>
      </c>
      <c r="M16" s="284">
        <f t="shared" si="2"/>
        <v>0</v>
      </c>
      <c r="N16" s="284">
        <f t="shared" si="2"/>
        <v>0</v>
      </c>
      <c r="O16" s="284">
        <f t="shared" si="2"/>
        <v>0</v>
      </c>
      <c r="P16" s="284">
        <f t="shared" si="2"/>
        <v>0</v>
      </c>
      <c r="Q16" s="284">
        <f t="shared" si="2"/>
        <v>0</v>
      </c>
      <c r="R16" s="284">
        <f t="shared" si="2"/>
        <v>0</v>
      </c>
      <c r="S16" s="284">
        <f t="shared" si="2"/>
        <v>0</v>
      </c>
      <c r="T16" s="284">
        <f t="shared" si="2"/>
        <v>0</v>
      </c>
      <c r="U16" s="284">
        <f t="shared" si="2"/>
        <v>0</v>
      </c>
      <c r="V16" s="284">
        <f t="shared" si="2"/>
        <v>0</v>
      </c>
      <c r="W16" s="284">
        <f t="shared" si="2"/>
        <v>0</v>
      </c>
      <c r="X16" s="284">
        <f t="shared" si="2"/>
        <v>0</v>
      </c>
      <c r="Y16" s="284">
        <f t="shared" si="2"/>
        <v>0</v>
      </c>
      <c r="Z16" s="284">
        <f t="shared" si="2"/>
        <v>0</v>
      </c>
      <c r="AA16" s="284">
        <f t="shared" si="2"/>
        <v>0</v>
      </c>
      <c r="AB16" s="284">
        <f t="shared" si="2"/>
        <v>0</v>
      </c>
      <c r="AC16" s="284">
        <f t="shared" si="2"/>
        <v>0</v>
      </c>
      <c r="AD16" s="284">
        <f t="shared" si="2"/>
        <v>81426131.116600782</v>
      </c>
      <c r="AE16" s="284">
        <f t="shared" si="2"/>
        <v>67584.146151089575</v>
      </c>
      <c r="AF16" s="284">
        <f t="shared" si="2"/>
        <v>6758.4146151090972</v>
      </c>
      <c r="AG16" s="284">
        <f t="shared" si="2"/>
        <v>55049412.63713707</v>
      </c>
      <c r="AH16" s="284">
        <f t="shared" si="2"/>
        <v>23654.451152881142</v>
      </c>
      <c r="AI16" s="284">
        <f t="shared" si="2"/>
        <v>18766445.448367044</v>
      </c>
      <c r="AJ16" s="284">
        <f t="shared" si="2"/>
        <v>145305.91422484303</v>
      </c>
      <c r="AK16" s="284">
        <f t="shared" si="2"/>
        <v>70963.353458644357</v>
      </c>
      <c r="AL16" s="284">
        <f t="shared" si="2"/>
        <v>1104998.1077203024</v>
      </c>
      <c r="AM16" s="284">
        <f t="shared" si="2"/>
        <v>231047.36079910886</v>
      </c>
      <c r="AN16" s="284">
        <f t="shared" si="2"/>
        <v>11918986.998897316</v>
      </c>
      <c r="AO16" s="284">
        <f t="shared" si="2"/>
        <v>121193.14619768773</v>
      </c>
      <c r="AP16" s="284">
        <f t="shared" si="2"/>
        <v>60825.731535980478</v>
      </c>
      <c r="AQ16" s="284">
        <f t="shared" si="2"/>
        <v>441752.84254216385</v>
      </c>
      <c r="AR16" s="284">
        <f t="shared" si="2"/>
        <v>13350675.452393381</v>
      </c>
      <c r="AS16" s="284">
        <f t="shared" si="2"/>
        <v>18514512.290364731</v>
      </c>
      <c r="AT16" s="284">
        <f t="shared" si="2"/>
        <v>231026.81328827399</v>
      </c>
      <c r="AU16" s="284">
        <f t="shared" si="2"/>
        <v>163738.62568423798</v>
      </c>
      <c r="AV16" s="284">
        <f t="shared" si="2"/>
        <v>81100.975381307304</v>
      </c>
      <c r="AW16" s="284">
        <f t="shared" si="2"/>
        <v>27430396.783267748</v>
      </c>
      <c r="AX16" s="284">
        <f t="shared" si="2"/>
        <v>4385432.0506540723</v>
      </c>
      <c r="AY16" s="284">
        <f t="shared" si="2"/>
        <v>237984.5606963998</v>
      </c>
      <c r="AZ16" s="284">
        <f t="shared" si="2"/>
        <v>241606.55049603613</v>
      </c>
      <c r="BA16" s="284">
        <f t="shared" si="2"/>
        <v>598795.39305086667</v>
      </c>
      <c r="BB16" s="284">
        <f t="shared" si="2"/>
        <v>463001.35229969712</v>
      </c>
      <c r="BC16" s="284">
        <f t="shared" si="2"/>
        <v>4697057.5900907638</v>
      </c>
      <c r="BD16" s="284">
        <f t="shared" si="2"/>
        <v>348943.01368193433</v>
      </c>
      <c r="BE16" s="284">
        <f t="shared" si="2"/>
        <v>1495481.0708326851</v>
      </c>
      <c r="BF16" s="284">
        <f t="shared" si="2"/>
        <v>2496381.2439637408</v>
      </c>
      <c r="BG16" s="284">
        <f t="shared" si="2"/>
        <v>2528670.5085821347</v>
      </c>
      <c r="BH16" s="284">
        <f t="shared" si="2"/>
        <v>0</v>
      </c>
    </row>
    <row r="17" spans="2:60">
      <c r="B17" s="393" t="s">
        <v>585</v>
      </c>
      <c r="C17" s="156" t="s">
        <v>163</v>
      </c>
      <c r="D17" s="157"/>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5.5">
      <c r="B18" s="326"/>
      <c r="C18" s="130"/>
      <c r="D18" s="152" t="s">
        <v>326</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v>0</v>
      </c>
      <c r="Y18" s="283">
        <v>0</v>
      </c>
      <c r="Z18" s="283">
        <v>0</v>
      </c>
      <c r="AA18" s="283">
        <v>0</v>
      </c>
      <c r="AB18" s="283">
        <v>0</v>
      </c>
      <c r="AC18" s="283">
        <v>0</v>
      </c>
      <c r="AD18" s="283">
        <v>0</v>
      </c>
      <c r="AE18" s="283">
        <v>0</v>
      </c>
      <c r="AF18" s="283">
        <v>0</v>
      </c>
      <c r="AG18" s="283">
        <v>0</v>
      </c>
      <c r="AH18" s="283">
        <v>0</v>
      </c>
      <c r="AI18" s="283">
        <v>0</v>
      </c>
      <c r="AJ18" s="283">
        <v>0</v>
      </c>
      <c r="AK18" s="283">
        <v>0</v>
      </c>
      <c r="AL18" s="283">
        <v>0</v>
      </c>
      <c r="AM18" s="283">
        <v>0</v>
      </c>
      <c r="AN18" s="283">
        <v>0</v>
      </c>
      <c r="AO18" s="283">
        <v>0</v>
      </c>
      <c r="AP18" s="283">
        <v>0</v>
      </c>
      <c r="AQ18" s="283">
        <v>0</v>
      </c>
      <c r="AR18" s="283">
        <v>0</v>
      </c>
      <c r="AS18" s="283">
        <v>0</v>
      </c>
      <c r="AT18" s="283">
        <v>0</v>
      </c>
      <c r="AU18" s="283">
        <v>0</v>
      </c>
      <c r="AV18" s="283">
        <v>0</v>
      </c>
      <c r="AW18" s="283">
        <v>0</v>
      </c>
      <c r="AX18" s="283">
        <v>0</v>
      </c>
      <c r="AY18" s="283">
        <v>0</v>
      </c>
      <c r="AZ18" s="283">
        <v>0</v>
      </c>
      <c r="BA18" s="283">
        <v>0</v>
      </c>
      <c r="BB18" s="283">
        <v>0</v>
      </c>
      <c r="BC18" s="283">
        <v>0</v>
      </c>
      <c r="BD18" s="283">
        <v>0</v>
      </c>
      <c r="BE18" s="283">
        <v>0</v>
      </c>
      <c r="BF18" s="283">
        <v>0</v>
      </c>
      <c r="BG18" s="283">
        <v>0</v>
      </c>
      <c r="BH18" s="283"/>
    </row>
    <row r="19" spans="2:60">
      <c r="B19" s="326"/>
      <c r="C19" s="130"/>
      <c r="D19" s="152" t="s">
        <v>74</v>
      </c>
      <c r="E19" s="282">
        <f t="shared" si="1"/>
        <v>8967986.3320955727</v>
      </c>
      <c r="F19" s="283">
        <v>0</v>
      </c>
      <c r="G19" s="283">
        <v>0</v>
      </c>
      <c r="H19" s="283">
        <v>0</v>
      </c>
      <c r="I19" s="283">
        <v>0</v>
      </c>
      <c r="J19" s="283">
        <v>0</v>
      </c>
      <c r="K19" s="283">
        <v>0</v>
      </c>
      <c r="L19" s="283">
        <v>0</v>
      </c>
      <c r="M19" s="283">
        <v>0</v>
      </c>
      <c r="N19" s="283">
        <v>0</v>
      </c>
      <c r="O19" s="283">
        <v>0</v>
      </c>
      <c r="P19" s="283">
        <v>0</v>
      </c>
      <c r="Q19" s="283">
        <v>0</v>
      </c>
      <c r="R19" s="283">
        <v>0</v>
      </c>
      <c r="S19" s="283">
        <v>0</v>
      </c>
      <c r="T19" s="283">
        <v>0</v>
      </c>
      <c r="U19" s="283">
        <v>0</v>
      </c>
      <c r="V19" s="283">
        <v>0</v>
      </c>
      <c r="W19" s="283">
        <v>0</v>
      </c>
      <c r="X19" s="283">
        <v>0</v>
      </c>
      <c r="Y19" s="283">
        <v>0</v>
      </c>
      <c r="Z19" s="283">
        <v>0</v>
      </c>
      <c r="AA19" s="283">
        <v>0</v>
      </c>
      <c r="AB19" s="283">
        <v>0</v>
      </c>
      <c r="AC19" s="283">
        <v>0</v>
      </c>
      <c r="AD19" s="283">
        <v>0</v>
      </c>
      <c r="AE19" s="283">
        <v>0</v>
      </c>
      <c r="AF19" s="283">
        <v>0</v>
      </c>
      <c r="AG19" s="283">
        <v>0</v>
      </c>
      <c r="AH19" s="283">
        <v>0</v>
      </c>
      <c r="AI19" s="283">
        <v>0</v>
      </c>
      <c r="AJ19" s="283">
        <v>0</v>
      </c>
      <c r="AK19" s="283">
        <v>0</v>
      </c>
      <c r="AL19" s="283">
        <v>0</v>
      </c>
      <c r="AM19" s="283">
        <v>0</v>
      </c>
      <c r="AN19" s="283">
        <v>0</v>
      </c>
      <c r="AO19" s="283">
        <v>0</v>
      </c>
      <c r="AP19" s="283">
        <v>0</v>
      </c>
      <c r="AQ19" s="283">
        <v>0</v>
      </c>
      <c r="AR19" s="283">
        <v>0</v>
      </c>
      <c r="AS19" s="283">
        <v>0</v>
      </c>
      <c r="AT19" s="283">
        <v>0</v>
      </c>
      <c r="AU19" s="283">
        <v>0</v>
      </c>
      <c r="AV19" s="283">
        <v>90019.810758614331</v>
      </c>
      <c r="AW19" s="283">
        <v>115771.50165277181</v>
      </c>
      <c r="AX19" s="283">
        <v>924863.52249870123</v>
      </c>
      <c r="AY19" s="283">
        <v>886384.76065712713</v>
      </c>
      <c r="AZ19" s="283">
        <v>376233.19034000655</v>
      </c>
      <c r="BA19" s="283">
        <v>627244.19524766051</v>
      </c>
      <c r="BB19" s="283">
        <v>911721.22386247735</v>
      </c>
      <c r="BC19" s="283">
        <v>793338.2710934222</v>
      </c>
      <c r="BD19" s="283">
        <v>467679.08546119783</v>
      </c>
      <c r="BE19" s="283">
        <v>2086408.786981392</v>
      </c>
      <c r="BF19" s="283">
        <v>1308586.6838890722</v>
      </c>
      <c r="BG19" s="283">
        <v>379735.29965312884</v>
      </c>
      <c r="BH19" s="283"/>
    </row>
    <row r="20" spans="2:60">
      <c r="B20" s="326"/>
      <c r="C20" s="130"/>
      <c r="D20" s="152" t="s">
        <v>124</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v>0</v>
      </c>
      <c r="Y20" s="283">
        <v>0</v>
      </c>
      <c r="Z20" s="283">
        <v>0</v>
      </c>
      <c r="AA20" s="283">
        <v>0</v>
      </c>
      <c r="AB20" s="283">
        <v>0</v>
      </c>
      <c r="AC20" s="283">
        <v>0</v>
      </c>
      <c r="AD20" s="283">
        <v>0</v>
      </c>
      <c r="AE20" s="283">
        <v>0</v>
      </c>
      <c r="AF20" s="283">
        <v>0</v>
      </c>
      <c r="AG20" s="283">
        <v>0</v>
      </c>
      <c r="AH20" s="283">
        <v>0</v>
      </c>
      <c r="AI20" s="283">
        <v>0</v>
      </c>
      <c r="AJ20" s="283">
        <v>0</v>
      </c>
      <c r="AK20" s="283">
        <v>0</v>
      </c>
      <c r="AL20" s="283">
        <v>0</v>
      </c>
      <c r="AM20" s="283">
        <v>0</v>
      </c>
      <c r="AN20" s="283">
        <v>0</v>
      </c>
      <c r="AO20" s="283">
        <v>0</v>
      </c>
      <c r="AP20" s="283">
        <v>0</v>
      </c>
      <c r="AQ20" s="283">
        <v>0</v>
      </c>
      <c r="AR20" s="283">
        <v>0</v>
      </c>
      <c r="AS20" s="283">
        <v>0</v>
      </c>
      <c r="AT20" s="283">
        <v>0</v>
      </c>
      <c r="AU20" s="283">
        <v>0</v>
      </c>
      <c r="AV20" s="283">
        <v>0</v>
      </c>
      <c r="AW20" s="283">
        <v>0</v>
      </c>
      <c r="AX20" s="283">
        <v>0</v>
      </c>
      <c r="AY20" s="283">
        <v>0</v>
      </c>
      <c r="AZ20" s="283">
        <v>0</v>
      </c>
      <c r="BA20" s="283">
        <v>0</v>
      </c>
      <c r="BB20" s="283">
        <v>0</v>
      </c>
      <c r="BC20" s="283">
        <v>0</v>
      </c>
      <c r="BD20" s="283">
        <v>0</v>
      </c>
      <c r="BE20" s="283">
        <v>0</v>
      </c>
      <c r="BF20" s="283">
        <v>0</v>
      </c>
      <c r="BG20" s="283">
        <v>0</v>
      </c>
      <c r="BH20" s="283"/>
    </row>
    <row r="21" spans="2:60">
      <c r="B21" s="326"/>
      <c r="C21" s="130"/>
      <c r="D21" s="152" t="s">
        <v>79</v>
      </c>
      <c r="E21" s="282">
        <f t="shared" si="1"/>
        <v>-540931.58122382336</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0</v>
      </c>
      <c r="V21" s="283">
        <v>0</v>
      </c>
      <c r="W21" s="283">
        <v>0</v>
      </c>
      <c r="X21" s="283">
        <v>0</v>
      </c>
      <c r="Y21" s="283">
        <v>0</v>
      </c>
      <c r="Z21" s="283">
        <v>0</v>
      </c>
      <c r="AA21" s="283">
        <v>0</v>
      </c>
      <c r="AB21" s="283">
        <v>0</v>
      </c>
      <c r="AC21" s="283">
        <v>0</v>
      </c>
      <c r="AD21" s="283">
        <v>0</v>
      </c>
      <c r="AE21" s="283">
        <v>0</v>
      </c>
      <c r="AF21" s="283">
        <v>0</v>
      </c>
      <c r="AG21" s="283">
        <v>0</v>
      </c>
      <c r="AH21" s="283">
        <v>0</v>
      </c>
      <c r="AI21" s="283">
        <v>0</v>
      </c>
      <c r="AJ21" s="283">
        <v>0</v>
      </c>
      <c r="AK21" s="283">
        <v>0</v>
      </c>
      <c r="AL21" s="283">
        <v>0</v>
      </c>
      <c r="AM21" s="283">
        <v>0</v>
      </c>
      <c r="AN21" s="283">
        <v>0</v>
      </c>
      <c r="AO21" s="283">
        <v>0</v>
      </c>
      <c r="AP21" s="283">
        <v>0</v>
      </c>
      <c r="AQ21" s="283">
        <v>0</v>
      </c>
      <c r="AR21" s="283">
        <v>0</v>
      </c>
      <c r="AS21" s="283">
        <v>0</v>
      </c>
      <c r="AT21" s="283">
        <v>0</v>
      </c>
      <c r="AU21" s="283">
        <v>0</v>
      </c>
      <c r="AV21" s="283">
        <v>0</v>
      </c>
      <c r="AW21" s="283">
        <v>0</v>
      </c>
      <c r="AX21" s="283">
        <v>0</v>
      </c>
      <c r="AY21" s="283">
        <v>0</v>
      </c>
      <c r="AZ21" s="283">
        <v>0</v>
      </c>
      <c r="BA21" s="283">
        <v>0</v>
      </c>
      <c r="BB21" s="283">
        <v>0</v>
      </c>
      <c r="BC21" s="283">
        <v>-17730.939020082678</v>
      </c>
      <c r="BD21" s="283">
        <v>-50872.352865366236</v>
      </c>
      <c r="BE21" s="283">
        <v>-404937.61733326025</v>
      </c>
      <c r="BF21" s="283">
        <v>-4973.0143988199015</v>
      </c>
      <c r="BG21" s="283">
        <v>-62417.657606294306</v>
      </c>
      <c r="BH21" s="283"/>
    </row>
    <row r="22" spans="2:60">
      <c r="B22" s="326"/>
      <c r="C22" s="130"/>
      <c r="D22" s="152" t="s">
        <v>317</v>
      </c>
      <c r="E22" s="282">
        <f t="shared" si="1"/>
        <v>1579661.7954245079</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c r="W22" s="283">
        <v>0</v>
      </c>
      <c r="X22" s="283">
        <v>0</v>
      </c>
      <c r="Y22" s="283">
        <v>0</v>
      </c>
      <c r="Z22" s="283">
        <v>0</v>
      </c>
      <c r="AA22" s="283">
        <v>0</v>
      </c>
      <c r="AB22" s="283">
        <v>0</v>
      </c>
      <c r="AC22" s="283">
        <v>0</v>
      </c>
      <c r="AD22" s="283">
        <v>0</v>
      </c>
      <c r="AE22" s="283">
        <v>0</v>
      </c>
      <c r="AF22" s="283">
        <v>0</v>
      </c>
      <c r="AG22" s="283">
        <v>0</v>
      </c>
      <c r="AH22" s="283">
        <v>0</v>
      </c>
      <c r="AI22" s="283">
        <v>0</v>
      </c>
      <c r="AJ22" s="283">
        <v>0</v>
      </c>
      <c r="AK22" s="283">
        <v>0</v>
      </c>
      <c r="AL22" s="283">
        <v>0</v>
      </c>
      <c r="AM22" s="283">
        <v>0</v>
      </c>
      <c r="AN22" s="283">
        <v>0</v>
      </c>
      <c r="AO22" s="283">
        <v>0</v>
      </c>
      <c r="AP22" s="283">
        <v>0</v>
      </c>
      <c r="AQ22" s="283">
        <v>0</v>
      </c>
      <c r="AR22" s="283">
        <v>0</v>
      </c>
      <c r="AS22" s="283">
        <v>0</v>
      </c>
      <c r="AT22" s="283">
        <v>0</v>
      </c>
      <c r="AU22" s="283">
        <v>0</v>
      </c>
      <c r="AV22" s="283">
        <v>0</v>
      </c>
      <c r="AW22" s="283">
        <v>0</v>
      </c>
      <c r="AX22" s="283">
        <v>0</v>
      </c>
      <c r="AY22" s="283">
        <v>0</v>
      </c>
      <c r="AZ22" s="283">
        <v>0</v>
      </c>
      <c r="BA22" s="283">
        <v>0</v>
      </c>
      <c r="BB22" s="283">
        <v>0</v>
      </c>
      <c r="BC22" s="283">
        <v>643218.55856644281</v>
      </c>
      <c r="BD22" s="283">
        <v>147747.22936329289</v>
      </c>
      <c r="BE22" s="283">
        <v>157759.44189678025</v>
      </c>
      <c r="BF22" s="283">
        <v>308805.41369198653</v>
      </c>
      <c r="BG22" s="283">
        <v>322131.15190600528</v>
      </c>
      <c r="BH22" s="283"/>
    </row>
    <row r="23" spans="2:60">
      <c r="B23" s="326"/>
      <c r="C23" s="130"/>
      <c r="D23" s="153" t="s">
        <v>75</v>
      </c>
      <c r="E23" s="282">
        <f>SUM(F23:BH23)</f>
        <v>10006716.546296256</v>
      </c>
      <c r="F23" s="284">
        <f>SUM(F18:F22)</f>
        <v>0</v>
      </c>
      <c r="G23" s="284">
        <f t="shared" ref="G23:BH23" si="3">SUM(G18:G22)</f>
        <v>0</v>
      </c>
      <c r="H23" s="284">
        <f t="shared" si="3"/>
        <v>0</v>
      </c>
      <c r="I23" s="284">
        <f t="shared" si="3"/>
        <v>0</v>
      </c>
      <c r="J23" s="284">
        <f t="shared" si="3"/>
        <v>0</v>
      </c>
      <c r="K23" s="284">
        <f t="shared" si="3"/>
        <v>0</v>
      </c>
      <c r="L23" s="284">
        <f t="shared" si="3"/>
        <v>0</v>
      </c>
      <c r="M23" s="284">
        <f t="shared" si="3"/>
        <v>0</v>
      </c>
      <c r="N23" s="284">
        <f t="shared" si="3"/>
        <v>0</v>
      </c>
      <c r="O23" s="284">
        <f t="shared" si="3"/>
        <v>0</v>
      </c>
      <c r="P23" s="284">
        <f t="shared" si="3"/>
        <v>0</v>
      </c>
      <c r="Q23" s="284">
        <f t="shared" si="3"/>
        <v>0</v>
      </c>
      <c r="R23" s="284">
        <f t="shared" si="3"/>
        <v>0</v>
      </c>
      <c r="S23" s="284">
        <f t="shared" si="3"/>
        <v>0</v>
      </c>
      <c r="T23" s="284">
        <f t="shared" si="3"/>
        <v>0</v>
      </c>
      <c r="U23" s="284">
        <f t="shared" si="3"/>
        <v>0</v>
      </c>
      <c r="V23" s="284">
        <f t="shared" si="3"/>
        <v>0</v>
      </c>
      <c r="W23" s="284">
        <f t="shared" si="3"/>
        <v>0</v>
      </c>
      <c r="X23" s="284">
        <f t="shared" si="3"/>
        <v>0</v>
      </c>
      <c r="Y23" s="284">
        <f t="shared" si="3"/>
        <v>0</v>
      </c>
      <c r="Z23" s="284">
        <f t="shared" si="3"/>
        <v>0</v>
      </c>
      <c r="AA23" s="284">
        <f t="shared" si="3"/>
        <v>0</v>
      </c>
      <c r="AB23" s="284">
        <f t="shared" si="3"/>
        <v>0</v>
      </c>
      <c r="AC23" s="284">
        <f t="shared" si="3"/>
        <v>0</v>
      </c>
      <c r="AD23" s="284">
        <f t="shared" si="3"/>
        <v>0</v>
      </c>
      <c r="AE23" s="284">
        <f t="shared" si="3"/>
        <v>0</v>
      </c>
      <c r="AF23" s="284">
        <f t="shared" si="3"/>
        <v>0</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90019.810758614331</v>
      </c>
      <c r="AW23" s="284">
        <f t="shared" si="3"/>
        <v>115771.50165277181</v>
      </c>
      <c r="AX23" s="284">
        <f t="shared" si="3"/>
        <v>924863.52249870123</v>
      </c>
      <c r="AY23" s="284">
        <f t="shared" si="3"/>
        <v>886384.76065712713</v>
      </c>
      <c r="AZ23" s="284">
        <f t="shared" si="3"/>
        <v>376233.19034000655</v>
      </c>
      <c r="BA23" s="284">
        <f t="shared" si="3"/>
        <v>627244.19524766051</v>
      </c>
      <c r="BB23" s="284">
        <f t="shared" si="3"/>
        <v>911721.22386247735</v>
      </c>
      <c r="BC23" s="284">
        <f t="shared" si="3"/>
        <v>1418825.8906397824</v>
      </c>
      <c r="BD23" s="284">
        <f t="shared" si="3"/>
        <v>564553.96195912454</v>
      </c>
      <c r="BE23" s="284">
        <f t="shared" si="3"/>
        <v>1839230.611544912</v>
      </c>
      <c r="BF23" s="284">
        <f t="shared" si="3"/>
        <v>1612419.0831822387</v>
      </c>
      <c r="BG23" s="284">
        <f t="shared" si="3"/>
        <v>639448.7939528398</v>
      </c>
      <c r="BH23" s="284">
        <f t="shared" si="3"/>
        <v>0</v>
      </c>
    </row>
    <row r="24" spans="2:60">
      <c r="B24" s="326"/>
      <c r="C24" s="130"/>
      <c r="D24" s="153" t="s">
        <v>96</v>
      </c>
      <c r="E24" s="282">
        <f>E16+E23</f>
        <v>256706580.49042436</v>
      </c>
      <c r="F24" s="284">
        <f t="shared" ref="F24:BH24" si="4">F16+F23</f>
        <v>0</v>
      </c>
      <c r="G24" s="284">
        <f t="shared" si="4"/>
        <v>0</v>
      </c>
      <c r="H24" s="284">
        <f t="shared" si="4"/>
        <v>0</v>
      </c>
      <c r="I24" s="284">
        <f t="shared" si="4"/>
        <v>0</v>
      </c>
      <c r="J24" s="284">
        <f t="shared" si="4"/>
        <v>0</v>
      </c>
      <c r="K24" s="284">
        <f t="shared" si="4"/>
        <v>0</v>
      </c>
      <c r="L24" s="284">
        <f t="shared" si="4"/>
        <v>0</v>
      </c>
      <c r="M24" s="284">
        <f t="shared" si="4"/>
        <v>0</v>
      </c>
      <c r="N24" s="284">
        <f t="shared" si="4"/>
        <v>0</v>
      </c>
      <c r="O24" s="284">
        <f t="shared" si="4"/>
        <v>0</v>
      </c>
      <c r="P24" s="284">
        <f t="shared" si="4"/>
        <v>0</v>
      </c>
      <c r="Q24" s="284">
        <f t="shared" si="4"/>
        <v>0</v>
      </c>
      <c r="R24" s="284">
        <f t="shared" si="4"/>
        <v>0</v>
      </c>
      <c r="S24" s="284">
        <f t="shared" si="4"/>
        <v>0</v>
      </c>
      <c r="T24" s="284">
        <f t="shared" si="4"/>
        <v>0</v>
      </c>
      <c r="U24" s="284">
        <f t="shared" si="4"/>
        <v>0</v>
      </c>
      <c r="V24" s="284">
        <f t="shared" si="4"/>
        <v>0</v>
      </c>
      <c r="W24" s="284">
        <f t="shared" si="4"/>
        <v>0</v>
      </c>
      <c r="X24" s="284">
        <f t="shared" si="4"/>
        <v>0</v>
      </c>
      <c r="Y24" s="284">
        <f t="shared" si="4"/>
        <v>0</v>
      </c>
      <c r="Z24" s="284">
        <f t="shared" si="4"/>
        <v>0</v>
      </c>
      <c r="AA24" s="284">
        <f t="shared" si="4"/>
        <v>0</v>
      </c>
      <c r="AB24" s="284">
        <f t="shared" si="4"/>
        <v>0</v>
      </c>
      <c r="AC24" s="284">
        <f t="shared" si="4"/>
        <v>0</v>
      </c>
      <c r="AD24" s="284">
        <f t="shared" si="4"/>
        <v>81426131.116600782</v>
      </c>
      <c r="AE24" s="284">
        <f t="shared" si="4"/>
        <v>67584.146151089575</v>
      </c>
      <c r="AF24" s="284">
        <f t="shared" si="4"/>
        <v>6758.4146151090972</v>
      </c>
      <c r="AG24" s="284">
        <f t="shared" si="4"/>
        <v>55049412.63713707</v>
      </c>
      <c r="AH24" s="284">
        <f t="shared" si="4"/>
        <v>23654.451152881142</v>
      </c>
      <c r="AI24" s="284">
        <f t="shared" si="4"/>
        <v>18766445.448367044</v>
      </c>
      <c r="AJ24" s="284">
        <f t="shared" si="4"/>
        <v>145305.91422484303</v>
      </c>
      <c r="AK24" s="284">
        <f t="shared" si="4"/>
        <v>70963.353458644357</v>
      </c>
      <c r="AL24" s="284">
        <f t="shared" si="4"/>
        <v>1104998.1077203024</v>
      </c>
      <c r="AM24" s="284">
        <f t="shared" si="4"/>
        <v>231047.36079910886</v>
      </c>
      <c r="AN24" s="284">
        <f t="shared" si="4"/>
        <v>11918986.998897316</v>
      </c>
      <c r="AO24" s="284">
        <f t="shared" si="4"/>
        <v>121193.14619768773</v>
      </c>
      <c r="AP24" s="284">
        <f t="shared" si="4"/>
        <v>60825.731535980478</v>
      </c>
      <c r="AQ24" s="284">
        <f t="shared" si="4"/>
        <v>441752.84254216385</v>
      </c>
      <c r="AR24" s="284">
        <f t="shared" si="4"/>
        <v>13350675.452393381</v>
      </c>
      <c r="AS24" s="284">
        <f t="shared" si="4"/>
        <v>18514512.290364731</v>
      </c>
      <c r="AT24" s="284">
        <f t="shared" si="4"/>
        <v>231026.81328827399</v>
      </c>
      <c r="AU24" s="284">
        <f t="shared" si="4"/>
        <v>163738.62568423798</v>
      </c>
      <c r="AV24" s="284">
        <f t="shared" si="4"/>
        <v>171120.78613992163</v>
      </c>
      <c r="AW24" s="284">
        <f t="shared" si="4"/>
        <v>27546168.284920521</v>
      </c>
      <c r="AX24" s="284">
        <f t="shared" si="4"/>
        <v>5310295.5731527731</v>
      </c>
      <c r="AY24" s="284">
        <f t="shared" si="4"/>
        <v>1124369.321353527</v>
      </c>
      <c r="AZ24" s="284">
        <f t="shared" si="4"/>
        <v>617839.74083604268</v>
      </c>
      <c r="BA24" s="284">
        <f t="shared" si="4"/>
        <v>1226039.5882985271</v>
      </c>
      <c r="BB24" s="284">
        <f t="shared" si="4"/>
        <v>1374722.5761621743</v>
      </c>
      <c r="BC24" s="284">
        <f t="shared" si="4"/>
        <v>6115883.4807305466</v>
      </c>
      <c r="BD24" s="284">
        <f t="shared" si="4"/>
        <v>913496.97564105887</v>
      </c>
      <c r="BE24" s="284">
        <f t="shared" si="4"/>
        <v>3334711.6823775973</v>
      </c>
      <c r="BF24" s="284">
        <f t="shared" si="4"/>
        <v>4108800.3271459797</v>
      </c>
      <c r="BG24" s="284">
        <f t="shared" si="4"/>
        <v>3168119.3025349746</v>
      </c>
      <c r="BH24" s="284">
        <f t="shared" si="4"/>
        <v>0</v>
      </c>
    </row>
    <row r="25" spans="2:60">
      <c r="B25" s="326"/>
      <c r="C25" s="156" t="s">
        <v>204</v>
      </c>
      <c r="D25" s="157"/>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c r="B26" s="393" t="s">
        <v>586</v>
      </c>
      <c r="C26" s="130"/>
      <c r="D26" s="154" t="s">
        <v>117</v>
      </c>
      <c r="E26" s="282">
        <f t="shared" si="1"/>
        <v>676004270.14761293</v>
      </c>
      <c r="F26" s="283">
        <v>0</v>
      </c>
      <c r="G26" s="283">
        <v>0</v>
      </c>
      <c r="H26" s="283">
        <v>0</v>
      </c>
      <c r="I26" s="283">
        <v>0</v>
      </c>
      <c r="J26" s="283">
        <v>0</v>
      </c>
      <c r="K26" s="283">
        <v>0</v>
      </c>
      <c r="L26" s="283">
        <v>0</v>
      </c>
      <c r="M26" s="283">
        <v>0</v>
      </c>
      <c r="N26" s="283">
        <v>0</v>
      </c>
      <c r="O26" s="283">
        <v>0</v>
      </c>
      <c r="P26" s="283">
        <v>0</v>
      </c>
      <c r="Q26" s="283">
        <v>0</v>
      </c>
      <c r="R26" s="283">
        <v>0</v>
      </c>
      <c r="S26" s="283">
        <v>0</v>
      </c>
      <c r="T26" s="283">
        <v>0</v>
      </c>
      <c r="U26" s="283">
        <v>0</v>
      </c>
      <c r="V26" s="283">
        <v>0</v>
      </c>
      <c r="W26" s="283">
        <v>0</v>
      </c>
      <c r="X26" s="283">
        <v>0</v>
      </c>
      <c r="Y26" s="283">
        <v>0</v>
      </c>
      <c r="Z26" s="283">
        <v>0</v>
      </c>
      <c r="AA26" s="283">
        <v>0</v>
      </c>
      <c r="AB26" s="283">
        <v>0</v>
      </c>
      <c r="AC26" s="283">
        <v>0</v>
      </c>
      <c r="AD26" s="283">
        <v>5252813.9309894936</v>
      </c>
      <c r="AE26" s="283">
        <v>9840814.1549305934</v>
      </c>
      <c r="AF26" s="283">
        <v>8886108.0958538819</v>
      </c>
      <c r="AG26" s="283">
        <v>11338857.511217762</v>
      </c>
      <c r="AH26" s="283">
        <v>12520000</v>
      </c>
      <c r="AI26" s="283">
        <v>13969000</v>
      </c>
      <c r="AJ26" s="283">
        <v>13844000</v>
      </c>
      <c r="AK26" s="283">
        <v>14019000</v>
      </c>
      <c r="AL26" s="283">
        <v>14019000</v>
      </c>
      <c r="AM26" s="283">
        <v>14832000</v>
      </c>
      <c r="AN26" s="283">
        <v>17905010</v>
      </c>
      <c r="AO26" s="283">
        <v>20475000</v>
      </c>
      <c r="AP26" s="283">
        <v>20752271.469999999</v>
      </c>
      <c r="AQ26" s="283">
        <v>21030940.52</v>
      </c>
      <c r="AR26" s="283">
        <v>21841311.350000001</v>
      </c>
      <c r="AS26" s="283">
        <v>25467257.205801748</v>
      </c>
      <c r="AT26" s="283">
        <v>27718226.271175876</v>
      </c>
      <c r="AU26" s="283">
        <v>33958918.861175872</v>
      </c>
      <c r="AV26" s="283">
        <v>15943599.425587939</v>
      </c>
      <c r="AW26" s="283">
        <v>42634277.141175881</v>
      </c>
      <c r="AX26" s="283">
        <v>36354361.001175866</v>
      </c>
      <c r="AY26" s="283">
        <v>29859449.221175872</v>
      </c>
      <c r="AZ26" s="283">
        <v>30122248.311175875</v>
      </c>
      <c r="BA26" s="283">
        <v>30202705.541175876</v>
      </c>
      <c r="BB26" s="283">
        <v>30262076.132578515</v>
      </c>
      <c r="BC26" s="283">
        <v>30940334.371175874</v>
      </c>
      <c r="BD26" s="283">
        <v>28622219.960000001</v>
      </c>
      <c r="BE26" s="283">
        <v>29604839.020000003</v>
      </c>
      <c r="BF26" s="283">
        <v>31976439.960000001</v>
      </c>
      <c r="BG26" s="283">
        <v>31811190.691245858</v>
      </c>
      <c r="BH26" s="283"/>
    </row>
    <row r="27" spans="2:60">
      <c r="B27" s="393" t="s">
        <v>586</v>
      </c>
      <c r="C27" s="130"/>
      <c r="D27" s="154" t="s">
        <v>118</v>
      </c>
      <c r="E27" s="282">
        <f t="shared" si="1"/>
        <v>-118712452.63672103</v>
      </c>
      <c r="F27" s="283">
        <v>0</v>
      </c>
      <c r="G27" s="283">
        <v>0</v>
      </c>
      <c r="H27" s="283">
        <v>0</v>
      </c>
      <c r="I27" s="283">
        <v>0</v>
      </c>
      <c r="J27" s="283">
        <v>0</v>
      </c>
      <c r="K27" s="283">
        <v>0</v>
      </c>
      <c r="L27" s="283">
        <v>0</v>
      </c>
      <c r="M27" s="283">
        <v>0</v>
      </c>
      <c r="N27" s="283">
        <v>0</v>
      </c>
      <c r="O27" s="283">
        <v>0</v>
      </c>
      <c r="P27" s="283">
        <v>0</v>
      </c>
      <c r="Q27" s="283">
        <v>0</v>
      </c>
      <c r="R27" s="283">
        <v>0</v>
      </c>
      <c r="S27" s="283">
        <v>0</v>
      </c>
      <c r="T27" s="283">
        <v>0</v>
      </c>
      <c r="U27" s="283">
        <v>0</v>
      </c>
      <c r="V27" s="283">
        <v>0</v>
      </c>
      <c r="W27" s="283">
        <v>0</v>
      </c>
      <c r="X27" s="283">
        <v>0</v>
      </c>
      <c r="Y27" s="283">
        <v>0</v>
      </c>
      <c r="Z27" s="283">
        <v>0</v>
      </c>
      <c r="AA27" s="283">
        <v>0</v>
      </c>
      <c r="AB27" s="283">
        <v>0</v>
      </c>
      <c r="AC27" s="283">
        <v>0</v>
      </c>
      <c r="AD27" s="283">
        <v>0</v>
      </c>
      <c r="AE27" s="283">
        <v>0</v>
      </c>
      <c r="AF27" s="283">
        <v>0</v>
      </c>
      <c r="AG27" s="283">
        <v>-293000</v>
      </c>
      <c r="AH27" s="283">
        <v>-749000</v>
      </c>
      <c r="AI27" s="283">
        <v>-916000</v>
      </c>
      <c r="AJ27" s="283">
        <v>-851000</v>
      </c>
      <c r="AK27" s="283">
        <v>-840000</v>
      </c>
      <c r="AL27" s="283">
        <v>-1642000</v>
      </c>
      <c r="AM27" s="283">
        <v>-2148000</v>
      </c>
      <c r="AN27" s="283">
        <v>-3342415</v>
      </c>
      <c r="AO27" s="283">
        <v>-10989000</v>
      </c>
      <c r="AP27" s="283">
        <v>-4507123.7495968873</v>
      </c>
      <c r="AQ27" s="283">
        <v>-5050174.7732096575</v>
      </c>
      <c r="AR27" s="283">
        <v>-4775628.4851538772</v>
      </c>
      <c r="AS27" s="283">
        <v>-5782833.3709433153</v>
      </c>
      <c r="AT27" s="283">
        <v>-6920881.574168114</v>
      </c>
      <c r="AU27" s="283">
        <v>-10663626.173482038</v>
      </c>
      <c r="AV27" s="283">
        <v>-2019273.1</v>
      </c>
      <c r="AW27" s="283">
        <v>-4694471.26</v>
      </c>
      <c r="AX27" s="283">
        <v>-7206146.4600000009</v>
      </c>
      <c r="AY27" s="283">
        <v>-3088404.7274732674</v>
      </c>
      <c r="AZ27" s="283">
        <v>-3575831.2087425599</v>
      </c>
      <c r="BA27" s="283">
        <v>-3259148.2620116984</v>
      </c>
      <c r="BB27" s="283">
        <v>-4376753.2781020403</v>
      </c>
      <c r="BC27" s="283">
        <v>-4121864.4347107285</v>
      </c>
      <c r="BD27" s="283">
        <v>-4888531.1721430933</v>
      </c>
      <c r="BE27" s="283">
        <v>-6127495.8443610333</v>
      </c>
      <c r="BF27" s="283">
        <v>-8165482.9414591249</v>
      </c>
      <c r="BG27" s="283">
        <v>-7718366.8211636115</v>
      </c>
      <c r="BH27" s="283"/>
    </row>
    <row r="28" spans="2:60">
      <c r="B28" s="393" t="s">
        <v>587</v>
      </c>
      <c r="C28" s="130"/>
      <c r="D28" s="154" t="s">
        <v>119</v>
      </c>
      <c r="E28" s="282">
        <f t="shared" si="1"/>
        <v>-36490703.150622368</v>
      </c>
      <c r="F28" s="283">
        <v>0</v>
      </c>
      <c r="G28" s="283">
        <v>0</v>
      </c>
      <c r="H28" s="283">
        <v>0</v>
      </c>
      <c r="I28" s="283">
        <v>0</v>
      </c>
      <c r="J28" s="283">
        <v>0</v>
      </c>
      <c r="K28" s="283">
        <v>0</v>
      </c>
      <c r="L28" s="283">
        <v>0</v>
      </c>
      <c r="M28" s="283">
        <v>0</v>
      </c>
      <c r="N28" s="283">
        <v>0</v>
      </c>
      <c r="O28" s="283">
        <v>0</v>
      </c>
      <c r="P28" s="283">
        <v>0</v>
      </c>
      <c r="Q28" s="283">
        <v>0</v>
      </c>
      <c r="R28" s="283">
        <v>0</v>
      </c>
      <c r="S28" s="283">
        <v>0</v>
      </c>
      <c r="T28" s="283">
        <v>0</v>
      </c>
      <c r="U28" s="283">
        <v>0</v>
      </c>
      <c r="V28" s="283">
        <v>0</v>
      </c>
      <c r="W28" s="283">
        <v>0</v>
      </c>
      <c r="X28" s="283">
        <v>0</v>
      </c>
      <c r="Y28" s="283">
        <v>0</v>
      </c>
      <c r="Z28" s="283">
        <v>0</v>
      </c>
      <c r="AA28" s="283">
        <v>0</v>
      </c>
      <c r="AB28" s="283">
        <v>0</v>
      </c>
      <c r="AC28" s="283">
        <v>0</v>
      </c>
      <c r="AD28" s="283">
        <v>-1158177.8351068106</v>
      </c>
      <c r="AE28" s="283">
        <v>-79179.55588478822</v>
      </c>
      <c r="AF28" s="283">
        <v>0</v>
      </c>
      <c r="AG28" s="283">
        <v>-128252.26983822472</v>
      </c>
      <c r="AH28" s="283">
        <v>0</v>
      </c>
      <c r="AI28" s="283">
        <v>0</v>
      </c>
      <c r="AJ28" s="283">
        <v>0</v>
      </c>
      <c r="AK28" s="283">
        <v>0</v>
      </c>
      <c r="AL28" s="283">
        <v>0</v>
      </c>
      <c r="AM28" s="283">
        <v>0</v>
      </c>
      <c r="AN28" s="283">
        <v>0</v>
      </c>
      <c r="AO28" s="283">
        <v>0</v>
      </c>
      <c r="AP28" s="283">
        <v>0</v>
      </c>
      <c r="AQ28" s="283">
        <v>0</v>
      </c>
      <c r="AR28" s="283">
        <v>0</v>
      </c>
      <c r="AS28" s="283">
        <v>0</v>
      </c>
      <c r="AT28" s="283">
        <v>0</v>
      </c>
      <c r="AU28" s="283">
        <v>0</v>
      </c>
      <c r="AV28" s="283">
        <v>0</v>
      </c>
      <c r="AW28" s="283">
        <v>0</v>
      </c>
      <c r="AX28" s="283">
        <v>-2700429.9032787629</v>
      </c>
      <c r="AY28" s="283">
        <v>-2762681.8619095655</v>
      </c>
      <c r="AZ28" s="283">
        <v>-2773002.2518895371</v>
      </c>
      <c r="BA28" s="283">
        <v>-3829515.5617839042</v>
      </c>
      <c r="BB28" s="283">
        <v>-3718292.6007380625</v>
      </c>
      <c r="BC28" s="283">
        <v>-4449253.5406030621</v>
      </c>
      <c r="BD28" s="283">
        <v>-3686060.3749135495</v>
      </c>
      <c r="BE28" s="283">
        <v>-3683826.7535948902</v>
      </c>
      <c r="BF28" s="283">
        <v>-3757302.8377289828</v>
      </c>
      <c r="BG28" s="283">
        <v>-3764727.8033522186</v>
      </c>
      <c r="BH28" s="283"/>
    </row>
    <row r="29" spans="2:60">
      <c r="B29" s="393"/>
      <c r="C29" s="130"/>
      <c r="D29" s="154" t="s">
        <v>318</v>
      </c>
      <c r="E29" s="282">
        <f t="shared" si="1"/>
        <v>-113100.05810592019</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0</v>
      </c>
      <c r="W29" s="283">
        <v>0</v>
      </c>
      <c r="X29" s="283">
        <v>0</v>
      </c>
      <c r="Y29" s="283">
        <v>0</v>
      </c>
      <c r="Z29" s="283">
        <v>0</v>
      </c>
      <c r="AA29" s="283">
        <v>0</v>
      </c>
      <c r="AB29" s="283">
        <v>0</v>
      </c>
      <c r="AC29" s="283">
        <v>0</v>
      </c>
      <c r="AD29" s="283">
        <v>0</v>
      </c>
      <c r="AE29" s="283">
        <v>0</v>
      </c>
      <c r="AF29" s="283">
        <v>0</v>
      </c>
      <c r="AG29" s="283">
        <v>0</v>
      </c>
      <c r="AH29" s="283">
        <v>0</v>
      </c>
      <c r="AI29" s="283">
        <v>0</v>
      </c>
      <c r="AJ29" s="283">
        <v>0</v>
      </c>
      <c r="AK29" s="283">
        <v>0</v>
      </c>
      <c r="AL29" s="283">
        <v>0</v>
      </c>
      <c r="AM29" s="283">
        <v>0</v>
      </c>
      <c r="AN29" s="283">
        <v>0</v>
      </c>
      <c r="AO29" s="283">
        <v>0</v>
      </c>
      <c r="AP29" s="283">
        <v>0</v>
      </c>
      <c r="AQ29" s="283">
        <v>0</v>
      </c>
      <c r="AR29" s="283">
        <v>0</v>
      </c>
      <c r="AS29" s="283">
        <v>0</v>
      </c>
      <c r="AT29" s="283">
        <v>0</v>
      </c>
      <c r="AU29" s="283">
        <v>0</v>
      </c>
      <c r="AV29" s="283">
        <v>0</v>
      </c>
      <c r="AW29" s="283">
        <v>0</v>
      </c>
      <c r="AX29" s="283">
        <v>0</v>
      </c>
      <c r="AY29" s="283">
        <v>0</v>
      </c>
      <c r="AZ29" s="283">
        <v>0</v>
      </c>
      <c r="BA29" s="283">
        <v>0</v>
      </c>
      <c r="BB29" s="283">
        <v>0</v>
      </c>
      <c r="BC29" s="283">
        <v>-22447.061785668619</v>
      </c>
      <c r="BD29" s="283">
        <v>-18433.576769817842</v>
      </c>
      <c r="BE29" s="283">
        <v>-15204.497055224272</v>
      </c>
      <c r="BF29" s="283">
        <v>-27845.33070240993</v>
      </c>
      <c r="BG29" s="283">
        <v>-29169.591792799532</v>
      </c>
      <c r="BH29" s="283"/>
    </row>
    <row r="30" spans="2:60">
      <c r="B30" s="393" t="s">
        <v>588</v>
      </c>
      <c r="C30" s="130"/>
      <c r="D30" s="154" t="s">
        <v>165</v>
      </c>
      <c r="E30" s="282">
        <f t="shared" si="1"/>
        <v>-492682051.163625</v>
      </c>
      <c r="F30" s="283">
        <v>0</v>
      </c>
      <c r="G30" s="283">
        <v>0</v>
      </c>
      <c r="H30" s="283">
        <v>0</v>
      </c>
      <c r="I30" s="283">
        <v>0</v>
      </c>
      <c r="J30" s="283">
        <v>0</v>
      </c>
      <c r="K30" s="283">
        <v>0</v>
      </c>
      <c r="L30" s="283">
        <v>0</v>
      </c>
      <c r="M30" s="283">
        <v>0</v>
      </c>
      <c r="N30" s="283">
        <v>0</v>
      </c>
      <c r="O30" s="283">
        <v>0</v>
      </c>
      <c r="P30" s="283">
        <v>0</v>
      </c>
      <c r="Q30" s="283">
        <v>0</v>
      </c>
      <c r="R30" s="283">
        <v>0</v>
      </c>
      <c r="S30" s="283">
        <v>0</v>
      </c>
      <c r="T30" s="283">
        <v>0</v>
      </c>
      <c r="U30" s="283">
        <v>0</v>
      </c>
      <c r="V30" s="283">
        <v>0</v>
      </c>
      <c r="W30" s="283">
        <v>0</v>
      </c>
      <c r="X30" s="283">
        <v>0</v>
      </c>
      <c r="Y30" s="283">
        <v>0</v>
      </c>
      <c r="Z30" s="283">
        <v>0</v>
      </c>
      <c r="AA30" s="283">
        <v>0</v>
      </c>
      <c r="AB30" s="283">
        <v>0</v>
      </c>
      <c r="AC30" s="283">
        <v>0</v>
      </c>
      <c r="AD30" s="283">
        <v>0</v>
      </c>
      <c r="AE30" s="283">
        <v>-9847505.9106035549</v>
      </c>
      <c r="AF30" s="283">
        <v>-9118567.7208531611</v>
      </c>
      <c r="AG30" s="283">
        <v>-8440037.8243789934</v>
      </c>
      <c r="AH30" s="283">
        <v>-14738773.48218723</v>
      </c>
      <c r="AI30" s="283">
        <v>-14199220.201275684</v>
      </c>
      <c r="AJ30" s="283">
        <v>-16139314.949531265</v>
      </c>
      <c r="AK30" s="283">
        <v>-15703548.925018623</v>
      </c>
      <c r="AL30" s="283">
        <v>-16011496.738208868</v>
      </c>
      <c r="AM30" s="283">
        <v>-16236759.804349244</v>
      </c>
      <c r="AN30" s="283">
        <v>-16226125.697277129</v>
      </c>
      <c r="AO30" s="283">
        <v>-17941946.683822915</v>
      </c>
      <c r="AP30" s="283">
        <v>-19444797.609076731</v>
      </c>
      <c r="AQ30" s="283">
        <v>-17965035.133545067</v>
      </c>
      <c r="AR30" s="283">
        <v>-20193524.366906479</v>
      </c>
      <c r="AS30" s="283">
        <v>-21836868.13919377</v>
      </c>
      <c r="AT30" s="283">
        <v>-21826038.809353873</v>
      </c>
      <c r="AU30" s="283">
        <v>-21325009.249964796</v>
      </c>
      <c r="AV30" s="283">
        <v>-11093211.679346118</v>
      </c>
      <c r="AW30" s="283">
        <v>-20154055.898413524</v>
      </c>
      <c r="AX30" s="283">
        <v>-20909967.670435872</v>
      </c>
      <c r="AY30" s="283">
        <v>-20648087.224641345</v>
      </c>
      <c r="AZ30" s="283">
        <v>-20086332.775002841</v>
      </c>
      <c r="BA30" s="283">
        <v>-19720140.348133381</v>
      </c>
      <c r="BB30" s="283">
        <v>-17279257.112075422</v>
      </c>
      <c r="BC30" s="283">
        <v>-15873090.173609849</v>
      </c>
      <c r="BD30" s="283">
        <v>-15750347.002101328</v>
      </c>
      <c r="BE30" s="283">
        <v>-17721884.441135745</v>
      </c>
      <c r="BF30" s="283">
        <v>-17876615.400712557</v>
      </c>
      <c r="BG30" s="283">
        <v>-18374490.192469567</v>
      </c>
      <c r="BH30" s="283"/>
    </row>
    <row r="31" spans="2:60">
      <c r="B31" s="326"/>
      <c r="C31" s="130"/>
      <c r="D31" s="153" t="s">
        <v>166</v>
      </c>
      <c r="E31" s="282">
        <f t="shared" si="1"/>
        <v>28005963.138538517</v>
      </c>
      <c r="F31" s="284">
        <f>SUM(F26:F30)</f>
        <v>0</v>
      </c>
      <c r="G31" s="284">
        <f t="shared" ref="G31:BH31" si="5">SUM(G26:G30)</f>
        <v>0</v>
      </c>
      <c r="H31" s="284">
        <f t="shared" si="5"/>
        <v>0</v>
      </c>
      <c r="I31" s="284">
        <f t="shared" si="5"/>
        <v>0</v>
      </c>
      <c r="J31" s="284">
        <f t="shared" si="5"/>
        <v>0</v>
      </c>
      <c r="K31" s="284">
        <f t="shared" si="5"/>
        <v>0</v>
      </c>
      <c r="L31" s="284">
        <f t="shared" si="5"/>
        <v>0</v>
      </c>
      <c r="M31" s="284">
        <f t="shared" si="5"/>
        <v>0</v>
      </c>
      <c r="N31" s="284">
        <f t="shared" si="5"/>
        <v>0</v>
      </c>
      <c r="O31" s="284">
        <f t="shared" si="5"/>
        <v>0</v>
      </c>
      <c r="P31" s="284">
        <f t="shared" si="5"/>
        <v>0</v>
      </c>
      <c r="Q31" s="284">
        <f t="shared" si="5"/>
        <v>0</v>
      </c>
      <c r="R31" s="284">
        <f t="shared" si="5"/>
        <v>0</v>
      </c>
      <c r="S31" s="284">
        <f t="shared" si="5"/>
        <v>0</v>
      </c>
      <c r="T31" s="284">
        <f t="shared" si="5"/>
        <v>0</v>
      </c>
      <c r="U31" s="284">
        <f t="shared" si="5"/>
        <v>0</v>
      </c>
      <c r="V31" s="284">
        <f t="shared" si="5"/>
        <v>0</v>
      </c>
      <c r="W31" s="284">
        <f t="shared" si="5"/>
        <v>0</v>
      </c>
      <c r="X31" s="284">
        <f t="shared" si="5"/>
        <v>0</v>
      </c>
      <c r="Y31" s="284">
        <f t="shared" si="5"/>
        <v>0</v>
      </c>
      <c r="Z31" s="284">
        <f t="shared" si="5"/>
        <v>0</v>
      </c>
      <c r="AA31" s="284">
        <f t="shared" si="5"/>
        <v>0</v>
      </c>
      <c r="AB31" s="284">
        <f t="shared" si="5"/>
        <v>0</v>
      </c>
      <c r="AC31" s="284">
        <f t="shared" si="5"/>
        <v>0</v>
      </c>
      <c r="AD31" s="284">
        <f t="shared" si="5"/>
        <v>4094636.0958826831</v>
      </c>
      <c r="AE31" s="284">
        <f t="shared" si="5"/>
        <v>-85871.311557749286</v>
      </c>
      <c r="AF31" s="284">
        <f t="shared" si="5"/>
        <v>-232459.62499927916</v>
      </c>
      <c r="AG31" s="284">
        <f t="shared" si="5"/>
        <v>2477567.4170005433</v>
      </c>
      <c r="AH31" s="284">
        <f t="shared" si="5"/>
        <v>-2967773.4821872301</v>
      </c>
      <c r="AI31" s="284">
        <f t="shared" si="5"/>
        <v>-1146220.2012756839</v>
      </c>
      <c r="AJ31" s="284">
        <f t="shared" si="5"/>
        <v>-3146314.9495312646</v>
      </c>
      <c r="AK31" s="284">
        <f t="shared" si="5"/>
        <v>-2524548.9250186235</v>
      </c>
      <c r="AL31" s="284">
        <f t="shared" si="5"/>
        <v>-3634496.7382088676</v>
      </c>
      <c r="AM31" s="284">
        <f t="shared" si="5"/>
        <v>-3552759.8043492436</v>
      </c>
      <c r="AN31" s="284">
        <f t="shared" si="5"/>
        <v>-1663530.6972771287</v>
      </c>
      <c r="AO31" s="284">
        <f t="shared" si="5"/>
        <v>-8455946.683822915</v>
      </c>
      <c r="AP31" s="284">
        <f t="shared" si="5"/>
        <v>-3199649.8886736184</v>
      </c>
      <c r="AQ31" s="284">
        <f t="shared" si="5"/>
        <v>-1984269.3867547251</v>
      </c>
      <c r="AR31" s="284">
        <f t="shared" si="5"/>
        <v>-3127841.5020603538</v>
      </c>
      <c r="AS31" s="284">
        <f t="shared" si="5"/>
        <v>-2152444.3043353371</v>
      </c>
      <c r="AT31" s="284">
        <f t="shared" si="5"/>
        <v>-1028694.1123461127</v>
      </c>
      <c r="AU31" s="284">
        <f t="shared" si="5"/>
        <v>1970283.4377290383</v>
      </c>
      <c r="AV31" s="284">
        <f t="shared" si="5"/>
        <v>2831114.6462418213</v>
      </c>
      <c r="AW31" s="284">
        <f t="shared" si="5"/>
        <v>17785749.982762359</v>
      </c>
      <c r="AX31" s="284">
        <f t="shared" si="5"/>
        <v>5537816.9674612284</v>
      </c>
      <c r="AY31" s="284">
        <f t="shared" si="5"/>
        <v>3360275.4071516953</v>
      </c>
      <c r="AZ31" s="284">
        <f t="shared" si="5"/>
        <v>3687082.0755409375</v>
      </c>
      <c r="BA31" s="284">
        <f t="shared" si="5"/>
        <v>3393901.3692468889</v>
      </c>
      <c r="BB31" s="284">
        <f t="shared" si="5"/>
        <v>4887773.1416629888</v>
      </c>
      <c r="BC31" s="284">
        <f t="shared" si="5"/>
        <v>6473679.160466563</v>
      </c>
      <c r="BD31" s="284">
        <f t="shared" si="5"/>
        <v>4278847.8340722099</v>
      </c>
      <c r="BE31" s="284">
        <f t="shared" si="5"/>
        <v>2056427.4838531092</v>
      </c>
      <c r="BF31" s="284">
        <f t="shared" si="5"/>
        <v>2149193.4493969232</v>
      </c>
      <c r="BG31" s="284">
        <f t="shared" si="5"/>
        <v>1924436.2824676596</v>
      </c>
      <c r="BH31" s="284">
        <f t="shared" si="5"/>
        <v>0</v>
      </c>
    </row>
    <row r="32" spans="2:60" ht="15.75">
      <c r="B32" s="326"/>
      <c r="C32" s="40"/>
      <c r="D32" s="57" t="s">
        <v>205</v>
      </c>
      <c r="E32" s="282">
        <f t="shared" si="1"/>
        <v>228700617.35188574</v>
      </c>
      <c r="F32" s="284">
        <f>F16+F23-F31</f>
        <v>0</v>
      </c>
      <c r="G32" s="284">
        <f t="shared" ref="G32:BH32" si="6">G16+G23-G31</f>
        <v>0</v>
      </c>
      <c r="H32" s="284">
        <f t="shared" si="6"/>
        <v>0</v>
      </c>
      <c r="I32" s="284">
        <f t="shared" si="6"/>
        <v>0</v>
      </c>
      <c r="J32" s="284">
        <f t="shared" si="6"/>
        <v>0</v>
      </c>
      <c r="K32" s="284">
        <f t="shared" si="6"/>
        <v>0</v>
      </c>
      <c r="L32" s="284">
        <f t="shared" si="6"/>
        <v>0</v>
      </c>
      <c r="M32" s="284">
        <f t="shared" si="6"/>
        <v>0</v>
      </c>
      <c r="N32" s="284">
        <f t="shared" si="6"/>
        <v>0</v>
      </c>
      <c r="O32" s="284">
        <f t="shared" si="6"/>
        <v>0</v>
      </c>
      <c r="P32" s="284">
        <f t="shared" si="6"/>
        <v>0</v>
      </c>
      <c r="Q32" s="284">
        <f t="shared" si="6"/>
        <v>0</v>
      </c>
      <c r="R32" s="284">
        <f t="shared" si="6"/>
        <v>0</v>
      </c>
      <c r="S32" s="284">
        <f t="shared" si="6"/>
        <v>0</v>
      </c>
      <c r="T32" s="284">
        <f t="shared" si="6"/>
        <v>0</v>
      </c>
      <c r="U32" s="284">
        <f t="shared" si="6"/>
        <v>0</v>
      </c>
      <c r="V32" s="284">
        <f t="shared" si="6"/>
        <v>0</v>
      </c>
      <c r="W32" s="284">
        <f t="shared" si="6"/>
        <v>0</v>
      </c>
      <c r="X32" s="284">
        <f t="shared" si="6"/>
        <v>0</v>
      </c>
      <c r="Y32" s="284">
        <f t="shared" si="6"/>
        <v>0</v>
      </c>
      <c r="Z32" s="284">
        <f t="shared" si="6"/>
        <v>0</v>
      </c>
      <c r="AA32" s="284">
        <f t="shared" si="6"/>
        <v>0</v>
      </c>
      <c r="AB32" s="284">
        <f t="shared" si="6"/>
        <v>0</v>
      </c>
      <c r="AC32" s="284">
        <f t="shared" si="6"/>
        <v>0</v>
      </c>
      <c r="AD32" s="284">
        <f t="shared" si="6"/>
        <v>77331495.020718098</v>
      </c>
      <c r="AE32" s="284">
        <f t="shared" si="6"/>
        <v>153455.45770883886</v>
      </c>
      <c r="AF32" s="284">
        <f t="shared" si="6"/>
        <v>239218.03961438825</v>
      </c>
      <c r="AG32" s="284">
        <f t="shared" si="6"/>
        <v>52571845.220136523</v>
      </c>
      <c r="AH32" s="284">
        <f t="shared" si="6"/>
        <v>2991427.9333401113</v>
      </c>
      <c r="AI32" s="284">
        <f t="shared" si="6"/>
        <v>19912665.649642728</v>
      </c>
      <c r="AJ32" s="284">
        <f t="shared" si="6"/>
        <v>3291620.8637561076</v>
      </c>
      <c r="AK32" s="284">
        <f t="shared" si="6"/>
        <v>2595512.2784772678</v>
      </c>
      <c r="AL32" s="284">
        <f t="shared" si="6"/>
        <v>4739494.84592917</v>
      </c>
      <c r="AM32" s="284">
        <f t="shared" si="6"/>
        <v>3783807.1651483523</v>
      </c>
      <c r="AN32" s="284">
        <f t="shared" si="6"/>
        <v>13582517.696174445</v>
      </c>
      <c r="AO32" s="284">
        <f t="shared" si="6"/>
        <v>8577139.8300206028</v>
      </c>
      <c r="AP32" s="284">
        <f t="shared" si="6"/>
        <v>3260475.6202095989</v>
      </c>
      <c r="AQ32" s="284">
        <f t="shared" si="6"/>
        <v>2426022.2292968892</v>
      </c>
      <c r="AR32" s="284">
        <f t="shared" si="6"/>
        <v>16478516.954453735</v>
      </c>
      <c r="AS32" s="284">
        <f t="shared" si="6"/>
        <v>20666956.594700068</v>
      </c>
      <c r="AT32" s="284">
        <f t="shared" si="6"/>
        <v>1259720.9256343867</v>
      </c>
      <c r="AU32" s="284">
        <f t="shared" si="6"/>
        <v>-1806544.8120448003</v>
      </c>
      <c r="AV32" s="284">
        <f t="shared" si="6"/>
        <v>-2659993.8601018996</v>
      </c>
      <c r="AW32" s="284">
        <f t="shared" si="6"/>
        <v>9760418.302158162</v>
      </c>
      <c r="AX32" s="284">
        <f t="shared" si="6"/>
        <v>-227521.39430845529</v>
      </c>
      <c r="AY32" s="284">
        <f t="shared" si="6"/>
        <v>-2235906.0857981686</v>
      </c>
      <c r="AZ32" s="284">
        <f t="shared" si="6"/>
        <v>-3069242.3347048946</v>
      </c>
      <c r="BA32" s="284">
        <f t="shared" si="6"/>
        <v>-2167861.7809483618</v>
      </c>
      <c r="BB32" s="284">
        <f t="shared" si="6"/>
        <v>-3513050.5655008145</v>
      </c>
      <c r="BC32" s="284">
        <f t="shared" si="6"/>
        <v>-357795.67973601632</v>
      </c>
      <c r="BD32" s="284">
        <f t="shared" si="6"/>
        <v>-3365350.8584311511</v>
      </c>
      <c r="BE32" s="284">
        <f t="shared" si="6"/>
        <v>1278284.1985244881</v>
      </c>
      <c r="BF32" s="284">
        <f t="shared" si="6"/>
        <v>1959606.8777490566</v>
      </c>
      <c r="BG32" s="284">
        <f t="shared" si="6"/>
        <v>1243683.0200673151</v>
      </c>
      <c r="BH32" s="284">
        <f t="shared" si="6"/>
        <v>0</v>
      </c>
    </row>
    <row r="33" spans="2:60" ht="14.25" customHeight="1">
      <c r="B33" s="327"/>
      <c r="C33" s="223" t="s">
        <v>505</v>
      </c>
      <c r="D33" s="343" t="s">
        <v>445</v>
      </c>
      <c r="E33" s="282"/>
      <c r="F33" s="284"/>
      <c r="G33" s="282">
        <f t="shared" ref="G33:AL33" si="7">F24+F33-F31</f>
        <v>0</v>
      </c>
      <c r="H33" s="282">
        <f t="shared" si="7"/>
        <v>0</v>
      </c>
      <c r="I33" s="282">
        <f t="shared" si="7"/>
        <v>0</v>
      </c>
      <c r="J33" s="282">
        <f t="shared" si="7"/>
        <v>0</v>
      </c>
      <c r="K33" s="282">
        <f t="shared" si="7"/>
        <v>0</v>
      </c>
      <c r="L33" s="282">
        <f t="shared" si="7"/>
        <v>0</v>
      </c>
      <c r="M33" s="282">
        <f t="shared" si="7"/>
        <v>0</v>
      </c>
      <c r="N33" s="282">
        <f t="shared" si="7"/>
        <v>0</v>
      </c>
      <c r="O33" s="282">
        <f t="shared" si="7"/>
        <v>0</v>
      </c>
      <c r="P33" s="282">
        <f t="shared" si="7"/>
        <v>0</v>
      </c>
      <c r="Q33" s="282">
        <f t="shared" si="7"/>
        <v>0</v>
      </c>
      <c r="R33" s="282">
        <f t="shared" si="7"/>
        <v>0</v>
      </c>
      <c r="S33" s="282">
        <f t="shared" si="7"/>
        <v>0</v>
      </c>
      <c r="T33" s="282">
        <f t="shared" si="7"/>
        <v>0</v>
      </c>
      <c r="U33" s="282">
        <f t="shared" si="7"/>
        <v>0</v>
      </c>
      <c r="V33" s="282">
        <f t="shared" si="7"/>
        <v>0</v>
      </c>
      <c r="W33" s="282">
        <f t="shared" si="7"/>
        <v>0</v>
      </c>
      <c r="X33" s="282">
        <f t="shared" si="7"/>
        <v>0</v>
      </c>
      <c r="Y33" s="282">
        <f t="shared" si="7"/>
        <v>0</v>
      </c>
      <c r="Z33" s="282">
        <f t="shared" si="7"/>
        <v>0</v>
      </c>
      <c r="AA33" s="282">
        <f t="shared" si="7"/>
        <v>0</v>
      </c>
      <c r="AB33" s="282">
        <f t="shared" si="7"/>
        <v>0</v>
      </c>
      <c r="AC33" s="282">
        <f t="shared" si="7"/>
        <v>0</v>
      </c>
      <c r="AD33" s="282">
        <f t="shared" si="7"/>
        <v>0</v>
      </c>
      <c r="AE33" s="282">
        <f t="shared" si="7"/>
        <v>77331495.020718098</v>
      </c>
      <c r="AF33" s="282">
        <f t="shared" si="7"/>
        <v>77484950.478426948</v>
      </c>
      <c r="AG33" s="282">
        <f t="shared" si="7"/>
        <v>77724168.518041342</v>
      </c>
      <c r="AH33" s="282">
        <f t="shared" si="7"/>
        <v>130296013.73817787</v>
      </c>
      <c r="AI33" s="282">
        <f t="shared" si="7"/>
        <v>133287441.67151797</v>
      </c>
      <c r="AJ33" s="282">
        <f t="shared" si="7"/>
        <v>153200107.3211607</v>
      </c>
      <c r="AK33" s="282">
        <f t="shared" si="7"/>
        <v>156491728.18491679</v>
      </c>
      <c r="AL33" s="282">
        <f t="shared" si="7"/>
        <v>159087240.46339405</v>
      </c>
      <c r="AM33" s="282">
        <f t="shared" ref="AM33:BH33" si="8">AL24+AL33-AL31</f>
        <v>163826735.30932322</v>
      </c>
      <c r="AN33" s="282">
        <f t="shared" si="8"/>
        <v>167610542.47447157</v>
      </c>
      <c r="AO33" s="282">
        <f t="shared" si="8"/>
        <v>181193060.17064601</v>
      </c>
      <c r="AP33" s="282">
        <f t="shared" si="8"/>
        <v>189770200.00066662</v>
      </c>
      <c r="AQ33" s="282">
        <f t="shared" si="8"/>
        <v>193030675.62087619</v>
      </c>
      <c r="AR33" s="282">
        <f t="shared" si="8"/>
        <v>195456697.85017309</v>
      </c>
      <c r="AS33" s="282">
        <f t="shared" si="8"/>
        <v>211935214.80462682</v>
      </c>
      <c r="AT33" s="282">
        <f t="shared" si="8"/>
        <v>232602171.39932689</v>
      </c>
      <c r="AU33" s="282">
        <f t="shared" si="8"/>
        <v>233861892.32496127</v>
      </c>
      <c r="AV33" s="282">
        <f t="shared" si="8"/>
        <v>232055347.51291648</v>
      </c>
      <c r="AW33" s="282">
        <f t="shared" si="8"/>
        <v>229395353.6528146</v>
      </c>
      <c r="AX33" s="282">
        <f t="shared" si="8"/>
        <v>239155771.95497274</v>
      </c>
      <c r="AY33" s="282">
        <f t="shared" si="8"/>
        <v>238928250.5606643</v>
      </c>
      <c r="AZ33" s="282">
        <f t="shared" si="8"/>
        <v>236692344.47486612</v>
      </c>
      <c r="BA33" s="282">
        <f t="shared" si="8"/>
        <v>233623102.14016125</v>
      </c>
      <c r="BB33" s="282">
        <f t="shared" si="8"/>
        <v>231455240.35921288</v>
      </c>
      <c r="BC33" s="282">
        <f t="shared" si="8"/>
        <v>227942189.79371205</v>
      </c>
      <c r="BD33" s="282">
        <f t="shared" si="8"/>
        <v>227584394.11397603</v>
      </c>
      <c r="BE33" s="282">
        <f t="shared" si="8"/>
        <v>224219043.2555449</v>
      </c>
      <c r="BF33" s="282">
        <f t="shared" si="8"/>
        <v>225497327.45406941</v>
      </c>
      <c r="BG33" s="282">
        <f t="shared" si="8"/>
        <v>227456934.33181846</v>
      </c>
      <c r="BH33" s="282">
        <f t="shared" si="8"/>
        <v>228700617.35188577</v>
      </c>
    </row>
    <row r="34" spans="2:60" ht="14.25" customHeight="1">
      <c r="B34" s="327"/>
      <c r="C34" s="223" t="s">
        <v>505</v>
      </c>
      <c r="D34" s="343" t="s">
        <v>446</v>
      </c>
      <c r="E34" s="282"/>
      <c r="F34" s="415" t="s">
        <v>570</v>
      </c>
      <c r="G34" s="415" t="s">
        <v>570</v>
      </c>
      <c r="H34" s="415" t="s">
        <v>570</v>
      </c>
      <c r="I34" s="415" t="s">
        <v>570</v>
      </c>
      <c r="J34" s="415" t="s">
        <v>570</v>
      </c>
      <c r="K34" s="415" t="s">
        <v>570</v>
      </c>
      <c r="L34" s="415" t="s">
        <v>570</v>
      </c>
      <c r="M34" s="415" t="s">
        <v>570</v>
      </c>
      <c r="N34" s="415" t="s">
        <v>570</v>
      </c>
      <c r="O34" s="415" t="s">
        <v>570</v>
      </c>
      <c r="P34" s="415" t="s">
        <v>570</v>
      </c>
      <c r="Q34" s="415" t="s">
        <v>570</v>
      </c>
      <c r="R34" s="415" t="s">
        <v>570</v>
      </c>
      <c r="S34" s="415" t="s">
        <v>570</v>
      </c>
      <c r="T34" s="415" t="s">
        <v>570</v>
      </c>
      <c r="U34" s="415" t="s">
        <v>570</v>
      </c>
      <c r="V34" s="415" t="s">
        <v>570</v>
      </c>
      <c r="W34" s="415" t="s">
        <v>570</v>
      </c>
      <c r="X34" s="415" t="s">
        <v>570</v>
      </c>
      <c r="Y34" s="415" t="s">
        <v>570</v>
      </c>
      <c r="Z34" s="415" t="s">
        <v>570</v>
      </c>
      <c r="AA34" s="415" t="s">
        <v>570</v>
      </c>
      <c r="AB34" s="415" t="s">
        <v>570</v>
      </c>
      <c r="AC34" s="415" t="s">
        <v>570</v>
      </c>
      <c r="AD34" s="415" t="s">
        <v>570</v>
      </c>
      <c r="AE34" s="415">
        <v>0.1273414655693037</v>
      </c>
      <c r="AF34" s="415">
        <v>0.11768179065161716</v>
      </c>
      <c r="AG34" s="415">
        <v>0.10858961871582959</v>
      </c>
      <c r="AH34" s="415">
        <v>0.11311760858474094</v>
      </c>
      <c r="AI34" s="415">
        <v>0.10653081808164</v>
      </c>
      <c r="AJ34" s="415">
        <v>0.10534793500958617</v>
      </c>
      <c r="AK34" s="415">
        <v>0.10034746952543518</v>
      </c>
      <c r="AL34" s="415">
        <v>0.10064601467452763</v>
      </c>
      <c r="AM34" s="415">
        <v>9.910934118104972E-2</v>
      </c>
      <c r="AN34" s="415">
        <v>9.6808502960059883E-2</v>
      </c>
      <c r="AO34" s="415">
        <v>9.902115824372823E-2</v>
      </c>
      <c r="AP34" s="415">
        <v>0.10246496873064591</v>
      </c>
      <c r="AQ34" s="415">
        <v>9.3068291222424493E-2</v>
      </c>
      <c r="AR34" s="415">
        <v>0.10331456833669511</v>
      </c>
      <c r="AS34" s="415">
        <v>0.10303558169568071</v>
      </c>
      <c r="AT34" s="415">
        <v>9.3834200592578951E-2</v>
      </c>
      <c r="AU34" s="415">
        <v>9.1186336679140376E-2</v>
      </c>
      <c r="AV34" s="415">
        <v>9.5608326188032833E-2</v>
      </c>
      <c r="AW34" s="415">
        <v>8.7857297793905179E-2</v>
      </c>
      <c r="AX34" s="415">
        <v>8.7432419044323598E-2</v>
      </c>
      <c r="AY34" s="415">
        <v>8.641961415692348E-2</v>
      </c>
      <c r="AZ34" s="415">
        <v>8.4862621220669704E-2</v>
      </c>
      <c r="BA34" s="415">
        <v>8.4410061194643171E-2</v>
      </c>
      <c r="BB34" s="415">
        <v>7.465485372142984E-2</v>
      </c>
      <c r="BC34" s="415">
        <v>6.9636473124940201E-2</v>
      </c>
      <c r="BD34" s="415">
        <v>6.9206621409258096E-2</v>
      </c>
      <c r="BE34" s="415">
        <v>7.9038266258847245E-2</v>
      </c>
      <c r="BF34" s="415">
        <v>7.9276395878145237E-2</v>
      </c>
      <c r="BG34" s="415">
        <v>8.0782281913922727E-2</v>
      </c>
      <c r="BH34" s="415"/>
    </row>
    <row r="35" spans="2:60" ht="29.25" customHeight="1"/>
    <row r="36" spans="2:60" ht="15.75">
      <c r="B36" s="368" t="s">
        <v>222</v>
      </c>
      <c r="C36" s="369"/>
    </row>
    <row r="37" spans="2:60">
      <c r="B37" s="370"/>
      <c r="C37" s="371"/>
    </row>
    <row r="38" spans="2:60">
      <c r="B38" s="96" t="s">
        <v>137</v>
      </c>
      <c r="C38" s="131">
        <v>25934</v>
      </c>
    </row>
    <row r="39" spans="2:60">
      <c r="B39" s="96" t="s">
        <v>167</v>
      </c>
      <c r="C39" s="440">
        <f>E11</f>
        <v>4971651.8977847164</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heetViews>
  <sheetFormatPr defaultColWidth="9.140625" defaultRowHeight="12.75"/>
  <cols>
    <col min="1" max="1" width="12.140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140625" style="34" customWidth="1"/>
    <col min="8" max="16384" width="9.140625" style="34"/>
  </cols>
  <sheetData>
    <row r="1" spans="2:5" ht="20.25">
      <c r="B1" s="498" t="s">
        <v>200</v>
      </c>
      <c r="C1" s="498"/>
      <c r="D1" s="21"/>
      <c r="E1" s="21"/>
    </row>
    <row r="2" spans="2:5" ht="20.25">
      <c r="B2" s="52" t="str">
        <f>Tradingname</f>
        <v>APA (PILBARA PIPELINE) PTY LTD</v>
      </c>
      <c r="C2" s="53"/>
      <c r="D2" s="35"/>
      <c r="E2" s="35"/>
    </row>
    <row r="3" spans="2:5" ht="15.75" customHeight="1">
      <c r="B3" s="54" t="s">
        <v>240</v>
      </c>
      <c r="C3" s="55" t="str">
        <f>TEXT(Yearstart,"dd/mm/yyyy")&amp;" to "&amp;TEXT(Yearending,"dd/mm/yyyy")</f>
        <v>01/07/2023 to 30/06/2024</v>
      </c>
      <c r="E3" s="47"/>
    </row>
    <row r="4" spans="2:5" ht="20.25">
      <c r="B4" s="20"/>
    </row>
    <row r="5" spans="2:5" ht="15.75">
      <c r="B5" s="38" t="s">
        <v>226</v>
      </c>
      <c r="C5" s="36"/>
      <c r="D5" s="36"/>
      <c r="E5" s="36"/>
    </row>
    <row r="6" spans="2:5" ht="15.75">
      <c r="B6" s="38"/>
      <c r="C6" s="36"/>
      <c r="D6" s="36"/>
      <c r="E6" s="36"/>
    </row>
    <row r="7" spans="2:5" ht="25.5">
      <c r="B7" s="111" t="s">
        <v>223</v>
      </c>
      <c r="C7" s="111" t="s">
        <v>173</v>
      </c>
      <c r="D7" s="111" t="s">
        <v>174</v>
      </c>
      <c r="E7" s="111" t="s">
        <v>210</v>
      </c>
    </row>
    <row r="8" spans="2:5">
      <c r="B8" s="389" t="s">
        <v>595</v>
      </c>
      <c r="C8" s="392" t="s">
        <v>610</v>
      </c>
      <c r="D8" s="392" t="s">
        <v>596</v>
      </c>
      <c r="E8" s="314">
        <v>52199066.300000004</v>
      </c>
    </row>
    <row r="9" spans="2:5">
      <c r="B9" s="389" t="s">
        <v>595</v>
      </c>
      <c r="C9" s="392" t="s">
        <v>611</v>
      </c>
      <c r="D9" s="392" t="s">
        <v>597</v>
      </c>
      <c r="E9" s="314">
        <v>17752884</v>
      </c>
    </row>
    <row r="10" spans="2:5">
      <c r="B10" s="389" t="s">
        <v>595</v>
      </c>
      <c r="C10" s="392" t="s">
        <v>598</v>
      </c>
      <c r="D10" s="392" t="s">
        <v>599</v>
      </c>
      <c r="E10" s="314">
        <v>11316760.16</v>
      </c>
    </row>
    <row r="11" spans="2:5">
      <c r="B11" s="389" t="s">
        <v>595</v>
      </c>
      <c r="C11" s="392" t="s">
        <v>612</v>
      </c>
      <c r="D11" s="392" t="s">
        <v>600</v>
      </c>
      <c r="E11" s="314">
        <v>12675651.32</v>
      </c>
    </row>
    <row r="12" spans="2:5">
      <c r="B12" s="389" t="s">
        <v>595</v>
      </c>
      <c r="C12" s="392" t="s">
        <v>610</v>
      </c>
      <c r="D12" s="392" t="s">
        <v>601</v>
      </c>
      <c r="E12" s="314">
        <v>17542902.640000001</v>
      </c>
    </row>
    <row r="13" spans="2:5">
      <c r="B13" s="389" t="s">
        <v>595</v>
      </c>
      <c r="C13" s="392" t="s">
        <v>613</v>
      </c>
      <c r="D13" s="392" t="s">
        <v>602</v>
      </c>
      <c r="E13" s="314">
        <v>26188872.199999999</v>
      </c>
    </row>
    <row r="14" spans="2:5">
      <c r="B14" s="389" t="s">
        <v>595</v>
      </c>
      <c r="C14" s="392" t="s">
        <v>615</v>
      </c>
      <c r="D14" s="392" t="s">
        <v>603</v>
      </c>
      <c r="E14" s="314">
        <v>4152149.93</v>
      </c>
    </row>
    <row r="15" spans="2:5">
      <c r="B15" s="389" t="s">
        <v>595</v>
      </c>
      <c r="C15" s="392" t="s">
        <v>614</v>
      </c>
      <c r="D15" s="392" t="s">
        <v>604</v>
      </c>
      <c r="E15" s="314">
        <v>4553793.237999999</v>
      </c>
    </row>
    <row r="16" spans="2:5">
      <c r="B16" s="146"/>
      <c r="C16" s="146"/>
      <c r="D16" s="277"/>
      <c r="E16" s="314"/>
    </row>
    <row r="17" spans="2:5">
      <c r="B17" s="146"/>
      <c r="C17" s="146"/>
      <c r="D17" s="277"/>
      <c r="E17" s="314"/>
    </row>
    <row r="18" spans="2:5">
      <c r="B18" s="146"/>
      <c r="C18" s="146"/>
      <c r="D18" s="277"/>
      <c r="E18" s="314"/>
    </row>
    <row r="19" spans="2:5">
      <c r="B19" s="146"/>
      <c r="C19" s="146"/>
      <c r="D19" s="277"/>
      <c r="E19" s="314"/>
    </row>
    <row r="20" spans="2:5">
      <c r="B20" s="146"/>
      <c r="C20" s="146"/>
      <c r="D20" s="277"/>
      <c r="E20" s="314"/>
    </row>
    <row r="21" spans="2:5">
      <c r="B21" s="146"/>
      <c r="C21" s="146"/>
      <c r="D21" s="277"/>
      <c r="E21" s="314"/>
    </row>
    <row r="22" spans="2:5">
      <c r="B22" s="146"/>
      <c r="C22" s="146"/>
      <c r="D22" s="277"/>
      <c r="E22" s="314"/>
    </row>
    <row r="23" spans="2:5">
      <c r="B23" s="146"/>
      <c r="C23" s="146"/>
      <c r="D23" s="277"/>
      <c r="E23" s="314"/>
    </row>
    <row r="24" spans="2:5">
      <c r="B24" s="146"/>
      <c r="C24" s="146"/>
      <c r="D24" s="277"/>
      <c r="E24" s="314"/>
    </row>
    <row r="25" spans="2:5">
      <c r="B25" s="146"/>
      <c r="C25" s="146"/>
      <c r="D25" s="277"/>
      <c r="E25" s="314"/>
    </row>
    <row r="26" spans="2:5">
      <c r="B26" s="146"/>
      <c r="C26" s="146"/>
      <c r="D26" s="277"/>
      <c r="E26" s="314"/>
    </row>
    <row r="27" spans="2:5">
      <c r="B27" s="146"/>
      <c r="C27" s="146"/>
      <c r="D27" s="277"/>
      <c r="E27" s="314"/>
    </row>
    <row r="28" spans="2:5">
      <c r="B28" s="146"/>
      <c r="C28" s="146"/>
      <c r="D28" s="277"/>
      <c r="E28" s="314"/>
    </row>
    <row r="29" spans="2:5">
      <c r="B29" s="146"/>
      <c r="C29" s="146"/>
      <c r="D29" s="277"/>
      <c r="E29" s="314"/>
    </row>
    <row r="30" spans="2:5">
      <c r="B30" s="146"/>
      <c r="C30" s="146"/>
      <c r="D30" s="277"/>
      <c r="E30" s="314"/>
    </row>
    <row r="31" spans="2:5">
      <c r="B31" s="146"/>
      <c r="C31" s="146"/>
      <c r="D31" s="277"/>
      <c r="E31" s="314"/>
    </row>
    <row r="32" spans="2:5">
      <c r="B32" s="146"/>
      <c r="C32" s="146"/>
      <c r="D32" s="277"/>
      <c r="E32" s="314"/>
    </row>
    <row r="33" spans="2:5">
      <c r="B33" s="146"/>
      <c r="C33" s="146"/>
      <c r="D33" s="277"/>
      <c r="E33" s="314"/>
    </row>
    <row r="34" spans="2:5">
      <c r="B34" s="146"/>
      <c r="C34" s="146"/>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P1"/>
  <sheetViews>
    <sheetView zoomScale="80" zoomScaleNormal="80" workbookViewId="0"/>
  </sheetViews>
  <sheetFormatPr defaultColWidth="9" defaultRowHeight="12.75"/>
  <cols>
    <col min="1" max="16384" width="9" style="364"/>
  </cols>
  <sheetData>
    <row r="1" spans="1:16">
      <c r="A1"/>
      <c r="P1"/>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140625" defaultRowHeight="12.75"/>
  <cols>
    <col min="1" max="1" width="11.85546875" style="22" customWidth="1"/>
    <col min="2" max="2" width="24.7109375" style="22" customWidth="1"/>
    <col min="3" max="3" width="35.85546875" style="22" customWidth="1"/>
    <col min="4" max="4" width="18.140625" style="22" customWidth="1"/>
    <col min="5" max="5" width="24.7109375" style="22" customWidth="1"/>
    <col min="6" max="11" width="9.140625" style="22"/>
    <col min="12" max="12" width="13.28515625" style="22" customWidth="1"/>
    <col min="13" max="62" width="9.7109375" style="22" customWidth="1"/>
    <col min="63" max="16384" width="9.140625" style="22"/>
  </cols>
  <sheetData>
    <row r="1" spans="2:62" ht="20.25">
      <c r="B1" s="500" t="s">
        <v>201</v>
      </c>
      <c r="C1" s="500"/>
      <c r="D1" s="511"/>
      <c r="E1" s="205"/>
    </row>
    <row r="2" spans="2:62" ht="15">
      <c r="B2" s="355" t="str">
        <f>Tradingname</f>
        <v>APA (PILBARA PIPELINE) PTY LTD</v>
      </c>
      <c r="C2" s="356"/>
    </row>
    <row r="3" spans="2:62" ht="15">
      <c r="B3" s="357" t="s">
        <v>240</v>
      </c>
      <c r="C3" s="358" t="str">
        <f>TEXT(Yearstart,"dd/mm/yyyy")&amp;" to "&amp;TEXT(Yearending,"dd/mm/yyyy")</f>
        <v>01/07/2023 to 30/06/2024</v>
      </c>
    </row>
    <row r="4" spans="2:62">
      <c r="B4" s="29"/>
      <c r="C4" s="29"/>
    </row>
    <row r="5" spans="2:62" ht="15.75">
      <c r="B5" s="490" t="s">
        <v>203</v>
      </c>
      <c r="C5" s="490"/>
      <c r="D5" s="490"/>
      <c r="E5" s="204"/>
    </row>
    <row r="7" spans="2:62" s="30" customFormat="1" ht="13.35" customHeight="1">
      <c r="B7" s="518" t="s">
        <v>507</v>
      </c>
      <c r="C7" s="518" t="s">
        <v>33</v>
      </c>
      <c r="D7" s="224"/>
      <c r="E7" s="521" t="s">
        <v>506</v>
      </c>
      <c r="F7" s="524" t="s">
        <v>101</v>
      </c>
      <c r="G7" s="525"/>
      <c r="H7" s="525"/>
      <c r="I7" s="525"/>
      <c r="J7" s="525"/>
      <c r="K7" s="526"/>
      <c r="L7" s="530" t="s">
        <v>102</v>
      </c>
      <c r="M7" s="531"/>
      <c r="N7" s="531"/>
      <c r="O7" s="531"/>
      <c r="P7" s="531"/>
      <c r="Q7" s="531"/>
      <c r="R7" s="532"/>
      <c r="S7" s="512" t="s">
        <v>103</v>
      </c>
      <c r="T7" s="513"/>
      <c r="U7" s="513"/>
      <c r="V7" s="513"/>
      <c r="W7" s="513"/>
      <c r="X7" s="513"/>
      <c r="Y7" s="513"/>
      <c r="Z7" s="513"/>
      <c r="AA7" s="513"/>
      <c r="AB7" s="513"/>
      <c r="AC7" s="513"/>
      <c r="AD7" s="513"/>
      <c r="AE7" s="513"/>
      <c r="AF7" s="513"/>
      <c r="AG7" s="513"/>
      <c r="AH7" s="513"/>
      <c r="AI7" s="513"/>
      <c r="AJ7" s="513"/>
      <c r="AK7" s="514"/>
      <c r="AL7" s="515" t="s">
        <v>104</v>
      </c>
      <c r="AM7" s="516"/>
      <c r="AN7" s="516"/>
      <c r="AO7" s="516"/>
      <c r="AP7" s="516"/>
      <c r="AQ7" s="516"/>
      <c r="AR7" s="516"/>
      <c r="AS7" s="516"/>
      <c r="AT7" s="516"/>
      <c r="AU7" s="516"/>
      <c r="AV7" s="516"/>
      <c r="AW7" s="516"/>
      <c r="AX7" s="516"/>
      <c r="AY7" s="516"/>
      <c r="AZ7" s="516"/>
      <c r="BA7" s="516"/>
      <c r="BB7" s="516"/>
      <c r="BC7" s="516"/>
      <c r="BD7" s="516"/>
      <c r="BE7" s="516"/>
      <c r="BF7" s="516"/>
      <c r="BG7" s="516"/>
      <c r="BH7" s="516"/>
      <c r="BI7" s="516"/>
      <c r="BJ7" s="517"/>
    </row>
    <row r="8" spans="2:62" s="29" customFormat="1" ht="15">
      <c r="B8" s="519"/>
      <c r="C8" s="519"/>
      <c r="D8" s="225"/>
      <c r="E8" s="522"/>
      <c r="F8" s="527"/>
      <c r="G8" s="528"/>
      <c r="H8" s="528"/>
      <c r="I8" s="528"/>
      <c r="J8" s="528"/>
      <c r="K8" s="529"/>
      <c r="L8" s="533"/>
      <c r="M8" s="534"/>
      <c r="N8" s="534"/>
      <c r="O8" s="534"/>
      <c r="P8" s="534"/>
      <c r="Q8" s="534"/>
      <c r="R8" s="534"/>
      <c r="S8" s="228"/>
      <c r="T8" s="513" t="s">
        <v>105</v>
      </c>
      <c r="U8" s="513"/>
      <c r="V8" s="513"/>
      <c r="W8" s="513"/>
      <c r="X8" s="513"/>
      <c r="Y8" s="514"/>
      <c r="Z8" s="539" t="s">
        <v>106</v>
      </c>
      <c r="AA8" s="539"/>
      <c r="AB8" s="539"/>
      <c r="AC8" s="539"/>
      <c r="AD8" s="539"/>
      <c r="AE8" s="540"/>
      <c r="AF8" s="538" t="s">
        <v>107</v>
      </c>
      <c r="AG8" s="539"/>
      <c r="AH8" s="539"/>
      <c r="AI8" s="539"/>
      <c r="AJ8" s="539"/>
      <c r="AK8" s="540"/>
      <c r="AL8" s="229"/>
      <c r="AM8" s="506" t="s">
        <v>108</v>
      </c>
      <c r="AN8" s="507"/>
      <c r="AO8" s="507"/>
      <c r="AP8" s="507"/>
      <c r="AQ8" s="507"/>
      <c r="AR8" s="508"/>
      <c r="AS8" s="506" t="s">
        <v>109</v>
      </c>
      <c r="AT8" s="507"/>
      <c r="AU8" s="507"/>
      <c r="AV8" s="507"/>
      <c r="AW8" s="507"/>
      <c r="AX8" s="508"/>
      <c r="AY8" s="506" t="s">
        <v>110</v>
      </c>
      <c r="AZ8" s="507"/>
      <c r="BA8" s="507"/>
      <c r="BB8" s="507"/>
      <c r="BC8" s="507"/>
      <c r="BD8" s="508"/>
      <c r="BE8" s="506" t="s">
        <v>111</v>
      </c>
      <c r="BF8" s="507"/>
      <c r="BG8" s="507"/>
      <c r="BH8" s="507"/>
      <c r="BI8" s="507"/>
      <c r="BJ8" s="508"/>
    </row>
    <row r="9" spans="2:62" s="29" customFormat="1" ht="48">
      <c r="B9" s="519"/>
      <c r="C9" s="519"/>
      <c r="D9" s="225" t="s">
        <v>22</v>
      </c>
      <c r="E9" s="522"/>
      <c r="F9" s="510" t="s">
        <v>112</v>
      </c>
      <c r="G9" s="510"/>
      <c r="H9" s="510"/>
      <c r="I9" s="509" t="s">
        <v>113</v>
      </c>
      <c r="J9" s="509"/>
      <c r="K9" s="509"/>
      <c r="L9" s="227" t="s">
        <v>114</v>
      </c>
      <c r="M9" s="510" t="s">
        <v>92</v>
      </c>
      <c r="N9" s="510"/>
      <c r="O9" s="510"/>
      <c r="P9" s="509" t="s">
        <v>93</v>
      </c>
      <c r="Q9" s="509"/>
      <c r="R9" s="509"/>
      <c r="S9" s="227" t="s">
        <v>115</v>
      </c>
      <c r="T9" s="510" t="s">
        <v>92</v>
      </c>
      <c r="U9" s="510"/>
      <c r="V9" s="510"/>
      <c r="W9" s="509" t="s">
        <v>93</v>
      </c>
      <c r="X9" s="509"/>
      <c r="Y9" s="509"/>
      <c r="Z9" s="510" t="s">
        <v>92</v>
      </c>
      <c r="AA9" s="510"/>
      <c r="AB9" s="510"/>
      <c r="AC9" s="509" t="s">
        <v>93</v>
      </c>
      <c r="AD9" s="509"/>
      <c r="AE9" s="509"/>
      <c r="AF9" s="510" t="s">
        <v>92</v>
      </c>
      <c r="AG9" s="510"/>
      <c r="AH9" s="510"/>
      <c r="AI9" s="509" t="s">
        <v>93</v>
      </c>
      <c r="AJ9" s="509"/>
      <c r="AK9" s="509"/>
      <c r="AL9" s="227" t="s">
        <v>116</v>
      </c>
      <c r="AM9" s="510" t="s">
        <v>92</v>
      </c>
      <c r="AN9" s="510"/>
      <c r="AO9" s="510"/>
      <c r="AP9" s="509" t="s">
        <v>93</v>
      </c>
      <c r="AQ9" s="509"/>
      <c r="AR9" s="509"/>
      <c r="AS9" s="510" t="s">
        <v>92</v>
      </c>
      <c r="AT9" s="510"/>
      <c r="AU9" s="510"/>
      <c r="AV9" s="509" t="s">
        <v>93</v>
      </c>
      <c r="AW9" s="509"/>
      <c r="AX9" s="509"/>
      <c r="AY9" s="510" t="s">
        <v>92</v>
      </c>
      <c r="AZ9" s="510"/>
      <c r="BA9" s="510"/>
      <c r="BB9" s="509" t="s">
        <v>93</v>
      </c>
      <c r="BC9" s="509"/>
      <c r="BD9" s="509"/>
      <c r="BE9" s="510" t="s">
        <v>92</v>
      </c>
      <c r="BF9" s="510"/>
      <c r="BG9" s="510"/>
      <c r="BH9" s="509" t="s">
        <v>93</v>
      </c>
      <c r="BI9" s="509"/>
      <c r="BJ9" s="509"/>
    </row>
    <row r="10" spans="2:62" s="29" customFormat="1" ht="32.25" customHeight="1">
      <c r="B10" s="520"/>
      <c r="C10" s="520"/>
      <c r="D10" s="226" t="s">
        <v>176</v>
      </c>
      <c r="E10" s="523"/>
      <c r="F10" s="325" t="s">
        <v>508</v>
      </c>
      <c r="G10" s="325" t="s">
        <v>509</v>
      </c>
      <c r="H10" s="325" t="s">
        <v>451</v>
      </c>
      <c r="I10" s="325" t="s">
        <v>508</v>
      </c>
      <c r="J10" s="325" t="s">
        <v>452</v>
      </c>
      <c r="K10" s="325" t="s">
        <v>451</v>
      </c>
      <c r="L10" s="344" t="s">
        <v>510</v>
      </c>
      <c r="M10" s="345" t="s">
        <v>449</v>
      </c>
      <c r="N10" s="345" t="s">
        <v>509</v>
      </c>
      <c r="O10" s="345" t="s">
        <v>451</v>
      </c>
      <c r="P10" s="345" t="s">
        <v>449</v>
      </c>
      <c r="Q10" s="345" t="s">
        <v>452</v>
      </c>
      <c r="R10" s="345" t="s">
        <v>451</v>
      </c>
      <c r="S10" s="346" t="s">
        <v>176</v>
      </c>
      <c r="T10" s="346" t="s">
        <v>449</v>
      </c>
      <c r="U10" s="346" t="s">
        <v>509</v>
      </c>
      <c r="V10" s="346" t="s">
        <v>451</v>
      </c>
      <c r="W10" s="346" t="s">
        <v>449</v>
      </c>
      <c r="X10" s="346" t="s">
        <v>177</v>
      </c>
      <c r="Y10" s="346" t="s">
        <v>451</v>
      </c>
      <c r="Z10" s="346" t="s">
        <v>508</v>
      </c>
      <c r="AA10" s="346" t="s">
        <v>509</v>
      </c>
      <c r="AB10" s="346" t="s">
        <v>451</v>
      </c>
      <c r="AC10" s="346" t="s">
        <v>508</v>
      </c>
      <c r="AD10" s="346" t="s">
        <v>177</v>
      </c>
      <c r="AE10" s="346" t="s">
        <v>451</v>
      </c>
      <c r="AF10" s="346" t="s">
        <v>449</v>
      </c>
      <c r="AG10" s="346" t="s">
        <v>509</v>
      </c>
      <c r="AH10" s="346" t="s">
        <v>451</v>
      </c>
      <c r="AI10" s="346" t="s">
        <v>449</v>
      </c>
      <c r="AJ10" s="346" t="s">
        <v>177</v>
      </c>
      <c r="AK10" s="346" t="s">
        <v>451</v>
      </c>
      <c r="AL10" s="347" t="s">
        <v>176</v>
      </c>
      <c r="AM10" s="347" t="s">
        <v>508</v>
      </c>
      <c r="AN10" s="347" t="s">
        <v>509</v>
      </c>
      <c r="AO10" s="347" t="s">
        <v>451</v>
      </c>
      <c r="AP10" s="347" t="s">
        <v>508</v>
      </c>
      <c r="AQ10" s="347" t="s">
        <v>452</v>
      </c>
      <c r="AR10" s="347" t="s">
        <v>451</v>
      </c>
      <c r="AS10" s="347" t="s">
        <v>449</v>
      </c>
      <c r="AT10" s="347" t="s">
        <v>509</v>
      </c>
      <c r="AU10" s="347" t="s">
        <v>451</v>
      </c>
      <c r="AV10" s="347" t="s">
        <v>449</v>
      </c>
      <c r="AW10" s="347" t="s">
        <v>452</v>
      </c>
      <c r="AX10" s="347" t="s">
        <v>451</v>
      </c>
      <c r="AY10" s="347" t="s">
        <v>449</v>
      </c>
      <c r="AZ10" s="347" t="s">
        <v>509</v>
      </c>
      <c r="BA10" s="347" t="s">
        <v>451</v>
      </c>
      <c r="BB10" s="347" t="s">
        <v>449</v>
      </c>
      <c r="BC10" s="347" t="s">
        <v>452</v>
      </c>
      <c r="BD10" s="347" t="s">
        <v>451</v>
      </c>
      <c r="BE10" s="347" t="s">
        <v>508</v>
      </c>
      <c r="BF10" s="347" t="s">
        <v>509</v>
      </c>
      <c r="BG10" s="347" t="s">
        <v>451</v>
      </c>
      <c r="BH10" s="347" t="s">
        <v>508</v>
      </c>
      <c r="BI10" s="347" t="s">
        <v>177</v>
      </c>
      <c r="BJ10" s="347" t="s">
        <v>451</v>
      </c>
    </row>
    <row r="11" spans="2:62" s="29" customFormat="1" ht="13.35" customHeight="1">
      <c r="B11" s="232"/>
      <c r="C11" s="133" t="s">
        <v>34</v>
      </c>
      <c r="D11" s="132"/>
      <c r="E11" s="132"/>
      <c r="F11" s="535"/>
      <c r="G11" s="536"/>
      <c r="H11" s="536"/>
      <c r="I11" s="536"/>
      <c r="J11" s="536"/>
      <c r="K11" s="537"/>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5.5">
      <c r="B12" s="435" t="s">
        <v>674</v>
      </c>
      <c r="C12" s="155" t="s">
        <v>154</v>
      </c>
      <c r="D12" s="302">
        <f>L12+S12+AL12</f>
        <v>26237.215919999988</v>
      </c>
      <c r="E12" s="230"/>
      <c r="F12" s="316"/>
      <c r="G12" s="316"/>
      <c r="H12" s="316"/>
      <c r="I12" s="316"/>
      <c r="J12" s="316"/>
      <c r="K12" s="316"/>
      <c r="L12" s="302">
        <f>M12+P12</f>
        <v>26237.215919999988</v>
      </c>
      <c r="M12" s="313">
        <v>26237.215919999988</v>
      </c>
      <c r="N12" s="313">
        <v>26816.303</v>
      </c>
      <c r="O12" s="319">
        <f>IFERROR(M12/N12,0)</f>
        <v>0.97840540957491373</v>
      </c>
      <c r="P12" s="313"/>
      <c r="Q12" s="313"/>
      <c r="R12" s="319">
        <f>IFERROR(P12/Q12,0)</f>
        <v>0</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0</v>
      </c>
      <c r="AM12" s="313"/>
      <c r="AN12" s="313"/>
      <c r="AO12" s="319">
        <f>IFERROR(AM12/AN12,0)</f>
        <v>0</v>
      </c>
      <c r="AP12" s="313"/>
      <c r="AQ12" s="313"/>
      <c r="AR12" s="319">
        <f>IFERROR(AP12/AQ12,0)</f>
        <v>0</v>
      </c>
      <c r="AS12" s="313"/>
      <c r="AT12" s="313"/>
      <c r="AU12" s="319">
        <f>IFERROR(AS12/AT12,0)</f>
        <v>0</v>
      </c>
      <c r="AV12" s="313"/>
      <c r="AW12" s="313"/>
      <c r="AX12" s="319">
        <f>IFERROR(AV12/AW12,0)</f>
        <v>0</v>
      </c>
      <c r="AY12" s="313"/>
      <c r="AZ12" s="313"/>
      <c r="BA12" s="319">
        <f>IFERROR(AY12/AZ12,0)</f>
        <v>0</v>
      </c>
      <c r="BB12" s="313"/>
      <c r="BC12" s="313"/>
      <c r="BD12" s="319">
        <f>IFERROR(BB12/BC12,0)</f>
        <v>0</v>
      </c>
      <c r="BE12" s="313"/>
      <c r="BF12" s="313"/>
      <c r="BG12" s="319">
        <f>IFERROR(BE12/BF12,0)</f>
        <v>0</v>
      </c>
      <c r="BH12" s="313"/>
      <c r="BI12" s="313"/>
      <c r="BJ12" s="319">
        <f>IFERROR(BH12/BI12,0)</f>
        <v>0</v>
      </c>
    </row>
    <row r="13" spans="2:62" s="29" customFormat="1" ht="25.5">
      <c r="B13" s="435" t="s">
        <v>674</v>
      </c>
      <c r="C13" s="155" t="s">
        <v>202</v>
      </c>
      <c r="D13" s="302">
        <f>L13+S13+AL13</f>
        <v>439.82375000000002</v>
      </c>
      <c r="E13" s="230"/>
      <c r="F13" s="316"/>
      <c r="G13" s="316"/>
      <c r="H13" s="316"/>
      <c r="I13" s="316"/>
      <c r="J13" s="316"/>
      <c r="K13" s="316"/>
      <c r="L13" s="302">
        <f>M13+P13</f>
        <v>439.82375000000002</v>
      </c>
      <c r="M13" s="313"/>
      <c r="N13" s="313"/>
      <c r="O13" s="319">
        <f>IFERROR(M13/N13,0)</f>
        <v>0</v>
      </c>
      <c r="P13" s="313">
        <v>439.82375000000002</v>
      </c>
      <c r="Q13" s="313">
        <v>284.67399999999998</v>
      </c>
      <c r="R13" s="319">
        <f>IFERROR(P13/Q13,0)</f>
        <v>1.5450085009519663</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0</v>
      </c>
      <c r="AM13" s="313"/>
      <c r="AN13" s="313"/>
      <c r="AO13" s="319">
        <f>IFERROR(AM13/AN13,0)</f>
        <v>0</v>
      </c>
      <c r="AP13" s="313"/>
      <c r="AQ13" s="313"/>
      <c r="AR13" s="319">
        <f>IFERROR(AP13/AQ13,0)</f>
        <v>0</v>
      </c>
      <c r="AS13" s="313"/>
      <c r="AT13" s="313"/>
      <c r="AU13" s="319">
        <f>IFERROR(AS13/AT13,0)</f>
        <v>0</v>
      </c>
      <c r="AV13" s="313"/>
      <c r="AW13" s="313"/>
      <c r="AX13" s="319">
        <f>IFERROR(AV13/AW13,0)</f>
        <v>0</v>
      </c>
      <c r="AY13" s="313"/>
      <c r="AZ13" s="313"/>
      <c r="BA13" s="319">
        <f>IFERROR(AY13/AZ13,0)</f>
        <v>0</v>
      </c>
      <c r="BB13" s="313"/>
      <c r="BC13" s="313"/>
      <c r="BD13" s="319">
        <f>IFERROR(BB13/BC13,0)</f>
        <v>0</v>
      </c>
      <c r="BE13" s="313"/>
      <c r="BF13" s="313"/>
      <c r="BG13" s="319">
        <f>IFERROR(BE13/BF13,0)</f>
        <v>0</v>
      </c>
      <c r="BH13" s="313"/>
      <c r="BI13" s="313"/>
      <c r="BJ13" s="319">
        <f>IFERROR(BH13/BI13,0)</f>
        <v>0</v>
      </c>
    </row>
    <row r="14" spans="2:62" s="29" customFormat="1">
      <c r="B14" s="435" t="s">
        <v>674</v>
      </c>
      <c r="C14" s="155" t="s">
        <v>36</v>
      </c>
      <c r="D14" s="302">
        <f>L14+S14+AL14</f>
        <v>0</v>
      </c>
      <c r="E14" s="230"/>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c r="B15" s="435"/>
      <c r="C15" s="133" t="s">
        <v>229</v>
      </c>
      <c r="D15" s="315"/>
      <c r="E15" s="231"/>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ht="25.5">
      <c r="B16" s="435" t="s">
        <v>675</v>
      </c>
      <c r="C16" s="155" t="s">
        <v>227</v>
      </c>
      <c r="D16" s="302">
        <f>F16+I16</f>
        <v>0</v>
      </c>
      <c r="E16" s="230"/>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c r="B17" s="435"/>
      <c r="C17" s="133" t="s">
        <v>37</v>
      </c>
      <c r="D17" s="315"/>
      <c r="E17" s="231"/>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c r="B18" s="435" t="s">
        <v>676</v>
      </c>
      <c r="C18" s="155" t="s">
        <v>228</v>
      </c>
      <c r="D18" s="302">
        <f>F18+I18</f>
        <v>0</v>
      </c>
      <c r="E18" s="230"/>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c r="B19" s="436">
        <v>4.7</v>
      </c>
      <c r="C19" s="234" t="s">
        <v>91</v>
      </c>
      <c r="D19" s="302">
        <f>F19+I19</f>
        <v>1183.2282</v>
      </c>
      <c r="E19" s="230"/>
      <c r="F19" s="283">
        <v>1183.2282</v>
      </c>
      <c r="G19" s="316"/>
      <c r="H19" s="316"/>
      <c r="I19" s="283"/>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c r="B20" s="232"/>
      <c r="C20" s="233" t="s">
        <v>25</v>
      </c>
      <c r="D20" s="307">
        <f>SUM(D12:D19)</f>
        <v>27860.267869999989</v>
      </c>
      <c r="E20" s="230"/>
      <c r="F20" s="307">
        <f>SUM(F12:F19)</f>
        <v>1183.2282</v>
      </c>
      <c r="G20" s="307">
        <f>SUM(G12:G19)</f>
        <v>0</v>
      </c>
      <c r="H20" s="307"/>
      <c r="I20" s="307">
        <f>SUM(I12:I19)</f>
        <v>0</v>
      </c>
      <c r="J20" s="307">
        <f>SUM(J12:J19)</f>
        <v>0</v>
      </c>
      <c r="K20" s="307"/>
      <c r="L20" s="307">
        <f>SUM(L12:L19)</f>
        <v>26677.039669999987</v>
      </c>
      <c r="M20" s="307">
        <f>SUM(M12:M19)</f>
        <v>26237.215919999988</v>
      </c>
      <c r="N20" s="307">
        <f>SUM(N12:N19)</f>
        <v>26816.303</v>
      </c>
      <c r="O20" s="307"/>
      <c r="P20" s="307">
        <f>SUM(P12:P19)</f>
        <v>439.82375000000002</v>
      </c>
      <c r="Q20" s="307">
        <f>SUM(Q12:Q19)</f>
        <v>284.67399999999998</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0</v>
      </c>
      <c r="AM20" s="307">
        <f>SUM(AM12:AM19)</f>
        <v>0</v>
      </c>
      <c r="AN20" s="307">
        <f>SUM(AN12:AN19)</f>
        <v>0</v>
      </c>
      <c r="AO20" s="307"/>
      <c r="AP20" s="307">
        <f>SUM(AP12:AP19)</f>
        <v>0</v>
      </c>
      <c r="AQ20" s="307">
        <f>SUM(AQ12:AQ19)</f>
        <v>0</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0</v>
      </c>
      <c r="BF20" s="307">
        <f>SUM(BF12:BF19)</f>
        <v>0</v>
      </c>
      <c r="BG20" s="307"/>
      <c r="BH20" s="307">
        <f>SUM(BH12:BH19)</f>
        <v>0</v>
      </c>
      <c r="BI20" s="307">
        <f>SUM(BI12:BI19)</f>
        <v>0</v>
      </c>
      <c r="BJ20" s="307"/>
    </row>
    <row r="21" spans="2:62">
      <c r="B21" s="29"/>
      <c r="C21" s="29"/>
      <c r="D21" s="29"/>
      <c r="E21" s="29"/>
    </row>
    <row r="22" spans="2:62">
      <c r="B22" s="359" t="s">
        <v>511</v>
      </c>
      <c r="C22" s="29"/>
      <c r="D22" s="29"/>
      <c r="E22" s="29"/>
    </row>
    <row r="23" spans="2:62">
      <c r="B23" s="29"/>
      <c r="C23" s="29"/>
      <c r="D23" s="29"/>
      <c r="E23" s="29"/>
    </row>
    <row r="24" spans="2:62">
      <c r="B24" s="29"/>
      <c r="C24" s="29"/>
      <c r="D24" s="29"/>
      <c r="E24" s="29"/>
    </row>
    <row r="25" spans="2:62">
      <c r="B25" s="29"/>
      <c r="C25" s="29"/>
      <c r="D25" s="29"/>
      <c r="E25" s="29"/>
    </row>
    <row r="26" spans="2:62">
      <c r="B26" s="29"/>
      <c r="C26" s="29"/>
      <c r="D26" s="29"/>
      <c r="E26" s="29"/>
    </row>
    <row r="27" spans="2:62">
      <c r="B27" s="29"/>
      <c r="C27" s="29"/>
      <c r="D27" s="29"/>
      <c r="E27" s="29"/>
    </row>
    <row r="28" spans="2:62">
      <c r="B28" s="29"/>
      <c r="C28" s="29"/>
      <c r="D28" s="29"/>
      <c r="E28" s="29"/>
    </row>
    <row r="29" spans="2:62">
      <c r="B29" s="29"/>
      <c r="C29" s="29"/>
      <c r="D29" s="29"/>
      <c r="E29" s="29"/>
    </row>
    <row r="30" spans="2:62">
      <c r="B30" s="29"/>
      <c r="C30" s="29"/>
      <c r="D30" s="29"/>
      <c r="E30" s="29"/>
    </row>
    <row r="31" spans="2:62">
      <c r="B31" s="29"/>
      <c r="C31" s="29"/>
      <c r="D31" s="29"/>
      <c r="E31" s="29"/>
    </row>
    <row r="32" spans="2:62" ht="15">
      <c r="B32" s="31"/>
      <c r="C32" s="29"/>
      <c r="D32" s="29"/>
      <c r="E32" s="29"/>
    </row>
    <row r="33" spans="2:5" ht="15">
      <c r="B33" s="31"/>
      <c r="C33" s="31"/>
      <c r="D33" s="31"/>
      <c r="E33" s="31"/>
    </row>
    <row r="34" spans="2:5" ht="15">
      <c r="B34" s="31"/>
      <c r="C34" s="31"/>
      <c r="D34" s="31"/>
      <c r="E34" s="31"/>
    </row>
    <row r="35" spans="2:5" ht="15">
      <c r="B35" s="31"/>
      <c r="C35" s="31"/>
      <c r="D35" s="31"/>
      <c r="E35" s="31"/>
    </row>
    <row r="36" spans="2:5" ht="15">
      <c r="B36" s="31"/>
      <c r="C36" s="31"/>
      <c r="D36" s="31"/>
      <c r="E36" s="31"/>
    </row>
    <row r="37" spans="2:5" ht="15">
      <c r="B37" s="31"/>
      <c r="C37" s="31"/>
      <c r="D37" s="31"/>
      <c r="E37" s="31"/>
    </row>
    <row r="38" spans="2:5" ht="15">
      <c r="B38" s="31"/>
      <c r="C38" s="31"/>
      <c r="D38" s="31"/>
      <c r="E38" s="31"/>
    </row>
    <row r="39" spans="2:5" ht="15">
      <c r="B39" s="31"/>
      <c r="C39" s="31"/>
      <c r="D39" s="31"/>
      <c r="E39" s="31"/>
    </row>
    <row r="40" spans="2:5" ht="15">
      <c r="B40" s="31"/>
      <c r="C40" s="31"/>
      <c r="D40" s="31"/>
      <c r="E40" s="31"/>
    </row>
    <row r="41" spans="2:5" ht="15">
      <c r="B41" s="31"/>
      <c r="C41" s="31"/>
      <c r="D41" s="31"/>
      <c r="E41" s="31"/>
    </row>
    <row r="42" spans="2:5" ht="15">
      <c r="B42" s="31"/>
      <c r="C42" s="31"/>
      <c r="D42" s="31"/>
      <c r="E42" s="31"/>
    </row>
    <row r="43" spans="2:5" ht="15">
      <c r="B43" s="31"/>
      <c r="C43" s="31"/>
      <c r="D43" s="31"/>
      <c r="E43" s="31"/>
    </row>
    <row r="44" spans="2:5" ht="15">
      <c r="B44" s="31"/>
      <c r="C44" s="31"/>
      <c r="D44" s="31"/>
      <c r="E44" s="31"/>
    </row>
    <row r="45" spans="2:5" ht="15">
      <c r="B45" s="31"/>
      <c r="C45" s="31"/>
      <c r="D45" s="31"/>
      <c r="E45" s="31"/>
    </row>
    <row r="46" spans="2:5" ht="15">
      <c r="B46" s="31"/>
      <c r="C46" s="31"/>
      <c r="D46" s="31"/>
      <c r="E46" s="31"/>
    </row>
    <row r="47" spans="2:5" ht="15">
      <c r="B47" s="31"/>
      <c r="C47" s="31"/>
      <c r="D47" s="31"/>
      <c r="E47" s="31"/>
    </row>
    <row r="48" spans="2:5" ht="15">
      <c r="B48" s="31"/>
      <c r="C48" s="31"/>
      <c r="D48" s="31"/>
      <c r="E48" s="31"/>
    </row>
    <row r="49" spans="2:5" ht="15">
      <c r="B49" s="31"/>
      <c r="C49" s="31"/>
      <c r="D49" s="31"/>
      <c r="E49" s="31"/>
    </row>
    <row r="50" spans="2:5" ht="15">
      <c r="B50" s="31"/>
      <c r="C50" s="31"/>
      <c r="D50" s="31"/>
      <c r="E50" s="31"/>
    </row>
    <row r="51" spans="2:5" ht="15">
      <c r="B51" s="31"/>
      <c r="C51" s="31"/>
      <c r="D51" s="31"/>
      <c r="E51" s="31"/>
    </row>
    <row r="52" spans="2:5" ht="15">
      <c r="B52" s="31"/>
      <c r="C52" s="31"/>
      <c r="D52" s="31"/>
      <c r="E52" s="31"/>
    </row>
    <row r="53" spans="2:5" ht="15">
      <c r="B53" s="31"/>
      <c r="C53" s="31"/>
      <c r="D53" s="31"/>
      <c r="E53" s="31"/>
    </row>
    <row r="54" spans="2:5" ht="15">
      <c r="B54" s="31"/>
      <c r="C54" s="31"/>
      <c r="D54" s="31"/>
      <c r="E54" s="31"/>
    </row>
    <row r="55" spans="2:5" ht="15">
      <c r="B55" s="31"/>
      <c r="C55" s="31"/>
      <c r="D55" s="31"/>
      <c r="E55" s="31"/>
    </row>
    <row r="56" spans="2:5" ht="15">
      <c r="B56" s="31"/>
      <c r="C56" s="31"/>
      <c r="D56" s="31"/>
      <c r="E56" s="31"/>
    </row>
    <row r="57" spans="2:5" ht="15">
      <c r="B57" s="31"/>
      <c r="C57" s="31"/>
      <c r="D57" s="31"/>
      <c r="E57" s="31"/>
    </row>
    <row r="58" spans="2:5" ht="15">
      <c r="B58" s="31"/>
      <c r="C58" s="31"/>
      <c r="D58" s="31"/>
      <c r="E58" s="31"/>
    </row>
    <row r="59" spans="2:5" ht="15">
      <c r="B59" s="31"/>
      <c r="C59" s="31"/>
      <c r="D59" s="31"/>
      <c r="E59" s="31"/>
    </row>
    <row r="60" spans="2:5" ht="15">
      <c r="B60" s="31"/>
      <c r="C60" s="31"/>
      <c r="D60" s="31"/>
      <c r="E60" s="31"/>
    </row>
    <row r="61" spans="2:5" ht="15">
      <c r="B61" s="31"/>
      <c r="C61" s="31"/>
      <c r="D61" s="31"/>
      <c r="E61" s="31"/>
    </row>
    <row r="62" spans="2:5" ht="15">
      <c r="B62" s="31"/>
      <c r="C62" s="31"/>
      <c r="D62" s="31"/>
      <c r="E62" s="31"/>
    </row>
    <row r="63" spans="2:5" ht="15">
      <c r="B63" s="31"/>
      <c r="C63" s="31"/>
      <c r="D63" s="31"/>
      <c r="E63" s="31"/>
    </row>
    <row r="64" spans="2:5" ht="15">
      <c r="B64" s="31"/>
      <c r="C64" s="31"/>
      <c r="D64" s="31"/>
      <c r="E64" s="31"/>
    </row>
    <row r="65" spans="2:5" ht="15">
      <c r="B65" s="31"/>
      <c r="C65" s="31"/>
      <c r="D65" s="31"/>
      <c r="E65" s="31"/>
    </row>
    <row r="66" spans="2:5" ht="15">
      <c r="B66" s="31"/>
      <c r="C66" s="31"/>
      <c r="D66" s="31"/>
      <c r="E66" s="31"/>
    </row>
    <row r="67" spans="2:5" ht="15">
      <c r="B67" s="31"/>
      <c r="C67" s="31"/>
      <c r="D67" s="31"/>
      <c r="E67" s="31"/>
    </row>
    <row r="68" spans="2:5" ht="15">
      <c r="B68" s="31"/>
      <c r="C68" s="31"/>
      <c r="D68" s="31"/>
      <c r="E68" s="31"/>
    </row>
    <row r="69" spans="2:5" ht="15">
      <c r="B69" s="31"/>
      <c r="C69" s="31"/>
      <c r="D69" s="31"/>
      <c r="E69" s="31"/>
    </row>
    <row r="70" spans="2:5" ht="15">
      <c r="B70" s="31"/>
      <c r="C70" s="31"/>
      <c r="D70" s="31"/>
      <c r="E70" s="31"/>
    </row>
    <row r="71" spans="2:5" ht="15">
      <c r="B71" s="31"/>
      <c r="C71" s="31"/>
      <c r="D71" s="31"/>
      <c r="E71" s="31"/>
    </row>
    <row r="72" spans="2:5" ht="15">
      <c r="B72" s="31"/>
      <c r="C72" s="31"/>
      <c r="D72" s="31"/>
      <c r="E72" s="31"/>
    </row>
    <row r="73" spans="2:5" ht="15">
      <c r="B73" s="31"/>
      <c r="C73" s="31"/>
      <c r="D73" s="31"/>
      <c r="E73" s="31"/>
    </row>
    <row r="74" spans="2:5" ht="15">
      <c r="B74" s="31"/>
      <c r="C74" s="31"/>
      <c r="D74" s="31"/>
      <c r="E74" s="31"/>
    </row>
    <row r="75" spans="2:5" ht="15">
      <c r="B75" s="31"/>
      <c r="C75" s="31"/>
      <c r="D75" s="31"/>
      <c r="E75" s="31"/>
    </row>
    <row r="76" spans="2:5" ht="15">
      <c r="B76" s="31"/>
      <c r="C76" s="31"/>
      <c r="D76" s="31"/>
      <c r="E76" s="31"/>
    </row>
    <row r="77" spans="2:5" ht="15">
      <c r="B77" s="31"/>
      <c r="C77" s="31"/>
      <c r="D77" s="31"/>
      <c r="E77" s="31"/>
    </row>
    <row r="78" spans="2:5" ht="15">
      <c r="B78" s="31"/>
      <c r="C78" s="31"/>
      <c r="D78" s="31"/>
      <c r="E78" s="31"/>
    </row>
    <row r="79" spans="2:5" ht="15">
      <c r="B79" s="31"/>
      <c r="C79" s="31"/>
      <c r="D79" s="31"/>
      <c r="E79" s="31"/>
    </row>
    <row r="80" spans="2:5" ht="15">
      <c r="B80" s="31"/>
      <c r="C80" s="31"/>
      <c r="D80" s="31"/>
      <c r="E80" s="31"/>
    </row>
    <row r="81" spans="2:5" ht="15">
      <c r="B81" s="31"/>
      <c r="C81" s="31"/>
      <c r="D81" s="31"/>
      <c r="E81" s="31"/>
    </row>
    <row r="82" spans="2:5" ht="15">
      <c r="B82" s="31"/>
      <c r="C82" s="31"/>
      <c r="D82" s="31"/>
      <c r="E82" s="31"/>
    </row>
    <row r="83" spans="2:5" ht="15">
      <c r="B83" s="31"/>
      <c r="C83" s="31"/>
      <c r="D83" s="31"/>
      <c r="E83" s="31"/>
    </row>
    <row r="84" spans="2:5" ht="15">
      <c r="B84" s="31"/>
      <c r="C84" s="31"/>
      <c r="D84" s="31"/>
      <c r="E84" s="31"/>
    </row>
    <row r="85" spans="2:5" ht="15">
      <c r="B85" s="31"/>
      <c r="C85" s="31"/>
      <c r="D85" s="31"/>
      <c r="E85" s="31"/>
    </row>
    <row r="86" spans="2:5" ht="15">
      <c r="B86" s="31"/>
      <c r="C86" s="31"/>
      <c r="D86" s="31"/>
      <c r="E86" s="31"/>
    </row>
    <row r="87" spans="2:5" ht="15">
      <c r="B87" s="31"/>
      <c r="C87" s="31"/>
      <c r="D87" s="31"/>
      <c r="E87" s="31"/>
    </row>
    <row r="88" spans="2:5" ht="15">
      <c r="B88" s="31"/>
      <c r="C88" s="31"/>
      <c r="D88" s="31"/>
      <c r="E88" s="31"/>
    </row>
    <row r="89" spans="2:5" ht="15">
      <c r="B89" s="31"/>
      <c r="C89" s="31"/>
      <c r="D89" s="31"/>
      <c r="E89" s="31"/>
    </row>
    <row r="90" spans="2:5" ht="15">
      <c r="B90" s="31"/>
      <c r="C90" s="31"/>
      <c r="D90" s="31"/>
      <c r="E90" s="31"/>
    </row>
    <row r="91" spans="2:5" ht="15">
      <c r="B91" s="31"/>
      <c r="C91" s="31"/>
      <c r="D91" s="31"/>
      <c r="E91" s="31"/>
    </row>
    <row r="92" spans="2:5" ht="15">
      <c r="B92" s="31"/>
      <c r="C92" s="31"/>
      <c r="D92" s="31"/>
      <c r="E92" s="31"/>
    </row>
    <row r="93" spans="2:5" ht="15">
      <c r="B93" s="31"/>
      <c r="C93" s="31"/>
      <c r="D93" s="31"/>
      <c r="E93" s="31"/>
    </row>
    <row r="94" spans="2:5" ht="15">
      <c r="B94" s="31"/>
      <c r="C94" s="31"/>
      <c r="D94" s="31"/>
      <c r="E94" s="31"/>
    </row>
    <row r="95" spans="2:5" ht="15">
      <c r="B95" s="31"/>
      <c r="C95" s="31"/>
      <c r="D95" s="31"/>
      <c r="E95" s="31"/>
    </row>
    <row r="96" spans="2:5" ht="15">
      <c r="B96" s="31"/>
      <c r="C96" s="31"/>
      <c r="D96" s="31"/>
      <c r="E96" s="31"/>
    </row>
    <row r="97" spans="2:5" ht="15">
      <c r="B97" s="31"/>
      <c r="C97" s="31"/>
      <c r="D97" s="31"/>
      <c r="E97" s="31"/>
    </row>
    <row r="98" spans="2:5" ht="15">
      <c r="B98" s="31"/>
      <c r="C98" s="31"/>
      <c r="D98" s="31"/>
      <c r="E98" s="31"/>
    </row>
    <row r="99" spans="2:5" ht="15">
      <c r="B99" s="31"/>
      <c r="C99" s="31"/>
      <c r="D99" s="31"/>
      <c r="E99" s="31"/>
    </row>
    <row r="100" spans="2:5" ht="15">
      <c r="B100" s="31"/>
      <c r="C100" s="31"/>
      <c r="D100" s="31"/>
      <c r="E100" s="31"/>
    </row>
    <row r="101" spans="2:5" ht="15">
      <c r="B101" s="31"/>
      <c r="C101" s="31"/>
      <c r="D101" s="31"/>
      <c r="E101" s="31"/>
    </row>
    <row r="102" spans="2:5" ht="15">
      <c r="B102" s="31"/>
      <c r="C102" s="31"/>
      <c r="D102" s="31"/>
      <c r="E102" s="31"/>
    </row>
    <row r="103" spans="2:5" ht="15">
      <c r="B103" s="31"/>
      <c r="C103" s="31"/>
      <c r="D103" s="31"/>
      <c r="E103" s="31"/>
    </row>
    <row r="104" spans="2:5" ht="15">
      <c r="B104" s="31"/>
      <c r="C104" s="31"/>
      <c r="D104" s="31"/>
      <c r="E104" s="31"/>
    </row>
    <row r="105" spans="2:5" ht="15">
      <c r="B105" s="31"/>
      <c r="C105" s="31"/>
      <c r="D105" s="31"/>
      <c r="E105" s="31"/>
    </row>
    <row r="106" spans="2:5" ht="15">
      <c r="B106" s="31"/>
      <c r="C106" s="31"/>
      <c r="D106" s="31"/>
      <c r="E106" s="31"/>
    </row>
    <row r="107" spans="2:5" ht="15">
      <c r="B107" s="31"/>
      <c r="C107" s="31"/>
      <c r="D107" s="31"/>
      <c r="E107" s="31"/>
    </row>
    <row r="108" spans="2:5" ht="15">
      <c r="B108" s="31"/>
      <c r="C108" s="31"/>
      <c r="D108" s="31"/>
      <c r="E108" s="31"/>
    </row>
    <row r="109" spans="2:5" ht="15">
      <c r="B109" s="31"/>
      <c r="C109" s="31"/>
      <c r="D109" s="31"/>
      <c r="E109" s="31"/>
    </row>
    <row r="110" spans="2:5" ht="15">
      <c r="B110" s="31"/>
      <c r="C110" s="31"/>
      <c r="D110" s="31"/>
      <c r="E110" s="31"/>
    </row>
    <row r="111" spans="2:5" ht="15">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heetViews>
  <sheetFormatPr defaultColWidth="9.140625" defaultRowHeight="12.75"/>
  <cols>
    <col min="1" max="1" width="12" style="22" customWidth="1"/>
    <col min="2" max="2" width="34.140625" style="22" customWidth="1"/>
    <col min="3" max="3" width="25.5703125" style="22" customWidth="1"/>
    <col min="4" max="4" width="50.140625" style="22" customWidth="1"/>
    <col min="5" max="5" width="20.140625" style="22" customWidth="1"/>
    <col min="6" max="6" width="5.85546875" style="22" customWidth="1"/>
    <col min="7" max="9" width="19.85546875" style="22" customWidth="1"/>
    <col min="10" max="10" width="18.140625" style="22" customWidth="1"/>
    <col min="11" max="16384" width="9.140625" style="22"/>
  </cols>
  <sheetData>
    <row r="1" spans="2:9" ht="20.25">
      <c r="B1" s="23" t="s">
        <v>238</v>
      </c>
      <c r="C1" s="21"/>
      <c r="D1" s="21"/>
      <c r="E1" s="21"/>
      <c r="F1" s="21"/>
      <c r="G1" s="21"/>
      <c r="H1" s="21"/>
      <c r="I1" s="21"/>
    </row>
    <row r="2" spans="2:9" ht="15">
      <c r="B2" s="52" t="str">
        <f>Tradingname</f>
        <v>APA (PILBARA PIPELINE) PTY LTD</v>
      </c>
      <c r="C2" s="53"/>
    </row>
    <row r="3" spans="2:9" ht="18" customHeight="1">
      <c r="B3" s="54" t="s">
        <v>240</v>
      </c>
      <c r="C3" s="55" t="str">
        <f>TEXT(Yearstart,"dd/mm/yyyy")&amp;" to "&amp;TEXT(Yearending,"dd/mm/yyyy")</f>
        <v>01/07/2023 to 30/06/2024</v>
      </c>
      <c r="D3" s="47"/>
      <c r="E3" s="47"/>
    </row>
    <row r="4" spans="2:9" ht="20.25">
      <c r="B4" s="20"/>
    </row>
    <row r="5" spans="2:9" ht="15.75">
      <c r="B5" s="32" t="s">
        <v>239</v>
      </c>
    </row>
    <row r="6" spans="2:9">
      <c r="B6" s="24"/>
      <c r="C6" s="27"/>
      <c r="D6" s="27"/>
      <c r="E6" s="27"/>
      <c r="G6" s="33"/>
      <c r="H6" s="29"/>
      <c r="I6" s="29"/>
    </row>
    <row r="7" spans="2:9" ht="57" customHeight="1">
      <c r="B7" s="542" t="s">
        <v>138</v>
      </c>
      <c r="C7" s="543"/>
      <c r="D7" s="543"/>
      <c r="E7" s="544"/>
    </row>
    <row r="8" spans="2:9" ht="13.5" customHeight="1">
      <c r="B8" s="541" t="s">
        <v>698</v>
      </c>
      <c r="C8" s="541"/>
      <c r="D8" s="541"/>
      <c r="E8" s="541"/>
    </row>
    <row r="9" spans="2:9" ht="13.5" customHeight="1">
      <c r="B9" s="541"/>
      <c r="C9" s="541"/>
      <c r="D9" s="541"/>
      <c r="E9" s="541"/>
    </row>
    <row r="10" spans="2:9" ht="13.5" customHeight="1">
      <c r="B10" s="541"/>
      <c r="C10" s="541"/>
      <c r="D10" s="541"/>
      <c r="E10" s="541"/>
    </row>
    <row r="11" spans="2:9" ht="13.5" customHeight="1">
      <c r="B11" s="541"/>
      <c r="C11" s="541"/>
      <c r="D11" s="541"/>
      <c r="E11" s="541"/>
    </row>
    <row r="12" spans="2:9" ht="13.5" customHeight="1">
      <c r="B12" s="541"/>
      <c r="C12" s="541"/>
      <c r="D12" s="541"/>
      <c r="E12" s="541"/>
    </row>
    <row r="13" spans="2:9" ht="13.5" customHeight="1">
      <c r="B13" s="541"/>
      <c r="C13" s="541"/>
      <c r="D13" s="541"/>
      <c r="E13" s="541"/>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P2"/>
  <sheetViews>
    <sheetView zoomScale="80" zoomScaleNormal="80" workbookViewId="0"/>
  </sheetViews>
  <sheetFormatPr defaultColWidth="9" defaultRowHeight="12.75"/>
  <cols>
    <col min="1" max="16384" width="9" style="364"/>
  </cols>
  <sheetData>
    <row r="2" spans="16:16">
      <c r="P2"/>
    </row>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zoomScale="80" zoomScaleNormal="80" workbookViewId="0"/>
  </sheetViews>
  <sheetFormatPr defaultColWidth="9.140625" defaultRowHeight="12.75"/>
  <cols>
    <col min="1" max="1" width="11.85546875" style="22" customWidth="1"/>
    <col min="2" max="2" width="22.42578125" style="22" customWidth="1"/>
    <col min="3" max="3" width="15.140625" style="22" bestFit="1" customWidth="1"/>
    <col min="4" max="4" width="12.28515625" style="22" bestFit="1" customWidth="1"/>
    <col min="5" max="5" width="13.7109375" style="22" bestFit="1" customWidth="1"/>
    <col min="6" max="11" width="14.28515625" style="22" customWidth="1"/>
    <col min="12" max="16384" width="9.140625" style="22"/>
  </cols>
  <sheetData>
    <row r="1" spans="2:12" ht="20.25">
      <c r="B1" s="23" t="s">
        <v>230</v>
      </c>
      <c r="C1" s="21"/>
      <c r="D1" s="21"/>
    </row>
    <row r="2" spans="2:12" ht="15">
      <c r="B2" s="52" t="str">
        <f>Tradingname</f>
        <v>APA (PILBARA PIPELINE) PTY LTD</v>
      </c>
      <c r="C2" s="53"/>
    </row>
    <row r="3" spans="2:12" ht="15.75" customHeight="1">
      <c r="B3" s="54" t="s">
        <v>181</v>
      </c>
      <c r="C3" s="55">
        <f>Yearending</f>
        <v>45473</v>
      </c>
      <c r="D3" s="47"/>
    </row>
    <row r="4" spans="2:12" ht="20.25">
      <c r="B4" s="20"/>
    </row>
    <row r="5" spans="2:12" ht="13.5">
      <c r="B5" s="397" t="s">
        <v>650</v>
      </c>
      <c r="C5" s="398"/>
      <c r="D5" s="398"/>
      <c r="E5" s="398"/>
      <c r="F5" s="398"/>
      <c r="G5" s="398"/>
      <c r="H5" s="398"/>
      <c r="I5" s="398"/>
      <c r="J5" s="398"/>
      <c r="K5" s="398"/>
    </row>
    <row r="6" spans="2:12" ht="15" customHeight="1" thickBot="1">
      <c r="B6" s="399"/>
      <c r="C6" s="398"/>
      <c r="D6" s="398"/>
      <c r="E6" s="398"/>
      <c r="F6" s="398"/>
      <c r="G6" s="398"/>
      <c r="H6" s="398"/>
      <c r="I6" s="398"/>
      <c r="J6" s="398"/>
      <c r="K6" s="398"/>
    </row>
    <row r="7" spans="2:12" s="399" customFormat="1" ht="16.5" customHeight="1">
      <c r="B7" s="585" t="s">
        <v>278</v>
      </c>
      <c r="C7" s="551" t="s">
        <v>695</v>
      </c>
      <c r="D7" s="552"/>
      <c r="E7" s="552"/>
      <c r="F7" s="552"/>
      <c r="G7" s="552"/>
      <c r="H7" s="552"/>
      <c r="I7" s="552"/>
      <c r="J7" s="552"/>
      <c r="K7" s="553"/>
    </row>
    <row r="8" spans="2:12" s="399" customFormat="1" ht="19.5" customHeight="1" thickBot="1">
      <c r="B8" s="578"/>
      <c r="C8" s="554"/>
      <c r="D8" s="555"/>
      <c r="E8" s="555"/>
      <c r="F8" s="555"/>
      <c r="G8" s="555"/>
      <c r="H8" s="555"/>
      <c r="I8" s="555"/>
      <c r="J8" s="555"/>
      <c r="K8" s="556"/>
    </row>
    <row r="9" spans="2:12" ht="16.899999999999999" customHeight="1" thickBot="1">
      <c r="B9" s="400">
        <v>1.1000000000000001</v>
      </c>
      <c r="C9" s="548" t="s">
        <v>671</v>
      </c>
      <c r="D9" s="549"/>
      <c r="E9" s="549"/>
      <c r="F9" s="549"/>
      <c r="G9" s="549"/>
      <c r="H9" s="549"/>
      <c r="I9" s="549"/>
      <c r="J9" s="549"/>
      <c r="K9" s="550"/>
    </row>
    <row r="10" spans="2:12" ht="38.25" customHeight="1" thickBot="1">
      <c r="B10" s="400">
        <v>1.2</v>
      </c>
      <c r="C10" s="548" t="s">
        <v>651</v>
      </c>
      <c r="D10" s="549"/>
      <c r="E10" s="549"/>
      <c r="F10" s="549"/>
      <c r="G10" s="549"/>
      <c r="H10" s="549"/>
      <c r="I10" s="549"/>
      <c r="J10" s="549"/>
      <c r="K10" s="550"/>
    </row>
    <row r="11" spans="2:12" ht="269.25" customHeight="1" thickBot="1">
      <c r="B11" s="447">
        <v>2.1</v>
      </c>
      <c r="C11" s="545" t="s">
        <v>702</v>
      </c>
      <c r="D11" s="546"/>
      <c r="E11" s="546"/>
      <c r="F11" s="546"/>
      <c r="G11" s="546"/>
      <c r="H11" s="546"/>
      <c r="I11" s="546"/>
      <c r="J11" s="546"/>
      <c r="K11" s="547"/>
    </row>
    <row r="12" spans="2:12" ht="161.25" customHeight="1">
      <c r="B12" s="576" t="s">
        <v>361</v>
      </c>
      <c r="C12" s="566" t="s">
        <v>684</v>
      </c>
      <c r="D12" s="567"/>
      <c r="E12" s="567"/>
      <c r="F12" s="567"/>
      <c r="G12" s="567"/>
      <c r="H12" s="567"/>
      <c r="I12" s="567"/>
      <c r="J12" s="567"/>
      <c r="K12" s="568"/>
      <c r="L12" s="369"/>
    </row>
    <row r="13" spans="2:12" ht="40.5">
      <c r="B13" s="577"/>
      <c r="C13" s="432" t="s">
        <v>652</v>
      </c>
      <c r="D13" s="433" t="s">
        <v>653</v>
      </c>
      <c r="E13" s="433" t="s">
        <v>654</v>
      </c>
      <c r="F13" s="579"/>
      <c r="G13" s="401"/>
      <c r="H13" s="401"/>
      <c r="I13" s="401"/>
      <c r="J13" s="401"/>
      <c r="K13" s="580"/>
    </row>
    <row r="14" spans="2:12" ht="15.75">
      <c r="B14" s="577"/>
      <c r="C14" s="432" t="s">
        <v>591</v>
      </c>
      <c r="D14" s="433" t="s">
        <v>591</v>
      </c>
      <c r="E14" s="433" t="s">
        <v>591</v>
      </c>
      <c r="F14" s="579"/>
      <c r="G14" s="401"/>
      <c r="H14" s="401"/>
      <c r="I14" s="401"/>
      <c r="J14" s="401"/>
      <c r="K14" s="580"/>
    </row>
    <row r="15" spans="2:12" ht="13.5" customHeight="1">
      <c r="B15" s="577"/>
      <c r="C15" s="601">
        <v>619857.67332048272</v>
      </c>
      <c r="D15" s="581">
        <f>C15</f>
        <v>619857.67332048272</v>
      </c>
      <c r="E15" s="581">
        <f>C15-D15</f>
        <v>0</v>
      </c>
      <c r="F15" s="567" t="s">
        <v>673</v>
      </c>
      <c r="G15" s="567"/>
      <c r="H15" s="567"/>
      <c r="I15" s="567"/>
      <c r="J15" s="567"/>
      <c r="K15" s="568"/>
    </row>
    <row r="16" spans="2:12" ht="26.25" customHeight="1">
      <c r="B16" s="577"/>
      <c r="C16" s="601"/>
      <c r="D16" s="581"/>
      <c r="E16" s="581"/>
      <c r="F16" s="567"/>
      <c r="G16" s="567"/>
      <c r="H16" s="567"/>
      <c r="I16" s="567"/>
      <c r="J16" s="567"/>
      <c r="K16" s="568"/>
    </row>
    <row r="17" spans="2:13" ht="13.15" customHeight="1">
      <c r="B17" s="577"/>
      <c r="C17" s="593">
        <v>-830291.1330688959</v>
      </c>
      <c r="D17" s="581">
        <v>0</v>
      </c>
      <c r="E17" s="582">
        <f>C17-D17</f>
        <v>-830291.1330688959</v>
      </c>
      <c r="F17" s="567" t="s">
        <v>661</v>
      </c>
      <c r="G17" s="567"/>
      <c r="H17" s="567"/>
      <c r="I17" s="567"/>
      <c r="J17" s="567"/>
      <c r="K17" s="568"/>
    </row>
    <row r="18" spans="2:13" ht="21.75" customHeight="1">
      <c r="B18" s="577"/>
      <c r="C18" s="594"/>
      <c r="D18" s="584"/>
      <c r="E18" s="583"/>
      <c r="F18" s="567"/>
      <c r="G18" s="567"/>
      <c r="H18" s="567"/>
      <c r="I18" s="567"/>
      <c r="J18" s="567"/>
      <c r="K18" s="568"/>
    </row>
    <row r="19" spans="2:13" ht="13.15" customHeight="1">
      <c r="B19" s="577"/>
      <c r="C19" s="595">
        <f>SUM(C15:C18)</f>
        <v>-210433.45974841318</v>
      </c>
      <c r="D19" s="597">
        <f t="shared" ref="D19:E19" si="0">SUM(D15:D18)</f>
        <v>619857.67332048272</v>
      </c>
      <c r="E19" s="599">
        <f t="shared" si="0"/>
        <v>-830291.1330688959</v>
      </c>
      <c r="F19" s="567" t="s">
        <v>672</v>
      </c>
      <c r="G19" s="567"/>
      <c r="H19" s="567"/>
      <c r="I19" s="567"/>
      <c r="J19" s="567"/>
      <c r="K19" s="568"/>
    </row>
    <row r="20" spans="2:13" ht="20.25" customHeight="1" thickBot="1">
      <c r="B20" s="577"/>
      <c r="C20" s="596"/>
      <c r="D20" s="598"/>
      <c r="E20" s="600"/>
      <c r="F20" s="567"/>
      <c r="G20" s="567"/>
      <c r="H20" s="567"/>
      <c r="I20" s="567"/>
      <c r="J20" s="567"/>
      <c r="K20" s="568"/>
    </row>
    <row r="21" spans="2:13" ht="16.5" thickTop="1">
      <c r="B21" s="577"/>
      <c r="C21" s="402"/>
      <c r="D21" s="403"/>
      <c r="E21" s="404"/>
      <c r="F21" s="401"/>
      <c r="G21" s="401"/>
      <c r="H21" s="401"/>
      <c r="I21" s="401"/>
      <c r="J21" s="401"/>
      <c r="K21" s="405"/>
    </row>
    <row r="22" spans="2:13" ht="49.15" customHeight="1" thickBot="1">
      <c r="B22" s="578"/>
      <c r="C22" s="566" t="s">
        <v>699</v>
      </c>
      <c r="D22" s="567"/>
      <c r="E22" s="567"/>
      <c r="F22" s="567"/>
      <c r="G22" s="567"/>
      <c r="H22" s="567"/>
      <c r="I22" s="567"/>
      <c r="J22" s="567"/>
      <c r="K22" s="568"/>
    </row>
    <row r="23" spans="2:13" s="429" customFormat="1" ht="34.5" customHeight="1" thickBot="1">
      <c r="B23" s="400" t="s">
        <v>372</v>
      </c>
      <c r="C23" s="545" t="s">
        <v>692</v>
      </c>
      <c r="D23" s="546"/>
      <c r="E23" s="546"/>
      <c r="F23" s="546"/>
      <c r="G23" s="546"/>
      <c r="H23" s="546"/>
      <c r="I23" s="546"/>
      <c r="J23" s="546"/>
      <c r="K23" s="547"/>
      <c r="L23" s="430"/>
      <c r="M23" s="430"/>
    </row>
    <row r="24" spans="2:13" ht="33" customHeight="1" thickBot="1">
      <c r="B24" s="424">
        <v>3.1</v>
      </c>
      <c r="C24" s="590" t="s">
        <v>682</v>
      </c>
      <c r="D24" s="591"/>
      <c r="E24" s="591"/>
      <c r="F24" s="591"/>
      <c r="G24" s="591"/>
      <c r="H24" s="591"/>
      <c r="I24" s="591"/>
      <c r="J24" s="591"/>
      <c r="K24" s="592"/>
    </row>
    <row r="25" spans="2:13" ht="50.25" customHeight="1" thickBot="1">
      <c r="B25" s="421" t="s">
        <v>276</v>
      </c>
      <c r="C25" s="551" t="s">
        <v>696</v>
      </c>
      <c r="D25" s="552"/>
      <c r="E25" s="552"/>
      <c r="F25" s="552"/>
      <c r="G25" s="552"/>
      <c r="H25" s="552"/>
      <c r="I25" s="552"/>
      <c r="J25" s="552"/>
      <c r="K25" s="553"/>
    </row>
    <row r="26" spans="2:13" ht="31.5" customHeight="1">
      <c r="B26" s="585" t="s">
        <v>260</v>
      </c>
      <c r="C26" s="557" t="s">
        <v>697</v>
      </c>
      <c r="D26" s="558"/>
      <c r="E26" s="558"/>
      <c r="F26" s="558"/>
      <c r="G26" s="558"/>
      <c r="H26" s="558"/>
      <c r="I26" s="558"/>
      <c r="J26" s="558"/>
      <c r="K26" s="559"/>
    </row>
    <row r="27" spans="2:13" ht="16.5" customHeight="1" thickBot="1">
      <c r="B27" s="586"/>
      <c r="C27" s="554" t="s">
        <v>693</v>
      </c>
      <c r="D27" s="555"/>
      <c r="E27" s="555"/>
      <c r="F27" s="555"/>
      <c r="G27" s="555"/>
      <c r="H27" s="555"/>
      <c r="I27" s="555"/>
      <c r="J27" s="555"/>
      <c r="K27" s="556"/>
    </row>
    <row r="28" spans="2:13" ht="16.5" customHeight="1">
      <c r="B28" s="576" t="s">
        <v>287</v>
      </c>
      <c r="C28" s="557" t="s">
        <v>655</v>
      </c>
      <c r="D28" s="558"/>
      <c r="E28" s="558"/>
      <c r="F28" s="558"/>
      <c r="G28" s="558"/>
      <c r="H28" s="558"/>
      <c r="I28" s="558"/>
      <c r="J28" s="558"/>
      <c r="K28" s="559"/>
    </row>
    <row r="29" spans="2:13" ht="16.5" customHeight="1" thickBot="1">
      <c r="B29" s="577"/>
      <c r="C29" s="560" t="s">
        <v>656</v>
      </c>
      <c r="D29" s="561"/>
      <c r="E29" s="561"/>
      <c r="F29" s="561"/>
      <c r="G29" s="561"/>
      <c r="H29" s="561"/>
      <c r="I29" s="561"/>
      <c r="J29" s="561"/>
      <c r="K29" s="562"/>
    </row>
    <row r="30" spans="2:13" ht="36.75" customHeight="1" thickBot="1">
      <c r="B30" s="400">
        <v>3.4</v>
      </c>
      <c r="C30" s="548" t="s">
        <v>687</v>
      </c>
      <c r="D30" s="549"/>
      <c r="E30" s="549"/>
      <c r="F30" s="549"/>
      <c r="G30" s="549"/>
      <c r="H30" s="549"/>
      <c r="I30" s="549"/>
      <c r="J30" s="549"/>
      <c r="K30" s="550"/>
    </row>
    <row r="31" spans="2:13" ht="15.4" customHeight="1">
      <c r="B31" s="577">
        <v>4.0999999999999996</v>
      </c>
      <c r="C31" s="563" t="s">
        <v>657</v>
      </c>
      <c r="D31" s="564"/>
      <c r="E31" s="564"/>
      <c r="F31" s="564"/>
      <c r="G31" s="564"/>
      <c r="H31" s="564"/>
      <c r="I31" s="564"/>
      <c r="J31" s="564"/>
      <c r="K31" s="565"/>
    </row>
    <row r="32" spans="2:13" ht="16.149999999999999" customHeight="1">
      <c r="B32" s="577"/>
      <c r="C32" s="587" t="s">
        <v>658</v>
      </c>
      <c r="D32" s="588"/>
      <c r="E32" s="588"/>
      <c r="F32" s="588"/>
      <c r="G32" s="588"/>
      <c r="H32" s="588"/>
      <c r="I32" s="588"/>
      <c r="J32" s="588"/>
      <c r="K32" s="589"/>
    </row>
    <row r="33" spans="2:22" ht="16.149999999999999" customHeight="1">
      <c r="B33" s="577"/>
      <c r="C33" s="566" t="s">
        <v>669</v>
      </c>
      <c r="D33" s="567"/>
      <c r="E33" s="567"/>
      <c r="F33" s="567"/>
      <c r="G33" s="567"/>
      <c r="H33" s="567"/>
      <c r="I33" s="567"/>
      <c r="J33" s="567"/>
      <c r="K33" s="568"/>
    </row>
    <row r="34" spans="2:22" ht="18" customHeight="1">
      <c r="B34" s="577"/>
      <c r="C34" s="566" t="s">
        <v>690</v>
      </c>
      <c r="D34" s="567"/>
      <c r="E34" s="567"/>
      <c r="F34" s="567"/>
      <c r="G34" s="567"/>
      <c r="H34" s="567"/>
      <c r="I34" s="567"/>
      <c r="J34" s="567"/>
      <c r="K34" s="568"/>
      <c r="M34" s="443"/>
      <c r="N34" s="443"/>
      <c r="O34" s="443"/>
      <c r="P34" s="443"/>
      <c r="Q34" s="443"/>
      <c r="R34" s="443"/>
      <c r="S34" s="443"/>
      <c r="T34" s="443"/>
      <c r="U34" s="443"/>
      <c r="V34" s="443"/>
    </row>
    <row r="35" spans="2:22" ht="85.5" customHeight="1">
      <c r="B35" s="577"/>
      <c r="C35" s="569" t="s">
        <v>689</v>
      </c>
      <c r="D35" s="570"/>
      <c r="E35" s="570"/>
      <c r="F35" s="570"/>
      <c r="G35" s="570"/>
      <c r="H35" s="570"/>
      <c r="I35" s="570"/>
      <c r="J35" s="570"/>
      <c r="K35" s="571"/>
      <c r="M35" s="443"/>
      <c r="N35" s="443"/>
      <c r="O35" s="443"/>
      <c r="P35" s="443"/>
      <c r="Q35" s="443"/>
      <c r="R35" s="443"/>
      <c r="S35" s="443"/>
      <c r="T35" s="443"/>
      <c r="U35" s="443"/>
      <c r="V35" s="443"/>
    </row>
    <row r="36" spans="2:22" ht="30" customHeight="1">
      <c r="B36" s="577"/>
      <c r="C36" s="569" t="s">
        <v>670</v>
      </c>
      <c r="D36" s="570"/>
      <c r="E36" s="570"/>
      <c r="F36" s="570"/>
      <c r="G36" s="570"/>
      <c r="H36" s="570"/>
      <c r="I36" s="570"/>
      <c r="J36" s="570"/>
      <c r="K36" s="571"/>
      <c r="M36" s="446"/>
      <c r="N36" s="446"/>
      <c r="O36" s="446"/>
      <c r="P36" s="446"/>
      <c r="Q36" s="446"/>
      <c r="R36" s="446"/>
      <c r="S36" s="446"/>
      <c r="T36" s="446"/>
      <c r="U36" s="446"/>
      <c r="V36" s="446"/>
    </row>
    <row r="37" spans="2:22" ht="21.6" customHeight="1" thickBot="1">
      <c r="B37" s="578"/>
      <c r="C37" s="573" t="s">
        <v>688</v>
      </c>
      <c r="D37" s="574"/>
      <c r="E37" s="574"/>
      <c r="F37" s="574"/>
      <c r="G37" s="574"/>
      <c r="H37" s="574"/>
      <c r="I37" s="574"/>
      <c r="J37" s="574"/>
      <c r="K37" s="575"/>
      <c r="M37" s="423"/>
      <c r="N37" s="423"/>
      <c r="O37" s="423"/>
      <c r="P37" s="423"/>
      <c r="Q37" s="423"/>
      <c r="R37" s="423"/>
      <c r="S37" s="423"/>
      <c r="T37" s="423"/>
      <c r="U37" s="423"/>
      <c r="V37" s="423"/>
    </row>
    <row r="38" spans="2:22" ht="117" customHeight="1" thickBot="1">
      <c r="B38" s="400" t="s">
        <v>659</v>
      </c>
      <c r="C38" s="554" t="s">
        <v>685</v>
      </c>
      <c r="D38" s="555"/>
      <c r="E38" s="555"/>
      <c r="F38" s="555"/>
      <c r="G38" s="555"/>
      <c r="H38" s="555"/>
      <c r="I38" s="555"/>
      <c r="J38" s="555"/>
      <c r="K38" s="556"/>
    </row>
    <row r="39" spans="2:22" ht="50.25" customHeight="1" thickBot="1">
      <c r="B39" s="400">
        <v>5.0999999999999996</v>
      </c>
      <c r="C39" s="548" t="s">
        <v>660</v>
      </c>
      <c r="D39" s="549"/>
      <c r="E39" s="549"/>
      <c r="F39" s="549"/>
      <c r="G39" s="549"/>
      <c r="H39" s="549"/>
      <c r="I39" s="549"/>
      <c r="J39" s="549"/>
      <c r="K39" s="550"/>
    </row>
    <row r="41" spans="2:22" ht="15.75">
      <c r="B41" s="426"/>
      <c r="C41" s="422"/>
      <c r="D41" s="422"/>
      <c r="E41" s="422"/>
      <c r="F41" s="422"/>
      <c r="G41" s="422"/>
      <c r="H41" s="422"/>
      <c r="I41" s="422"/>
      <c r="J41" s="422"/>
      <c r="K41" s="422"/>
      <c r="L41" s="426"/>
    </row>
    <row r="42" spans="2:22">
      <c r="B42" s="426"/>
      <c r="C42" s="426"/>
      <c r="D42" s="426"/>
      <c r="E42" s="426"/>
      <c r="F42" s="426"/>
      <c r="G42" s="426"/>
      <c r="H42" s="426"/>
      <c r="I42" s="426"/>
      <c r="J42" s="426"/>
      <c r="K42" s="426"/>
      <c r="L42" s="426"/>
    </row>
    <row r="43" spans="2:22">
      <c r="B43" s="426"/>
      <c r="C43" s="426"/>
      <c r="D43" s="426"/>
      <c r="E43" s="426"/>
      <c r="F43" s="426"/>
      <c r="G43" s="426"/>
      <c r="H43" s="426"/>
      <c r="I43" s="426"/>
      <c r="J43" s="426"/>
      <c r="K43" s="426"/>
      <c r="L43" s="426"/>
    </row>
    <row r="44" spans="2:22" ht="13.5">
      <c r="B44" s="431"/>
      <c r="C44" s="572"/>
      <c r="D44" s="572"/>
      <c r="E44" s="572"/>
      <c r="F44" s="572"/>
      <c r="G44" s="572"/>
      <c r="H44" s="572"/>
      <c r="I44" s="572"/>
      <c r="J44" s="572"/>
      <c r="K44" s="572"/>
      <c r="L44" s="431"/>
      <c r="M44" s="369"/>
    </row>
    <row r="45" spans="2:22">
      <c r="B45" s="431"/>
      <c r="C45" s="431"/>
      <c r="D45" s="431"/>
      <c r="E45" s="431"/>
      <c r="F45" s="431"/>
      <c r="G45" s="431"/>
      <c r="H45" s="431"/>
      <c r="I45" s="431"/>
      <c r="J45" s="431"/>
      <c r="K45" s="431"/>
      <c r="L45" s="431"/>
      <c r="M45" s="369"/>
    </row>
    <row r="46" spans="2:22">
      <c r="B46" s="406"/>
      <c r="C46" s="406"/>
      <c r="D46" s="364"/>
      <c r="E46" s="364"/>
      <c r="F46" s="364"/>
      <c r="G46" s="364"/>
      <c r="H46" s="364"/>
      <c r="I46" s="364"/>
      <c r="J46" s="364"/>
      <c r="K46" s="364"/>
      <c r="L46" s="364"/>
      <c r="M46" s="364"/>
    </row>
    <row r="47" spans="2:22">
      <c r="B47" s="369"/>
      <c r="C47" s="369"/>
      <c r="D47" s="369"/>
      <c r="E47" s="369"/>
      <c r="F47" s="369"/>
      <c r="G47" s="369"/>
      <c r="H47" s="369"/>
      <c r="I47" s="369"/>
      <c r="J47" s="369"/>
      <c r="K47" s="369"/>
      <c r="L47" s="369"/>
      <c r="M47" s="369"/>
    </row>
    <row r="48" spans="2:22">
      <c r="B48" s="369"/>
      <c r="C48" s="369"/>
      <c r="D48" s="369"/>
      <c r="E48" s="369"/>
      <c r="F48" s="369"/>
      <c r="G48" s="369"/>
      <c r="H48" s="369"/>
      <c r="I48" s="369"/>
      <c r="J48" s="369"/>
      <c r="K48" s="369"/>
      <c r="L48" s="369"/>
      <c r="M48" s="369"/>
    </row>
  </sheetData>
  <mergeCells count="43">
    <mergeCell ref="B7:B8"/>
    <mergeCell ref="C7:K8"/>
    <mergeCell ref="C9:K9"/>
    <mergeCell ref="C32:K32"/>
    <mergeCell ref="C10:K10"/>
    <mergeCell ref="C24:K24"/>
    <mergeCell ref="C17:C18"/>
    <mergeCell ref="C19:C20"/>
    <mergeCell ref="D19:D20"/>
    <mergeCell ref="E19:E20"/>
    <mergeCell ref="C11:K11"/>
    <mergeCell ref="F19:K20"/>
    <mergeCell ref="F17:K18"/>
    <mergeCell ref="F15:K16"/>
    <mergeCell ref="C15:C16"/>
    <mergeCell ref="D15:D16"/>
    <mergeCell ref="C44:K44"/>
    <mergeCell ref="C37:K37"/>
    <mergeCell ref="B12:B22"/>
    <mergeCell ref="F13:F14"/>
    <mergeCell ref="K13:K14"/>
    <mergeCell ref="E15:E16"/>
    <mergeCell ref="E17:E18"/>
    <mergeCell ref="D17:D18"/>
    <mergeCell ref="B26:B27"/>
    <mergeCell ref="C26:K26"/>
    <mergeCell ref="C27:K27"/>
    <mergeCell ref="C33:K33"/>
    <mergeCell ref="B28:B29"/>
    <mergeCell ref="B31:B37"/>
    <mergeCell ref="C22:K22"/>
    <mergeCell ref="C12:K12"/>
    <mergeCell ref="C23:K23"/>
    <mergeCell ref="C39:K39"/>
    <mergeCell ref="C25:K25"/>
    <mergeCell ref="C30:K30"/>
    <mergeCell ref="C38:K38"/>
    <mergeCell ref="C28:K28"/>
    <mergeCell ref="C29:K29"/>
    <mergeCell ref="C31:K31"/>
    <mergeCell ref="C34:K34"/>
    <mergeCell ref="C35:K35"/>
    <mergeCell ref="C36:K36"/>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63.85546875" style="182" customWidth="1"/>
    <col min="8" max="8" width="19.140625" style="196" customWidth="1"/>
    <col min="9" max="9" width="16.5703125" style="196" customWidth="1"/>
    <col min="10" max="10" width="12.42578125" style="196" customWidth="1"/>
    <col min="11" max="11" width="9.85546875" style="196" customWidth="1"/>
    <col min="12" max="12" width="9" style="196" customWidth="1"/>
    <col min="13" max="13" width="9" style="196"/>
    <col min="14" max="14" width="11.140625" style="196" customWidth="1"/>
    <col min="15" max="15" width="9" style="196"/>
    <col min="16" max="16" width="82.140625" style="196" customWidth="1"/>
    <col min="17" max="16384" width="9" style="182"/>
  </cols>
  <sheetData>
    <row r="1" spans="1:16" ht="22.35" customHeight="1">
      <c r="H1" s="195"/>
    </row>
    <row r="2" spans="1:16" ht="28.5" customHeight="1">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c r="A3" s="183">
        <v>44084</v>
      </c>
      <c r="B3" s="184">
        <v>1</v>
      </c>
      <c r="C3" s="187" t="s">
        <v>250</v>
      </c>
      <c r="D3" s="190"/>
      <c r="E3" s="188"/>
      <c r="F3" s="188" t="s">
        <v>251</v>
      </c>
      <c r="G3" s="188" t="s">
        <v>329</v>
      </c>
      <c r="H3" s="198"/>
      <c r="I3" s="199"/>
      <c r="J3" s="199"/>
      <c r="K3" s="199"/>
      <c r="L3" s="199"/>
      <c r="M3" s="199"/>
      <c r="N3" s="199"/>
      <c r="O3" s="199"/>
      <c r="P3" s="200"/>
    </row>
    <row r="4" spans="1:16" s="185" customFormat="1" ht="25.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8.2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c r="A30" s="183">
        <v>44109</v>
      </c>
      <c r="B30" s="206">
        <f t="shared" si="0"/>
        <v>28</v>
      </c>
      <c r="C30" s="185" t="s">
        <v>295</v>
      </c>
      <c r="D30" s="185" t="s">
        <v>276</v>
      </c>
      <c r="E30" s="185" t="s">
        <v>325</v>
      </c>
      <c r="F30" s="185" t="s">
        <v>320</v>
      </c>
      <c r="G30" s="186" t="s">
        <v>324</v>
      </c>
    </row>
    <row r="31" spans="1:16">
      <c r="A31" s="394">
        <v>44377</v>
      </c>
      <c r="B31" s="206">
        <f t="shared" si="0"/>
        <v>29</v>
      </c>
      <c r="C31" s="235" t="s">
        <v>278</v>
      </c>
      <c r="D31" s="236"/>
      <c r="E31" s="237" t="s">
        <v>340</v>
      </c>
      <c r="F31" s="237" t="s">
        <v>341</v>
      </c>
      <c r="G31" s="237" t="s">
        <v>342</v>
      </c>
    </row>
    <row r="32" spans="1:16">
      <c r="A32" s="394">
        <v>44377</v>
      </c>
      <c r="B32" s="206">
        <f t="shared" si="0"/>
        <v>30</v>
      </c>
      <c r="C32" s="235" t="s">
        <v>278</v>
      </c>
      <c r="D32" s="237"/>
      <c r="E32" s="237" t="s">
        <v>343</v>
      </c>
      <c r="F32" s="237" t="s">
        <v>341</v>
      </c>
      <c r="G32" s="237" t="s">
        <v>344</v>
      </c>
    </row>
    <row r="33" spans="1:16" ht="51">
      <c r="A33" s="394">
        <v>44377</v>
      </c>
      <c r="B33" s="206">
        <f t="shared" si="0"/>
        <v>31</v>
      </c>
      <c r="C33" s="235" t="s">
        <v>278</v>
      </c>
      <c r="D33" s="237"/>
      <c r="E33" s="237" t="s">
        <v>345</v>
      </c>
      <c r="F33" s="237" t="s">
        <v>619</v>
      </c>
      <c r="G33" s="237" t="s">
        <v>620</v>
      </c>
    </row>
    <row r="34" spans="1:16" ht="25.5">
      <c r="A34" s="394">
        <v>44377</v>
      </c>
      <c r="B34" s="206">
        <f t="shared" si="0"/>
        <v>32</v>
      </c>
      <c r="C34" s="235" t="s">
        <v>535</v>
      </c>
      <c r="D34" s="241"/>
      <c r="E34" s="237"/>
      <c r="F34" s="237" t="s">
        <v>536</v>
      </c>
      <c r="G34" s="239" t="s">
        <v>621</v>
      </c>
    </row>
    <row r="35" spans="1:16" ht="38.25">
      <c r="A35" s="394">
        <v>44377</v>
      </c>
      <c r="B35" s="206">
        <f t="shared" si="0"/>
        <v>33</v>
      </c>
      <c r="C35" s="235" t="s">
        <v>346</v>
      </c>
      <c r="D35" s="237"/>
      <c r="E35" s="237"/>
      <c r="F35" s="237" t="s">
        <v>347</v>
      </c>
      <c r="G35" s="237" t="s">
        <v>348</v>
      </c>
    </row>
    <row r="36" spans="1:16">
      <c r="A36" s="394">
        <v>44377</v>
      </c>
      <c r="B36" s="206">
        <f t="shared" si="0"/>
        <v>34</v>
      </c>
      <c r="C36" s="235" t="s">
        <v>349</v>
      </c>
      <c r="D36" s="237">
        <v>1.2</v>
      </c>
      <c r="E36" s="237" t="s">
        <v>350</v>
      </c>
      <c r="F36" s="237" t="s">
        <v>351</v>
      </c>
      <c r="G36" s="237" t="s">
        <v>352</v>
      </c>
    </row>
    <row r="37" spans="1:16">
      <c r="A37" s="394">
        <v>44377</v>
      </c>
      <c r="B37" s="206">
        <f t="shared" si="0"/>
        <v>35</v>
      </c>
      <c r="C37" s="235" t="s">
        <v>349</v>
      </c>
      <c r="D37" s="237">
        <v>1.2</v>
      </c>
      <c r="E37" s="237" t="s">
        <v>540</v>
      </c>
      <c r="F37" s="237" t="s">
        <v>541</v>
      </c>
      <c r="G37" s="239" t="s">
        <v>542</v>
      </c>
    </row>
    <row r="38" spans="1:16" s="396" customFormat="1">
      <c r="A38" s="394">
        <v>44377</v>
      </c>
      <c r="B38" s="206">
        <f t="shared" si="0"/>
        <v>36</v>
      </c>
      <c r="C38" s="235" t="s">
        <v>281</v>
      </c>
      <c r="D38" s="241" t="s">
        <v>282</v>
      </c>
      <c r="E38" s="237" t="s">
        <v>283</v>
      </c>
      <c r="F38" s="237" t="s">
        <v>382</v>
      </c>
      <c r="G38" s="239" t="s">
        <v>622</v>
      </c>
      <c r="H38" s="395"/>
      <c r="I38" s="395"/>
      <c r="J38" s="395"/>
      <c r="K38" s="395"/>
      <c r="L38" s="395"/>
      <c r="M38" s="395"/>
      <c r="N38" s="395"/>
      <c r="O38" s="395"/>
      <c r="P38" s="395"/>
    </row>
    <row r="39" spans="1:16" ht="63.75">
      <c r="A39" s="394">
        <v>44377</v>
      </c>
      <c r="B39" s="206">
        <f t="shared" si="0"/>
        <v>37</v>
      </c>
      <c r="C39" s="235" t="s">
        <v>252</v>
      </c>
      <c r="D39" s="237">
        <v>2.1</v>
      </c>
      <c r="E39" s="237" t="s">
        <v>353</v>
      </c>
      <c r="F39" s="237" t="s">
        <v>354</v>
      </c>
      <c r="G39" s="237" t="s">
        <v>355</v>
      </c>
    </row>
    <row r="40" spans="1:16" ht="25.5">
      <c r="A40" s="394">
        <v>44377</v>
      </c>
      <c r="B40" s="206">
        <f t="shared" si="0"/>
        <v>38</v>
      </c>
      <c r="C40" s="235" t="s">
        <v>252</v>
      </c>
      <c r="D40" s="237">
        <v>2.1</v>
      </c>
      <c r="E40" s="237" t="s">
        <v>356</v>
      </c>
      <c r="F40" s="235" t="s">
        <v>254</v>
      </c>
      <c r="G40" s="237" t="s">
        <v>357</v>
      </c>
    </row>
    <row r="41" spans="1:16" ht="25.5">
      <c r="A41" s="394">
        <v>44377</v>
      </c>
      <c r="B41" s="206">
        <f t="shared" si="0"/>
        <v>39</v>
      </c>
      <c r="C41" s="235" t="s">
        <v>252</v>
      </c>
      <c r="D41" s="237">
        <v>2.1</v>
      </c>
      <c r="E41" s="237" t="s">
        <v>545</v>
      </c>
      <c r="F41" s="235" t="s">
        <v>382</v>
      </c>
      <c r="G41" s="237" t="s">
        <v>623</v>
      </c>
    </row>
    <row r="42" spans="1:16">
      <c r="A42" s="394">
        <v>44377</v>
      </c>
      <c r="B42" s="206">
        <f t="shared" si="0"/>
        <v>40</v>
      </c>
      <c r="C42" s="235" t="s">
        <v>252</v>
      </c>
      <c r="D42" s="237">
        <v>2.1</v>
      </c>
      <c r="E42" s="237" t="s">
        <v>546</v>
      </c>
      <c r="F42" s="235" t="s">
        <v>254</v>
      </c>
      <c r="G42" s="239" t="s">
        <v>624</v>
      </c>
    </row>
    <row r="43" spans="1:16" ht="25.5">
      <c r="A43" s="394">
        <v>44377</v>
      </c>
      <c r="B43" s="206">
        <f t="shared" si="0"/>
        <v>41</v>
      </c>
      <c r="C43" s="235" t="s">
        <v>252</v>
      </c>
      <c r="D43" s="237">
        <v>2.1</v>
      </c>
      <c r="E43" s="237" t="s">
        <v>358</v>
      </c>
      <c r="F43" s="235" t="s">
        <v>254</v>
      </c>
      <c r="G43" s="237" t="s">
        <v>359</v>
      </c>
    </row>
    <row r="44" spans="1:16" ht="38.25">
      <c r="A44" s="394">
        <v>44377</v>
      </c>
      <c r="B44" s="206">
        <f t="shared" si="0"/>
        <v>42</v>
      </c>
      <c r="C44" s="235" t="s">
        <v>360</v>
      </c>
      <c r="D44" s="237" t="s">
        <v>361</v>
      </c>
      <c r="E44" s="237" t="s">
        <v>547</v>
      </c>
      <c r="F44" s="235" t="s">
        <v>362</v>
      </c>
      <c r="G44" s="237" t="s">
        <v>363</v>
      </c>
    </row>
    <row r="45" spans="1:16" ht="76.5">
      <c r="A45" s="394">
        <v>44377</v>
      </c>
      <c r="B45" s="206">
        <f t="shared" si="0"/>
        <v>43</v>
      </c>
      <c r="C45" s="235" t="s">
        <v>360</v>
      </c>
      <c r="D45" s="237" t="s">
        <v>361</v>
      </c>
      <c r="E45" s="237" t="s">
        <v>364</v>
      </c>
      <c r="F45" s="235" t="s">
        <v>365</v>
      </c>
      <c r="G45" s="237" t="s">
        <v>625</v>
      </c>
    </row>
    <row r="46" spans="1:16" ht="38.25">
      <c r="A46" s="394">
        <v>44377</v>
      </c>
      <c r="B46" s="206">
        <f t="shared" si="0"/>
        <v>44</v>
      </c>
      <c r="C46" s="235" t="s">
        <v>360</v>
      </c>
      <c r="D46" s="237" t="s">
        <v>361</v>
      </c>
      <c r="E46" s="237" t="s">
        <v>517</v>
      </c>
      <c r="F46" s="235" t="s">
        <v>626</v>
      </c>
      <c r="G46" s="237" t="s">
        <v>366</v>
      </c>
    </row>
    <row r="47" spans="1:16" ht="25.5">
      <c r="A47" s="394">
        <v>44377</v>
      </c>
      <c r="B47" s="206">
        <f t="shared" si="0"/>
        <v>45</v>
      </c>
      <c r="C47" s="235" t="s">
        <v>360</v>
      </c>
      <c r="D47" s="237" t="s">
        <v>361</v>
      </c>
      <c r="E47" s="237" t="s">
        <v>367</v>
      </c>
      <c r="F47" s="235" t="s">
        <v>368</v>
      </c>
      <c r="G47" s="237" t="s">
        <v>518</v>
      </c>
    </row>
    <row r="48" spans="1:16">
      <c r="A48" s="394">
        <v>44377</v>
      </c>
      <c r="B48" s="206">
        <f t="shared" si="0"/>
        <v>46</v>
      </c>
      <c r="C48" s="235" t="s">
        <v>360</v>
      </c>
      <c r="D48" s="237" t="s">
        <v>361</v>
      </c>
      <c r="E48" s="237" t="s">
        <v>369</v>
      </c>
      <c r="F48" s="235" t="s">
        <v>248</v>
      </c>
      <c r="G48" s="235" t="s">
        <v>370</v>
      </c>
    </row>
    <row r="49" spans="1:16" ht="25.5">
      <c r="A49" s="394">
        <v>44377</v>
      </c>
      <c r="B49" s="206">
        <f t="shared" si="0"/>
        <v>47</v>
      </c>
      <c r="C49" s="235" t="s">
        <v>371</v>
      </c>
      <c r="D49" s="237" t="s">
        <v>372</v>
      </c>
      <c r="E49" s="237" t="s">
        <v>373</v>
      </c>
      <c r="F49" s="237" t="s">
        <v>519</v>
      </c>
      <c r="G49" s="237" t="s">
        <v>374</v>
      </c>
    </row>
    <row r="50" spans="1:16" ht="25.5">
      <c r="A50" s="394">
        <v>44377</v>
      </c>
      <c r="B50" s="206">
        <f t="shared" si="0"/>
        <v>48</v>
      </c>
      <c r="C50" s="235" t="s">
        <v>375</v>
      </c>
      <c r="D50" s="237" t="s">
        <v>376</v>
      </c>
      <c r="E50" s="237" t="s">
        <v>377</v>
      </c>
      <c r="F50" s="235" t="s">
        <v>268</v>
      </c>
      <c r="G50" s="237" t="s">
        <v>378</v>
      </c>
    </row>
    <row r="51" spans="1:16" s="396" customFormat="1">
      <c r="A51" s="394">
        <v>44377</v>
      </c>
      <c r="B51" s="206">
        <f t="shared" si="0"/>
        <v>49</v>
      </c>
      <c r="C51" s="235" t="s">
        <v>375</v>
      </c>
      <c r="D51" s="237" t="s">
        <v>376</v>
      </c>
      <c r="E51" s="237" t="s">
        <v>627</v>
      </c>
      <c r="F51" s="235" t="s">
        <v>382</v>
      </c>
      <c r="G51" s="239" t="s">
        <v>628</v>
      </c>
      <c r="H51" s="395"/>
      <c r="I51" s="395"/>
      <c r="J51" s="395"/>
      <c r="K51" s="395"/>
      <c r="L51" s="395"/>
      <c r="M51" s="395"/>
      <c r="N51" s="395"/>
      <c r="O51" s="395"/>
      <c r="P51" s="395"/>
    </row>
    <row r="52" spans="1:16" ht="25.5">
      <c r="A52" s="394">
        <v>44377</v>
      </c>
      <c r="B52" s="206">
        <f t="shared" si="0"/>
        <v>50</v>
      </c>
      <c r="C52" s="235" t="s">
        <v>379</v>
      </c>
      <c r="D52" s="237" t="s">
        <v>380</v>
      </c>
      <c r="E52" s="237" t="s">
        <v>377</v>
      </c>
      <c r="F52" s="235" t="s">
        <v>268</v>
      </c>
      <c r="G52" s="237" t="s">
        <v>378</v>
      </c>
    </row>
    <row r="53" spans="1:16">
      <c r="A53" s="394">
        <v>44377</v>
      </c>
      <c r="B53" s="206">
        <f t="shared" si="0"/>
        <v>51</v>
      </c>
      <c r="C53" s="235" t="s">
        <v>379</v>
      </c>
      <c r="D53" s="237" t="s">
        <v>380</v>
      </c>
      <c r="E53" s="237" t="s">
        <v>548</v>
      </c>
      <c r="F53" s="235" t="s">
        <v>254</v>
      </c>
      <c r="G53" s="237" t="s">
        <v>381</v>
      </c>
    </row>
    <row r="54" spans="1:16">
      <c r="A54" s="394">
        <v>44377</v>
      </c>
      <c r="B54" s="206">
        <f t="shared" si="0"/>
        <v>52</v>
      </c>
      <c r="C54" s="235" t="s">
        <v>379</v>
      </c>
      <c r="D54" s="237" t="s">
        <v>380</v>
      </c>
      <c r="E54" s="237" t="s">
        <v>549</v>
      </c>
      <c r="F54" s="235" t="s">
        <v>382</v>
      </c>
      <c r="G54" s="237" t="s">
        <v>383</v>
      </c>
    </row>
    <row r="55" spans="1:16">
      <c r="A55" s="394">
        <v>44377</v>
      </c>
      <c r="B55" s="206">
        <f t="shared" si="0"/>
        <v>53</v>
      </c>
      <c r="C55" s="235" t="s">
        <v>379</v>
      </c>
      <c r="D55" s="237" t="s">
        <v>380</v>
      </c>
      <c r="E55" s="237" t="s">
        <v>627</v>
      </c>
      <c r="F55" s="235" t="s">
        <v>382</v>
      </c>
      <c r="G55" s="239" t="s">
        <v>628</v>
      </c>
    </row>
    <row r="56" spans="1:16" ht="25.5">
      <c r="A56" s="394">
        <v>44377</v>
      </c>
      <c r="B56" s="206">
        <f t="shared" si="0"/>
        <v>54</v>
      </c>
      <c r="C56" s="235" t="s">
        <v>521</v>
      </c>
      <c r="D56" s="237">
        <v>3.1</v>
      </c>
      <c r="E56" s="237" t="s">
        <v>550</v>
      </c>
      <c r="F56" s="235" t="s">
        <v>384</v>
      </c>
      <c r="G56" s="237" t="s">
        <v>385</v>
      </c>
    </row>
    <row r="57" spans="1:16" ht="25.5">
      <c r="A57" s="394">
        <v>44377</v>
      </c>
      <c r="B57" s="206">
        <f t="shared" si="0"/>
        <v>55</v>
      </c>
      <c r="C57" s="235" t="s">
        <v>521</v>
      </c>
      <c r="D57" s="237">
        <v>3.1</v>
      </c>
      <c r="E57" s="237" t="s">
        <v>386</v>
      </c>
      <c r="F57" s="235" t="s">
        <v>351</v>
      </c>
      <c r="G57" s="237" t="s">
        <v>523</v>
      </c>
    </row>
    <row r="58" spans="1:16" ht="126.6" customHeight="1">
      <c r="A58" s="394">
        <v>44377</v>
      </c>
      <c r="B58" s="206">
        <f t="shared" si="0"/>
        <v>56</v>
      </c>
      <c r="C58" s="235" t="s">
        <v>521</v>
      </c>
      <c r="D58" s="237">
        <v>3.1</v>
      </c>
      <c r="E58" s="237" t="s">
        <v>387</v>
      </c>
      <c r="F58" s="237" t="s">
        <v>539</v>
      </c>
      <c r="G58" s="237" t="s">
        <v>520</v>
      </c>
    </row>
    <row r="59" spans="1:16" ht="51">
      <c r="A59" s="394">
        <v>44377</v>
      </c>
      <c r="B59" s="206">
        <f t="shared" si="0"/>
        <v>57</v>
      </c>
      <c r="C59" s="235" t="s">
        <v>521</v>
      </c>
      <c r="D59" s="235">
        <v>3.1</v>
      </c>
      <c r="E59" s="237" t="s">
        <v>629</v>
      </c>
      <c r="F59" s="237" t="s">
        <v>248</v>
      </c>
      <c r="G59" s="239" t="s">
        <v>537</v>
      </c>
    </row>
    <row r="60" spans="1:16" ht="38.25">
      <c r="A60" s="394">
        <v>44377</v>
      </c>
      <c r="B60" s="206">
        <f t="shared" si="0"/>
        <v>58</v>
      </c>
      <c r="C60" s="235" t="s">
        <v>388</v>
      </c>
      <c r="D60" s="237"/>
      <c r="E60" s="237"/>
      <c r="F60" s="235" t="s">
        <v>389</v>
      </c>
      <c r="G60" s="237" t="s">
        <v>630</v>
      </c>
    </row>
    <row r="61" spans="1:16" s="396" customFormat="1">
      <c r="A61" s="394">
        <v>44377</v>
      </c>
      <c r="B61" s="206">
        <f t="shared" si="0"/>
        <v>59</v>
      </c>
      <c r="C61" s="235" t="s">
        <v>388</v>
      </c>
      <c r="D61" s="241" t="s">
        <v>276</v>
      </c>
      <c r="E61" s="237" t="s">
        <v>589</v>
      </c>
      <c r="F61" s="235" t="s">
        <v>631</v>
      </c>
      <c r="G61" s="239" t="s">
        <v>632</v>
      </c>
      <c r="H61" s="395"/>
      <c r="I61" s="395"/>
      <c r="J61" s="395"/>
      <c r="K61" s="395"/>
      <c r="L61" s="395"/>
      <c r="M61" s="395"/>
      <c r="N61" s="395"/>
      <c r="O61" s="395"/>
      <c r="P61" s="395"/>
    </row>
    <row r="62" spans="1:16">
      <c r="A62" s="394">
        <v>44377</v>
      </c>
      <c r="B62" s="206">
        <f t="shared" si="0"/>
        <v>60</v>
      </c>
      <c r="C62" s="235" t="s">
        <v>388</v>
      </c>
      <c r="D62" s="237" t="s">
        <v>276</v>
      </c>
      <c r="E62" s="237" t="s">
        <v>315</v>
      </c>
      <c r="F62" s="235" t="s">
        <v>382</v>
      </c>
      <c r="G62" s="237" t="s">
        <v>524</v>
      </c>
    </row>
    <row r="63" spans="1:16" ht="38.25">
      <c r="A63" s="394">
        <v>44377</v>
      </c>
      <c r="B63" s="206">
        <f t="shared" si="0"/>
        <v>61</v>
      </c>
      <c r="C63" s="235" t="s">
        <v>391</v>
      </c>
      <c r="D63" s="237"/>
      <c r="E63" s="237"/>
      <c r="F63" s="235" t="s">
        <v>389</v>
      </c>
      <c r="G63" s="237" t="s">
        <v>633</v>
      </c>
    </row>
    <row r="64" spans="1:16" ht="38.25">
      <c r="A64" s="394">
        <v>44377</v>
      </c>
      <c r="B64" s="206">
        <f t="shared" si="0"/>
        <v>62</v>
      </c>
      <c r="C64" s="238" t="s">
        <v>391</v>
      </c>
      <c r="D64" s="237" t="s">
        <v>634</v>
      </c>
      <c r="E64" s="237" t="s">
        <v>392</v>
      </c>
      <c r="F64" s="235" t="s">
        <v>382</v>
      </c>
      <c r="G64" s="237" t="s">
        <v>390</v>
      </c>
    </row>
    <row r="65" spans="1:16">
      <c r="A65" s="394">
        <v>44377</v>
      </c>
      <c r="B65" s="206">
        <f t="shared" si="0"/>
        <v>63</v>
      </c>
      <c r="C65" s="238" t="s">
        <v>286</v>
      </c>
      <c r="D65" s="241"/>
      <c r="E65" s="237" t="s">
        <v>525</v>
      </c>
      <c r="F65" s="235" t="s">
        <v>265</v>
      </c>
      <c r="G65" s="239" t="s">
        <v>526</v>
      </c>
    </row>
    <row r="66" spans="1:16" ht="25.5">
      <c r="A66" s="394">
        <v>44377</v>
      </c>
      <c r="B66" s="206">
        <f t="shared" si="0"/>
        <v>64</v>
      </c>
      <c r="C66" s="238" t="s">
        <v>286</v>
      </c>
      <c r="D66" s="237" t="s">
        <v>635</v>
      </c>
      <c r="E66" s="237" t="s">
        <v>551</v>
      </c>
      <c r="F66" s="235" t="s">
        <v>265</v>
      </c>
      <c r="G66" s="237" t="s">
        <v>527</v>
      </c>
    </row>
    <row r="67" spans="1:16">
      <c r="A67" s="394">
        <v>44377</v>
      </c>
      <c r="B67" s="206">
        <f t="shared" si="0"/>
        <v>65</v>
      </c>
      <c r="C67" s="235" t="s">
        <v>286</v>
      </c>
      <c r="D67" s="237" t="s">
        <v>260</v>
      </c>
      <c r="E67" s="237" t="s">
        <v>293</v>
      </c>
      <c r="F67" s="235" t="s">
        <v>294</v>
      </c>
      <c r="G67" s="237" t="s">
        <v>393</v>
      </c>
    </row>
    <row r="68" spans="1:16">
      <c r="A68" s="394">
        <v>44377</v>
      </c>
      <c r="B68" s="206">
        <f t="shared" si="0"/>
        <v>66</v>
      </c>
      <c r="C68" s="235" t="s">
        <v>286</v>
      </c>
      <c r="D68" s="237" t="s">
        <v>260</v>
      </c>
      <c r="E68" s="237" t="s">
        <v>394</v>
      </c>
      <c r="F68" s="235" t="s">
        <v>299</v>
      </c>
      <c r="G68" s="237" t="s">
        <v>395</v>
      </c>
    </row>
    <row r="69" spans="1:16" ht="25.5">
      <c r="A69" s="394">
        <v>44377</v>
      </c>
      <c r="B69" s="206">
        <f t="shared" si="0"/>
        <v>67</v>
      </c>
      <c r="C69" s="235" t="s">
        <v>286</v>
      </c>
      <c r="D69" s="237" t="s">
        <v>636</v>
      </c>
      <c r="E69" s="237" t="s">
        <v>552</v>
      </c>
      <c r="F69" s="235" t="s">
        <v>382</v>
      </c>
      <c r="G69" s="237" t="s">
        <v>396</v>
      </c>
    </row>
    <row r="70" spans="1:16" ht="25.5">
      <c r="A70" s="394">
        <v>44377</v>
      </c>
      <c r="B70" s="206">
        <f t="shared" ref="B70:B95" si="1">B69+1</f>
        <v>68</v>
      </c>
      <c r="C70" s="235" t="s">
        <v>286</v>
      </c>
      <c r="D70" s="239" t="s">
        <v>637</v>
      </c>
      <c r="E70" s="237" t="s">
        <v>557</v>
      </c>
      <c r="F70" s="235" t="s">
        <v>631</v>
      </c>
      <c r="G70" s="239" t="s">
        <v>638</v>
      </c>
    </row>
    <row r="71" spans="1:16">
      <c r="A71" s="394">
        <v>44377</v>
      </c>
      <c r="B71" s="206">
        <f t="shared" si="1"/>
        <v>69</v>
      </c>
      <c r="C71" s="235" t="s">
        <v>286</v>
      </c>
      <c r="D71" s="237" t="s">
        <v>287</v>
      </c>
      <c r="E71" s="237" t="s">
        <v>528</v>
      </c>
      <c r="F71" s="235" t="s">
        <v>382</v>
      </c>
      <c r="G71" s="239" t="s">
        <v>529</v>
      </c>
    </row>
    <row r="72" spans="1:16">
      <c r="A72" s="394">
        <v>44377</v>
      </c>
      <c r="B72" s="206">
        <f t="shared" si="1"/>
        <v>70</v>
      </c>
      <c r="C72" s="238" t="s">
        <v>286</v>
      </c>
      <c r="D72" s="237" t="s">
        <v>287</v>
      </c>
      <c r="E72" s="237" t="s">
        <v>331</v>
      </c>
      <c r="F72" s="235" t="s">
        <v>294</v>
      </c>
      <c r="G72" s="237" t="s">
        <v>393</v>
      </c>
    </row>
    <row r="73" spans="1:16">
      <c r="A73" s="394">
        <v>44377</v>
      </c>
      <c r="B73" s="206">
        <f t="shared" si="1"/>
        <v>71</v>
      </c>
      <c r="C73" s="235" t="s">
        <v>397</v>
      </c>
      <c r="D73" s="235" t="s">
        <v>398</v>
      </c>
      <c r="E73" s="237" t="s">
        <v>399</v>
      </c>
      <c r="F73" s="235" t="s">
        <v>400</v>
      </c>
      <c r="G73" s="239" t="s">
        <v>530</v>
      </c>
    </row>
    <row r="74" spans="1:16" ht="25.5">
      <c r="A74" s="394">
        <v>44377</v>
      </c>
      <c r="B74" s="206">
        <f t="shared" si="1"/>
        <v>72</v>
      </c>
      <c r="C74" s="235" t="s">
        <v>397</v>
      </c>
      <c r="D74" s="235" t="s">
        <v>398</v>
      </c>
      <c r="E74" s="237" t="s">
        <v>377</v>
      </c>
      <c r="F74" s="235" t="s">
        <v>268</v>
      </c>
      <c r="G74" s="239" t="s">
        <v>378</v>
      </c>
    </row>
    <row r="75" spans="1:16" s="396" customFormat="1">
      <c r="A75" s="394">
        <v>44377</v>
      </c>
      <c r="B75" s="206">
        <f t="shared" si="1"/>
        <v>73</v>
      </c>
      <c r="C75" s="235" t="s">
        <v>397</v>
      </c>
      <c r="D75" s="241" t="s">
        <v>398</v>
      </c>
      <c r="E75" s="237" t="s">
        <v>627</v>
      </c>
      <c r="F75" s="235" t="s">
        <v>382</v>
      </c>
      <c r="G75" s="239" t="s">
        <v>628</v>
      </c>
      <c r="H75" s="395"/>
      <c r="I75" s="395"/>
      <c r="J75" s="395"/>
      <c r="K75" s="395"/>
      <c r="L75" s="395"/>
      <c r="M75" s="395"/>
      <c r="N75" s="395"/>
      <c r="O75" s="395"/>
      <c r="P75" s="395"/>
    </row>
    <row r="76" spans="1:16">
      <c r="A76" s="394">
        <v>44377</v>
      </c>
      <c r="B76" s="206">
        <f t="shared" si="1"/>
        <v>74</v>
      </c>
      <c r="C76" s="235" t="s">
        <v>522</v>
      </c>
      <c r="D76" s="241"/>
      <c r="E76" s="237"/>
      <c r="F76" s="235" t="s">
        <v>389</v>
      </c>
      <c r="G76" s="239" t="s">
        <v>531</v>
      </c>
    </row>
    <row r="77" spans="1:16" ht="25.5">
      <c r="A77" s="394">
        <v>44377</v>
      </c>
      <c r="B77" s="206">
        <f t="shared" si="1"/>
        <v>75</v>
      </c>
      <c r="C77" s="235" t="s">
        <v>522</v>
      </c>
      <c r="D77" s="235">
        <v>4.0999999999999996</v>
      </c>
      <c r="E77" s="237" t="s">
        <v>553</v>
      </c>
      <c r="F77" s="237" t="s">
        <v>354</v>
      </c>
      <c r="G77" s="239" t="s">
        <v>401</v>
      </c>
    </row>
    <row r="78" spans="1:16" ht="25.5">
      <c r="A78" s="394">
        <v>44377</v>
      </c>
      <c r="B78" s="206">
        <f t="shared" si="1"/>
        <v>76</v>
      </c>
      <c r="C78" s="235" t="s">
        <v>522</v>
      </c>
      <c r="D78" s="235">
        <v>4.0999999999999996</v>
      </c>
      <c r="E78" s="237" t="s">
        <v>402</v>
      </c>
      <c r="F78" s="235" t="s">
        <v>254</v>
      </c>
      <c r="G78" s="239" t="s">
        <v>403</v>
      </c>
    </row>
    <row r="79" spans="1:16">
      <c r="A79" s="394">
        <v>44377</v>
      </c>
      <c r="B79" s="206">
        <f t="shared" si="1"/>
        <v>77</v>
      </c>
      <c r="C79" s="235" t="s">
        <v>522</v>
      </c>
      <c r="D79" s="235">
        <v>4.0999999999999996</v>
      </c>
      <c r="E79" s="237" t="s">
        <v>404</v>
      </c>
      <c r="F79" s="235" t="s">
        <v>405</v>
      </c>
      <c r="G79" s="239" t="s">
        <v>406</v>
      </c>
    </row>
    <row r="80" spans="1:16" ht="25.5">
      <c r="A80" s="394">
        <v>44377</v>
      </c>
      <c r="B80" s="206">
        <f t="shared" si="1"/>
        <v>78</v>
      </c>
      <c r="C80" s="235" t="s">
        <v>522</v>
      </c>
      <c r="D80" s="235">
        <v>4.0999999999999996</v>
      </c>
      <c r="E80" s="237" t="s">
        <v>409</v>
      </c>
      <c r="F80" s="235" t="s">
        <v>254</v>
      </c>
      <c r="G80" s="239" t="s">
        <v>410</v>
      </c>
    </row>
    <row r="81" spans="1:16">
      <c r="A81" s="394">
        <v>44377</v>
      </c>
      <c r="B81" s="206">
        <f t="shared" si="1"/>
        <v>79</v>
      </c>
      <c r="C81" s="235" t="s">
        <v>522</v>
      </c>
      <c r="D81" s="235">
        <v>4.0999999999999996</v>
      </c>
      <c r="E81" s="237" t="s">
        <v>407</v>
      </c>
      <c r="F81" s="235" t="s">
        <v>254</v>
      </c>
      <c r="G81" s="239" t="s">
        <v>408</v>
      </c>
    </row>
    <row r="82" spans="1:16" ht="38.25">
      <c r="A82" s="394">
        <v>44377</v>
      </c>
      <c r="B82" s="206">
        <f t="shared" si="1"/>
        <v>80</v>
      </c>
      <c r="C82" s="235" t="s">
        <v>532</v>
      </c>
      <c r="D82" s="235">
        <v>5.0999999999999996</v>
      </c>
      <c r="E82" s="237" t="s">
        <v>411</v>
      </c>
      <c r="F82" s="235" t="s">
        <v>412</v>
      </c>
      <c r="G82" s="239" t="s">
        <v>413</v>
      </c>
    </row>
    <row r="83" spans="1:16" ht="25.5">
      <c r="A83" s="394">
        <v>44377</v>
      </c>
      <c r="B83" s="206">
        <f t="shared" si="1"/>
        <v>81</v>
      </c>
      <c r="C83" s="235" t="s">
        <v>532</v>
      </c>
      <c r="D83" s="235">
        <v>5.0999999999999996</v>
      </c>
      <c r="E83" s="237" t="s">
        <v>557</v>
      </c>
      <c r="F83" s="235" t="s">
        <v>412</v>
      </c>
      <c r="G83" s="239" t="s">
        <v>414</v>
      </c>
    </row>
    <row r="84" spans="1:16">
      <c r="A84" s="394">
        <v>44377</v>
      </c>
      <c r="B84" s="206">
        <f t="shared" si="1"/>
        <v>82</v>
      </c>
      <c r="C84" s="235" t="s">
        <v>532</v>
      </c>
      <c r="D84" s="235">
        <v>5.0999999999999996</v>
      </c>
      <c r="E84" s="237" t="s">
        <v>554</v>
      </c>
      <c r="F84" s="235" t="s">
        <v>415</v>
      </c>
      <c r="G84" s="239" t="s">
        <v>416</v>
      </c>
    </row>
    <row r="85" spans="1:16" ht="63.75">
      <c r="A85" s="394">
        <v>44377</v>
      </c>
      <c r="B85" s="206">
        <f t="shared" si="1"/>
        <v>83</v>
      </c>
      <c r="C85" s="235" t="s">
        <v>532</v>
      </c>
      <c r="D85" s="235">
        <v>5.0999999999999996</v>
      </c>
      <c r="E85" s="237" t="s">
        <v>417</v>
      </c>
      <c r="F85" s="237" t="s">
        <v>418</v>
      </c>
      <c r="G85" s="239" t="s">
        <v>555</v>
      </c>
    </row>
    <row r="86" spans="1:16">
      <c r="A86" s="394">
        <v>44377</v>
      </c>
      <c r="B86" s="206">
        <f t="shared" si="1"/>
        <v>84</v>
      </c>
      <c r="C86" s="235" t="s">
        <v>532</v>
      </c>
      <c r="D86" s="235">
        <v>5.0999999999999996</v>
      </c>
      <c r="E86" s="237" t="s">
        <v>533</v>
      </c>
      <c r="F86" s="237" t="s">
        <v>382</v>
      </c>
      <c r="G86" s="239" t="s">
        <v>534</v>
      </c>
    </row>
    <row r="87" spans="1:16" ht="25.5">
      <c r="A87" s="394">
        <v>44377</v>
      </c>
      <c r="B87" s="206">
        <f t="shared" si="1"/>
        <v>85</v>
      </c>
      <c r="C87" s="235" t="s">
        <v>532</v>
      </c>
      <c r="D87" s="237">
        <v>5.0999999999999996</v>
      </c>
      <c r="E87" s="237" t="s">
        <v>512</v>
      </c>
      <c r="F87" s="237" t="s">
        <v>513</v>
      </c>
      <c r="G87" s="237" t="s">
        <v>516</v>
      </c>
    </row>
    <row r="88" spans="1:16" ht="25.5">
      <c r="A88" s="394">
        <v>44377</v>
      </c>
      <c r="B88" s="206">
        <f t="shared" si="1"/>
        <v>86</v>
      </c>
      <c r="C88" s="235" t="s">
        <v>419</v>
      </c>
      <c r="D88" s="235"/>
      <c r="E88" s="237" t="s">
        <v>420</v>
      </c>
      <c r="F88" s="235" t="s">
        <v>382</v>
      </c>
      <c r="G88" s="239" t="s">
        <v>543</v>
      </c>
    </row>
    <row r="89" spans="1:16">
      <c r="A89" s="394">
        <v>44377</v>
      </c>
      <c r="B89" s="206">
        <f t="shared" si="1"/>
        <v>87</v>
      </c>
      <c r="C89" s="235" t="s">
        <v>419</v>
      </c>
      <c r="D89" s="240"/>
      <c r="E89" s="239" t="s">
        <v>514</v>
      </c>
      <c r="F89" s="235" t="s">
        <v>382</v>
      </c>
      <c r="G89" s="239" t="s">
        <v>515</v>
      </c>
    </row>
    <row r="90" spans="1:16" s="396" customFormat="1">
      <c r="A90" s="394">
        <v>44377</v>
      </c>
      <c r="B90" s="206">
        <f t="shared" si="1"/>
        <v>88</v>
      </c>
      <c r="C90" s="187" t="s">
        <v>419</v>
      </c>
      <c r="D90" s="187"/>
      <c r="E90" s="187" t="s">
        <v>639</v>
      </c>
      <c r="F90" s="187" t="s">
        <v>382</v>
      </c>
      <c r="G90" s="188" t="s">
        <v>640</v>
      </c>
      <c r="H90" s="395"/>
      <c r="I90" s="395"/>
      <c r="J90" s="395"/>
      <c r="K90" s="395"/>
      <c r="L90" s="395"/>
      <c r="M90" s="395"/>
      <c r="N90" s="395"/>
      <c r="O90" s="395"/>
      <c r="P90" s="395"/>
    </row>
    <row r="91" spans="1:16" ht="25.5">
      <c r="A91" s="394">
        <v>44377</v>
      </c>
      <c r="B91" s="206">
        <f t="shared" si="1"/>
        <v>89</v>
      </c>
      <c r="C91" s="239" t="s">
        <v>419</v>
      </c>
      <c r="D91" s="237"/>
      <c r="E91" s="239" t="s">
        <v>590</v>
      </c>
      <c r="F91" s="239" t="s">
        <v>382</v>
      </c>
      <c r="G91" s="239" t="s">
        <v>641</v>
      </c>
    </row>
    <row r="92" spans="1:16" ht="38.25">
      <c r="A92" s="183">
        <v>44383</v>
      </c>
      <c r="B92" s="206">
        <f t="shared" si="1"/>
        <v>90</v>
      </c>
      <c r="C92" s="235" t="s">
        <v>346</v>
      </c>
      <c r="D92" s="185"/>
      <c r="E92" s="185" t="s">
        <v>642</v>
      </c>
      <c r="F92" s="185" t="s">
        <v>254</v>
      </c>
      <c r="G92" s="186" t="s">
        <v>643</v>
      </c>
    </row>
    <row r="93" spans="1:16" ht="25.5">
      <c r="A93" s="183">
        <v>44383</v>
      </c>
      <c r="B93" s="206">
        <f t="shared" si="1"/>
        <v>91</v>
      </c>
      <c r="C93" s="235" t="s">
        <v>346</v>
      </c>
      <c r="D93" s="185"/>
      <c r="E93" s="185" t="s">
        <v>644</v>
      </c>
      <c r="F93" s="185" t="s">
        <v>254</v>
      </c>
      <c r="G93" s="186" t="s">
        <v>645</v>
      </c>
    </row>
    <row r="94" spans="1:16" ht="25.5">
      <c r="A94" s="183">
        <v>44383</v>
      </c>
      <c r="B94" s="206">
        <f t="shared" si="1"/>
        <v>92</v>
      </c>
      <c r="C94" s="235" t="s">
        <v>521</v>
      </c>
      <c r="D94" s="237">
        <v>3.1</v>
      </c>
      <c r="E94" s="185" t="s">
        <v>646</v>
      </c>
      <c r="F94" s="185" t="s">
        <v>254</v>
      </c>
      <c r="G94" s="186" t="s">
        <v>647</v>
      </c>
    </row>
    <row r="95" spans="1:16" ht="25.5">
      <c r="A95" s="183">
        <v>44383</v>
      </c>
      <c r="B95" s="206">
        <f t="shared" si="1"/>
        <v>93</v>
      </c>
      <c r="C95" s="235" t="s">
        <v>521</v>
      </c>
      <c r="D95" s="237">
        <v>3.1</v>
      </c>
      <c r="E95" s="185" t="s">
        <v>648</v>
      </c>
      <c r="F95" s="185" t="s">
        <v>254</v>
      </c>
      <c r="G95" s="186" t="s">
        <v>649</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2"/>
  <sheetViews>
    <sheetView zoomScale="80" zoomScaleNormal="80" workbookViewId="0"/>
  </sheetViews>
  <sheetFormatPr defaultColWidth="9" defaultRowHeight="12.75"/>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101.42578125" style="182" customWidth="1"/>
    <col min="8" max="8" width="19.140625" style="407" customWidth="1"/>
    <col min="9" max="9" width="16.5703125" style="407" customWidth="1"/>
    <col min="10" max="10" width="12.42578125" style="407" customWidth="1"/>
    <col min="11" max="11" width="9.85546875" style="407" customWidth="1"/>
    <col min="12" max="12" width="9" style="407" customWidth="1"/>
    <col min="13" max="13" width="9" style="407"/>
    <col min="14" max="14" width="11.140625" style="407" customWidth="1"/>
    <col min="15" max="15" width="9" style="407"/>
    <col min="16" max="16" width="82.140625" style="407" customWidth="1"/>
    <col min="17" max="16384" width="9" style="182"/>
  </cols>
  <sheetData>
    <row r="1" spans="1:16" ht="22.35" customHeight="1">
      <c r="H1" s="406"/>
    </row>
    <row r="2" spans="1:16" ht="28.5" customHeight="1">
      <c r="A2" s="202" t="s">
        <v>241</v>
      </c>
      <c r="B2" s="203" t="s">
        <v>662</v>
      </c>
      <c r="C2" s="202" t="s">
        <v>243</v>
      </c>
      <c r="D2" s="202" t="s">
        <v>244</v>
      </c>
      <c r="E2" s="202" t="s">
        <v>245</v>
      </c>
      <c r="F2" s="202" t="s">
        <v>246</v>
      </c>
      <c r="G2" s="202" t="s">
        <v>247</v>
      </c>
      <c r="H2" s="408"/>
      <c r="I2" s="408"/>
      <c r="J2" s="408"/>
      <c r="K2" s="408"/>
      <c r="L2" s="408"/>
      <c r="M2" s="408"/>
      <c r="N2" s="408"/>
      <c r="O2" s="408"/>
      <c r="P2" s="408"/>
    </row>
    <row r="3" spans="1:16" s="185" customFormat="1">
      <c r="A3" s="183">
        <v>44434</v>
      </c>
      <c r="B3" s="184">
        <v>1</v>
      </c>
      <c r="C3" s="409" t="s">
        <v>663</v>
      </c>
      <c r="D3" s="410"/>
      <c r="E3" s="411"/>
      <c r="F3" s="411" t="s">
        <v>251</v>
      </c>
      <c r="G3" s="411" t="s">
        <v>329</v>
      </c>
      <c r="H3" s="412"/>
      <c r="I3" s="413"/>
      <c r="J3" s="413"/>
      <c r="K3" s="413"/>
      <c r="L3" s="413"/>
      <c r="M3" s="413"/>
      <c r="N3" s="413"/>
      <c r="O3" s="413"/>
      <c r="P3" s="414"/>
    </row>
    <row r="4" spans="1:16" s="185" customFormat="1" ht="25.5">
      <c r="A4" s="183">
        <v>44434</v>
      </c>
      <c r="B4" s="184">
        <f>B3+1</f>
        <v>2</v>
      </c>
      <c r="C4" s="409" t="s">
        <v>286</v>
      </c>
      <c r="D4" s="410" t="s">
        <v>260</v>
      </c>
      <c r="E4" s="411" t="s">
        <v>664</v>
      </c>
      <c r="F4" s="411" t="s">
        <v>265</v>
      </c>
      <c r="G4" s="411" t="s">
        <v>266</v>
      </c>
      <c r="H4" s="412"/>
      <c r="I4" s="413"/>
      <c r="J4" s="413"/>
      <c r="K4" s="413"/>
      <c r="L4" s="413"/>
      <c r="M4" s="413"/>
      <c r="N4" s="413"/>
      <c r="O4" s="413"/>
      <c r="P4" s="414"/>
    </row>
    <row r="5" spans="1:16" s="185" customFormat="1" ht="25.5">
      <c r="A5" s="416">
        <v>44432</v>
      </c>
      <c r="B5" s="417">
        <f>B4+1</f>
        <v>3</v>
      </c>
      <c r="C5" s="418" t="s">
        <v>346</v>
      </c>
      <c r="D5" s="417"/>
      <c r="E5" s="418" t="s">
        <v>666</v>
      </c>
      <c r="F5" s="419" t="s">
        <v>667</v>
      </c>
      <c r="G5" s="419" t="s">
        <v>668</v>
      </c>
      <c r="H5" s="412"/>
      <c r="I5" s="413"/>
      <c r="J5" s="413"/>
      <c r="K5" s="413"/>
      <c r="L5" s="413"/>
      <c r="M5" s="413"/>
      <c r="N5" s="413"/>
      <c r="O5" s="413"/>
      <c r="P5" s="414"/>
    </row>
    <row r="6" spans="1:16" s="185" customFormat="1">
      <c r="A6" s="416">
        <v>44482</v>
      </c>
      <c r="B6" s="417">
        <f>B5+1</f>
        <v>4</v>
      </c>
      <c r="C6" s="418" t="s">
        <v>278</v>
      </c>
      <c r="D6" s="417"/>
      <c r="E6" s="418" t="s">
        <v>677</v>
      </c>
      <c r="F6" s="439" t="s">
        <v>678</v>
      </c>
      <c r="G6" s="419" t="s">
        <v>678</v>
      </c>
      <c r="H6" s="412"/>
      <c r="I6" s="413"/>
      <c r="J6" s="413"/>
      <c r="K6" s="413"/>
      <c r="L6" s="413"/>
      <c r="M6" s="413"/>
      <c r="N6" s="413"/>
      <c r="O6" s="413"/>
      <c r="P6" s="414"/>
    </row>
    <row r="7" spans="1:16" s="185" customFormat="1">
      <c r="A7" s="183">
        <v>44489</v>
      </c>
      <c r="B7" s="417">
        <f>B6+1</f>
        <v>5</v>
      </c>
      <c r="C7" s="409" t="s">
        <v>564</v>
      </c>
      <c r="D7" s="410" t="s">
        <v>679</v>
      </c>
      <c r="E7" s="411" t="s">
        <v>680</v>
      </c>
      <c r="F7" s="441" t="s">
        <v>382</v>
      </c>
      <c r="G7" s="442" t="s">
        <v>681</v>
      </c>
      <c r="H7" s="412"/>
      <c r="I7" s="413"/>
      <c r="J7" s="413"/>
      <c r="K7" s="413"/>
      <c r="L7" s="413"/>
      <c r="M7" s="413"/>
      <c r="N7" s="413"/>
      <c r="O7" s="413"/>
      <c r="P7" s="414"/>
    </row>
    <row r="8" spans="1:16" s="185" customFormat="1">
      <c r="A8" s="183"/>
      <c r="B8" s="184"/>
      <c r="C8" s="409"/>
      <c r="D8" s="410"/>
      <c r="E8" s="411"/>
      <c r="F8" s="411"/>
      <c r="G8" s="411"/>
      <c r="H8" s="412"/>
      <c r="I8" s="413"/>
      <c r="J8" s="413"/>
      <c r="K8" s="413"/>
      <c r="L8" s="413"/>
      <c r="M8" s="413"/>
      <c r="N8" s="413"/>
      <c r="O8" s="413"/>
      <c r="P8" s="414"/>
    </row>
    <row r="9" spans="1:16" s="185" customFormat="1">
      <c r="A9" s="183"/>
      <c r="B9" s="184"/>
      <c r="C9" s="409"/>
      <c r="D9" s="410"/>
      <c r="E9" s="411"/>
      <c r="F9" s="411"/>
      <c r="G9" s="411"/>
      <c r="H9" s="412"/>
      <c r="I9" s="413"/>
      <c r="J9" s="413"/>
      <c r="K9" s="413"/>
      <c r="L9" s="413"/>
      <c r="M9" s="413"/>
      <c r="N9" s="413"/>
      <c r="O9" s="413"/>
      <c r="P9" s="414"/>
    </row>
    <row r="10" spans="1:16" s="185" customFormat="1">
      <c r="A10" s="183"/>
      <c r="B10" s="184"/>
      <c r="C10" s="409"/>
      <c r="D10" s="410"/>
      <c r="E10" s="411"/>
      <c r="F10" s="411"/>
      <c r="G10" s="411"/>
      <c r="H10" s="412"/>
      <c r="I10" s="413"/>
      <c r="J10" s="413"/>
      <c r="K10" s="413"/>
      <c r="L10" s="413"/>
      <c r="M10" s="413"/>
      <c r="N10" s="413"/>
      <c r="O10" s="413"/>
      <c r="P10" s="414"/>
    </row>
    <row r="11" spans="1:16" s="185" customFormat="1">
      <c r="A11" s="183"/>
      <c r="B11" s="184"/>
      <c r="C11" s="409"/>
      <c r="D11" s="410"/>
      <c r="E11" s="411"/>
      <c r="F11" s="411"/>
      <c r="G11" s="411"/>
      <c r="H11" s="412"/>
      <c r="I11" s="413"/>
      <c r="J11" s="413"/>
      <c r="K11" s="413"/>
      <c r="L11" s="413"/>
      <c r="M11" s="413"/>
      <c r="N11" s="413"/>
      <c r="O11" s="413"/>
      <c r="P11" s="414"/>
    </row>
    <row r="12" spans="1:16" s="185" customFormat="1">
      <c r="A12" s="183"/>
      <c r="B12" s="184"/>
      <c r="C12" s="409"/>
      <c r="D12" s="410"/>
      <c r="E12" s="411"/>
      <c r="F12" s="411"/>
      <c r="G12" s="411"/>
      <c r="H12" s="412"/>
      <c r="I12" s="413"/>
      <c r="J12" s="413"/>
      <c r="K12" s="413"/>
      <c r="L12" s="413"/>
      <c r="M12" s="413"/>
      <c r="N12" s="413"/>
      <c r="O12" s="413"/>
      <c r="P12" s="414"/>
    </row>
    <row r="13" spans="1:16" s="185" customFormat="1">
      <c r="A13" s="183"/>
      <c r="B13" s="184"/>
      <c r="C13" s="409"/>
      <c r="D13" s="410"/>
      <c r="E13" s="411"/>
      <c r="F13" s="411"/>
      <c r="G13" s="411"/>
      <c r="H13" s="412"/>
      <c r="I13" s="413"/>
      <c r="J13" s="413"/>
      <c r="K13" s="413"/>
      <c r="L13" s="413"/>
      <c r="M13" s="413"/>
      <c r="N13" s="413"/>
      <c r="O13" s="413"/>
      <c r="P13" s="414"/>
    </row>
    <row r="14" spans="1:16" s="185" customFormat="1">
      <c r="A14" s="183"/>
      <c r="B14" s="184"/>
      <c r="C14" s="409"/>
      <c r="D14" s="410"/>
      <c r="E14" s="411"/>
      <c r="F14" s="411"/>
      <c r="G14" s="411"/>
      <c r="H14" s="412"/>
      <c r="I14" s="413"/>
      <c r="J14" s="413"/>
      <c r="K14" s="413"/>
      <c r="L14" s="413"/>
      <c r="M14" s="413"/>
      <c r="N14" s="413"/>
      <c r="O14" s="413"/>
      <c r="P14" s="414"/>
    </row>
    <row r="15" spans="1:16" s="185" customFormat="1">
      <c r="A15" s="183"/>
      <c r="B15" s="184"/>
      <c r="C15" s="409"/>
      <c r="D15" s="410"/>
      <c r="E15" s="411"/>
      <c r="F15" s="411"/>
      <c r="G15" s="411"/>
      <c r="H15" s="412"/>
      <c r="I15" s="413"/>
      <c r="J15" s="413"/>
      <c r="K15" s="413"/>
      <c r="L15" s="413"/>
      <c r="M15" s="413"/>
      <c r="N15" s="413"/>
      <c r="O15" s="413"/>
      <c r="P15" s="414"/>
    </row>
    <row r="16" spans="1:16" s="185" customFormat="1">
      <c r="A16" s="183"/>
      <c r="B16" s="184"/>
      <c r="C16" s="409"/>
      <c r="D16" s="410"/>
      <c r="E16" s="411"/>
      <c r="F16" s="411"/>
      <c r="G16" s="411"/>
      <c r="H16" s="412"/>
      <c r="I16" s="413"/>
      <c r="J16" s="413"/>
      <c r="K16" s="413"/>
      <c r="L16" s="413"/>
      <c r="M16" s="413"/>
      <c r="N16" s="413"/>
      <c r="O16" s="413"/>
      <c r="P16" s="414"/>
    </row>
    <row r="17" spans="1:16" s="185" customFormat="1">
      <c r="A17" s="183"/>
      <c r="B17" s="184"/>
      <c r="C17" s="409"/>
      <c r="D17" s="410"/>
      <c r="E17" s="411"/>
      <c r="F17" s="411"/>
      <c r="G17" s="411"/>
      <c r="H17" s="412"/>
      <c r="I17" s="413"/>
      <c r="J17" s="413"/>
      <c r="K17" s="413"/>
      <c r="L17" s="413"/>
      <c r="M17" s="413"/>
      <c r="N17" s="413"/>
      <c r="O17" s="413"/>
      <c r="P17" s="414"/>
    </row>
    <row r="18" spans="1:16" s="185" customFormat="1">
      <c r="A18" s="183"/>
      <c r="B18" s="184"/>
      <c r="C18" s="409"/>
      <c r="D18" s="410"/>
      <c r="E18" s="411"/>
      <c r="F18" s="411"/>
      <c r="G18" s="411"/>
      <c r="H18" s="412"/>
      <c r="I18" s="413"/>
      <c r="J18" s="413"/>
      <c r="K18" s="413"/>
      <c r="L18" s="413"/>
      <c r="M18" s="413"/>
      <c r="N18" s="413"/>
      <c r="O18" s="413"/>
      <c r="P18" s="414"/>
    </row>
    <row r="19" spans="1:16" s="185" customFormat="1">
      <c r="A19" s="183"/>
      <c r="B19" s="184"/>
      <c r="C19" s="409"/>
      <c r="D19" s="410"/>
      <c r="E19" s="411"/>
      <c r="F19" s="411"/>
      <c r="G19" s="411"/>
      <c r="H19" s="412"/>
      <c r="I19" s="413"/>
      <c r="J19" s="413"/>
      <c r="K19" s="413"/>
      <c r="L19" s="413"/>
      <c r="M19" s="413"/>
      <c r="N19" s="413"/>
      <c r="O19" s="413"/>
      <c r="P19" s="414"/>
    </row>
    <row r="20" spans="1:16">
      <c r="A20" s="183"/>
      <c r="B20" s="184"/>
      <c r="C20" s="185"/>
      <c r="D20" s="185"/>
      <c r="E20" s="185"/>
      <c r="F20" s="185"/>
      <c r="G20" s="411"/>
    </row>
    <row r="21" spans="1:16">
      <c r="A21" s="183"/>
      <c r="B21" s="184"/>
      <c r="C21" s="185"/>
      <c r="D21" s="185"/>
      <c r="E21" s="185"/>
      <c r="F21" s="185"/>
      <c r="G21" s="411"/>
    </row>
    <row r="22" spans="1:16">
      <c r="A22" s="183"/>
      <c r="B22" s="184"/>
      <c r="C22" s="185"/>
      <c r="D22" s="185"/>
      <c r="E22" s="185"/>
      <c r="F22" s="185"/>
      <c r="G22" s="411"/>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140625" defaultRowHeight="15" customHeight="1"/>
  <cols>
    <col min="1" max="1" width="16.140625" style="48" customWidth="1"/>
    <col min="2" max="2" width="26.7109375" style="48" customWidth="1"/>
    <col min="3" max="16384" width="9.140625" style="48"/>
  </cols>
  <sheetData>
    <row r="1" spans="1:2" ht="15" customHeight="1">
      <c r="A1" s="48" t="s">
        <v>152</v>
      </c>
    </row>
    <row r="3" spans="1:2" ht="15" customHeight="1">
      <c r="A3" s="221" t="s">
        <v>502</v>
      </c>
      <c r="B3" s="323" t="s">
        <v>142</v>
      </c>
    </row>
    <row r="4" spans="1:2" ht="15" customHeight="1">
      <c r="B4" s="323" t="s">
        <v>85</v>
      </c>
    </row>
    <row r="5" spans="1:2" ht="15" customHeight="1">
      <c r="B5" s="323" t="s">
        <v>143</v>
      </c>
    </row>
    <row r="6" spans="1:2" ht="15" customHeight="1">
      <c r="B6" s="323" t="s">
        <v>145</v>
      </c>
    </row>
    <row r="7" spans="1:2" ht="15" customHeight="1">
      <c r="B7" s="323" t="s">
        <v>491</v>
      </c>
    </row>
    <row r="8" spans="1:2" ht="15" customHeight="1">
      <c r="B8" s="323" t="s">
        <v>147</v>
      </c>
    </row>
    <row r="9" spans="1:2" ht="15" customHeight="1">
      <c r="B9" s="323" t="s">
        <v>1</v>
      </c>
    </row>
    <row r="10" spans="1:2" ht="15" customHeight="1">
      <c r="B10" s="323" t="s">
        <v>149</v>
      </c>
    </row>
    <row r="11" spans="1:2" ht="15" customHeight="1">
      <c r="B11" s="323" t="s">
        <v>233</v>
      </c>
    </row>
    <row r="12" spans="1:2" ht="15" customHeight="1">
      <c r="B12" s="324" t="s">
        <v>544</v>
      </c>
    </row>
    <row r="15" spans="1:2" ht="15" customHeight="1">
      <c r="A15" s="221" t="s">
        <v>501</v>
      </c>
      <c r="B15" s="324" t="s">
        <v>433</v>
      </c>
    </row>
    <row r="16" spans="1:2" ht="15" customHeight="1">
      <c r="B16" s="324" t="s">
        <v>314</v>
      </c>
    </row>
    <row r="17" spans="1:2" ht="15" customHeight="1">
      <c r="B17" s="324" t="s">
        <v>435</v>
      </c>
    </row>
    <row r="18" spans="1:2" ht="15" customHeight="1">
      <c r="B18" s="324" t="s">
        <v>122</v>
      </c>
    </row>
    <row r="19" spans="1:2" ht="15" customHeight="1">
      <c r="B19" s="324" t="s">
        <v>68</v>
      </c>
    </row>
    <row r="21" spans="1:2" ht="15" customHeight="1">
      <c r="A21" s="221" t="s">
        <v>503</v>
      </c>
      <c r="B21" s="324" t="s">
        <v>499</v>
      </c>
    </row>
    <row r="22" spans="1:2" ht="15" customHeight="1">
      <c r="B22" s="32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51D86AC4-87D6-45C1-8FB5-E53EFF139912}"/>
</file>

<file path=customXml/itemProps3.xml><?xml version="1.0" encoding="utf-8"?>
<ds:datastoreItem xmlns:ds="http://schemas.openxmlformats.org/officeDocument/2006/customXml" ds:itemID="{C4F3CE0D-79BF-4D95-89C7-FB6C016997F3}">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e7ebdc03-41bf-49e5-96a0-1a55b0c83c0c"/>
    <ds:schemaRef ds:uri="http://purl.org/dc/elements/1.1/"/>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2024-10-15T00:30:31Z</cp:lastPrinted>
  <dcterms:created xsi:type="dcterms:W3CDTF">2012-02-16T03:44:14Z</dcterms:created>
  <dcterms:modified xsi:type="dcterms:W3CDTF">2024-10-30T11:39:53Z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2024-10-01T11:21:36Z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f4b16afa-6804-4158-a16e-23eb4e6a126f</vt:lpwstr>
  </property>
  <property fmtid="{D5CDD505-2E9C-101B-9397-08002B2CF9AE}" pid="11" name="MSIP_Label_8e2e509a-f02b-496b-97a8-09ffbb9893ea_ContentBits">
    <vt:lpwstr>0</vt:lpwstr>
  </property>
</Properties>
</file>