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fileSharing readOnlyRecommended="1"/>
  <workbookPr codeName="ThisWorkbook"/>
  <mc:AlternateContent xmlns:mc="http://schemas.openxmlformats.org/markup-compatibility/2006">
    <mc:Choice Requires="x15">
      <x15ac:absPath xmlns:x15ac="http://schemas.microsoft.com/office/spreadsheetml/2010/11/ac" url="Z:\Finance\Part 23 Reporting Non Scheme Assets\FY2023\1. Non Scheme Financial Reporting Template\9. EGP (WA)\z. Submission\"/>
    </mc:Choice>
  </mc:AlternateContent>
  <bookViews>
    <workbookView xWindow="-105" yWindow="-105" windowWidth="23250" windowHeight="12570" tabRatio="833"/>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03" r:id="rId16"/>
    <sheet name="4. Recovered capital" sheetId="47" r:id="rId17"/>
    <sheet name="4.1 Pipelines capex" sheetId="66" r:id="rId18"/>
    <sheet name="Auditor's Review Report RCM" sheetId="102" r:id="rId19"/>
    <sheet name="5. Weighted average price" sheetId="54" r:id="rId20"/>
    <sheet name="5.1 Exempt WAP services" sheetId="60" r:id="rId21"/>
    <sheet name="Auditor's Review Report WAP" sheetId="101" r:id="rId22"/>
    <sheet name="6. Notes" sheetId="64" r:id="rId23"/>
    <sheet name="Amendment record" sheetId="97" r:id="rId24"/>
    <sheet name="APA Amendment record" sheetId="98" r:id="rId25"/>
    <sheet name="Data Validation List" sheetId="61" state="hidden" r:id="rId26"/>
  </sheets>
  <externalReferences>
    <externalReference r:id="rId27"/>
    <externalReference r:id="rId28"/>
    <externalReference r:id="rId29"/>
    <externalReference r:id="rId30"/>
  </externalReferences>
  <definedNames>
    <definedName name="__123Graph_A" hidden="1">[1]SYDNEY!$S$45:$S$98</definedName>
    <definedName name="__123Graph_A5YRAVER" hidden="1">[1]SYDNEY!$T$19:$T$30</definedName>
    <definedName name="__123Graph_AAVDDAYS" hidden="1">[1]SYDNEY!$S$45:$S$98</definedName>
    <definedName name="__123Graph_B" hidden="1">[1]SYDNEY!$T$45:$T$98</definedName>
    <definedName name="__123Graph_B5YRAVER" hidden="1">[1]SYDNEY!$U$19:$U$30</definedName>
    <definedName name="__123Graph_BAVDDAYS" hidden="1">[1]SYDNEY!$T$45:$T$98</definedName>
    <definedName name="__123Graph_C" hidden="1">[1]SYDNEY!$U$45:$U$98</definedName>
    <definedName name="__123Graph_CAVDDAYS" hidden="1">[1]SYDNEY!$U$45:$U$98</definedName>
    <definedName name="__123Graph_D5YRAVER" hidden="1">[1]SYDNEY!$V$19:$V$30</definedName>
    <definedName name="__123Graph_X" hidden="1">[1]SYDNEY!$O$45:$O$98</definedName>
    <definedName name="__123Graph_X5YRAVER" hidden="1">[1]SYDNEY!$O$19:$O$30</definedName>
    <definedName name="__123Graph_XAVDDAYS" hidden="1">[1]SYDNEY!$O$45:$O$98</definedName>
    <definedName name="_1__123Graph_ACHART_1" hidden="1">[1]SYDNEY!$G$19:$G$48</definedName>
    <definedName name="_10__123Graph_ACHART_2" hidden="1">[1]WOLLONGONG!$K$12:$K$23</definedName>
    <definedName name="_10__123Graph_ACHART_3" hidden="1">[1]CANBERRA!$G$19:$G$49</definedName>
    <definedName name="_10__123Graph_ACHART_9" hidden="1">[1]SYDNEY!$K$19:$K$49</definedName>
    <definedName name="_100__123Graph_ACHART_9" hidden="1">[1]SYDNEY!$K$19:$K$49</definedName>
    <definedName name="_100__123Graph_DCHART_25" hidden="1">'[2]GAS RECEIPTS DATA'!$D$5:$D$40</definedName>
    <definedName name="_101__123Graph_CCHART_2" hidden="1">[1]WOLLONGONG!$M$12:$M$23</definedName>
    <definedName name="_102__123Graph_CCHART_26" hidden="1">[2]CUSTDATA!$F$95:$F$146</definedName>
    <definedName name="_103__123Graph_BCHART_5" hidden="1">'[1]SYDN WEST'!$K$9:$K$20</definedName>
    <definedName name="_104__123Graph_DCHART_7" hidden="1">[1]CANBERRA!$X$27:$X$38</definedName>
    <definedName name="_105__123Graph_ECHART_26" hidden="1">[2]CUSTDATA!$D$88:$D$91</definedName>
    <definedName name="_107__123Graph_CCHART_4" hidden="1">[1]BATHURST!$M$12:$M$23</definedName>
    <definedName name="_109__123Graph_XCHART_1" hidden="1">[1]SYDNEY!$B$19:$B$48</definedName>
    <definedName name="_11__123Graph_ACHART_1" hidden="1">[1]SYDNEY!$G$19:$G$48</definedName>
    <definedName name="_11__123Graph_ACHART_25" hidden="1">'[2]GAS RECEIPTS DATA'!$C$5:$C$39</definedName>
    <definedName name="_11__123Graph_ACHART_5" hidden="1">'[1]SYDN WEST'!$J$9:$J$20</definedName>
    <definedName name="_11__123Graph_BCHART_1" hidden="1">[1]SYDNEY!$I$19:$I$49</definedName>
    <definedName name="_110__123Graph_BCHART_6" hidden="1">[1]GOULBURN!$K$14:$K$25</definedName>
    <definedName name="_111__123Graph_BCHART_1" hidden="1">[1]SYDNEY!$I$19:$I$49</definedName>
    <definedName name="_112__123Graph_BCHART_13" hidden="1">[2]Instructions!$S$31:$AD$31</definedName>
    <definedName name="_112__123Graph_CCHART_5" hidden="1">'[1]SYDN WEST'!$L$9:$L$20</definedName>
    <definedName name="_113__123Graph_BCHART_19" hidden="1">[2]Instructions!$S$34:$AD$34</definedName>
    <definedName name="_113__123Graph_XCHART_8" hidden="1">[1]CANBERRA!$B$19:$B$49</definedName>
    <definedName name="_117__123Graph_BCHART_7" hidden="1">[1]CANBERRA!$V$27:$V$38</definedName>
    <definedName name="_117__123Graph_CCHART_6" hidden="1">[1]GOULBURN!$L$14:$L$25</definedName>
    <definedName name="_12__123Graph_BCHART_13" hidden="1">[2]Instructions!$S$31:$AD$31</definedName>
    <definedName name="_122__123Graph_CCHART_7" hidden="1">[1]CANBERRA!$W$27:$W$38</definedName>
    <definedName name="_123__123Graph_DCHART_25" hidden="1">'[2]GAS RECEIPTS DATA'!$D$5:$D$40</definedName>
    <definedName name="_123Graph_A1" hidden="1">[3]SYDNEY!$S$45:$S$98</definedName>
    <definedName name="_124__123Graph_BCHART_2" hidden="1">[1]WOLLONGONG!$L$12:$L$23</definedName>
    <definedName name="_124__123Graph_BCHART_8" hidden="1">[1]CANBERRA!$L$19:$L$49</definedName>
    <definedName name="_125__123Graph_BCHART_25" hidden="1">'[2]GAS RECEIPTS DATA'!$B$5:$B$40</definedName>
    <definedName name="_126__123Graph_BCHART_26" hidden="1">[2]CUSTDATA!$E$95:$E$142</definedName>
    <definedName name="_128__123Graph_DCHART_7" hidden="1">[1]CANBERRA!$X$27:$X$38</definedName>
    <definedName name="_129__123Graph_ECHART_26" hidden="1">[2]CUSTDATA!$D$88:$D$91</definedName>
    <definedName name="_13__123Graph_ACHART_3" hidden="1">[1]CANBERRA!$G$19:$G$49</definedName>
    <definedName name="_13__123Graph_ACHART_4" hidden="1">[1]BATHURST!$K$12:$K$23</definedName>
    <definedName name="_13__123Graph_ACHART_6" hidden="1">[1]GOULBURN!$J$14:$J$25</definedName>
    <definedName name="_13__123Graph_BCHART_19" hidden="1">[2]Instructions!$S$34:$AD$34</definedName>
    <definedName name="_131__123Graph_BCHART_9" hidden="1">[1]SYDNEY!$L$19:$L$49</definedName>
    <definedName name="_132__123Graph_CCHART_12" hidden="1">[2]Instructions!$Q$26:$Q$26</definedName>
    <definedName name="_134__123Graph_XCHART_1" hidden="1">[1]SYDNEY!$B$19:$B$48</definedName>
    <definedName name="_137__123Graph_BCHART_3" hidden="1">[1]CANBERRA!$I$19:$I$49</definedName>
    <definedName name="_139__123Graph_CCHART_2" hidden="1">[1]WOLLONGONG!$M$12:$M$23</definedName>
    <definedName name="_139__123Graph_XCHART_8" hidden="1">[1]CANBERRA!$B$19:$B$49</definedName>
    <definedName name="_14__123Graph_ACHART_2" hidden="1">[1]WOLLONGONG!$K$12:$K$23</definedName>
    <definedName name="_14__123Graph_BCHART_2" hidden="1">[1]WOLLONGONG!$L$12:$L$23</definedName>
    <definedName name="_140__123Graph_CCHART_26" hidden="1">[2]CUSTDATA!$F$95:$F$146</definedName>
    <definedName name="_147__123Graph_CCHART_4" hidden="1">[1]BATHURST!$M$12:$M$23</definedName>
    <definedName name="_148__123Graph_BCHART_4" hidden="1">[1]BATHURST!$L$12:$L$23</definedName>
    <definedName name="_15__123Graph_ACHART_25" hidden="1">'[2]GAS RECEIPTS DATA'!$C$5:$C$39</definedName>
    <definedName name="_15__123Graph_ACHART_7" hidden="1">[1]CANBERRA!$U$27:$U$38</definedName>
    <definedName name="_15__123Graph_BCHART_25" hidden="1">'[2]GAS RECEIPTS DATA'!$B$5:$B$40</definedName>
    <definedName name="_154__123Graph_CCHART_5" hidden="1">'[1]SYDN WEST'!$L$9:$L$20</definedName>
    <definedName name="_159__123Graph_BCHART_5" hidden="1">'[1]SYDN WEST'!$K$9:$K$20</definedName>
    <definedName name="_16__123Graph_ACHART_3" hidden="1">[1]CANBERRA!$G$19:$G$49</definedName>
    <definedName name="_16__123Graph_ACHART_5" hidden="1">'[1]SYDN WEST'!$J$9:$J$20</definedName>
    <definedName name="_16__123Graph_BCHART_26" hidden="1">[2]CUSTDATA!$E$95:$E$142</definedName>
    <definedName name="_161__123Graph_CCHART_6" hidden="1">[1]GOULBURN!$L$14:$L$25</definedName>
    <definedName name="_168__123Graph_CCHART_7" hidden="1">[1]CANBERRA!$W$27:$W$38</definedName>
    <definedName name="_169__123Graph_DCHART_25" hidden="1">'[2]GAS RECEIPTS DATA'!$D$5:$D$40</definedName>
    <definedName name="_17__123Graph_ACHART_4" hidden="1">[1]BATHURST!$K$12:$K$23</definedName>
    <definedName name="_17__123Graph_ACHART_8" hidden="1">[1]CANBERRA!$K$19:$K$49</definedName>
    <definedName name="_17__123Graph_BCHART_3" hidden="1">[1]CANBERRA!$I$19:$I$49</definedName>
    <definedName name="_170__123Graph_BCHART_6" hidden="1">[1]GOULBURN!$K$14:$K$25</definedName>
    <definedName name="_176__123Graph_DCHART_7" hidden="1">[1]CANBERRA!$X$27:$X$38</definedName>
    <definedName name="_177__123Graph_ECHART_26" hidden="1">[2]CUSTDATA!$D$88:$D$91</definedName>
    <definedName name="_18__123Graph_BCHART_4" hidden="1">[1]BATHURST!$L$12:$L$23</definedName>
    <definedName name="_181__123Graph_BCHART_7" hidden="1">[1]CANBERRA!$V$27:$V$38</definedName>
    <definedName name="_184__123Graph_XCHART_1" hidden="1">[1]SYDNEY!$B$19:$B$48</definedName>
    <definedName name="_19__123Graph_ACHART_6" hidden="1">[1]GOULBURN!$J$14:$J$25</definedName>
    <definedName name="_19__123Graph_ACHART_9" hidden="1">[1]SYDNEY!$K$19:$K$49</definedName>
    <definedName name="_19__123Graph_BCHART_5" hidden="1">'[1]SYDN WEST'!$K$9:$K$20</definedName>
    <definedName name="_191__123Graph_XCHART_8" hidden="1">[1]CANBERRA!$B$19:$B$49</definedName>
    <definedName name="_192__123Graph_BCHART_8" hidden="1">[1]CANBERRA!$L$19:$L$49</definedName>
    <definedName name="_2__123Graph_ACHART_1" hidden="1">[1]SYDNEY!$G$19:$G$48</definedName>
    <definedName name="_2__123Graph_ACHART_2" hidden="1">[1]WOLLONGONG!$K$12:$K$23</definedName>
    <definedName name="_20__123Graph_BCHART_6" hidden="1">[1]GOULBURN!$K$14:$K$25</definedName>
    <definedName name="_203__123Graph_BCHART_9" hidden="1">[1]SYDNEY!$L$19:$L$49</definedName>
    <definedName name="_204__123Graph_CCHART_12" hidden="1">[2]Instructions!$Q$26:$Q$26</definedName>
    <definedName name="_21__123Graph_ACHART_4" hidden="1">[1]BATHURST!$K$12:$K$23</definedName>
    <definedName name="_21__123Graph_ACHART_5" hidden="1">'[1]SYDN WEST'!$J$9:$J$20</definedName>
    <definedName name="_21__123Graph_BCHART_1" hidden="1">[1]SYDNEY!$I$19:$I$49</definedName>
    <definedName name="_21__123Graph_BCHART_7" hidden="1">[1]CANBERRA!$V$27:$V$38</definedName>
    <definedName name="_215__123Graph_CCHART_2" hidden="1">[1]WOLLONGONG!$M$12:$M$23</definedName>
    <definedName name="_216__123Graph_CCHART_26" hidden="1">[2]CUSTDATA!$F$95:$F$146</definedName>
    <definedName name="_22__123Graph_ACHART_2" hidden="1">[1]WOLLONGONG!$K$12:$K$23</definedName>
    <definedName name="_22__123Graph_ACHART_3" hidden="1">[1]CANBERRA!$G$19:$G$49</definedName>
    <definedName name="_22__123Graph_ACHART_7" hidden="1">[1]CANBERRA!$U$27:$U$38</definedName>
    <definedName name="_22__123Graph_BCHART_13" hidden="1">[2]Instructions!$S$31:$AD$31</definedName>
    <definedName name="_22__123Graph_BCHART_8" hidden="1">[1]CANBERRA!$L$19:$L$49</definedName>
    <definedName name="_227__123Graph_CCHART_4" hidden="1">[1]BATHURST!$M$12:$M$23</definedName>
    <definedName name="_23__123Graph_ACHART_25" hidden="1">'[2]GAS RECEIPTS DATA'!$C$5:$C$39</definedName>
    <definedName name="_23__123Graph_BCHART_19" hidden="1">[2]Instructions!$S$34:$AD$34</definedName>
    <definedName name="_23__123Graph_BCHART_9" hidden="1">[1]SYDNEY!$L$19:$L$49</definedName>
    <definedName name="_238__123Graph_CCHART_5" hidden="1">'[1]SYDN WEST'!$L$9:$L$20</definedName>
    <definedName name="_24__123Graph_CCHART_12" hidden="1">[2]Instructions!$Q$26:$Q$26</definedName>
    <definedName name="_249__123Graph_CCHART_6" hidden="1">[1]GOULBURN!$L$14:$L$25</definedName>
    <definedName name="_25__123Graph_ACHART_6" hidden="1">[1]GOULBURN!$J$14:$J$25</definedName>
    <definedName name="_25__123Graph_ACHART_8" hidden="1">[1]CANBERRA!$K$19:$K$49</definedName>
    <definedName name="_25__123Graph_BCHART_2" hidden="1">[1]WOLLONGONG!$L$12:$L$23</definedName>
    <definedName name="_25__123Graph_CCHART_2" hidden="1">[1]WOLLONGONG!$M$12:$M$23</definedName>
    <definedName name="_26__123Graph_ACHART_5" hidden="1">'[1]SYDN WEST'!$J$9:$J$20</definedName>
    <definedName name="_26__123Graph_BCHART_25" hidden="1">'[2]GAS RECEIPTS DATA'!$B$5:$B$40</definedName>
    <definedName name="_26__123Graph_CCHART_26" hidden="1">[2]CUSTDATA!$F$95:$F$146</definedName>
    <definedName name="_260__123Graph_CCHART_7" hidden="1">[1]CANBERRA!$W$27:$W$38</definedName>
    <definedName name="_261__123Graph_DCHART_25" hidden="1">'[2]GAS RECEIPTS DATA'!$D$5:$D$40</definedName>
    <definedName name="_27__123Graph_BCHART_26" hidden="1">[2]CUSTDATA!$E$95:$E$142</definedName>
    <definedName name="_27__123Graph_CCHART_4" hidden="1">[1]BATHURST!$M$12:$M$23</definedName>
    <definedName name="_272__123Graph_DCHART_7" hidden="1">[1]CANBERRA!$X$27:$X$38</definedName>
    <definedName name="_273__123Graph_ECHART_26" hidden="1">[2]CUSTDATA!$D$88:$D$91</definedName>
    <definedName name="_28__123Graph_ACHART_9" hidden="1">[1]SYDNEY!$K$19:$K$49</definedName>
    <definedName name="_28__123Graph_CCHART_5" hidden="1">'[1]SYDN WEST'!$L$9:$L$20</definedName>
    <definedName name="_284__123Graph_XCHART_1" hidden="1">[1]SYDNEY!$B$19:$B$48</definedName>
    <definedName name="_29__123Graph_ACHART_4" hidden="1">[1]BATHURST!$K$12:$K$23</definedName>
    <definedName name="_29__123Graph_ACHART_7" hidden="1">[1]CANBERRA!$U$27:$U$38</definedName>
    <definedName name="_29__123Graph_BCHART_3" hidden="1">[1]CANBERRA!$I$19:$I$49</definedName>
    <definedName name="_29__123Graph_CCHART_6" hidden="1">[1]GOULBURN!$L$14:$L$25</definedName>
    <definedName name="_295__123Graph_XCHART_8" hidden="1">[1]CANBERRA!$B$19:$B$49</definedName>
    <definedName name="_3__123Graph_ACHART_1" hidden="1">[1]SYDNEY!$G$19:$G$48</definedName>
    <definedName name="_3__123Graph_ACHART_25" hidden="1">'[2]GAS RECEIPTS DATA'!$C$5:$C$39</definedName>
    <definedName name="_30__123Graph_CCHART_7" hidden="1">[1]CANBERRA!$W$27:$W$38</definedName>
    <definedName name="_31__123Graph_ACHART_6" hidden="1">[1]GOULBURN!$J$14:$J$25</definedName>
    <definedName name="_31__123Graph_BCHART_1" hidden="1">[1]SYDNEY!$I$19:$I$49</definedName>
    <definedName name="_31__123Graph_BCHART_4" hidden="1">[1]BATHURST!$L$12:$L$23</definedName>
    <definedName name="_31__123Graph_DCHART_25" hidden="1">'[2]GAS RECEIPTS DATA'!$D$5:$D$40</definedName>
    <definedName name="_32__123Graph_BCHART_13" hidden="1">[2]Instructions!$S$31:$AD$31</definedName>
    <definedName name="_32__123Graph_DCHART_7" hidden="1">[1]CANBERRA!$X$27:$X$38</definedName>
    <definedName name="_33__123Graph_ACHART_8" hidden="1">[1]CANBERRA!$K$19:$K$49</definedName>
    <definedName name="_33__123Graph_BCHART_19" hidden="1">[2]Instructions!$S$34:$AD$34</definedName>
    <definedName name="_33__123Graph_BCHART_5" hidden="1">'[1]SYDN WEST'!$K$9:$K$20</definedName>
    <definedName name="_33__123Graph_ECHART_26" hidden="1">[2]CUSTDATA!$D$88:$D$91</definedName>
    <definedName name="_34__123Graph_ACHART_3" hidden="1">[1]CANBERRA!$G$19:$G$49</definedName>
    <definedName name="_34__123Graph_XCHART_1" hidden="1">[1]SYDNEY!$B$19:$B$48</definedName>
    <definedName name="_35__123Graph_BCHART_6" hidden="1">[1]GOULBURN!$K$14:$K$25</definedName>
    <definedName name="_35__123Graph_XCHART_8" hidden="1">[1]CANBERRA!$B$19:$B$49</definedName>
    <definedName name="_36__123Graph_ACHART_5" hidden="1">'[1]SYDN WEST'!$J$9:$J$20</definedName>
    <definedName name="_36__123Graph_ACHART_7" hidden="1">[1]CANBERRA!$U$27:$U$38</definedName>
    <definedName name="_36__123Graph_BCHART_2" hidden="1">[1]WOLLONGONG!$L$12:$L$23</definedName>
    <definedName name="_37__123Graph_ACHART_9" hidden="1">[1]SYDNEY!$K$19:$K$49</definedName>
    <definedName name="_37__123Graph_BCHART_25" hidden="1">'[2]GAS RECEIPTS DATA'!$B$5:$B$40</definedName>
    <definedName name="_37__123Graph_BCHART_7" hidden="1">[1]CANBERRA!$V$27:$V$38</definedName>
    <definedName name="_38__123Graph_BCHART_26" hidden="1">[2]CUSTDATA!$E$95:$E$142</definedName>
    <definedName name="_39__123Graph_BCHART_8" hidden="1">[1]CANBERRA!$L$19:$L$49</definedName>
    <definedName name="_4__123Graph_ACHART_1" hidden="1">[1]SYDNEY!$G$19:$G$48</definedName>
    <definedName name="_4__123Graph_ACHART_2" hidden="1">[1]WOLLONGONG!$K$12:$K$23</definedName>
    <definedName name="_4__123Graph_ACHART_3" hidden="1">[1]CANBERRA!$G$19:$G$49</definedName>
    <definedName name="_41__123Graph_ACHART_8" hidden="1">[1]CANBERRA!$K$19:$K$49</definedName>
    <definedName name="_41__123Graph_BCHART_1" hidden="1">[1]SYDNEY!$I$19:$I$49</definedName>
    <definedName name="_41__123Graph_BCHART_3" hidden="1">[1]CANBERRA!$I$19:$I$49</definedName>
    <definedName name="_41__123Graph_BCHART_9" hidden="1">[1]SYDNEY!$L$19:$L$49</definedName>
    <definedName name="_42__123Graph_BCHART_13" hidden="1">[2]Instructions!$S$31:$AD$31</definedName>
    <definedName name="_42__123Graph_CCHART_12" hidden="1">[2]Instructions!$Q$26:$Q$26</definedName>
    <definedName name="_43__123Graph_ACHART_6" hidden="1">[1]GOULBURN!$J$14:$J$25</definedName>
    <definedName name="_43__123Graph_BCHART_19" hidden="1">[2]Instructions!$S$34:$AD$34</definedName>
    <definedName name="_44__123Graph_BCHART_4" hidden="1">[1]BATHURST!$L$12:$L$23</definedName>
    <definedName name="_44__123Graph_CCHART_2" hidden="1">[1]WOLLONGONG!$M$12:$M$23</definedName>
    <definedName name="_45__123Graph_ACHART_4" hidden="1">[1]BATHURST!$K$12:$K$23</definedName>
    <definedName name="_45__123Graph_CCHART_26" hidden="1">[2]CUSTDATA!$F$95:$F$146</definedName>
    <definedName name="_46__123Graph_ACHART_9" hidden="1">[1]SYDNEY!$K$19:$K$49</definedName>
    <definedName name="_47__123Graph_BCHART_2" hidden="1">[1]WOLLONGONG!$L$12:$L$23</definedName>
    <definedName name="_47__123Graph_BCHART_5" hidden="1">'[1]SYDN WEST'!$K$9:$K$20</definedName>
    <definedName name="_47__123Graph_CCHART_4" hidden="1">[1]BATHURST!$M$12:$M$23</definedName>
    <definedName name="_48__123Graph_BCHART_25" hidden="1">'[2]GAS RECEIPTS DATA'!$B$5:$B$40</definedName>
    <definedName name="_49__123Graph_BCHART_26" hidden="1">[2]CUSTDATA!$E$95:$E$142</definedName>
    <definedName name="_49__123Graph_CCHART_5" hidden="1">'[1]SYDN WEST'!$L$9:$L$20</definedName>
    <definedName name="_5__123Graph_ACHART_1" hidden="1">[1]SYDNEY!$G$19:$G$48</definedName>
    <definedName name="_5__123Graph_ACHART_25" hidden="1">'[2]GAS RECEIPTS DATA'!$C$5:$C$39</definedName>
    <definedName name="_5__123Graph_ACHART_4" hidden="1">[1]BATHURST!$K$12:$K$23</definedName>
    <definedName name="_50__123Graph_ACHART_7" hidden="1">[1]CANBERRA!$U$27:$U$38</definedName>
    <definedName name="_50__123Graph_BCHART_6" hidden="1">[1]GOULBURN!$K$14:$K$25</definedName>
    <definedName name="_51__123Graph_BCHART_1" hidden="1">[1]SYDNEY!$I$19:$I$49</definedName>
    <definedName name="_51__123Graph_CCHART_6" hidden="1">[1]GOULBURN!$L$14:$L$25</definedName>
    <definedName name="_52__123Graph_BCHART_13" hidden="1">[2]Instructions!$S$31:$AD$31</definedName>
    <definedName name="_53__123Graph_BCHART_19" hidden="1">[2]Instructions!$S$34:$AD$34</definedName>
    <definedName name="_53__123Graph_BCHART_3" hidden="1">[1]CANBERRA!$I$19:$I$49</definedName>
    <definedName name="_53__123Graph_BCHART_7" hidden="1">[1]CANBERRA!$V$27:$V$38</definedName>
    <definedName name="_53__123Graph_CCHART_7" hidden="1">[1]CANBERRA!$W$27:$W$38</definedName>
    <definedName name="_54__123Graph_DCHART_25" hidden="1">'[2]GAS RECEIPTS DATA'!$D$5:$D$40</definedName>
    <definedName name="_56__123Graph_ACHART_5" hidden="1">'[1]SYDN WEST'!$J$9:$J$20</definedName>
    <definedName name="_56__123Graph_BCHART_8" hidden="1">[1]CANBERRA!$L$19:$L$49</definedName>
    <definedName name="_56__123Graph_DCHART_7" hidden="1">[1]CANBERRA!$X$27:$X$38</definedName>
    <definedName name="_57__123Graph_ACHART_8" hidden="1">[1]CANBERRA!$K$19:$K$49</definedName>
    <definedName name="_57__123Graph_BCHART_4" hidden="1">[1]BATHURST!$L$12:$L$23</definedName>
    <definedName name="_57__123Graph_ECHART_26" hidden="1">[2]CUSTDATA!$D$88:$D$91</definedName>
    <definedName name="_58__123Graph_BCHART_2" hidden="1">[1]WOLLONGONG!$L$12:$L$23</definedName>
    <definedName name="_59__123Graph_BCHART_25" hidden="1">'[2]GAS RECEIPTS DATA'!$B$5:$B$40</definedName>
    <definedName name="_59__123Graph_BCHART_9" hidden="1">[1]SYDNEY!$L$19:$L$49</definedName>
    <definedName name="_59__123Graph_XCHART_1" hidden="1">[1]SYDNEY!$B$19:$B$48</definedName>
    <definedName name="_6__123Graph_ACHART_2" hidden="1">[1]WOLLONGONG!$K$12:$K$23</definedName>
    <definedName name="_6__123Graph_ACHART_5" hidden="1">'[1]SYDN WEST'!$J$9:$J$20</definedName>
    <definedName name="_60__123Graph_BCHART_26" hidden="1">[2]CUSTDATA!$E$95:$E$142</definedName>
    <definedName name="_60__123Graph_CCHART_12" hidden="1">[2]Instructions!$Q$26:$Q$26</definedName>
    <definedName name="_61__123Graph_BCHART_5" hidden="1">'[1]SYDN WEST'!$K$9:$K$20</definedName>
    <definedName name="_61__123Graph_XCHART_8" hidden="1">[1]CANBERRA!$B$19:$B$49</definedName>
    <definedName name="_63__123Graph_CCHART_2" hidden="1">[1]WOLLONGONG!$M$12:$M$23</definedName>
    <definedName name="_64__123Graph_ACHART_9" hidden="1">[1]SYDNEY!$K$19:$K$49</definedName>
    <definedName name="_64__123Graph_CCHART_26" hidden="1">[2]CUSTDATA!$F$95:$F$146</definedName>
    <definedName name="_65__123Graph_BCHART_3" hidden="1">[1]CANBERRA!$I$19:$I$49</definedName>
    <definedName name="_65__123Graph_BCHART_6" hidden="1">[1]GOULBURN!$K$14:$K$25</definedName>
    <definedName name="_67__123Graph_ACHART_6" hidden="1">[1]GOULBURN!$J$14:$J$25</definedName>
    <definedName name="_67__123Graph_CCHART_4" hidden="1">[1]BATHURST!$M$12:$M$23</definedName>
    <definedName name="_69__123Graph_BCHART_7" hidden="1">[1]CANBERRA!$V$27:$V$38</definedName>
    <definedName name="_7__123Graph_ACHART_1" hidden="1">[1]SYDNEY!$G$19:$G$48</definedName>
    <definedName name="_7__123Graph_ACHART_25" hidden="1">'[2]GAS RECEIPTS DATA'!$C$5:$C$39</definedName>
    <definedName name="_7__123Graph_ACHART_3" hidden="1">[1]CANBERRA!$G$19:$G$49</definedName>
    <definedName name="_7__123Graph_ACHART_6" hidden="1">[1]GOULBURN!$J$14:$J$25</definedName>
    <definedName name="_70__123Graph_BCHART_4" hidden="1">[1]BATHURST!$L$12:$L$23</definedName>
    <definedName name="_70__123Graph_CCHART_5" hidden="1">'[1]SYDN WEST'!$L$9:$L$20</definedName>
    <definedName name="_71__123Graph_BCHART_1" hidden="1">[1]SYDNEY!$I$19:$I$49</definedName>
    <definedName name="_72__123Graph_BCHART_13" hidden="1">[2]Instructions!$S$31:$AD$31</definedName>
    <definedName name="_73__123Graph_BCHART_19" hidden="1">[2]Instructions!$S$34:$AD$34</definedName>
    <definedName name="_73__123Graph_BCHART_8" hidden="1">[1]CANBERRA!$L$19:$L$49</definedName>
    <definedName name="_73__123Graph_CCHART_6" hidden="1">[1]GOULBURN!$L$14:$L$25</definedName>
    <definedName name="_75__123Graph_BCHART_5" hidden="1">'[1]SYDN WEST'!$K$9:$K$20</definedName>
    <definedName name="_76__123Graph_CCHART_7" hidden="1">[1]CANBERRA!$W$27:$W$38</definedName>
    <definedName name="_77__123Graph_BCHART_9" hidden="1">[1]SYDNEY!$L$19:$L$49</definedName>
    <definedName name="_77__123Graph_DCHART_25" hidden="1">'[2]GAS RECEIPTS DATA'!$D$5:$D$40</definedName>
    <definedName name="_78__123Graph_ACHART_7" hidden="1">[1]CANBERRA!$U$27:$U$38</definedName>
    <definedName name="_78__123Graph_CCHART_12" hidden="1">[2]Instructions!$Q$26:$Q$26</definedName>
    <definedName name="_8__123Graph_ACHART_2" hidden="1">[1]WOLLONGONG!$K$12:$K$23</definedName>
    <definedName name="_8__123Graph_ACHART_7" hidden="1">[1]CANBERRA!$U$27:$U$38</definedName>
    <definedName name="_80__123Graph_BCHART_2" hidden="1">[1]WOLLONGONG!$L$12:$L$23</definedName>
    <definedName name="_80__123Graph_BCHART_6" hidden="1">[1]GOULBURN!$K$14:$K$25</definedName>
    <definedName name="_80__123Graph_DCHART_7" hidden="1">[1]CANBERRA!$X$27:$X$38</definedName>
    <definedName name="_81__123Graph_BCHART_25" hidden="1">'[2]GAS RECEIPTS DATA'!$B$5:$B$40</definedName>
    <definedName name="_81__123Graph_ECHART_26" hidden="1">[2]CUSTDATA!$D$88:$D$91</definedName>
    <definedName name="_82__123Graph_BCHART_26" hidden="1">[2]CUSTDATA!$E$95:$E$142</definedName>
    <definedName name="_82__123Graph_CCHART_2" hidden="1">[1]WOLLONGONG!$M$12:$M$23</definedName>
    <definedName name="_83__123Graph_CCHART_26" hidden="1">[2]CUSTDATA!$F$95:$F$146</definedName>
    <definedName name="_84__123Graph_XCHART_1" hidden="1">[1]SYDNEY!$B$19:$B$48</definedName>
    <definedName name="_85__123Graph_BCHART_7" hidden="1">[1]CANBERRA!$V$27:$V$38</definedName>
    <definedName name="_87__123Graph_CCHART_4" hidden="1">[1]BATHURST!$M$12:$M$23</definedName>
    <definedName name="_87__123Graph_XCHART_8" hidden="1">[1]CANBERRA!$B$19:$B$49</definedName>
    <definedName name="_89__123Graph_ACHART_8" hidden="1">[1]CANBERRA!$K$19:$K$49</definedName>
    <definedName name="_89__123Graph_BCHART_3" hidden="1">[1]CANBERRA!$I$19:$I$49</definedName>
    <definedName name="_9__123Graph_ACHART_25" hidden="1">'[2]GAS RECEIPTS DATA'!$C$5:$C$39</definedName>
    <definedName name="_9__123Graph_ACHART_4" hidden="1">[1]BATHURST!$K$12:$K$23</definedName>
    <definedName name="_9__123Graph_ACHART_8" hidden="1">[1]CANBERRA!$K$19:$K$49</definedName>
    <definedName name="_90__123Graph_BCHART_8" hidden="1">[1]CANBERRA!$L$19:$L$49</definedName>
    <definedName name="_91__123Graph_CCHART_5" hidden="1">'[1]SYDN WEST'!$L$9:$L$20</definedName>
    <definedName name="_95__123Graph_BCHART_9" hidden="1">[1]SYDNEY!$L$19:$L$49</definedName>
    <definedName name="_95__123Graph_CCHART_6" hidden="1">[1]GOULBURN!$L$14:$L$25</definedName>
    <definedName name="_96__123Graph_BCHART_4" hidden="1">[1]BATHURST!$L$12:$L$23</definedName>
    <definedName name="_96__123Graph_CCHART_12" hidden="1">[2]Instructions!$Q$26:$Q$26</definedName>
    <definedName name="_99__123Graph_CCHART_7" hidden="1">[1]CANBERRA!$W$27:$W$38</definedName>
    <definedName name="_Fill" hidden="1">#REF!</definedName>
    <definedName name="_Key1" hidden="1">#REF!</definedName>
    <definedName name="_Key2" hidden="1">#REF!</definedName>
    <definedName name="_Order1" hidden="1">255</definedName>
    <definedName name="_Order2" hidden="1">255</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AB">INDEX(INDIRECT(CountryShortCode&amp;"Codes"),MATCH(Item,INDIRECT(CountryShortCode&amp;"Desc"),0))</definedName>
    <definedName name="ABN">Cover!$C$17</definedName>
    <definedName name="AS2DocOpenMode" hidden="1">"AS2DocumentEdit"</definedName>
    <definedName name="BaseDeal">1000000</definedName>
    <definedName name="cBoard">1</definedName>
    <definedName name="cManual">0</definedName>
    <definedName name="Code">INDEX(INDIRECT(CountryShortCode&amp;"Codes"),MATCH(Item,INDIRECT(CountryShortCode&amp;"Desc"),0))</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limcount" hidden="1">1</definedName>
    <definedName name="PopCache_FA_MASS_ADDITIONS_AMORTIZE_NBV_FLAG" hidden="1">[4]PopCache!$I$1:$I$2</definedName>
    <definedName name="PopCache_FA_MASS_ADDITIONS_ASSET_TYPE" hidden="1">[4]PopCache!$A$1:$A$4</definedName>
    <definedName name="PopCache_FA_MASS_ADDITIONS_DEPRECIATE_FLAG" hidden="1">[4]PopCache!$B$1:$B$2</definedName>
    <definedName name="PopCache_FA_MASS_ADDITIONS_IN_USE_FLAG" hidden="1">[4]PopCache!$D$1:$D$2</definedName>
    <definedName name="PopCache_FA_MASS_ADDITIONS_INVENTORIAL" hidden="1">[4]PopCache!$C$1:$C$2</definedName>
    <definedName name="PopCache_FA_MASS_ADDITIONS_NEW_USED" hidden="1">[4]PopCache!$F$1:$F$2</definedName>
    <definedName name="PopCache_FA_MASS_ADDITIONS_OWNED_LEASED" hidden="1">[4]PopCache!$E$1:$E$2</definedName>
    <definedName name="PopCache_FA_MASS_ADDITIONS_PROPERTY_1245_1250_CODE" hidden="1">[4]PopCache!$H$1:$H$2</definedName>
    <definedName name="PopCache_FA_MASS_ADDITIONS_PROPERTY_TYPE_CODE" hidden="1">[4]PopCache!$G$1:$G$2</definedName>
    <definedName name="PopCache_FA_MASS_ADDITIONS_SHORT_FISCAL_YEAR_FLAG" hidden="1">[4]PopCache!$J$1:$J$2</definedName>
    <definedName name="_xlnm.Print_Area" localSheetId="22">'6. Notes'!$A$1:$K$27</definedName>
    <definedName name="_xlnm.Print_Area" localSheetId="23">'Amendment record'!$A$2:$G$95</definedName>
    <definedName name="_xlnm.Print_Area" localSheetId="24">'APA Amendment record'!$A$2:$G$22</definedName>
    <definedName name="_xlnm.Print_Area" localSheetId="25">#N/A</definedName>
    <definedName name="rr">INDEX(INDIRECT(CountryShortCode&amp;"Codes"),MATCH(Item,INDIRECT(CountryShortCode&amp;"Desc"),0))</definedName>
    <definedName name="SAPBEXhrIndnt" hidden="1">"Wide"</definedName>
    <definedName name="SAPsysID" hidden="1">"708C5W7SBKP804JT78WJ0JNKI"</definedName>
    <definedName name="SAPwbID" hidden="1">"ARS"</definedName>
    <definedName name="Tradingname">Cover!$C$15</definedName>
    <definedName name="vCube" hidden="1">#REF!</definedName>
    <definedName name="vFormulas" hidden="1">#REF!</definedName>
    <definedName name="vGetRange" hidden="1">#REF!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Yearending">Cover!$C$23</definedName>
    <definedName name="Yearstart">Cover!$C$21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1" i="34" l="1"/>
  <c r="F67" i="34"/>
  <c r="E13" i="6" l="1"/>
  <c r="F70" i="34" l="1"/>
  <c r="F69" i="34"/>
  <c r="F68" i="34"/>
  <c r="F66" i="34" l="1"/>
  <c r="D11" i="55" l="1"/>
  <c r="E11" i="34" l="1"/>
  <c r="C33" i="55" l="1"/>
  <c r="C27" i="55"/>
  <c r="C21" i="55"/>
  <c r="C16" i="55"/>
  <c r="C15" i="55"/>
  <c r="C14" i="55"/>
  <c r="C13" i="55"/>
  <c r="C12" i="55"/>
  <c r="C11" i="55"/>
  <c r="C10" i="55"/>
  <c r="C9" i="55"/>
  <c r="B4" i="98" l="1"/>
  <c r="B5" i="98" s="1"/>
  <c r="B6" i="98" s="1"/>
  <c r="B7" i="98" s="1"/>
  <c r="B4" i="97" l="1"/>
  <c r="B5" i="97" s="1"/>
  <c r="B6" i="97" s="1"/>
  <c r="B7" i="97" s="1"/>
  <c r="B8" i="97" s="1"/>
  <c r="B9" i="97" s="1"/>
  <c r="B10" i="97" s="1"/>
  <c r="B11" i="97" s="1"/>
  <c r="B12" i="97" s="1"/>
  <c r="B13" i="97" s="1"/>
  <c r="B14" i="97" s="1"/>
  <c r="B15" i="97" s="1"/>
  <c r="B16" i="97" s="1"/>
  <c r="B17" i="97" s="1"/>
  <c r="B18" i="97" s="1"/>
  <c r="B19" i="97" s="1"/>
  <c r="B20" i="97" s="1"/>
  <c r="B21" i="97" s="1"/>
  <c r="B22" i="97" s="1"/>
  <c r="B23" i="97" s="1"/>
  <c r="B24" i="97" s="1"/>
  <c r="B25" i="97" s="1"/>
  <c r="B26" i="97" s="1"/>
  <c r="B27" i="97" s="1"/>
  <c r="B28" i="97" s="1"/>
  <c r="B29" i="97" s="1"/>
  <c r="B30" i="97" s="1"/>
  <c r="B31" i="97" s="1"/>
  <c r="B32" i="97" s="1"/>
  <c r="B33" i="97" s="1"/>
  <c r="B34" i="97" s="1"/>
  <c r="B35" i="97" s="1"/>
  <c r="B36" i="97" s="1"/>
  <c r="B37" i="97" s="1"/>
  <c r="B38" i="97" s="1"/>
  <c r="B39" i="97" s="1"/>
  <c r="B40" i="97" s="1"/>
  <c r="B41" i="97" s="1"/>
  <c r="B42" i="97" s="1"/>
  <c r="B43" i="97" s="1"/>
  <c r="B44" i="97" s="1"/>
  <c r="B45" i="97" s="1"/>
  <c r="B46" i="97" s="1"/>
  <c r="B47" i="97" s="1"/>
  <c r="B48" i="97" s="1"/>
  <c r="B49" i="97" s="1"/>
  <c r="B50" i="97" s="1"/>
  <c r="B51" i="97" s="1"/>
  <c r="B52" i="97" s="1"/>
  <c r="B53" i="97" s="1"/>
  <c r="B54" i="97" s="1"/>
  <c r="B55" i="97" s="1"/>
  <c r="B56" i="97" s="1"/>
  <c r="B57" i="97" s="1"/>
  <c r="B58" i="97" s="1"/>
  <c r="B59" i="97" s="1"/>
  <c r="B60" i="97" s="1"/>
  <c r="B61" i="97" s="1"/>
  <c r="B62" i="97" s="1"/>
  <c r="B63" i="97" s="1"/>
  <c r="B64" i="97" s="1"/>
  <c r="B65" i="97" s="1"/>
  <c r="B66" i="97" s="1"/>
  <c r="B67" i="97" s="1"/>
  <c r="B68" i="97" s="1"/>
  <c r="B69" i="97" s="1"/>
  <c r="B70" i="97" s="1"/>
  <c r="B71" i="97" s="1"/>
  <c r="B72" i="97" s="1"/>
  <c r="B73" i="97" s="1"/>
  <c r="B74" i="97" s="1"/>
  <c r="B75" i="97" s="1"/>
  <c r="B76" i="97" s="1"/>
  <c r="B77" i="97" s="1"/>
  <c r="B78" i="97" s="1"/>
  <c r="B79" i="97" s="1"/>
  <c r="B80" i="97" s="1"/>
  <c r="B81" i="97" s="1"/>
  <c r="B82" i="97" s="1"/>
  <c r="B83" i="97" s="1"/>
  <c r="B84" i="97" s="1"/>
  <c r="B85" i="97" s="1"/>
  <c r="B86" i="97" s="1"/>
  <c r="B87" i="97" s="1"/>
  <c r="B88" i="97" s="1"/>
  <c r="B89" i="97" s="1"/>
  <c r="B90" i="97" s="1"/>
  <c r="B91" i="97" s="1"/>
  <c r="B92" i="97" s="1"/>
  <c r="B93" i="97" s="1"/>
  <c r="B94" i="97" s="1"/>
  <c r="B95" i="97" s="1"/>
  <c r="C3" i="68" l="1"/>
  <c r="D16" i="55" l="1"/>
  <c r="D15" i="55"/>
  <c r="D14" i="55"/>
  <c r="D12" i="55"/>
  <c r="D9" i="55"/>
  <c r="F65" i="34" l="1"/>
  <c r="F64" i="34"/>
  <c r="F63" i="34"/>
  <c r="F62" i="34"/>
  <c r="F61" i="34"/>
  <c r="F60" i="34"/>
  <c r="D27" i="55" l="1"/>
  <c r="E16" i="34" l="1"/>
  <c r="E15" i="34"/>
  <c r="E14" i="34"/>
  <c r="E12" i="34"/>
  <c r="E9" i="34"/>
  <c r="D33" i="55"/>
  <c r="D21" i="55"/>
  <c r="E18" i="34" s="1"/>
  <c r="D28" i="6" l="1"/>
  <c r="D63" i="6"/>
  <c r="C3" i="64" l="1"/>
  <c r="C3" i="60"/>
  <c r="C3" i="54"/>
  <c r="C3" i="66"/>
  <c r="C3" i="47"/>
  <c r="C3" i="59"/>
  <c r="C3" i="34"/>
  <c r="C3" i="63"/>
  <c r="C3" i="55"/>
  <c r="C3" i="6"/>
  <c r="C3" i="16"/>
  <c r="C3" i="45"/>
  <c r="C3" i="57"/>
  <c r="C3" i="56"/>
  <c r="C3" i="5"/>
  <c r="C3" i="52"/>
  <c r="C3" i="44"/>
  <c r="C100" i="68" l="1"/>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G79" i="68"/>
  <c r="F79" i="68"/>
  <c r="D79" i="68"/>
  <c r="C86" i="68"/>
  <c r="C85" i="68"/>
  <c r="C84" i="68"/>
  <c r="C83" i="68"/>
  <c r="C82" i="68"/>
  <c r="C81" i="68"/>
  <c r="C80" i="68"/>
  <c r="C79" i="68"/>
  <c r="G77" i="68"/>
  <c r="F77" i="68"/>
  <c r="G76" i="68"/>
  <c r="F76" i="68"/>
  <c r="G75" i="68"/>
  <c r="F75" i="68"/>
  <c r="G74" i="68"/>
  <c r="F74" i="68"/>
  <c r="G73" i="68"/>
  <c r="F73" i="68"/>
  <c r="G72" i="68"/>
  <c r="F72" i="68"/>
  <c r="G71" i="68"/>
  <c r="F71" i="68"/>
  <c r="G70" i="68"/>
  <c r="F70" i="68"/>
  <c r="D70" i="68"/>
  <c r="D71" i="68"/>
  <c r="D72" i="68"/>
  <c r="D73" i="68"/>
  <c r="D74" i="68"/>
  <c r="D75" i="68"/>
  <c r="D76" i="68"/>
  <c r="D77" i="68"/>
  <c r="C77" i="68"/>
  <c r="C76" i="68"/>
  <c r="C75" i="68"/>
  <c r="C74" i="68"/>
  <c r="C73" i="68"/>
  <c r="C72" i="68"/>
  <c r="C71" i="68"/>
  <c r="C70" i="68"/>
  <c r="G57" i="68"/>
  <c r="D41" i="68"/>
  <c r="D35" i="68"/>
  <c r="D34" i="68"/>
  <c r="D33" i="68"/>
  <c r="D29" i="68"/>
  <c r="D92" i="6" l="1"/>
  <c r="D90" i="6"/>
  <c r="D85" i="6"/>
  <c r="D84" i="6"/>
  <c r="D70" i="6"/>
  <c r="D57" i="6"/>
  <c r="D50" i="6"/>
  <c r="D43" i="6"/>
  <c r="D36" i="6"/>
  <c r="D29" i="6"/>
  <c r="D69" i="6"/>
  <c r="D56" i="6"/>
  <c r="D49" i="6"/>
  <c r="D42" i="6"/>
  <c r="D35" i="6"/>
  <c r="D75" i="6"/>
  <c r="D68" i="6"/>
  <c r="D62" i="6"/>
  <c r="D55" i="6"/>
  <c r="D48" i="6"/>
  <c r="D41" i="6"/>
  <c r="D34" i="6"/>
  <c r="D27" i="6"/>
  <c r="D67" i="6"/>
  <c r="D61" i="6"/>
  <c r="D54" i="6"/>
  <c r="D47" i="6"/>
  <c r="D40" i="6"/>
  <c r="D33" i="6"/>
  <c r="D26" i="6"/>
  <c r="D19" i="6"/>
  <c r="D73" i="6"/>
  <c r="D66" i="6"/>
  <c r="D60" i="6"/>
  <c r="D53" i="6"/>
  <c r="D46" i="6"/>
  <c r="D39" i="6"/>
  <c r="D32" i="6"/>
  <c r="D25" i="6"/>
  <c r="D22" i="6"/>
  <c r="D21" i="6"/>
  <c r="D20" i="6"/>
  <c r="D18" i="6"/>
  <c r="D15" i="6"/>
  <c r="D14" i="6"/>
  <c r="D12" i="6"/>
  <c r="D11" i="6"/>
  <c r="D10" i="6"/>
  <c r="B2" i="64" l="1"/>
  <c r="B2" i="60"/>
  <c r="B2" i="54"/>
  <c r="B2" i="66"/>
  <c r="B2" i="47"/>
  <c r="B2" i="59"/>
  <c r="B2" i="34"/>
  <c r="B2" i="63"/>
  <c r="B2" i="55"/>
  <c r="B2" i="6"/>
  <c r="B2" i="16"/>
  <c r="B2" i="45"/>
  <c r="B2" i="57"/>
  <c r="B2" i="56"/>
  <c r="B2" i="5"/>
  <c r="B2" i="52"/>
  <c r="B2" i="44"/>
  <c r="B2" i="68"/>
  <c r="F14" i="56" l="1"/>
  <c r="L9" i="34"/>
  <c r="F17" i="16"/>
  <c r="E9" i="57"/>
  <c r="E21" i="56"/>
  <c r="E11" i="5" s="1"/>
  <c r="F57" i="68"/>
  <c r="I22" i="5"/>
  <c r="I23" i="5"/>
  <c r="E11" i="47"/>
  <c r="C39" i="47" s="1"/>
  <c r="F31" i="47"/>
  <c r="E71" i="6"/>
  <c r="D27" i="68" s="1"/>
  <c r="D26" i="68"/>
  <c r="E58" i="6"/>
  <c r="D25" i="68" s="1"/>
  <c r="E51" i="6"/>
  <c r="D24" i="68" s="1"/>
  <c r="E44" i="6"/>
  <c r="D23" i="68" s="1"/>
  <c r="E37" i="6"/>
  <c r="D22" i="68" s="1"/>
  <c r="E30" i="6"/>
  <c r="D21" i="68" s="1"/>
  <c r="E23" i="6"/>
  <c r="D20" i="68" s="1"/>
  <c r="E16" i="6"/>
  <c r="D19" i="68" s="1"/>
  <c r="E78" i="6"/>
  <c r="D28" i="68" s="1"/>
  <c r="E88" i="6"/>
  <c r="D31" i="68" s="1"/>
  <c r="E95" i="6"/>
  <c r="D32" i="68" s="1"/>
  <c r="D71" i="6"/>
  <c r="D64" i="6"/>
  <c r="D37" i="6"/>
  <c r="F14" i="5"/>
  <c r="D19" i="54"/>
  <c r="H16" i="54"/>
  <c r="E97" i="68" s="1"/>
  <c r="K16" i="54"/>
  <c r="H97" i="68" s="1"/>
  <c r="H18" i="54"/>
  <c r="E99" i="68" s="1"/>
  <c r="K18" i="54"/>
  <c r="H99" i="68" s="1"/>
  <c r="F20" i="54"/>
  <c r="G20" i="54"/>
  <c r="I20" i="54"/>
  <c r="J20" i="54"/>
  <c r="F8" i="47"/>
  <c r="G31" i="47"/>
  <c r="H31" i="47"/>
  <c r="I31" i="47"/>
  <c r="J31" i="47"/>
  <c r="K31" i="47"/>
  <c r="L31" i="47"/>
  <c r="M31" i="47"/>
  <c r="N31" i="47"/>
  <c r="O31" i="47"/>
  <c r="P31" i="47"/>
  <c r="Q31" i="47"/>
  <c r="R31" i="47"/>
  <c r="S31" i="47"/>
  <c r="T31" i="47"/>
  <c r="U31" i="47"/>
  <c r="V31" i="47"/>
  <c r="W31" i="47"/>
  <c r="X31" i="47"/>
  <c r="Y31" i="47"/>
  <c r="Z31" i="47"/>
  <c r="AA31" i="47"/>
  <c r="AB31" i="47"/>
  <c r="AC31" i="47"/>
  <c r="AD31" i="47"/>
  <c r="AE31" i="47"/>
  <c r="AF31" i="47"/>
  <c r="AG31" i="47"/>
  <c r="AH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BG31" i="47"/>
  <c r="BH31" i="47"/>
  <c r="G53" i="34"/>
  <c r="E14" i="57"/>
  <c r="E13" i="57"/>
  <c r="E12" i="57"/>
  <c r="E11" i="57"/>
  <c r="E10" i="57"/>
  <c r="I17" i="56"/>
  <c r="I16" i="56"/>
  <c r="F17" i="56"/>
  <c r="F16" i="56"/>
  <c r="I15" i="5"/>
  <c r="I14" i="5"/>
  <c r="I13" i="5"/>
  <c r="I12" i="5"/>
  <c r="BH23" i="47"/>
  <c r="BH24" i="47" s="1"/>
  <c r="BG23" i="47"/>
  <c r="BF23" i="47"/>
  <c r="BE23" i="47"/>
  <c r="BD23" i="47"/>
  <c r="BC23" i="47"/>
  <c r="BB23" i="47"/>
  <c r="BA23" i="47"/>
  <c r="AZ23" i="47"/>
  <c r="AY23" i="47"/>
  <c r="AX23" i="47"/>
  <c r="AW23" i="47"/>
  <c r="AV23" i="47"/>
  <c r="AU23" i="47"/>
  <c r="AT23" i="47"/>
  <c r="AS23" i="47"/>
  <c r="AR23" i="47"/>
  <c r="AQ23" i="47"/>
  <c r="AP23" i="47"/>
  <c r="AO23" i="47"/>
  <c r="AN23" i="47"/>
  <c r="AM23" i="47"/>
  <c r="AL23" i="47"/>
  <c r="AK23" i="47"/>
  <c r="AJ23" i="47"/>
  <c r="AI23" i="47"/>
  <c r="AH23" i="47"/>
  <c r="AG23" i="47"/>
  <c r="AG24" i="47" s="1"/>
  <c r="AF23" i="47"/>
  <c r="AE23" i="47"/>
  <c r="AD23" i="47"/>
  <c r="AC23" i="47"/>
  <c r="AB23" i="47"/>
  <c r="AA23" i="47"/>
  <c r="Z23" i="47"/>
  <c r="Y23" i="47"/>
  <c r="X23" i="47"/>
  <c r="W23" i="47"/>
  <c r="V23" i="47"/>
  <c r="U23" i="47"/>
  <c r="T23" i="47"/>
  <c r="S23" i="47"/>
  <c r="R23" i="47"/>
  <c r="Q23" i="47"/>
  <c r="P23" i="47"/>
  <c r="O23" i="47"/>
  <c r="N23" i="47"/>
  <c r="M23" i="47"/>
  <c r="L23" i="47"/>
  <c r="K23" i="47"/>
  <c r="J23" i="47"/>
  <c r="I23" i="47"/>
  <c r="H23" i="47"/>
  <c r="G23" i="47"/>
  <c r="F23" i="47"/>
  <c r="BH16" i="47"/>
  <c r="BG16" i="47"/>
  <c r="BF16" i="47"/>
  <c r="BE16" i="47"/>
  <c r="BD16" i="47"/>
  <c r="BC16" i="47"/>
  <c r="BB16" i="47"/>
  <c r="BA16" i="47"/>
  <c r="AZ16" i="47"/>
  <c r="AY16" i="47"/>
  <c r="AX16" i="47"/>
  <c r="AX24" i="47" s="1"/>
  <c r="AW16" i="47"/>
  <c r="AV16" i="47"/>
  <c r="AU16" i="47"/>
  <c r="AT16" i="47"/>
  <c r="AS16" i="47"/>
  <c r="AR16" i="47"/>
  <c r="AQ16" i="47"/>
  <c r="AP16" i="47"/>
  <c r="AO16" i="47"/>
  <c r="AN16" i="47"/>
  <c r="AM16" i="47"/>
  <c r="AL16" i="47"/>
  <c r="AK16" i="47"/>
  <c r="AJ16" i="47"/>
  <c r="AI16" i="47"/>
  <c r="AH16" i="47"/>
  <c r="AG16" i="47"/>
  <c r="AF16" i="47"/>
  <c r="AE16" i="47"/>
  <c r="AD16" i="47"/>
  <c r="AC16" i="47"/>
  <c r="AB16" i="47"/>
  <c r="AA16" i="47"/>
  <c r="Z16" i="47"/>
  <c r="Y16" i="47"/>
  <c r="X16" i="47"/>
  <c r="W16" i="47"/>
  <c r="V16" i="47"/>
  <c r="U16" i="47"/>
  <c r="T16" i="47"/>
  <c r="S16" i="47"/>
  <c r="R16" i="47"/>
  <c r="Q16" i="47"/>
  <c r="P16" i="47"/>
  <c r="O16" i="47"/>
  <c r="N16" i="47"/>
  <c r="M16" i="47"/>
  <c r="L16" i="47"/>
  <c r="K16" i="47"/>
  <c r="J16" i="47"/>
  <c r="I16" i="47"/>
  <c r="H16" i="47"/>
  <c r="G16" i="47"/>
  <c r="F16" i="47"/>
  <c r="E29" i="47"/>
  <c r="C49" i="68" s="1"/>
  <c r="E22" i="47"/>
  <c r="E21" i="47"/>
  <c r="E20" i="47"/>
  <c r="E19" i="47"/>
  <c r="E18" i="47"/>
  <c r="E15" i="47"/>
  <c r="F36" i="16"/>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Q20" i="54"/>
  <c r="P20" i="54"/>
  <c r="N20" i="54"/>
  <c r="M20" i="54"/>
  <c r="D51" i="6"/>
  <c r="D16" i="54"/>
  <c r="E10" i="47"/>
  <c r="E36" i="45"/>
  <c r="C15" i="57"/>
  <c r="D12" i="5" s="1"/>
  <c r="D15" i="57"/>
  <c r="E12" i="5" s="1"/>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3" i="54"/>
  <c r="H79" i="68" s="1"/>
  <c r="R14" i="54"/>
  <c r="H88" i="68" s="1"/>
  <c r="R12" i="54"/>
  <c r="H70" i="68" s="1"/>
  <c r="O13" i="54"/>
  <c r="E79" i="68" s="1"/>
  <c r="O14" i="54"/>
  <c r="E88" i="68" s="1"/>
  <c r="O12" i="54"/>
  <c r="E70" i="68" s="1"/>
  <c r="L13" i="34"/>
  <c r="O13" i="34" s="1"/>
  <c r="L14" i="34"/>
  <c r="O14" i="34" s="1"/>
  <c r="L15" i="34"/>
  <c r="O15" i="34" s="1"/>
  <c r="L16" i="34"/>
  <c r="O16" i="34" s="1"/>
  <c r="L17" i="34"/>
  <c r="O17" i="34" s="1"/>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E13" i="47"/>
  <c r="K68" i="34"/>
  <c r="N68" i="34" s="1"/>
  <c r="K76" i="34"/>
  <c r="N76" i="34" s="1"/>
  <c r="K77" i="34"/>
  <c r="N77" i="34" s="1"/>
  <c r="L10" i="34"/>
  <c r="O10" i="34" s="1"/>
  <c r="L11" i="34"/>
  <c r="O11" i="34" s="1"/>
  <c r="L12" i="34"/>
  <c r="O12" i="34" s="1"/>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H21" i="56"/>
  <c r="H11" i="5" s="1"/>
  <c r="H16" i="5" s="1"/>
  <c r="G21" i="56"/>
  <c r="G11" i="5" s="1"/>
  <c r="I20" i="56"/>
  <c r="I19" i="56"/>
  <c r="I18" i="56"/>
  <c r="I15" i="56"/>
  <c r="F15" i="56"/>
  <c r="I14" i="56"/>
  <c r="I13" i="56"/>
  <c r="F13" i="56"/>
  <c r="I12" i="56"/>
  <c r="F12" i="56"/>
  <c r="I11" i="56"/>
  <c r="E26" i="47"/>
  <c r="C46" i="68" s="1"/>
  <c r="E27" i="47"/>
  <c r="C47" i="68" s="1"/>
  <c r="E28" i="47"/>
  <c r="C48" i="68" s="1"/>
  <c r="E30" i="47"/>
  <c r="C50" i="68" s="1"/>
  <c r="L12" i="54"/>
  <c r="D18" i="54"/>
  <c r="AL14" i="54"/>
  <c r="S14" i="54"/>
  <c r="L14" i="54"/>
  <c r="AL13" i="54"/>
  <c r="S13" i="54"/>
  <c r="L13" i="54"/>
  <c r="AL12" i="54"/>
  <c r="S12" i="54"/>
  <c r="I40" i="5"/>
  <c r="I39" i="5"/>
  <c r="I38" i="5"/>
  <c r="I37" i="5"/>
  <c r="I36" i="5"/>
  <c r="I35" i="5"/>
  <c r="I34" i="5"/>
  <c r="I33" i="5"/>
  <c r="I32" i="5"/>
  <c r="H30" i="5"/>
  <c r="G30" i="5"/>
  <c r="I29" i="5"/>
  <c r="I27" i="5"/>
  <c r="I26" i="5"/>
  <c r="I25" i="5"/>
  <c r="I24" i="5"/>
  <c r="H19" i="5"/>
  <c r="I18" i="5"/>
  <c r="I19" i="5" s="1"/>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E12" i="47"/>
  <c r="E14" i="47"/>
  <c r="I79" i="34"/>
  <c r="J53" i="34"/>
  <c r="K78" i="34"/>
  <c r="N78" i="34" s="1"/>
  <c r="L49" i="34"/>
  <c r="O49" i="34" s="1"/>
  <c r="L50" i="34"/>
  <c r="O50" i="34" s="1"/>
  <c r="L51" i="34"/>
  <c r="O51" i="34" s="1"/>
  <c r="L52" i="34"/>
  <c r="O52" i="34" s="1"/>
  <c r="M53" i="34"/>
  <c r="H53" i="34"/>
  <c r="G19" i="5"/>
  <c r="D13" i="6"/>
  <c r="D16" i="6" s="1"/>
  <c r="D58" i="6"/>
  <c r="D30" i="6"/>
  <c r="D44" i="6"/>
  <c r="D23" i="6"/>
  <c r="BG32" i="47" l="1"/>
  <c r="F12" i="5"/>
  <c r="BG24" i="47"/>
  <c r="AF32" i="47"/>
  <c r="BD24" i="47"/>
  <c r="AK24" i="47"/>
  <c r="AL20" i="54"/>
  <c r="BH32" i="47"/>
  <c r="BA24" i="47"/>
  <c r="AN32" i="47"/>
  <c r="S20" i="54"/>
  <c r="AL24" i="47"/>
  <c r="H36" i="45"/>
  <c r="BE32" i="47"/>
  <c r="BF24" i="47"/>
  <c r="G36" i="45"/>
  <c r="D18" i="5" s="1"/>
  <c r="D19" i="5" s="1"/>
  <c r="C10" i="68" s="1"/>
  <c r="D14" i="54"/>
  <c r="H20" i="5"/>
  <c r="O9" i="34"/>
  <c r="L20" i="54"/>
  <c r="C25" i="68"/>
  <c r="C27" i="68"/>
  <c r="C26" i="68"/>
  <c r="C19" i="68"/>
  <c r="C21" i="68"/>
  <c r="C24" i="68"/>
  <c r="C20" i="68"/>
  <c r="C23" i="68"/>
  <c r="C22" i="68"/>
  <c r="F37" i="5"/>
  <c r="F33" i="5"/>
  <c r="F32" i="5"/>
  <c r="F36" i="5"/>
  <c r="F38" i="5"/>
  <c r="F39" i="5"/>
  <c r="F34" i="5"/>
  <c r="D12" i="54"/>
  <c r="E16" i="5"/>
  <c r="BE24" i="47"/>
  <c r="E15" i="57"/>
  <c r="D13" i="54"/>
  <c r="BF32" i="47"/>
  <c r="AC32" i="47"/>
  <c r="S24" i="47"/>
  <c r="AA24" i="47"/>
  <c r="X32" i="47"/>
  <c r="R24" i="47"/>
  <c r="Z24" i="47"/>
  <c r="M24" i="47"/>
  <c r="U24" i="47"/>
  <c r="T24" i="47"/>
  <c r="F19" i="56"/>
  <c r="F18" i="56"/>
  <c r="AX32" i="47"/>
  <c r="AA32" i="47"/>
  <c r="X24" i="47"/>
  <c r="Y32" i="47"/>
  <c r="G32" i="47"/>
  <c r="O32" i="47"/>
  <c r="AU32" i="47"/>
  <c r="V32" i="47"/>
  <c r="AD32" i="47"/>
  <c r="AL32" i="47"/>
  <c r="AT24" i="47"/>
  <c r="AE24" i="47"/>
  <c r="I24" i="47"/>
  <c r="AD24" i="47"/>
  <c r="BC32" i="47"/>
  <c r="AB32" i="47"/>
  <c r="AH24" i="47"/>
  <c r="I11" i="5"/>
  <c r="I16" i="5" s="1"/>
  <c r="I20" i="5" s="1"/>
  <c r="AS32" i="47"/>
  <c r="AP24" i="47"/>
  <c r="AK32" i="47"/>
  <c r="AS24" i="47"/>
  <c r="M32" i="47"/>
  <c r="AJ32" i="47"/>
  <c r="Y24" i="47"/>
  <c r="AW24" i="47"/>
  <c r="BA32" i="47"/>
  <c r="AW32" i="47"/>
  <c r="AG32" i="47"/>
  <c r="AM24" i="47"/>
  <c r="AU24" i="47"/>
  <c r="BB24" i="47"/>
  <c r="BD32" i="47"/>
  <c r="AF24" i="47"/>
  <c r="AN24" i="47"/>
  <c r="AV24" i="47"/>
  <c r="BC24" i="47"/>
  <c r="L24" i="47"/>
  <c r="AO24" i="47"/>
  <c r="AO32" i="47"/>
  <c r="AB24" i="47"/>
  <c r="AI32" i="47"/>
  <c r="AQ32" i="47"/>
  <c r="AY24" i="47"/>
  <c r="AV32" i="47"/>
  <c r="V24" i="47"/>
  <c r="AJ24" i="47"/>
  <c r="AR24" i="47"/>
  <c r="AZ24" i="47"/>
  <c r="W32" i="47"/>
  <c r="AC24" i="47"/>
  <c r="BB32" i="47"/>
  <c r="E16" i="47"/>
  <c r="C42" i="68" s="1"/>
  <c r="P32" i="47"/>
  <c r="AT32" i="47"/>
  <c r="AE32" i="47"/>
  <c r="U32" i="47"/>
  <c r="AR32" i="47"/>
  <c r="AI24" i="47"/>
  <c r="AZ32" i="47"/>
  <c r="AP32" i="47"/>
  <c r="AH32" i="47"/>
  <c r="Z32" i="47"/>
  <c r="I32" i="47"/>
  <c r="AM32" i="47"/>
  <c r="W24" i="47"/>
  <c r="AY32" i="47"/>
  <c r="AQ24" i="47"/>
  <c r="Q32" i="47"/>
  <c r="E31" i="47"/>
  <c r="C51" i="68" s="1"/>
  <c r="F32" i="47"/>
  <c r="P24" i="47"/>
  <c r="E23" i="47"/>
  <c r="C43" i="68" s="1"/>
  <c r="H32" i="47"/>
  <c r="T32" i="47"/>
  <c r="R32" i="47"/>
  <c r="J24" i="47"/>
  <c r="N24" i="47"/>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41" i="5"/>
  <c r="I30" i="5"/>
  <c r="G16" i="5"/>
  <c r="G20" i="5" s="1"/>
  <c r="I21" i="56"/>
  <c r="E57" i="68"/>
  <c r="S32" i="47"/>
  <c r="J32" i="47"/>
  <c r="N32" i="47"/>
  <c r="F24" i="47"/>
  <c r="G33" i="47" s="1"/>
  <c r="K24" i="47"/>
  <c r="L32" i="47"/>
  <c r="H24" i="47"/>
  <c r="O24" i="47"/>
  <c r="K32" i="47"/>
  <c r="Q24" i="47"/>
  <c r="G24" i="47"/>
  <c r="E99" i="6"/>
  <c r="D36" i="68" s="1"/>
  <c r="E80" i="6"/>
  <c r="D30" i="68" s="1"/>
  <c r="D9" i="68" l="1"/>
  <c r="F11" i="56"/>
  <c r="E18" i="5"/>
  <c r="H33" i="47"/>
  <c r="I33" i="47" s="1"/>
  <c r="J33" i="47" s="1"/>
  <c r="K33" i="47" s="1"/>
  <c r="L33" i="47" s="1"/>
  <c r="M33" i="47" s="1"/>
  <c r="N33" i="47" s="1"/>
  <c r="O33" i="47" s="1"/>
  <c r="P33" i="47" s="1"/>
  <c r="Q33" i="47" s="1"/>
  <c r="R33" i="47" s="1"/>
  <c r="S33" i="47" s="1"/>
  <c r="T33" i="47" s="1"/>
  <c r="U33" i="47" s="1"/>
  <c r="V33" i="47" s="1"/>
  <c r="W33" i="47" s="1"/>
  <c r="X33" i="47" s="1"/>
  <c r="Y33" i="47" s="1"/>
  <c r="Z33" i="47" s="1"/>
  <c r="AA33" i="47" s="1"/>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I42" i="5"/>
  <c r="I43" i="5" s="1"/>
  <c r="C29" i="68"/>
  <c r="D20" i="54"/>
  <c r="E24" i="47"/>
  <c r="D106" i="68" s="1"/>
  <c r="D47" i="68"/>
  <c r="G63" i="68"/>
  <c r="D54" i="68"/>
  <c r="D49" i="68"/>
  <c r="F60" i="68"/>
  <c r="G62" i="68"/>
  <c r="F62" i="68"/>
  <c r="D46" i="68"/>
  <c r="F63" i="68"/>
  <c r="G61" i="68"/>
  <c r="D48" i="68"/>
  <c r="F59" i="68"/>
  <c r="D52" i="68"/>
  <c r="G58" i="68"/>
  <c r="D51" i="68"/>
  <c r="F61" i="68"/>
  <c r="D50" i="68"/>
  <c r="F58" i="68"/>
  <c r="G59" i="68"/>
  <c r="G60" i="68"/>
  <c r="D57" i="68"/>
  <c r="E62" i="68"/>
  <c r="E60" i="68"/>
  <c r="E63" i="68"/>
  <c r="E59" i="68"/>
  <c r="E58" i="68"/>
  <c r="E61" i="68"/>
  <c r="E32" i="47"/>
  <c r="E100" i="6"/>
  <c r="D37" i="68" s="1"/>
  <c r="E19" i="5" l="1"/>
  <c r="F18" i="5"/>
  <c r="F19" i="5" s="1"/>
  <c r="C52" i="68"/>
  <c r="D104" i="68" s="1"/>
  <c r="C44" i="68"/>
  <c r="D105" i="68"/>
  <c r="D53" i="68"/>
  <c r="C57" i="68"/>
  <c r="D59" i="68"/>
  <c r="D62" i="68"/>
  <c r="D61" i="68"/>
  <c r="D60" i="68"/>
  <c r="D63" i="68"/>
  <c r="D58" i="68"/>
  <c r="E10" i="68" l="1"/>
  <c r="D10" i="68"/>
  <c r="E20" i="5"/>
  <c r="D11" i="68" s="1"/>
  <c r="C59" i="68"/>
  <c r="C58" i="68"/>
  <c r="C61" i="68"/>
  <c r="C62" i="68"/>
  <c r="C60" i="68"/>
  <c r="C63" i="68"/>
  <c r="F20" i="56" l="1"/>
  <c r="F21" i="56" s="1"/>
  <c r="D21" i="56"/>
  <c r="D11" i="5" s="1"/>
  <c r="F11" i="5" s="1"/>
  <c r="F15" i="5" l="1"/>
  <c r="D16" i="5"/>
  <c r="D20" i="5" l="1"/>
  <c r="C108" i="68" s="1"/>
  <c r="F16" i="5"/>
  <c r="C9" i="68"/>
  <c r="E9" i="68" l="1"/>
  <c r="F20" i="5"/>
  <c r="C109" i="68"/>
  <c r="C11" i="68"/>
  <c r="E11" i="68" l="1"/>
  <c r="F23" i="5"/>
  <c r="F27" i="5"/>
  <c r="F26" i="5"/>
  <c r="F28" i="5"/>
  <c r="F29" i="5"/>
  <c r="F24" i="5"/>
  <c r="C115" i="68" l="1"/>
  <c r="F22" i="5" l="1"/>
  <c r="K69" i="34" l="1"/>
  <c r="N69" i="34" s="1"/>
  <c r="L79" i="34" l="1"/>
  <c r="E30" i="5" l="1"/>
  <c r="D12" i="68" s="1"/>
  <c r="F25" i="5" l="1"/>
  <c r="F30" i="5" s="1"/>
  <c r="D30" i="5"/>
  <c r="C12" i="68" s="1"/>
  <c r="E12" i="68" l="1"/>
  <c r="K64" i="34" l="1"/>
  <c r="M64" i="34" s="1"/>
  <c r="N64" i="34" s="1"/>
  <c r="K62" i="34" l="1"/>
  <c r="M62" i="34" s="1"/>
  <c r="N62" i="34" s="1"/>
  <c r="K60" i="34" l="1"/>
  <c r="K61" i="34"/>
  <c r="M61" i="34" s="1"/>
  <c r="N61" i="34" s="1"/>
  <c r="K65" i="34"/>
  <c r="M65" i="34" s="1"/>
  <c r="N65" i="34" s="1"/>
  <c r="M60" i="34" l="1"/>
  <c r="N60" i="34" s="1"/>
  <c r="K63" i="34" l="1"/>
  <c r="M63" i="34" l="1"/>
  <c r="N63" i="34" s="1"/>
  <c r="I18" i="16" l="1"/>
  <c r="H18" i="16"/>
  <c r="K70" i="34" l="1"/>
  <c r="N70" i="34" s="1"/>
  <c r="K66" i="34" l="1"/>
  <c r="M66" i="34" s="1"/>
  <c r="N66" i="34" l="1"/>
  <c r="D94" i="6" l="1"/>
  <c r="K71" i="34" l="1"/>
  <c r="D91" i="6"/>
  <c r="H79" i="34"/>
  <c r="D93" i="6" l="1"/>
  <c r="D95" i="6" s="1"/>
  <c r="N71" i="34" l="1"/>
  <c r="C32" i="68"/>
  <c r="D87" i="6" l="1"/>
  <c r="J79" i="34"/>
  <c r="K67" i="34"/>
  <c r="D83" i="6"/>
  <c r="G79" i="34"/>
  <c r="M67" i="34" l="1"/>
  <c r="N67" i="34"/>
  <c r="K79" i="34"/>
  <c r="N79" i="34" l="1"/>
  <c r="D86" i="6"/>
  <c r="D88" i="6" s="1"/>
  <c r="M79" i="34"/>
  <c r="D116" i="68" l="1"/>
  <c r="C31" i="68"/>
  <c r="D77" i="6" l="1"/>
  <c r="K53" i="34"/>
  <c r="D74" i="6" l="1"/>
  <c r="I53" i="34"/>
  <c r="L18" i="34"/>
  <c r="L53" i="34" l="1"/>
  <c r="G10" i="59"/>
  <c r="I19" i="16" l="1"/>
  <c r="H19" i="16"/>
  <c r="D76" i="6" l="1"/>
  <c r="D78" i="6" s="1"/>
  <c r="N53" i="34"/>
  <c r="D115" i="68" s="1"/>
  <c r="O18" i="34"/>
  <c r="O53" i="34" s="1"/>
  <c r="D80" i="6" l="1"/>
  <c r="C28" i="68"/>
  <c r="C30" i="68" l="1"/>
  <c r="I20" i="16"/>
  <c r="I17" i="16" s="1"/>
  <c r="E40" i="5" s="1"/>
  <c r="E17" i="16"/>
  <c r="H20" i="16" l="1"/>
  <c r="H17" i="16" l="1"/>
  <c r="D40" i="5" s="1"/>
  <c r="F40" i="5" s="1"/>
  <c r="E36" i="59"/>
  <c r="E36" i="16" l="1"/>
  <c r="I12" i="16"/>
  <c r="E35" i="5" l="1"/>
  <c r="E41" i="5" s="1"/>
  <c r="I36" i="16"/>
  <c r="H12" i="16"/>
  <c r="D35" i="5" l="1"/>
  <c r="H36" i="16"/>
  <c r="D13" i="68"/>
  <c r="E42" i="5"/>
  <c r="D14" i="68" l="1"/>
  <c r="E43" i="5"/>
  <c r="D15" i="68" s="1"/>
  <c r="F35" i="5"/>
  <c r="D41" i="5"/>
  <c r="D42" i="5" l="1"/>
  <c r="C13" i="68"/>
  <c r="C111" i="68"/>
  <c r="C116" i="68"/>
  <c r="F41" i="5"/>
  <c r="E13" i="68" l="1"/>
  <c r="F42" i="5"/>
  <c r="C110" i="68"/>
  <c r="D43" i="5"/>
  <c r="C15" i="68" s="1"/>
  <c r="C14" i="68"/>
  <c r="E14" i="68" l="1"/>
  <c r="F43" i="5"/>
  <c r="E15" i="68" l="1"/>
  <c r="C8" i="52"/>
  <c r="G9" i="59" l="1"/>
  <c r="G36" i="59" s="1"/>
  <c r="C33" i="68" l="1"/>
  <c r="D99" i="6"/>
  <c r="C35" i="68"/>
  <c r="C34" i="68"/>
  <c r="C36" i="68" l="1"/>
  <c r="D100" i="6"/>
  <c r="C37" i="68" l="1"/>
  <c r="C104" i="68" s="1"/>
  <c r="C9" i="52"/>
  <c r="C106" i="68"/>
  <c r="C105" i="68"/>
  <c r="C10" i="52" l="1"/>
  <c r="C38" i="68" s="1"/>
</calcChain>
</file>

<file path=xl/sharedStrings.xml><?xml version="1.0" encoding="utf-8"?>
<sst xmlns="http://schemas.openxmlformats.org/spreadsheetml/2006/main" count="1369" uniqueCount="674">
  <si>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</si>
  <si>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</si>
  <si>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</si>
  <si>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</si>
  <si>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</si>
  <si>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</si>
  <si>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</si>
  <si>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</si>
  <si>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</si>
  <si>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</si>
  <si>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</si>
  <si>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</si>
  <si>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</si>
  <si>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</si>
  <si>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</si>
  <si>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</si>
  <si>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</si>
  <si>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</si>
  <si>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</si>
  <si>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</si>
  <si>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</si>
  <si>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</si>
  <si>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</si>
  <si>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</si>
  <si>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</si>
  <si>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</si>
  <si>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</si>
  <si>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</si>
  <si>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</si>
  <si>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</si>
  <si>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</si>
  <si>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</si>
  <si>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</si>
  <si>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</si>
  <si>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</si>
  <si>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</si>
  <si>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</si>
  <si>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</si>
  <si>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</si>
  <si>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</si>
  <si>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</si>
  <si>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</si>
  <si>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</si>
  <si>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</si>
  <si>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</si>
  <si>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</si>
  <si>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</si>
  <si>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</si>
  <si>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</si>
  <si>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</si>
  <si>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</si>
  <si>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</si>
  <si>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</si>
  <si>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</si>
  <si>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</si>
  <si>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</si>
  <si>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</si>
  <si>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</si>
  <si>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</si>
  <si>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</si>
  <si>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</si>
  <si>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</si>
  <si>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</si>
  <si>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</si>
  <si>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</si>
  <si>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</si>
  <si>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</si>
  <si>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</si>
  <si>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</si>
  <si>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</si>
  <si>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</si>
  <si>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</si>
  <si>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</si>
  <si>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</si>
  <si>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</si>
  <si>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</si>
  <si>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</si>
  <si>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</si>
  <si>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</si>
  <si>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</si>
  <si>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</si>
  <si>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</si>
  <si>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</si>
  <si>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</si>
  <si>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</si>
  <si>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</si>
  <si>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</si>
  <si>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</si>
  <si>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</si>
  <si>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</si>
  <si>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</si>
  <si>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</si>
  <si>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</si>
  <si>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</si>
  <si>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</si>
  <si>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</si>
  <si>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</si>
  <si>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</si>
  <si>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</si>
  <si>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</si>
  <si>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</si>
  <si>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</si>
  <si>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</si>
  <si>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</si>
  <si>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</si>
  <si>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</si>
  <si>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</si>
  <si>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</si>
  <si>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</si>
  <si>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</si>
  <si>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</si>
  <si>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</si>
  <si>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</si>
  <si>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</si>
  <si>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</si>
  <si>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</si>
  <si>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</si>
  <si>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</si>
  <si>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</si>
  <si>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</si>
  <si>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</si>
  <si>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</si>
  <si>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</si>
  <si>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</si>
  <si>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</si>
  <si>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</si>
  <si>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</si>
  <si>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</si>
  <si>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</si>
  <si>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</si>
  <si>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</si>
  <si>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</si>
  <si>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</si>
  <si>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</si>
  <si>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</si>
  <si>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</si>
  <si>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</si>
  <si>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</si>
  <si>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</si>
  <si>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</si>
  <si>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</si>
  <si>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</si>
  <si>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</si>
  <si>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</si>
  <si>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</si>
  <si>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</si>
  <si>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</si>
  <si>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</si>
  <si>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</si>
  <si>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</si>
  <si>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</si>
  <si>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</si>
  <si>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</si>
  <si>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</si>
  <si>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</si>
  <si>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</si>
  <si>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</si>
  <si>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</si>
  <si>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</si>
  <si>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</si>
  <si>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</si>
  <si>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</si>
  <si>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</si>
  <si>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</si>
  <si>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</si>
  <si>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</si>
  <si>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</si>
  <si>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</si>
  <si>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</si>
  <si>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</si>
  <si>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</si>
  <si>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</si>
  <si>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</si>
  <si>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</si>
  <si>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</si>
  <si>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</si>
  <si>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</si>
  <si>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</si>
  <si>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</si>
  <si>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</si>
  <si>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</si>
  <si>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</si>
  <si>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</si>
  <si>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</si>
  <si>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</si>
  <si>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</si>
  <si>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</si>
  <si>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</si>
  <si>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</si>
  <si>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</si>
  <si>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</si>
  <si>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</si>
  <si>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</si>
  <si>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</si>
  <si>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</si>
  <si>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</si>
  <si>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</si>
  <si>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</si>
  <si>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</si>
  <si>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</si>
  <si>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</si>
  <si>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</si>
  <si>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</si>
  <si>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</si>
  <si>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</si>
  <si>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</si>
  <si>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</si>
  <si>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</si>
  <si>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</si>
  <si>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</si>
  <si>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</si>
  <si>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</si>
  <si>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</si>
  <si>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</si>
  <si>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</si>
  <si>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</si>
  <si>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</si>
  <si>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</si>
  <si>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</si>
  <si>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</si>
  <si>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</si>
  <si>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</si>
  <si>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</si>
  <si>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</si>
  <si>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</si>
  <si>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</si>
  <si>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</si>
  <si>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</si>
  <si>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</si>
  <si>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</si>
  <si>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</si>
  <si>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</si>
  <si>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</si>
  <si>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</si>
  <si>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</si>
  <si>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</si>
  <si>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</si>
  <si>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</si>
  <si>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</si>
  <si>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</si>
  <si>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</si>
  <si>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</si>
  <si>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</si>
  <si>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</si>
  <si>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</si>
  <si>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</si>
  <si>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</si>
  <si>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</si>
  <si>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</si>
  <si>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</si>
  <si>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</si>
  <si>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</si>
  <si>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</si>
  <si>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</si>
  <si>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</si>
  <si>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</si>
  <si>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</si>
  <si>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</si>
  <si>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</si>
  <si>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</si>
  <si>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</si>
  <si>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</si>
  <si>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</si>
  <si>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</si>
  <si>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</si>
  <si>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</si>
  <si>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</si>
  <si>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</si>
  <si>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</si>
  <si>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</si>
  <si>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</si>
  <si>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</si>
  <si>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</si>
  <si>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</si>
  <si>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</si>
  <si>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</si>
  <si>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</si>
  <si>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</si>
  <si>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</si>
  <si>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</si>
  <si>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</si>
  <si>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</si>
  <si>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</si>
  <si>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</si>
  <si>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</si>
  <si>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</si>
  <si>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</si>
  <si>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</si>
  <si>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</si>
  <si>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</si>
  <si>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</si>
  <si>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</si>
  <si>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</si>
  <si>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</si>
  <si>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</si>
  <si>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</si>
  <si>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</si>
  <si>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</si>
  <si>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</si>
  <si>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</si>
  <si>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</si>
  <si>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</si>
  <si>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</si>
  <si>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</si>
  <si>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</si>
  <si>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</si>
  <si>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</si>
  <si>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</si>
  <si>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</si>
  <si>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</si>
  <si>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</si>
  <si>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</si>
  <si>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</si>
  <si>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</si>
  <si>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</si>
  <si>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</si>
  <si>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</si>
  <si>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</si>
  <si>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</si>
  <si>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</si>
  <si>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</si>
  <si>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</si>
  <si>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</si>
  <si>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</si>
  <si>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</si>
  <si>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</si>
  <si>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</si>
  <si>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</si>
  <si>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</si>
  <si>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</si>
  <si>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</si>
  <si>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</si>
  <si>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</si>
  <si>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</si>
  <si>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</si>
  <si>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</si>
  <si>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</si>
  <si>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</si>
  <si>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</si>
  <si>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</si>
  <si>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</si>
  <si>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</si>
  <si>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</si>
  <si>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</si>
  <si>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</si>
  <si>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</si>
  <si>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</si>
  <si>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</si>
  <si>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</si>
  <si>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</si>
  <si>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</si>
  <si>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</si>
  <si>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</si>
  <si>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</si>
  <si>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</si>
  <si>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</si>
  <si>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</si>
  <si>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</si>
  <si>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</si>
  <si>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</si>
  <si>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</si>
  <si>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</si>
  <si>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</si>
  <si>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</si>
  <si>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</si>
  <si>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</si>
  <si>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</si>
  <si>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</si>
  <si>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</si>
  <si>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</si>
  <si>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</si>
  <si>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</si>
  <si>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</si>
  <si>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</si>
  <si>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</si>
  <si>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</si>
  <si>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</si>
  <si>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</si>
  <si>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</si>
  <si>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</si>
  <si>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</si>
  <si>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</si>
  <si>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</si>
  <si>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</si>
  <si>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</si>
  <si>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</si>
  <si>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</si>
  <si>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</si>
  <si>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</si>
  <si>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</si>
  <si>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</si>
  <si>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</si>
  <si>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</si>
  <si>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</si>
  <si>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</si>
  <si>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</si>
  <si>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</si>
  <si>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</si>
  <si>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</si>
  <si>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</si>
  <si>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</si>
  <si>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</si>
  <si>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</si>
  <si>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</si>
  <si>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</si>
  <si>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</si>
  <si>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</si>
  <si>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</si>
  <si>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</si>
  <si>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</si>
  <si>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</si>
  <si>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</si>
  <si>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</si>
  <si>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</si>
  <si>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</si>
  <si>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</si>
  <si>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</si>
  <si>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</si>
  <si>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</si>
  <si>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</si>
  <si>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</si>
  <si>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</si>
  <si>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</si>
  <si>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</si>
  <si>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</si>
  <si>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</si>
  <si>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</si>
  <si>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</si>
  <si>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</si>
  <si>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</si>
  <si>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</si>
  <si>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</si>
  <si>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</si>
  <si>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</si>
  <si>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</si>
  <si>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</si>
  <si>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</si>
  <si>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</si>
  <si>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</si>
  <si>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</si>
  <si>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</si>
  <si>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</si>
  <si>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</si>
  <si>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</si>
  <si>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</si>
  <si>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</si>
  <si>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</si>
  <si>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</si>
  <si>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</si>
  <si>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</si>
  <si>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</si>
  <si>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</si>
  <si>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</si>
  <si>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</si>
  <si>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</si>
  <si>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</si>
  <si>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</si>
  <si>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</si>
  <si>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</si>
  <si>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</si>
  <si>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</si>
  <si>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</si>
  <si>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</si>
  <si>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</si>
  <si>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</si>
  <si>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</si>
  <si>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</si>
  <si>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</si>
  <si>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</si>
  <si>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</si>
  <si>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</si>
  <si>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</si>
  <si>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</si>
  <si>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</si>
  <si>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</si>
  <si>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</si>
  <si>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</si>
  <si>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</si>
  <si>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</si>
  <si>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</si>
  <si>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</si>
  <si>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</si>
  <si>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</si>
  <si>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</si>
  <si>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</si>
  <si>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</si>
  <si>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</si>
  <si>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</si>
  <si>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</si>
  <si>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</si>
  <si>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</si>
  <si>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</si>
  <si>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</si>
  <si>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</si>
  <si>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</si>
  <si>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</si>
  <si>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</si>
  <si>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</si>
  <si>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</si>
  <si>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</si>
  <si>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</si>
  <si>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</si>
  <si>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</si>
  <si>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</si>
  <si>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</si>
  <si>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</si>
  <si>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</si>
  <si>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</si>
  <si>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</si>
  <si>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</si>
  <si>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</si>
  <si>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</si>
  <si>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</si>
  <si>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</si>
  <si>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</si>
  <si>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</si>
  <si>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</si>
  <si>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</si>
  <si>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</si>
  <si>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</si>
  <si>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</si>
  <si>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</si>
  <si>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</si>
  <si>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</si>
  <si>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</si>
  <si>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</si>
  <si>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</si>
  <si>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</si>
  <si>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</si>
  <si>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</si>
  <si>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</si>
  <si>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</si>
  <si>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</si>
  <si>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</si>
  <si>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</si>
  <si>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</si>
  <si>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</si>
  <si>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</si>
  <si>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</si>
  <si>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</si>
  <si>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</si>
  <si>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</si>
  <si>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</si>
  <si>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</si>
  <si>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</si>
  <si>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</si>
  <si>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</si>
  <si>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</si>
  <si>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</si>
  <si>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</si>
  <si>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</si>
  <si>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</si>
  <si>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</si>
  <si>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</si>
  <si>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</si>
  <si>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</si>
  <si>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</si>
  <si>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</si>
  <si>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Level 25, 580 George Street</t>
  </si>
  <si>
    <t>Sydney</t>
  </si>
  <si>
    <t>PO Box R41</t>
  </si>
  <si>
    <t>Royal Exchange</t>
  </si>
  <si>
    <t>NSW</t>
  </si>
  <si>
    <t>APARegReporting@apa.com.au</t>
  </si>
  <si>
    <t>4. Recovered capital</t>
  </si>
  <si>
    <t>Transmission</t>
  </si>
  <si>
    <t>Corporate operating expenditure</t>
  </si>
  <si>
    <t>Shared leased interest</t>
  </si>
  <si>
    <t>Shared leased asset depreciation</t>
  </si>
  <si>
    <t>5-80</t>
  </si>
  <si>
    <t>N/A</t>
  </si>
  <si>
    <t>Various</t>
  </si>
  <si>
    <t>Per leased asset life</t>
  </si>
  <si>
    <t>2.4.6</t>
  </si>
  <si>
    <t>2.4.5</t>
  </si>
  <si>
    <t>Information Technology</t>
  </si>
  <si>
    <t>During FY16</t>
  </si>
  <si>
    <t>During FY17</t>
  </si>
  <si>
    <t>During FY18</t>
  </si>
  <si>
    <t>During FY19</t>
  </si>
  <si>
    <t>During FY20</t>
  </si>
  <si>
    <t>During FY21</t>
  </si>
  <si>
    <t>3.2.3</t>
  </si>
  <si>
    <t>3.2.2</t>
  </si>
  <si>
    <t>3.2.5</t>
  </si>
  <si>
    <t>3.2.4</t>
  </si>
  <si>
    <t>Column D</t>
  </si>
  <si>
    <t>A1</t>
  </si>
  <si>
    <t>Western Australia</t>
  </si>
  <si>
    <t>Eastern Goldfields Pipeline</t>
  </si>
  <si>
    <t>2.3.1 &amp; 2.3.1.1</t>
  </si>
  <si>
    <t>2.3.2</t>
  </si>
  <si>
    <t>2.3.2.1</t>
  </si>
  <si>
    <t>2.4.4</t>
  </si>
  <si>
    <t>2.3.2.2</t>
  </si>
  <si>
    <t>Customer Contributions</t>
  </si>
  <si>
    <t>APA OPERATIONS PTY LIMITED</t>
  </si>
  <si>
    <t>79 123 090 933</t>
  </si>
  <si>
    <t>Per Appendix A - Pipeline asset lives</t>
  </si>
  <si>
    <t>Indefinite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</si>
  <si>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</si>
  <si>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</si>
  <si>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</si>
  <si>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</si>
  <si>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</si>
  <si>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</si>
  <si>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</si>
  <si>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</si>
  <si>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</si>
  <si>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</si>
  <si>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</si>
  <si>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</si>
  <si>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</si>
  <si>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</si>
  <si>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</si>
  <si>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</si>
  <si>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</si>
  <si>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</si>
  <si>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</si>
  <si>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</si>
  <si>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</si>
  <si>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</si>
  <si>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</si>
  <si>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</si>
  <si>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</si>
  <si>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</si>
  <si>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</si>
  <si>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</si>
  <si>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</si>
  <si>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</si>
  <si>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</si>
  <si>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</si>
  <si>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</si>
  <si>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</si>
  <si>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 xml:space="preserve">APA has reported the shared assets information per fiscal year from date of acquisition. </t>
  </si>
  <si>
    <t>New assets are reported as commissioned with depreciation assumed in the next fiscal year.</t>
  </si>
  <si>
    <t>4.1.1</t>
  </si>
  <si>
    <t>In accordance with the Guideline, APA has not reported revenue in respect of exempt services against the relevant service category in Table 5.1. Instead, revenue associated with exempt services is aggregated and reported under “Total exempt services” in Table 5.1.</t>
  </si>
  <si>
    <t>APA amendment#</t>
  </si>
  <si>
    <t>APA Amendment record</t>
  </si>
  <si>
    <t>N7</t>
  </si>
  <si>
    <t>1/7/2019 to 30/6/2020</t>
  </si>
  <si>
    <t>C116</t>
  </si>
  <si>
    <t>Formula change</t>
  </si>
  <si>
    <t>Formula updated to include shared leased asset depreciation reported under other Other shared costs in tab 2.4 Shared costs</t>
  </si>
  <si>
    <t>The interest component of the leased assets (both Directly attributable and Shared RoU) has been included as part of Leased assets Interest/ Financing charges.</t>
  </si>
  <si>
    <t>4.4.1</t>
  </si>
  <si>
    <t>4.4.2</t>
  </si>
  <si>
    <t>4.4.3</t>
  </si>
  <si>
    <t>4.7</t>
  </si>
  <si>
    <t>I29</t>
  </si>
  <si>
    <t>Wrap text</t>
  </si>
  <si>
    <t>4.1</t>
  </si>
  <si>
    <t>C39</t>
  </si>
  <si>
    <t>Format changed to comma style and rounded off to nearest whole number</t>
  </si>
  <si>
    <t>During FY22</t>
  </si>
  <si>
    <t xml:space="preserve">Customer contribution in table 2.2.1 from FY21 onwards represents revenue in instances where a customer with an underlying GTA contributes to the capital expenditure of the pipeline. </t>
  </si>
  <si>
    <t xml:space="preserve">Other non-depreciable pipeline assets include other elements of total assets reported in the Balance Sheet (e.g. debtors, capital work in progress, contract intangibles etc.).  </t>
  </si>
  <si>
    <t>The majority of total shared assets reported represent Information Technology assets and other assets such as office related assets and motor vehicles. The values are reported on a gross book basis.</t>
  </si>
  <si>
    <t xml:space="preserve">Net tax liabilities incorporate mid-year tax depreciation for capital expenditure incurred during the fiscal year. </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</si>
  <si>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immaterial shared assets included in prior years reporting have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</si>
  <si>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t>During FY23</t>
  </si>
  <si>
    <t>Current year depreciation reported of $1,752,758 is made up of depreciation expense of $1,761,337 and the reversal of accumulated depreciation relating to an asset disposed during the year of $8,579.</t>
  </si>
  <si>
    <t xml:space="preserve">Other depreciable pipeline assets include items such as information technology systems, motor vehicles, office and pipeline related costs which have different useful lives ranging from 5 to 80 years. APA has reported the information by asset categories in a summary line reflective of all assets acquired at inception to 30 June 2023. </t>
  </si>
  <si>
    <t>The financial reporting under non scheme is an annual reporting requirement for APA's non scheme pipelines, requiring annual publishing by 31 October 2023.  This information was published on Tuesday 31st October 2023.</t>
  </si>
  <si>
    <t>APA has reported the information by asset categories in a summary line reflective of all assets acquired from inception to 30 June 2023.</t>
  </si>
  <si>
    <t>Disposals and early terminations recognised include a half year capitalised WACC.</t>
  </si>
  <si>
    <r>
      <rPr>
        <b/>
        <sz val="10.5"/>
        <rFont val="Century Gothic"/>
        <family val="2"/>
      </rPr>
      <t>Payroll review</t>
    </r>
    <r>
      <rPr>
        <sz val="10.5"/>
        <rFont val="Century Gothic"/>
        <family val="2"/>
      </rPr>
      <t xml:space="preserve">
In FY22, APA Group identified certain employees across the Group were not paid in full compliance with the Group's Obligations under APA' enterprise agreements (EA).  Included in the records of of the APA corporate entity is the provision for the payroll review, which represents APA’s estimate of the historical payment error,
For financial accounting purposes, the Group Statutory financial information (FY21 and retained earnings) was restated to account for the impact of the payroll review. 
As the regulatory framework under part 23 does not account for retained earnings, the cumulative payroll adjustment for all years was accounted for in FY22 and prior periods were not restated. The payroll adjustment has been allocated to individual pipelines based on a combination of direct costs attributable to pipelines and where the cost was not directly attributable, based on relevant non causal drivers. 
In FY22, included in wages of $1,784,470, recorded in  the ‘Statement of Pipeline Revenues and Expenses’, is $141,797 of payroll costs relating to prior periods. APA also concluded that the amounts charged to the profit or loss in FY22 relating to prior periods had no material impact for Part 23 reporting purposes.</t>
    </r>
  </si>
  <si>
    <t xml:space="preserve">Prior to FY22, capital expenditure is reported in the period commissioned and excludes capital work in progress.  The reported capital additions include capitalised maintenance costs.  </t>
  </si>
  <si>
    <t xml:space="preserve">From FY23 onwards, capital additions will be as follows:
• For pipelines assets, capital expenditure will be reported “as incurred”.
• For shared support assets and shared leased asset, capital expenditure will be reported “as commissioned”.
As a result of transitioning to the “as incurred” methodology, in FY23 the capital expenditure addition reported in the RCM will include expenditure incurred in earlier periods, that had not been commissioned by the end of FY22.
</t>
  </si>
  <si>
    <t>New assets are reported as commissioned with depreciation assumed from the date of service.</t>
  </si>
  <si>
    <t>Rebecca Culbertson  (Head of Investor Relations)</t>
  </si>
  <si>
    <t>+61 (07) 3565 3270</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</si>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</sst>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s>
  <fonts count="9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sz val="10"/>
      <color theme="1"/>
      <name val="Century Gothic"/>
      <family val="2"/>
    </font>
    <font>
      <sz val="11"/>
      <color theme="1"/>
      <name val="Calibri"/>
      <family val="2"/>
    </font>
    <font>
      <b/>
      <sz val="11"/>
      <name val="Century Gothic"/>
      <family val="2"/>
    </font>
    <font>
      <sz val="10.5"/>
      <name val="Century Gothic"/>
      <family val="2"/>
    </font>
    <font>
      <sz val="10"/>
      <name val="Arial"/>
      <family val="2"/>
    </font>
    <font>
      <sz val="14"/>
      <color rgb="FF0000FF"/>
      <name val="Arial"/>
      <family val="2"/>
    </font>
    <font>
      <b/>
      <sz val="10.5"/>
      <name val="Century Gothic"/>
      <family val="2"/>
    </font>
    <font>
      <u/>
      <sz val="11"/>
      <color theme="10"/>
      <name val="Calibri"/>
      <family val="2"/>
      <scheme val="minor"/>
    </font>
  </fonts>
  <fills count="54">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s>
  <borders count="5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51">
    <xf numFmtId="0" fontId="0"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164" fontId="9" fillId="13" borderId="0" applyNumberFormat="0" applyFont="0" applyBorder="0" applyAlignment="0">
      <alignment horizontal="right"/>
    </xf>
    <xf numFmtId="41" fontId="9" fillId="13" borderId="0" applyNumberFormat="0" applyFont="0" applyBorder="0" applyAlignment="0">
      <alignment horizontal="right"/>
    </xf>
    <xf numFmtId="41" fontId="45" fillId="13" borderId="0" applyNumberFormat="0" applyFont="0" applyBorder="0" applyAlignment="0">
      <alignment horizontal="right"/>
    </xf>
    <xf numFmtId="41" fontId="45" fillId="13" borderId="0" applyNumberFormat="0" applyFont="0" applyBorder="0" applyAlignment="0">
      <alignment horizontal="right"/>
    </xf>
    <xf numFmtId="0" fontId="23" fillId="8" borderId="1" applyNumberFormat="0" applyAlignment="0" applyProtection="0"/>
    <xf numFmtId="0" fontId="23" fillId="9" borderId="1" applyNumberFormat="0" applyAlignment="0" applyProtection="0"/>
    <xf numFmtId="0" fontId="24" fillId="26" borderId="2" applyNumberFormat="0" applyAlignment="0" applyProtection="0"/>
    <xf numFmtId="0" fontId="24" fillId="27" borderId="2" applyNumberFormat="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5" fillId="0" borderId="0" applyFont="0" applyFill="0" applyBorder="0" applyAlignment="0" applyProtection="0"/>
    <xf numFmtId="43" fontId="45" fillId="0" borderId="0" applyFont="0" applyFill="0" applyBorder="0" applyAlignment="0" applyProtection="0"/>
    <xf numFmtId="0" fontId="25" fillId="0" borderId="0" applyNumberFormat="0" applyFill="0" applyBorder="0" applyAlignment="0" applyProtection="0"/>
    <xf numFmtId="0" fontId="26" fillId="28" borderId="0" applyNumberFormat="0" applyBorder="0" applyAlignment="0" applyProtection="0"/>
    <xf numFmtId="0" fontId="26" fillId="29" borderId="0" applyNumberFormat="0" applyBorder="0" applyAlignment="0" applyProtection="0"/>
    <xf numFmtId="0" fontId="27" fillId="0" borderId="3" applyNumberFormat="0" applyFill="0" applyAlignment="0" applyProtection="0"/>
    <xf numFmtId="0" fontId="28" fillId="0" borderId="4" applyNumberFormat="0" applyFill="0" applyAlignment="0" applyProtection="0"/>
    <xf numFmtId="0" fontId="29" fillId="0" borderId="5" applyNumberFormat="0" applyFill="0" applyAlignment="0" applyProtection="0"/>
    <xf numFmtId="0" fontId="29" fillId="0" borderId="0" applyNumberFormat="0" applyFill="0" applyBorder="0" applyAlignment="0" applyProtection="0"/>
    <xf numFmtId="0" fontId="16" fillId="0" borderId="0" applyNumberFormat="0" applyFill="0" applyBorder="0" applyAlignment="0" applyProtection="0">
      <alignment vertical="top"/>
      <protection locked="0"/>
    </xf>
    <xf numFmtId="0" fontId="30" fillId="4" borderId="1" applyNumberFormat="0" applyAlignment="0" applyProtection="0"/>
    <xf numFmtId="0" fontId="30" fillId="5" borderId="1" applyNumberFormat="0" applyAlignment="0" applyProtection="0"/>
    <xf numFmtId="164" fontId="4" fillId="30" borderId="0" applyFont="0" applyBorder="0" applyAlignment="0">
      <alignment horizontal="right"/>
      <protection locked="0"/>
    </xf>
    <xf numFmtId="41" fontId="9" fillId="30" borderId="0" applyFont="0" applyBorder="0" applyAlignment="0">
      <alignment horizontal="right"/>
      <protection locked="0"/>
    </xf>
    <xf numFmtId="41" fontId="45" fillId="30" borderId="0" applyFont="0" applyBorder="0" applyAlignment="0">
      <alignment horizontal="right"/>
      <protection locked="0"/>
    </xf>
    <xf numFmtId="41" fontId="45" fillId="30" borderId="0" applyFont="0" applyBorder="0" applyAlignment="0">
      <alignment horizontal="right"/>
      <protection locked="0"/>
    </xf>
    <xf numFmtId="165" fontId="9" fillId="29" borderId="0" applyFont="0" applyBorder="0">
      <alignment horizontal="right"/>
      <protection locked="0"/>
    </xf>
    <xf numFmtId="165" fontId="45" fillId="29" borderId="0" applyFont="0" applyBorder="0">
      <alignment horizontal="right"/>
      <protection locked="0"/>
    </xf>
    <xf numFmtId="164" fontId="9" fillId="7" borderId="0" applyFont="0" applyBorder="0">
      <alignment horizontal="right"/>
      <protection locked="0"/>
    </xf>
    <xf numFmtId="41" fontId="9" fillId="7" borderId="0" applyFont="0" applyBorder="0">
      <alignment horizontal="right"/>
      <protection locked="0"/>
    </xf>
    <xf numFmtId="41" fontId="45" fillId="7" borderId="0" applyFont="0" applyBorder="0">
      <alignment horizontal="right"/>
      <protection locked="0"/>
    </xf>
    <xf numFmtId="41" fontId="45" fillId="7" borderId="0" applyFont="0" applyBorder="0">
      <alignment horizontal="right"/>
      <protection locked="0"/>
    </xf>
    <xf numFmtId="0" fontId="31" fillId="0" borderId="6" applyNumberFormat="0" applyFill="0" applyAlignment="0" applyProtection="0"/>
    <xf numFmtId="0" fontId="32" fillId="10" borderId="0" applyNumberFormat="0" applyBorder="0" applyAlignment="0" applyProtection="0"/>
    <xf numFmtId="0" fontId="32" fillId="11" borderId="0" applyNumberFormat="0" applyBorder="0" applyAlignment="0" applyProtection="0"/>
    <xf numFmtId="0" fontId="53" fillId="0" borderId="0"/>
    <xf numFmtId="0" fontId="44" fillId="0" borderId="0"/>
    <xf numFmtId="0" fontId="9" fillId="0" borderId="0"/>
    <xf numFmtId="0" fontId="45" fillId="0" borderId="0"/>
    <xf numFmtId="1" fontId="54" fillId="0" borderId="0"/>
    <xf numFmtId="0" fontId="4" fillId="9" borderId="0"/>
    <xf numFmtId="0" fontId="4" fillId="9" borderId="0"/>
    <xf numFmtId="0" fontId="4" fillId="9" borderId="0"/>
    <xf numFmtId="0" fontId="4" fillId="0" borderId="0"/>
    <xf numFmtId="0" fontId="4" fillId="9" borderId="0"/>
    <xf numFmtId="0" fontId="9" fillId="9" borderId="0"/>
    <xf numFmtId="0" fontId="4" fillId="9" borderId="0"/>
    <xf numFmtId="0" fontId="4" fillId="9" borderId="0"/>
    <xf numFmtId="0" fontId="45" fillId="9" borderId="0"/>
    <xf numFmtId="0" fontId="4" fillId="9" borderId="0"/>
    <xf numFmtId="0" fontId="9" fillId="6" borderId="7" applyNumberFormat="0" applyFont="0" applyAlignment="0" applyProtection="0"/>
    <xf numFmtId="0" fontId="45" fillId="7" borderId="7" applyNumberFormat="0" applyFont="0" applyAlignment="0" applyProtection="0"/>
    <xf numFmtId="0" fontId="33" fillId="8" borderId="8" applyNumberFormat="0" applyAlignment="0" applyProtection="0"/>
    <xf numFmtId="0" fontId="33" fillId="9" borderId="8" applyNumberFormat="0" applyAlignment="0" applyProtection="0"/>
    <xf numFmtId="9" fontId="4" fillId="0" borderId="0" applyFont="0" applyFill="0" applyBorder="0" applyAlignment="0" applyProtection="0"/>
    <xf numFmtId="0" fontId="4" fillId="0" borderId="0"/>
    <xf numFmtId="0" fontId="9" fillId="0" borderId="0"/>
    <xf numFmtId="0" fontId="45" fillId="0" borderId="0"/>
    <xf numFmtId="0" fontId="45" fillId="0" borderId="0"/>
    <xf numFmtId="0" fontId="55" fillId="32" borderId="38" applyNumberFormat="0" applyProtection="0"/>
    <xf numFmtId="0" fontId="56" fillId="0" borderId="38" applyNumberFormat="0" applyFill="0" applyProtection="0"/>
    <xf numFmtId="0" fontId="57" fillId="0" borderId="38" applyNumberFormat="0" applyFill="0" applyProtection="0"/>
    <xf numFmtId="0" fontId="34" fillId="0" borderId="0" applyNumberFormat="0" applyFill="0" applyBorder="0" applyAlignment="0" applyProtection="0"/>
    <xf numFmtId="0" fontId="35" fillId="0" borderId="9" applyNumberFormat="0" applyFill="0" applyAlignment="0" applyProtection="0"/>
    <xf numFmtId="0" fontId="36" fillId="0" borderId="0" applyNumberForma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applyNumberFormat="0" applyFill="0" applyBorder="0" applyAlignment="0" applyProtection="0"/>
    <xf numFmtId="43" fontId="9" fillId="0" borderId="0" applyFont="0" applyFill="0" applyBorder="0" applyAlignment="0" applyProtection="0"/>
    <xf numFmtId="0" fontId="9" fillId="0" borderId="0" applyNumberFormat="0" applyFill="0" applyBorder="0" applyAlignment="0" applyProtection="0"/>
    <xf numFmtId="0" fontId="84" fillId="0" borderId="0"/>
    <xf numFmtId="43"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0" fontId="3" fillId="0" borderId="0"/>
    <xf numFmtId="0" fontId="66" fillId="0" borderId="0"/>
    <xf numFmtId="43"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85" fillId="0" borderId="0"/>
    <xf numFmtId="0" fontId="86"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9" fontId="89" fillId="0" borderId="0" applyFont="0" applyFill="0" applyBorder="0" applyAlignment="0" applyProtection="0"/>
    <xf numFmtId="43" fontId="4" fillId="0" borderId="0" applyFont="0" applyFill="0" applyBorder="0" applyAlignment="0" applyProtection="0"/>
    <xf numFmtId="0" fontId="2"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0" fontId="1" fillId="0" borderId="0"/>
    <xf numFmtId="0" fontId="92" fillId="0" borderId="0" applyNumberFormat="0" applyFill="0" applyBorder="0" applyAlignment="0" applyProtection="0"/>
    <xf numFmtId="43" fontId="4" fillId="0" borderId="0" applyFont="0" applyFill="0" applyBorder="0" applyAlignment="0" applyProtection="0"/>
    <xf numFmtId="0" fontId="4" fillId="0" borderId="0"/>
  </cellStyleXfs>
  <cellXfs count="565">
    <xf numFmtId="0" fontId="0" fillId="0" borderId="0" xfId="0"/>
    <xf numFmtId="0" fontId="5" fillId="9" borderId="0" xfId="95" applyFont="1"/>
    <xf numFmtId="0" fontId="4" fillId="9" borderId="0" xfId="95"/>
    <xf numFmtId="0" fontId="6" fillId="9" borderId="0" xfId="95" applyFont="1"/>
    <xf numFmtId="2" fontId="10" fillId="9" borderId="0" xfId="95" applyNumberFormat="1" applyFont="1" applyBorder="1" applyAlignment="1" applyProtection="1">
      <alignment horizontal="left"/>
    </xf>
    <xf numFmtId="0" fontId="11" fillId="9" borderId="0" xfId="95" applyFont="1" applyAlignment="1" applyProtection="1">
      <protection locked="0"/>
    </xf>
    <xf numFmtId="0" fontId="11" fillId="9" borderId="0" xfId="95" applyFont="1" applyProtection="1">
      <protection locked="0"/>
    </xf>
    <xf numFmtId="0" fontId="10" fillId="9" borderId="0" xfId="95" applyFont="1"/>
    <xf numFmtId="0" fontId="4" fillId="9" borderId="0" xfId="95" applyAlignment="1"/>
    <xf numFmtId="0" fontId="14" fillId="9" borderId="0" xfId="93" applyFont="1"/>
    <xf numFmtId="0" fontId="14" fillId="9" borderId="0" xfId="93" applyFont="1" applyFill="1" applyBorder="1"/>
    <xf numFmtId="0" fontId="14" fillId="9" borderId="0" xfId="93" applyFont="1" applyFill="1"/>
    <xf numFmtId="0" fontId="15" fillId="9" borderId="0" xfId="93" applyFont="1" applyFill="1" applyBorder="1" applyAlignment="1">
      <alignment vertical="center"/>
    </xf>
    <xf numFmtId="0" fontId="15" fillId="9" borderId="0" xfId="93" applyFont="1" applyFill="1" applyBorder="1" applyAlignment="1"/>
    <xf numFmtId="0" fontId="14" fillId="9" borderId="0" xfId="93" applyFont="1" applyFill="1" applyBorder="1" applyAlignment="1">
      <alignment vertical="center"/>
    </xf>
    <xf numFmtId="0" fontId="14" fillId="9" borderId="0" xfId="93" applyFont="1" applyAlignment="1">
      <alignment vertical="center"/>
    </xf>
    <xf numFmtId="0" fontId="7" fillId="9" borderId="0" xfId="93" applyFont="1" applyFill="1" applyBorder="1" applyAlignment="1">
      <alignment vertical="center"/>
    </xf>
    <xf numFmtId="0" fontId="14" fillId="9" borderId="0" xfId="93" applyFont="1" applyFill="1" applyAlignment="1">
      <alignment vertical="center"/>
    </xf>
    <xf numFmtId="0" fontId="19" fillId="9" borderId="0" xfId="93" applyFont="1" applyFill="1" applyBorder="1" applyAlignment="1">
      <alignment vertical="center"/>
    </xf>
    <xf numFmtId="0" fontId="14" fillId="0" borderId="0" xfId="93" applyFont="1" applyFill="1" applyBorder="1"/>
    <xf numFmtId="0" fontId="5" fillId="9" borderId="0" xfId="97" applyFont="1"/>
    <xf numFmtId="0" fontId="38" fillId="9" borderId="0" xfId="96" applyFont="1" applyFill="1" applyBorder="1" applyAlignment="1"/>
    <xf numFmtId="0" fontId="4" fillId="9" borderId="0" xfId="97"/>
    <xf numFmtId="0" fontId="5" fillId="0" borderId="0" xfId="97" applyFont="1" applyFill="1" applyAlignment="1"/>
    <xf numFmtId="167" fontId="6" fillId="9" borderId="0" xfId="97" applyNumberFormat="1" applyFont="1" applyBorder="1" applyAlignment="1">
      <alignment horizontal="left"/>
    </xf>
    <xf numFmtId="49" fontId="9" fillId="9" borderId="0" xfId="97" applyNumberFormat="1" applyFont="1"/>
    <xf numFmtId="2" fontId="9" fillId="9" borderId="0" xfId="97" applyNumberFormat="1" applyFont="1" applyBorder="1"/>
    <xf numFmtId="164" fontId="9" fillId="9" borderId="0" xfId="97" applyNumberFormat="1" applyFont="1" applyBorder="1" applyAlignment="1">
      <alignment horizontal="center"/>
    </xf>
    <xf numFmtId="164" fontId="9" fillId="9" borderId="0" xfId="97" applyNumberFormat="1" applyFont="1" applyBorder="1"/>
    <xf numFmtId="0" fontId="9" fillId="9" borderId="0" xfId="97" applyFont="1"/>
    <xf numFmtId="0" fontId="6" fillId="9" borderId="0" xfId="97" applyFont="1"/>
    <xf numFmtId="0" fontId="42" fillId="9" borderId="0" xfId="97" applyFont="1"/>
    <xf numFmtId="0" fontId="7" fillId="9" borderId="0" xfId="97" applyFont="1"/>
    <xf numFmtId="39" fontId="9" fillId="9" borderId="0" xfId="97" applyNumberFormat="1" applyFont="1"/>
    <xf numFmtId="0" fontId="4" fillId="9" borderId="0" xfId="100"/>
    <xf numFmtId="0" fontId="5" fillId="9" borderId="0" xfId="100" applyFont="1" applyAlignment="1"/>
    <xf numFmtId="49" fontId="9" fillId="9" borderId="0" xfId="100" applyNumberFormat="1" applyFont="1"/>
    <xf numFmtId="164" fontId="9" fillId="9" borderId="0" xfId="100" applyNumberFormat="1" applyFont="1" applyBorder="1"/>
    <xf numFmtId="167" fontId="7" fillId="9" borderId="0" xfId="100" applyNumberFormat="1" applyFont="1" applyBorder="1" applyAlignment="1">
      <alignment horizontal="left"/>
    </xf>
    <xf numFmtId="49" fontId="6" fillId="13" borderId="10" xfId="100" applyNumberFormat="1" applyFont="1" applyFill="1" applyBorder="1" applyAlignment="1">
      <alignment horizontal="right"/>
    </xf>
    <xf numFmtId="168" fontId="13" fillId="31" borderId="0" xfId="0" applyNumberFormat="1" applyFont="1" applyFill="1" applyBorder="1" applyAlignment="1">
      <alignment horizontal="left" vertical="center" wrapText="1"/>
    </xf>
    <xf numFmtId="167" fontId="9" fillId="13" borderId="10" xfId="102" applyNumberFormat="1" applyFont="1" applyFill="1" applyBorder="1" applyAlignment="1">
      <alignment horizontal="right"/>
    </xf>
    <xf numFmtId="0" fontId="39" fillId="13" borderId="11" xfId="100" applyFont="1" applyFill="1" applyBorder="1" applyAlignment="1">
      <alignment horizontal="right"/>
    </xf>
    <xf numFmtId="167" fontId="6" fillId="13" borderId="10" xfId="102" applyNumberFormat="1" applyFont="1" applyFill="1" applyBorder="1" applyAlignment="1">
      <alignment horizontal="right"/>
    </xf>
    <xf numFmtId="0" fontId="9" fillId="33" borderId="0" xfId="97" applyFont="1" applyFill="1"/>
    <xf numFmtId="0" fontId="9" fillId="33" borderId="0" xfId="0" applyFont="1" applyFill="1"/>
    <xf numFmtId="43" fontId="6" fillId="13" borderId="10" xfId="59" applyFont="1" applyFill="1" applyBorder="1" applyAlignment="1">
      <alignment horizontal="right"/>
    </xf>
    <xf numFmtId="0" fontId="58" fillId="9" borderId="0" xfId="95" applyFont="1"/>
    <xf numFmtId="0" fontId="43" fillId="34" borderId="0" xfId="0" applyNumberFormat="1" applyFont="1" applyFill="1" applyAlignment="1"/>
    <xf numFmtId="0" fontId="14" fillId="9" borderId="0" xfId="93" applyFont="1" applyBorder="1" applyAlignment="1">
      <alignment vertical="center"/>
    </xf>
    <xf numFmtId="0" fontId="4" fillId="9" borderId="0" xfId="93" applyFill="1" applyBorder="1"/>
    <xf numFmtId="0" fontId="9" fillId="9" borderId="0" xfId="95" applyFont="1"/>
    <xf numFmtId="0" fontId="46" fillId="35" borderId="0" xfId="97" applyFont="1" applyFill="1"/>
    <xf numFmtId="0" fontId="47" fillId="35" borderId="0" xfId="97" applyFont="1" applyFill="1"/>
    <xf numFmtId="14" fontId="46" fillId="35" borderId="0" xfId="97" applyNumberFormat="1" applyFont="1" applyFill="1"/>
    <xf numFmtId="14" fontId="46" fillId="35" borderId="0" xfId="97" applyNumberFormat="1" applyFont="1" applyFill="1" applyAlignment="1">
      <alignment horizontal="left"/>
    </xf>
    <xf numFmtId="167" fontId="9" fillId="7" borderId="10" xfId="97" applyNumberFormat="1" applyFont="1" applyFill="1" applyBorder="1" applyAlignment="1">
      <alignment horizontal="left"/>
    </xf>
    <xf numFmtId="168" fontId="48" fillId="31" borderId="0" xfId="0" applyNumberFormat="1" applyFont="1" applyFill="1" applyBorder="1" applyAlignment="1">
      <alignment horizontal="left" vertical="center" wrapText="1"/>
    </xf>
    <xf numFmtId="14" fontId="46" fillId="35" borderId="0" xfId="97" applyNumberFormat="1" applyFont="1" applyFill="1" applyAlignment="1">
      <alignment vertical="center"/>
    </xf>
    <xf numFmtId="14" fontId="46" fillId="35" borderId="0" xfId="97" applyNumberFormat="1" applyFont="1" applyFill="1" applyAlignment="1">
      <alignment horizontal="left" vertical="center"/>
    </xf>
    <xf numFmtId="0" fontId="9" fillId="33" borderId="0" xfId="99" applyFont="1" applyFill="1" applyBorder="1" applyAlignment="1">
      <alignment vertical="center"/>
    </xf>
    <xf numFmtId="0" fontId="9" fillId="36" borderId="12" xfId="97" applyFont="1" applyFill="1" applyBorder="1" applyAlignment="1"/>
    <xf numFmtId="0" fontId="13" fillId="36" borderId="0" xfId="97" applyFont="1" applyFill="1" applyBorder="1"/>
    <xf numFmtId="0" fontId="13" fillId="36" borderId="0" xfId="97" applyFont="1" applyFill="1" applyBorder="1" applyAlignment="1">
      <alignment horizontal="right" indent="1"/>
    </xf>
    <xf numFmtId="0" fontId="9" fillId="36" borderId="13" xfId="97" applyFont="1" applyFill="1" applyBorder="1" applyAlignment="1"/>
    <xf numFmtId="0" fontId="9" fillId="36" borderId="12" xfId="97" applyFont="1" applyFill="1" applyBorder="1"/>
    <xf numFmtId="0" fontId="9" fillId="36" borderId="14" xfId="97" applyFont="1" applyFill="1" applyBorder="1"/>
    <xf numFmtId="0" fontId="13" fillId="36" borderId="15" xfId="97" applyFont="1" applyFill="1" applyBorder="1" applyAlignment="1" applyProtection="1">
      <protection locked="0"/>
    </xf>
    <xf numFmtId="0" fontId="9" fillId="36" borderId="15" xfId="97" applyFont="1" applyFill="1" applyBorder="1" applyProtection="1">
      <protection locked="0"/>
    </xf>
    <xf numFmtId="0" fontId="9" fillId="36" borderId="15" xfId="97" applyFont="1" applyFill="1" applyBorder="1"/>
    <xf numFmtId="0" fontId="9" fillId="36" borderId="15" xfId="97" applyFont="1" applyFill="1" applyBorder="1" applyAlignment="1" applyProtection="1">
      <protection locked="0"/>
    </xf>
    <xf numFmtId="0" fontId="9" fillId="36" borderId="16" xfId="97" applyFont="1" applyFill="1" applyBorder="1"/>
    <xf numFmtId="0" fontId="9" fillId="36" borderId="0" xfId="97" applyFont="1" applyFill="1" applyBorder="1"/>
    <xf numFmtId="0" fontId="9" fillId="36" borderId="13" xfId="97" applyFont="1" applyFill="1" applyBorder="1"/>
    <xf numFmtId="0" fontId="59" fillId="36" borderId="17" xfId="93" applyFont="1" applyFill="1" applyBorder="1"/>
    <xf numFmtId="0" fontId="59" fillId="36" borderId="18" xfId="93" applyFont="1" applyFill="1" applyBorder="1"/>
    <xf numFmtId="0" fontId="59" fillId="36" borderId="0" xfId="93" applyFont="1" applyFill="1" applyBorder="1" applyAlignment="1">
      <alignment horizontal="center" vertical="center"/>
    </xf>
    <xf numFmtId="0" fontId="60" fillId="36" borderId="0" xfId="93" applyFont="1" applyFill="1" applyBorder="1" applyAlignment="1">
      <alignment horizontal="center" vertical="center"/>
    </xf>
    <xf numFmtId="0" fontId="59" fillId="36" borderId="19" xfId="93" applyFont="1" applyFill="1" applyBorder="1" applyAlignment="1">
      <alignment vertical="center"/>
    </xf>
    <xf numFmtId="0" fontId="59" fillId="36" borderId="0" xfId="93" applyFont="1" applyFill="1" applyBorder="1"/>
    <xf numFmtId="0" fontId="61" fillId="36" borderId="0" xfId="93" applyFont="1" applyFill="1" applyBorder="1"/>
    <xf numFmtId="0" fontId="62" fillId="36" borderId="0" xfId="72" applyFont="1" applyFill="1" applyBorder="1" applyAlignment="1" applyProtection="1"/>
    <xf numFmtId="0" fontId="59" fillId="36" borderId="20" xfId="93" applyFont="1" applyFill="1" applyBorder="1"/>
    <xf numFmtId="0" fontId="59" fillId="36" borderId="21" xfId="93" applyFont="1" applyFill="1" applyBorder="1"/>
    <xf numFmtId="0" fontId="17" fillId="37" borderId="20" xfId="93" applyFont="1" applyFill="1" applyBorder="1" applyAlignment="1">
      <alignment vertical="center"/>
    </xf>
    <xf numFmtId="0" fontId="6" fillId="37" borderId="17" xfId="93" applyFont="1" applyFill="1" applyBorder="1" applyAlignment="1">
      <alignment vertical="center"/>
    </xf>
    <xf numFmtId="0" fontId="6" fillId="37" borderId="18" xfId="93" applyFont="1" applyFill="1" applyBorder="1" applyAlignment="1">
      <alignment vertical="center"/>
    </xf>
    <xf numFmtId="0" fontId="17" fillId="37" borderId="22" xfId="93" applyFont="1" applyFill="1" applyBorder="1" applyAlignment="1">
      <alignment vertical="center"/>
    </xf>
    <xf numFmtId="0" fontId="6" fillId="37" borderId="0" xfId="93" applyFont="1" applyFill="1" applyBorder="1" applyAlignment="1">
      <alignment vertical="center"/>
    </xf>
    <xf numFmtId="0" fontId="17" fillId="37" borderId="15" xfId="93" applyFont="1" applyFill="1" applyBorder="1" applyAlignment="1">
      <alignment vertical="center"/>
    </xf>
    <xf numFmtId="0" fontId="14" fillId="37" borderId="0" xfId="93" applyFont="1" applyFill="1" applyBorder="1" applyAlignment="1">
      <alignment vertical="center"/>
    </xf>
    <xf numFmtId="0" fontId="17" fillId="37" borderId="0" xfId="93" applyFont="1" applyFill="1" applyBorder="1" applyAlignment="1">
      <alignment vertical="center"/>
    </xf>
    <xf numFmtId="0" fontId="14" fillId="37" borderId="23" xfId="93" applyFont="1" applyFill="1" applyBorder="1"/>
    <xf numFmtId="0" fontId="6" fillId="37" borderId="13" xfId="93" applyFont="1" applyFill="1" applyBorder="1" applyAlignment="1">
      <alignment vertical="center"/>
    </xf>
    <xf numFmtId="0" fontId="14" fillId="37" borderId="13" xfId="93" applyFont="1" applyFill="1" applyBorder="1"/>
    <xf numFmtId="0" fontId="14" fillId="37" borderId="16" xfId="93" applyFont="1" applyFill="1" applyBorder="1"/>
    <xf numFmtId="168" fontId="13" fillId="36" borderId="10" xfId="97" quotePrefix="1" applyNumberFormat="1" applyFont="1" applyFill="1" applyBorder="1" applyAlignment="1">
      <alignment vertical="center" wrapText="1"/>
    </xf>
    <xf numFmtId="168" fontId="39" fillId="36" borderId="10" xfId="97" quotePrefix="1" applyNumberFormat="1" applyFont="1" applyFill="1" applyBorder="1" applyAlignment="1">
      <alignment horizontal="center" vertical="center" wrapText="1"/>
    </xf>
    <xf numFmtId="49" fontId="39" fillId="36" borderId="10" xfId="97" applyNumberFormat="1" applyFont="1" applyFill="1" applyBorder="1" applyAlignment="1">
      <alignment horizontal="center" vertical="center" wrapText="1"/>
    </xf>
    <xf numFmtId="0" fontId="63" fillId="7" borderId="24" xfId="97" applyFont="1" applyFill="1" applyBorder="1" applyAlignment="1" applyProtection="1">
      <alignment horizontal="left"/>
      <protection locked="0"/>
    </xf>
    <xf numFmtId="0" fontId="63" fillId="7" borderId="25" xfId="97" applyNumberFormat="1" applyFont="1" applyFill="1" applyBorder="1" applyAlignment="1">
      <alignment horizontal="center"/>
    </xf>
    <xf numFmtId="167" fontId="63" fillId="7" borderId="25" xfId="97" applyNumberFormat="1" applyFont="1" applyFill="1" applyBorder="1" applyAlignment="1">
      <alignment horizontal="center"/>
    </xf>
    <xf numFmtId="167" fontId="63" fillId="7" borderId="10" xfId="97" applyNumberFormat="1" applyFont="1" applyFill="1" applyBorder="1" applyAlignment="1">
      <alignment horizontal="center"/>
    </xf>
    <xf numFmtId="49" fontId="39" fillId="36" borderId="26" xfId="97" applyNumberFormat="1" applyFont="1" applyFill="1" applyBorder="1" applyAlignment="1">
      <alignment horizontal="center" vertical="center" wrapText="1"/>
    </xf>
    <xf numFmtId="2" fontId="39" fillId="36" borderId="10" xfId="97" applyNumberFormat="1" applyFont="1" applyFill="1" applyBorder="1" applyAlignment="1">
      <alignment horizontal="center" vertical="center" wrapText="1"/>
    </xf>
    <xf numFmtId="0" fontId="13" fillId="36" borderId="10" xfId="97" applyFont="1" applyFill="1" applyBorder="1"/>
    <xf numFmtId="2" fontId="13" fillId="36" borderId="10" xfId="59" applyNumberFormat="1" applyFont="1" applyFill="1" applyBorder="1" applyAlignment="1">
      <alignment horizontal="center"/>
    </xf>
    <xf numFmtId="167" fontId="13" fillId="36" borderId="10" xfId="97" applyNumberFormat="1" applyFont="1" applyFill="1" applyBorder="1" applyAlignment="1">
      <alignment horizontal="left"/>
    </xf>
    <xf numFmtId="168" fontId="13" fillId="36" borderId="10" xfId="97" quotePrefix="1" applyNumberFormat="1" applyFont="1" applyFill="1" applyBorder="1" applyAlignment="1">
      <alignment horizontal="right" vertical="center" wrapText="1"/>
    </xf>
    <xf numFmtId="49" fontId="39" fillId="36" borderId="11" xfId="97" applyNumberFormat="1" applyFont="1" applyFill="1" applyBorder="1" applyAlignment="1">
      <alignment horizontal="center" vertical="center" wrapText="1"/>
    </xf>
    <xf numFmtId="49" fontId="39" fillId="36" borderId="27" xfId="97" applyNumberFormat="1" applyFont="1" applyFill="1" applyBorder="1" applyAlignment="1">
      <alignment horizontal="center" vertical="center" wrapText="1"/>
    </xf>
    <xf numFmtId="49" fontId="39" fillId="36" borderId="10" xfId="100" applyNumberFormat="1" applyFont="1" applyFill="1" applyBorder="1" applyAlignment="1">
      <alignment horizontal="center" vertical="center" wrapText="1"/>
    </xf>
    <xf numFmtId="164" fontId="39" fillId="36" borderId="10" xfId="100" applyNumberFormat="1" applyFont="1" applyFill="1" applyBorder="1" applyAlignment="1">
      <alignment horizontal="right" vertical="center" wrapText="1"/>
    </xf>
    <xf numFmtId="49" fontId="39" fillId="36" borderId="10" xfId="100" applyNumberFormat="1" applyFont="1" applyFill="1" applyBorder="1" applyAlignment="1">
      <alignment horizontal="center"/>
    </xf>
    <xf numFmtId="167" fontId="13" fillId="36" borderId="28" xfId="59" applyNumberFormat="1" applyFont="1" applyFill="1" applyBorder="1" applyAlignment="1">
      <alignment horizontal="right" vertical="center"/>
    </xf>
    <xf numFmtId="10" fontId="63" fillId="7" borderId="10" xfId="100" applyNumberFormat="1" applyFont="1" applyFill="1" applyBorder="1" applyAlignment="1">
      <alignment horizontal="right"/>
    </xf>
    <xf numFmtId="49" fontId="39" fillId="36" borderId="10" xfId="100" applyNumberFormat="1" applyFont="1" applyFill="1" applyBorder="1" applyAlignment="1">
      <alignment horizontal="right" vertical="center" wrapText="1"/>
    </xf>
    <xf numFmtId="49" fontId="39" fillId="36" borderId="28" xfId="100" applyNumberFormat="1" applyFont="1" applyFill="1" applyBorder="1" applyAlignment="1">
      <alignment horizontal="center"/>
    </xf>
    <xf numFmtId="168" fontId="39" fillId="36" borderId="10" xfId="98" quotePrefix="1" applyNumberFormat="1" applyFont="1" applyFill="1" applyBorder="1" applyAlignment="1">
      <alignment horizontal="center" vertical="center" wrapText="1"/>
    </xf>
    <xf numFmtId="2" fontId="39" fillId="36" borderId="29" xfId="98" applyNumberFormat="1" applyFont="1" applyFill="1" applyBorder="1" applyAlignment="1">
      <alignment horizontal="center" vertical="center" wrapText="1"/>
    </xf>
    <xf numFmtId="164" fontId="39" fillId="36" borderId="10" xfId="100" applyNumberFormat="1" applyFont="1" applyFill="1" applyBorder="1" applyAlignment="1">
      <alignment horizontal="center" vertical="center" wrapText="1"/>
    </xf>
    <xf numFmtId="49" fontId="13" fillId="36" borderId="28" xfId="100" applyNumberFormat="1" applyFont="1" applyFill="1" applyBorder="1" applyAlignment="1">
      <alignment horizontal="center"/>
    </xf>
    <xf numFmtId="2" fontId="13" fillId="36" borderId="10" xfId="59" applyNumberFormat="1" applyFont="1" applyFill="1" applyBorder="1" applyAlignment="1">
      <alignment horizontal="center" wrapText="1"/>
    </xf>
    <xf numFmtId="168" fontId="39" fillId="36" borderId="10" xfId="102" applyNumberFormat="1" applyFont="1" applyFill="1" applyBorder="1" applyAlignment="1">
      <alignment horizontal="center" vertical="center" wrapText="1"/>
    </xf>
    <xf numFmtId="49" fontId="39" fillId="36" borderId="10" xfId="102" applyNumberFormat="1" applyFont="1" applyFill="1" applyBorder="1" applyAlignment="1">
      <alignment horizontal="center" vertical="center" wrapText="1"/>
    </xf>
    <xf numFmtId="167" fontId="8" fillId="36" borderId="10" xfId="102" applyNumberFormat="1" applyFont="1" applyFill="1" applyBorder="1" applyAlignment="1">
      <alignment horizontal="left"/>
    </xf>
    <xf numFmtId="167" fontId="13" fillId="36" borderId="28" xfId="59" applyNumberFormat="1" applyFont="1" applyFill="1" applyBorder="1" applyAlignment="1">
      <alignment horizontal="center" vertical="center"/>
    </xf>
    <xf numFmtId="49" fontId="39" fillId="36" borderId="30" xfId="102" applyNumberFormat="1" applyFont="1" applyFill="1" applyBorder="1" applyAlignment="1">
      <alignment horizontal="center" vertical="center" wrapText="1"/>
    </xf>
    <xf numFmtId="49" fontId="39" fillId="36" borderId="0" xfId="102" applyNumberFormat="1" applyFont="1" applyFill="1" applyBorder="1" applyAlignment="1">
      <alignment horizontal="center" vertical="center" wrapText="1"/>
    </xf>
    <xf numFmtId="167" fontId="64" fillId="36" borderId="10" xfId="102" applyNumberFormat="1" applyFont="1" applyFill="1" applyBorder="1" applyAlignment="1">
      <alignment horizontal="left"/>
    </xf>
    <xf numFmtId="49" fontId="39" fillId="36" borderId="10" xfId="102" applyNumberFormat="1" applyFont="1" applyFill="1" applyBorder="1" applyAlignment="1">
      <alignment horizontal="left" vertical="center" wrapText="1"/>
    </xf>
    <xf numFmtId="14" fontId="63" fillId="7" borderId="25" xfId="97" applyNumberFormat="1" applyFont="1" applyFill="1" applyBorder="1" applyAlignment="1">
      <alignment horizontal="center"/>
    </xf>
    <xf numFmtId="49" fontId="6" fillId="38" borderId="27" xfId="100" applyNumberFormat="1" applyFont="1" applyFill="1" applyBorder="1" applyAlignment="1">
      <alignment horizontal="center" vertical="center" wrapText="1"/>
    </xf>
    <xf numFmtId="49" fontId="6" fillId="38" borderId="11" xfId="100" applyNumberFormat="1" applyFont="1" applyFill="1" applyBorder="1" applyAlignment="1">
      <alignment horizontal="left" vertical="center" wrapText="1"/>
    </xf>
    <xf numFmtId="168" fontId="49" fillId="38" borderId="11" xfId="97" quotePrefix="1" applyNumberFormat="1" applyFont="1" applyFill="1" applyBorder="1" applyAlignment="1">
      <alignment horizontal="left" vertical="center" wrapText="1"/>
    </xf>
    <xf numFmtId="0" fontId="47" fillId="38" borderId="27" xfId="97" applyFont="1" applyFill="1" applyBorder="1"/>
    <xf numFmtId="0" fontId="47" fillId="38" borderId="25" xfId="97" applyFont="1" applyFill="1" applyBorder="1"/>
    <xf numFmtId="168" fontId="13" fillId="36" borderId="10" xfId="97" quotePrefix="1" applyNumberFormat="1" applyFont="1" applyFill="1" applyBorder="1" applyAlignment="1">
      <alignment horizontal="left" vertical="center" wrapText="1" indent="1"/>
    </xf>
    <xf numFmtId="167" fontId="9" fillId="38" borderId="11" xfId="97" applyNumberFormat="1" applyFont="1" applyFill="1" applyBorder="1" applyAlignment="1">
      <alignment horizontal="left"/>
    </xf>
    <xf numFmtId="0" fontId="6" fillId="38" borderId="27" xfId="97" applyFont="1" applyFill="1" applyBorder="1"/>
    <xf numFmtId="2" fontId="9" fillId="38" borderId="27" xfId="59" applyNumberFormat="1" applyFont="1" applyFill="1" applyBorder="1" applyAlignment="1">
      <alignment horizontal="center"/>
    </xf>
    <xf numFmtId="2" fontId="9" fillId="38" borderId="25" xfId="59" applyNumberFormat="1" applyFont="1" applyFill="1" applyBorder="1" applyAlignment="1">
      <alignment horizontal="center"/>
    </xf>
    <xf numFmtId="49" fontId="13" fillId="36" borderId="10" xfId="97" applyNumberFormat="1" applyFont="1" applyFill="1" applyBorder="1" applyAlignment="1">
      <alignment horizontal="left" indent="1"/>
    </xf>
    <xf numFmtId="49" fontId="13" fillId="31" borderId="10" xfId="97" applyNumberFormat="1" applyFont="1" applyFill="1" applyBorder="1" applyAlignment="1">
      <alignment horizontal="left" indent="1"/>
    </xf>
    <xf numFmtId="49" fontId="13" fillId="36" borderId="10" xfId="97" applyNumberFormat="1" applyFont="1" applyFill="1" applyBorder="1" applyAlignment="1">
      <alignment horizontal="left" wrapText="1" indent="1"/>
    </xf>
    <xf numFmtId="49" fontId="13" fillId="36" borderId="10" xfId="101" applyNumberFormat="1" applyFont="1" applyFill="1" applyBorder="1" applyAlignment="1">
      <alignment horizontal="left" vertical="center" wrapText="1" indent="1"/>
    </xf>
    <xf numFmtId="0" fontId="63" fillId="7" borderId="10" xfId="100" applyNumberFormat="1" applyFont="1" applyFill="1" applyBorder="1" applyAlignment="1">
      <alignment horizontal="left" indent="1"/>
    </xf>
    <xf numFmtId="41" fontId="65" fillId="38" borderId="27" xfId="98" applyNumberFormat="1" applyFont="1" applyFill="1" applyBorder="1"/>
    <xf numFmtId="167" fontId="66" fillId="38" borderId="27" xfId="62" applyNumberFormat="1" applyFont="1" applyFill="1" applyBorder="1" applyAlignment="1">
      <alignment horizontal="center" vertical="center"/>
    </xf>
    <xf numFmtId="167" fontId="66" fillId="38" borderId="25" xfId="62" applyNumberFormat="1" applyFont="1" applyFill="1" applyBorder="1" applyAlignment="1">
      <alignment horizontal="center" vertical="center"/>
    </xf>
    <xf numFmtId="41" fontId="13" fillId="31" borderId="10" xfId="98" applyNumberFormat="1" applyFont="1" applyFill="1" applyBorder="1" applyAlignment="1">
      <alignment horizontal="left" indent="1"/>
    </xf>
    <xf numFmtId="169" fontId="9" fillId="7" borderId="10" xfId="100" applyNumberFormat="1" applyFont="1" applyFill="1" applyBorder="1" applyAlignment="1">
      <alignment horizontal="left" indent="1"/>
    </xf>
    <xf numFmtId="168" fontId="13" fillId="36" borderId="10" xfId="0" applyNumberFormat="1" applyFont="1" applyFill="1" applyBorder="1" applyAlignment="1">
      <alignment horizontal="left" vertical="center" wrapText="1" indent="1"/>
    </xf>
    <xf numFmtId="49" fontId="39" fillId="36" borderId="10" xfId="102" applyNumberFormat="1" applyFont="1" applyFill="1" applyBorder="1" applyAlignment="1">
      <alignment horizontal="left" vertical="center" wrapText="1" indent="1"/>
    </xf>
    <xf numFmtId="49" fontId="13" fillId="36" borderId="10" xfId="102" applyNumberFormat="1" applyFont="1" applyFill="1" applyBorder="1" applyAlignment="1">
      <alignment horizontal="left" vertical="center" wrapText="1" indent="1"/>
    </xf>
    <xf numFmtId="49" fontId="13" fillId="36" borderId="10" xfId="100" applyNumberFormat="1" applyFont="1" applyFill="1" applyBorder="1" applyAlignment="1">
      <alignment horizontal="left" vertical="center" wrapText="1" indent="1"/>
    </xf>
    <xf numFmtId="49" fontId="6" fillId="38" borderId="11" xfId="102" applyNumberFormat="1" applyFont="1" applyFill="1" applyBorder="1" applyAlignment="1">
      <alignment horizontal="left" vertical="center" wrapText="1"/>
    </xf>
    <xf numFmtId="168" fontId="9" fillId="38" borderId="25" xfId="0" applyNumberFormat="1" applyFont="1" applyFill="1" applyBorder="1" applyAlignment="1">
      <alignment horizontal="left" vertical="center" wrapText="1" indent="1"/>
    </xf>
    <xf numFmtId="167" fontId="66" fillId="38" borderId="11" xfId="98" applyNumberFormat="1" applyFont="1" applyFill="1" applyBorder="1" applyAlignment="1">
      <alignment horizontal="left" indent="1"/>
    </xf>
    <xf numFmtId="0" fontId="63" fillId="7" borderId="10" xfId="59" applyNumberFormat="1" applyFont="1" applyFill="1" applyBorder="1" applyAlignment="1">
      <alignment horizontal="left" indent="1"/>
    </xf>
    <xf numFmtId="0" fontId="13" fillId="39" borderId="10" xfId="98" applyNumberFormat="1" applyFont="1" applyFill="1" applyBorder="1" applyAlignment="1">
      <alignment horizontal="left" indent="1"/>
    </xf>
    <xf numFmtId="167" fontId="9" fillId="38" borderId="11" xfId="97" applyNumberFormat="1" applyFont="1" applyFill="1" applyBorder="1" applyAlignment="1">
      <alignment horizontal="left" indent="1"/>
    </xf>
    <xf numFmtId="0" fontId="64" fillId="36" borderId="31" xfId="97" applyFont="1" applyFill="1" applyBorder="1" applyAlignment="1">
      <alignment horizontal="left" indent="1"/>
    </xf>
    <xf numFmtId="0" fontId="67" fillId="36" borderId="22" xfId="97" applyFont="1" applyFill="1" applyBorder="1" applyAlignment="1">
      <alignment horizontal="left" indent="1"/>
    </xf>
    <xf numFmtId="0" fontId="64" fillId="36" borderId="22" xfId="97" applyFont="1" applyFill="1" applyBorder="1" applyAlignment="1">
      <alignment horizontal="left" indent="1"/>
    </xf>
    <xf numFmtId="0" fontId="64" fillId="36" borderId="23" xfId="97" applyFont="1" applyFill="1" applyBorder="1" applyAlignment="1">
      <alignment horizontal="left" indent="1"/>
    </xf>
    <xf numFmtId="0" fontId="68" fillId="36" borderId="25" xfId="95" applyFont="1" applyFill="1" applyBorder="1"/>
    <xf numFmtId="0" fontId="12" fillId="9" borderId="0" xfId="95" applyFont="1" applyBorder="1"/>
    <xf numFmtId="0" fontId="4" fillId="9" borderId="0" xfId="95" applyBorder="1"/>
    <xf numFmtId="164" fontId="6" fillId="7" borderId="0" xfId="75" applyFont="1" applyFill="1" applyBorder="1" applyAlignment="1">
      <protection locked="0"/>
    </xf>
    <xf numFmtId="164" fontId="6" fillId="7" borderId="15" xfId="75" applyFont="1" applyFill="1" applyBorder="1" applyAlignment="1">
      <protection locked="0"/>
    </xf>
    <xf numFmtId="164" fontId="6" fillId="13" borderId="13" xfId="51" applyFont="1" applyBorder="1" applyAlignment="1"/>
    <xf numFmtId="164" fontId="6" fillId="13" borderId="16" xfId="51" applyFont="1" applyBorder="1" applyAlignment="1"/>
    <xf numFmtId="164" fontId="6" fillId="7" borderId="22" xfId="75" applyFont="1" applyFill="1" applyBorder="1" applyAlignment="1">
      <alignment horizontal="left" indent="1"/>
      <protection locked="0"/>
    </xf>
    <xf numFmtId="164" fontId="6" fillId="36" borderId="0" xfId="75" applyFont="1" applyFill="1" applyBorder="1" applyAlignment="1">
      <protection locked="0"/>
    </xf>
    <xf numFmtId="164" fontId="6" fillId="36" borderId="15" xfId="75" applyFont="1" applyFill="1" applyBorder="1" applyAlignment="1">
      <protection locked="0"/>
    </xf>
    <xf numFmtId="164" fontId="67" fillId="36" borderId="22" xfId="75" applyFont="1" applyFill="1" applyBorder="1" applyAlignment="1">
      <alignment horizontal="left" indent="1"/>
      <protection locked="0"/>
    </xf>
    <xf numFmtId="164" fontId="6" fillId="13" borderId="23" xfId="51" applyFont="1" applyBorder="1" applyAlignment="1">
      <alignment horizontal="left" indent="1"/>
    </xf>
    <xf numFmtId="0" fontId="69" fillId="36" borderId="22" xfId="97" applyFont="1" applyFill="1" applyBorder="1" applyAlignment="1">
      <alignment horizontal="left" indent="1"/>
    </xf>
    <xf numFmtId="0" fontId="68" fillId="36" borderId="11" xfId="95" applyFont="1" applyFill="1" applyBorder="1" applyAlignment="1">
      <alignment horizontal="left" indent="1"/>
    </xf>
    <xf numFmtId="0" fontId="12" fillId="9" borderId="0" xfId="95" applyFont="1" applyBorder="1" applyAlignment="1">
      <alignment horizontal="left" indent="1"/>
    </xf>
    <xf numFmtId="0" fontId="4" fillId="9" borderId="0" xfId="95" applyBorder="1" applyAlignment="1">
      <alignment horizontal="left" indent="1"/>
    </xf>
    <xf numFmtId="1" fontId="54" fillId="0" borderId="0" xfId="92"/>
    <xf numFmtId="14" fontId="54" fillId="0" borderId="0" xfId="92" applyNumberFormat="1" applyAlignment="1">
      <alignment vertical="top"/>
    </xf>
    <xf numFmtId="1" fontId="54" fillId="0" borderId="0" xfId="92" applyAlignment="1">
      <alignment horizontal="center" vertical="top"/>
    </xf>
    <xf numFmtId="1" fontId="54" fillId="0" borderId="0" xfId="92" applyAlignment="1">
      <alignment vertical="top"/>
    </xf>
    <xf numFmtId="1" fontId="54" fillId="0" borderId="0" xfId="92" applyAlignment="1">
      <alignment vertical="top" wrapText="1"/>
    </xf>
    <xf numFmtId="1" fontId="54" fillId="0" borderId="0" xfId="92" applyAlignment="1">
      <alignment horizontal="center"/>
    </xf>
    <xf numFmtId="171" fontId="63" fillId="7" borderId="10" xfId="102" applyNumberFormat="1" applyFont="1" applyFill="1" applyBorder="1" applyAlignment="1">
      <alignment horizontal="right"/>
    </xf>
    <xf numFmtId="169" fontId="9" fillId="35" borderId="10" xfId="100" applyNumberFormat="1" applyFont="1" applyFill="1" applyBorder="1" applyAlignment="1">
      <alignment horizontal="left"/>
    </xf>
    <xf numFmtId="1" fontId="54" fillId="33" borderId="0" xfId="92" applyFill="1" applyBorder="1"/>
    <xf numFmtId="1" fontId="70" fillId="33" borderId="0" xfId="92" applyFont="1" applyFill="1" applyBorder="1" applyAlignment="1">
      <alignment horizontal="center" vertical="center" wrapText="1"/>
    </xf>
    <xf numFmtId="1" fontId="54" fillId="33" borderId="0" xfId="92" applyFill="1" applyBorder="1" applyAlignment="1">
      <alignment horizontal="center" vertical="center"/>
    </xf>
    <xf numFmtId="1" fontId="54" fillId="33" borderId="0" xfId="92" applyFill="1" applyBorder="1" applyAlignment="1">
      <alignment vertical="top"/>
    </xf>
    <xf numFmtId="1" fontId="54" fillId="33" borderId="0" xfId="92" applyFill="1" applyBorder="1" applyAlignment="1">
      <alignment vertical="top" wrapText="1"/>
    </xf>
    <xf numFmtId="1" fontId="54" fillId="36" borderId="0" xfId="92" applyFill="1" applyAlignment="1">
      <alignment horizontal="center" vertical="center"/>
    </xf>
    <xf numFmtId="1" fontId="54" fillId="36" borderId="0" xfId="92" applyFill="1" applyAlignment="1">
      <alignment horizontal="center" vertical="center" wrapText="1"/>
    </xf>
    <xf numFmtId="0" fontId="7" fillId="0" borderId="0" xfId="99" applyFont="1" applyFill="1" applyBorder="1" applyAlignment="1">
      <alignment horizontal="left" vertical="center"/>
    </xf>
    <xf numFmtId="0" fontId="4" fillId="9" borderId="0" xfId="97" applyAlignment="1"/>
    <xf numFmtId="0" fontId="71" fillId="9" borderId="0" xfId="95" applyFont="1"/>
    <xf numFmtId="0" fontId="46" fillId="40" borderId="0" xfId="98" applyFont="1" applyFill="1"/>
    <xf numFmtId="0" fontId="47" fillId="40" borderId="0" xfId="98" applyFont="1" applyFill="1"/>
    <xf numFmtId="14" fontId="46" fillId="40" borderId="0" xfId="98" applyNumberFormat="1" applyFont="1" applyFill="1"/>
    <xf numFmtId="14" fontId="46" fillId="40" borderId="0" xfId="98" applyNumberFormat="1" applyFont="1" applyFill="1" applyAlignment="1">
      <alignment horizontal="left"/>
    </xf>
    <xf numFmtId="168" fontId="74" fillId="41" borderId="39" xfId="114" applyNumberFormat="1" applyFont="1" applyFill="1" applyBorder="1"/>
    <xf numFmtId="0" fontId="71" fillId="9" borderId="0" xfId="97" applyFont="1"/>
    <xf numFmtId="0" fontId="18" fillId="37" borderId="0" xfId="93" applyFont="1" applyFill="1" applyBorder="1" applyAlignment="1">
      <alignment horizontal="left" vertical="center"/>
    </xf>
    <xf numFmtId="168" fontId="39" fillId="36" borderId="11" xfId="98" quotePrefix="1" applyNumberFormat="1" applyFont="1" applyFill="1" applyBorder="1" applyAlignment="1">
      <alignment horizontal="center" vertical="center" wrapText="1"/>
    </xf>
    <xf numFmtId="2" fontId="39" fillId="36" borderId="26" xfId="98" applyNumberFormat="1" applyFont="1" applyFill="1" applyBorder="1" applyAlignment="1">
      <alignment horizontal="center" vertical="center" wrapText="1"/>
    </xf>
    <xf numFmtId="14" fontId="63" fillId="7" borderId="25" xfId="98" applyNumberFormat="1" applyFont="1" applyFill="1" applyBorder="1" applyAlignment="1">
      <alignment horizontal="right"/>
    </xf>
    <xf numFmtId="167" fontId="77" fillId="36" borderId="10" xfId="102" applyNumberFormat="1" applyFont="1" applyFill="1" applyBorder="1" applyAlignment="1">
      <alignment horizontal="left"/>
    </xf>
    <xf numFmtId="168" fontId="67" fillId="36" borderId="10" xfId="102" applyNumberFormat="1" applyFont="1" applyFill="1" applyBorder="1" applyAlignment="1">
      <alignment horizontal="center" vertical="center" wrapText="1"/>
    </xf>
    <xf numFmtId="0" fontId="50" fillId="34" borderId="0" xfId="0" applyNumberFormat="1" applyFont="1" applyFill="1" applyAlignment="1"/>
    <xf numFmtId="41" fontId="6" fillId="13" borderId="10" xfId="59" applyNumberFormat="1" applyFont="1" applyFill="1" applyBorder="1" applyAlignment="1">
      <alignment horizontal="right"/>
    </xf>
    <xf numFmtId="168" fontId="13" fillId="31" borderId="0" xfId="0" applyNumberFormat="1" applyFont="1" applyFill="1" applyAlignment="1">
      <alignment horizontal="left" vertical="center" wrapText="1"/>
    </xf>
    <xf numFmtId="49" fontId="67" fillId="36" borderId="28" xfId="100" applyNumberFormat="1" applyFont="1" applyFill="1" applyBorder="1" applyAlignment="1">
      <alignment horizontal="center" vertical="center" wrapText="1"/>
    </xf>
    <xf numFmtId="49" fontId="67" fillId="36" borderId="32" xfId="100" applyNumberFormat="1" applyFont="1" applyFill="1" applyBorder="1" applyAlignment="1">
      <alignment horizontal="center" vertical="center" wrapText="1"/>
    </xf>
    <xf numFmtId="49" fontId="67" fillId="36" borderId="24" xfId="100" applyNumberFormat="1" applyFont="1" applyFill="1" applyBorder="1" applyAlignment="1">
      <alignment horizontal="center" vertical="top" wrapText="1"/>
    </xf>
    <xf numFmtId="0" fontId="51" fillId="0" borderId="10" xfId="0" applyNumberFormat="1" applyFont="1" applyFill="1" applyBorder="1" applyAlignment="1" applyProtection="1">
      <alignment horizontal="center" wrapText="1"/>
      <protection locked="0"/>
    </xf>
    <xf numFmtId="49" fontId="74" fillId="42" borderId="10" xfId="100" applyNumberFormat="1" applyFont="1" applyFill="1" applyBorder="1" applyAlignment="1">
      <alignment horizontal="center" vertical="center" wrapText="1"/>
    </xf>
    <xf numFmtId="49" fontId="74" fillId="43" borderId="10" xfId="100" applyNumberFormat="1" applyFont="1" applyFill="1" applyBorder="1" applyAlignment="1">
      <alignment horizontal="center" vertical="center" wrapText="1"/>
    </xf>
    <xf numFmtId="0" fontId="41" fillId="44" borderId="10" xfId="59" applyNumberFormat="1" applyFont="1" applyFill="1" applyBorder="1" applyAlignment="1"/>
    <xf numFmtId="0" fontId="6" fillId="38" borderId="27" xfId="59" applyNumberFormat="1" applyFont="1" applyFill="1" applyBorder="1" applyAlignment="1">
      <alignment horizontal="center" vertical="center" wrapText="1"/>
    </xf>
    <xf numFmtId="0" fontId="13" fillId="44" borderId="10" xfId="100" applyNumberFormat="1" applyFont="1" applyFill="1" applyBorder="1" applyAlignment="1">
      <alignment horizontal="left" vertical="center" wrapText="1" indent="1"/>
    </xf>
    <xf numFmtId="49" fontId="39" fillId="39" borderId="10" xfId="100" applyNumberFormat="1" applyFont="1" applyFill="1" applyBorder="1" applyAlignment="1">
      <alignment horizontal="left" vertical="center" wrapText="1"/>
    </xf>
    <xf numFmtId="49" fontId="6" fillId="38" borderId="10" xfId="100" applyNumberFormat="1" applyFont="1" applyFill="1" applyBorder="1" applyAlignment="1">
      <alignment horizontal="left" vertical="center" wrapText="1"/>
    </xf>
    <xf numFmtId="168" fontId="39" fillId="36" borderId="33" xfId="97" applyNumberFormat="1" applyFont="1" applyFill="1" applyBorder="1" applyAlignment="1">
      <alignment horizontal="center" vertical="center" wrapText="1"/>
    </xf>
    <xf numFmtId="168" fontId="39" fillId="36" borderId="10" xfId="97" applyNumberFormat="1" applyFont="1" applyFill="1" applyBorder="1" applyAlignment="1">
      <alignment horizontal="center" vertical="center" wrapText="1"/>
    </xf>
    <xf numFmtId="49" fontId="78" fillId="41" borderId="10" xfId="114" applyNumberFormat="1" applyFont="1" applyFill="1" applyBorder="1" applyAlignment="1"/>
    <xf numFmtId="49" fontId="78" fillId="41" borderId="40" xfId="114" applyNumberFormat="1" applyFont="1" applyFill="1" applyBorder="1"/>
    <xf numFmtId="49" fontId="78" fillId="41" borderId="10" xfId="114" applyNumberFormat="1" applyFont="1" applyFill="1" applyBorder="1" applyAlignment="1">
      <alignment wrapText="1"/>
    </xf>
    <xf numFmtId="41" fontId="78" fillId="41" borderId="10" xfId="114" applyNumberFormat="1" applyFont="1" applyFill="1" applyBorder="1"/>
    <xf numFmtId="168" fontId="74" fillId="41" borderId="10" xfId="114" applyNumberFormat="1" applyFont="1" applyFill="1" applyBorder="1"/>
    <xf numFmtId="0" fontId="79" fillId="0" borderId="0" xfId="114" applyFont="1" applyFill="1" applyBorder="1"/>
    <xf numFmtId="10" fontId="79" fillId="40" borderId="10" xfId="114" applyNumberFormat="1" applyFont="1" applyFill="1" applyBorder="1"/>
    <xf numFmtId="168" fontId="13" fillId="36" borderId="11" xfId="97" quotePrefix="1" applyNumberFormat="1" applyFont="1" applyFill="1" applyBorder="1" applyAlignment="1">
      <alignment horizontal="left" vertical="center" wrapText="1" indent="1"/>
    </xf>
    <xf numFmtId="10" fontId="75" fillId="40" borderId="10" xfId="113" applyNumberFormat="1" applyFont="1" applyFill="1" applyBorder="1"/>
    <xf numFmtId="168" fontId="39" fillId="36" borderId="27" xfId="97" applyNumberFormat="1" applyFont="1" applyFill="1" applyBorder="1" applyAlignment="1">
      <alignment horizontal="center" vertical="center" wrapText="1"/>
    </xf>
    <xf numFmtId="1" fontId="39" fillId="36" borderId="10" xfId="97" applyNumberFormat="1" applyFont="1" applyFill="1" applyBorder="1" applyAlignment="1">
      <alignment horizontal="center" vertical="center" wrapText="1"/>
    </xf>
    <xf numFmtId="172" fontId="75" fillId="40" borderId="10" xfId="113" applyNumberFormat="1" applyFont="1" applyFill="1" applyBorder="1" applyAlignment="1"/>
    <xf numFmtId="168" fontId="39" fillId="36" borderId="10" xfId="97" applyNumberFormat="1" applyFont="1" applyFill="1" applyBorder="1" applyAlignment="1">
      <alignment horizontal="left" vertical="center" wrapText="1"/>
    </xf>
    <xf numFmtId="168" fontId="13" fillId="36" borderId="10" xfId="97" quotePrefix="1" applyNumberFormat="1" applyFont="1" applyFill="1" applyBorder="1" applyAlignment="1">
      <alignment horizontal="left" vertical="center" wrapText="1" indent="3"/>
    </xf>
    <xf numFmtId="168" fontId="67" fillId="36" borderId="10" xfId="97" applyNumberFormat="1" applyFont="1" applyFill="1" applyBorder="1" applyAlignment="1">
      <alignment horizontal="left" vertical="center" wrapText="1"/>
    </xf>
    <xf numFmtId="168" fontId="64" fillId="36" borderId="10" xfId="97" quotePrefix="1" applyNumberFormat="1" applyFont="1" applyFill="1" applyBorder="1" applyAlignment="1">
      <alignment horizontal="left" vertical="center" wrapText="1" indent="1"/>
    </xf>
    <xf numFmtId="172" fontId="75" fillId="40" borderId="10" xfId="113" applyNumberFormat="1" applyFont="1" applyFill="1" applyBorder="1"/>
    <xf numFmtId="172" fontId="75" fillId="40" borderId="10" xfId="107" applyNumberFormat="1" applyFont="1" applyFill="1" applyBorder="1" applyAlignment="1">
      <alignment horizontal="right"/>
    </xf>
    <xf numFmtId="41" fontId="63" fillId="7" borderId="10" xfId="59" applyNumberFormat="1" applyFont="1" applyFill="1" applyBorder="1" applyAlignment="1">
      <alignment horizontal="left" indent="1"/>
    </xf>
    <xf numFmtId="41" fontId="9" fillId="13" borderId="10" xfId="59" applyNumberFormat="1" applyFont="1" applyFill="1" applyBorder="1" applyAlignment="1"/>
    <xf numFmtId="0" fontId="63" fillId="7" borderId="10" xfId="97" applyNumberFormat="1" applyFont="1" applyFill="1" applyBorder="1" applyAlignment="1">
      <alignment horizontal="right" indent="1"/>
    </xf>
    <xf numFmtId="14" fontId="63" fillId="7" borderId="25" xfId="97" applyNumberFormat="1" applyFont="1" applyFill="1" applyBorder="1" applyAlignment="1">
      <alignment horizontal="right"/>
    </xf>
    <xf numFmtId="0" fontId="63" fillId="7" borderId="25" xfId="97" applyNumberFormat="1" applyFont="1" applyFill="1" applyBorder="1" applyAlignment="1">
      <alignment horizontal="right" indent="1"/>
    </xf>
    <xf numFmtId="167" fontId="63" fillId="7" borderId="10" xfId="98" applyNumberFormat="1" applyFont="1" applyFill="1" applyBorder="1" applyAlignment="1">
      <alignment horizontal="right" indent="1"/>
    </xf>
    <xf numFmtId="0" fontId="63" fillId="7" borderId="25" xfId="98" applyNumberFormat="1" applyFont="1" applyFill="1" applyBorder="1" applyAlignment="1">
      <alignment horizontal="right" indent="1"/>
    </xf>
    <xf numFmtId="0" fontId="39" fillId="36" borderId="26" xfId="97" applyNumberFormat="1" applyFont="1" applyFill="1" applyBorder="1" applyAlignment="1">
      <alignment horizontal="center" vertical="center" wrapText="1"/>
    </xf>
    <xf numFmtId="0" fontId="39" fillId="36" borderId="10" xfId="97" applyNumberFormat="1" applyFont="1" applyFill="1" applyBorder="1" applyAlignment="1">
      <alignment horizontal="center" vertical="center" wrapText="1"/>
    </xf>
    <xf numFmtId="0" fontId="4" fillId="9" borderId="0" xfId="97" applyNumberFormat="1"/>
    <xf numFmtId="1" fontId="63" fillId="7" borderId="10" xfId="102" applyNumberFormat="1" applyFont="1" applyFill="1" applyBorder="1" applyAlignment="1">
      <alignment horizontal="right"/>
    </xf>
    <xf numFmtId="0" fontId="63" fillId="7" borderId="10" xfId="102" applyNumberFormat="1" applyFont="1" applyFill="1" applyBorder="1" applyAlignment="1">
      <alignment horizontal="right" indent="1"/>
    </xf>
    <xf numFmtId="0" fontId="63" fillId="7" borderId="10" xfId="102" applyNumberFormat="1" applyFont="1" applyFill="1" applyBorder="1" applyAlignment="1">
      <alignment horizontal="right"/>
    </xf>
    <xf numFmtId="41" fontId="4" fillId="9" borderId="0" xfId="100" applyNumberFormat="1"/>
    <xf numFmtId="167" fontId="64" fillId="36" borderId="28" xfId="59" applyNumberFormat="1" applyFont="1" applyFill="1" applyBorder="1" applyAlignment="1">
      <alignment horizontal="center" vertical="center"/>
    </xf>
    <xf numFmtId="14" fontId="63" fillId="7" borderId="10" xfId="100" applyNumberFormat="1" applyFont="1" applyFill="1" applyBorder="1" applyAlignment="1">
      <alignment horizontal="left" indent="1"/>
    </xf>
    <xf numFmtId="0" fontId="9" fillId="39" borderId="10" xfId="97" applyNumberFormat="1" applyFont="1" applyFill="1" applyBorder="1" applyAlignment="1">
      <alignment horizontal="left" indent="1"/>
    </xf>
    <xf numFmtId="0" fontId="9" fillId="38" borderId="11" xfId="97" applyNumberFormat="1" applyFont="1" applyFill="1" applyBorder="1" applyAlignment="1">
      <alignment horizontal="left" indent="1"/>
    </xf>
    <xf numFmtId="0" fontId="9" fillId="7" borderId="10" xfId="59" applyNumberFormat="1" applyFont="1" applyFill="1" applyBorder="1" applyAlignment="1">
      <alignment horizontal="left" indent="1"/>
    </xf>
    <xf numFmtId="0" fontId="9" fillId="39" borderId="10" xfId="97" applyNumberFormat="1" applyFont="1" applyFill="1" applyBorder="1" applyAlignment="1">
      <alignment horizontal="left"/>
    </xf>
    <xf numFmtId="164" fontId="9" fillId="13" borderId="10" xfId="59" applyNumberFormat="1" applyFont="1" applyFill="1" applyBorder="1" applyAlignment="1">
      <alignment horizontal="right"/>
    </xf>
    <xf numFmtId="164" fontId="63" fillId="7" borderId="10" xfId="59" applyNumberFormat="1" applyFont="1" applyFill="1" applyBorder="1" applyAlignment="1">
      <alignment horizontal="right"/>
    </xf>
    <xf numFmtId="164" fontId="6" fillId="13" borderId="10" xfId="59" applyNumberFormat="1" applyFont="1" applyFill="1" applyBorder="1" applyAlignment="1">
      <alignment horizontal="right"/>
    </xf>
    <xf numFmtId="164" fontId="9" fillId="38" borderId="27" xfId="59" applyNumberFormat="1" applyFont="1" applyFill="1" applyBorder="1" applyAlignment="1">
      <alignment horizontal="center"/>
    </xf>
    <xf numFmtId="164" fontId="9" fillId="38" borderId="25" xfId="59" applyNumberFormat="1" applyFont="1" applyFill="1" applyBorder="1" applyAlignment="1">
      <alignment horizontal="center"/>
    </xf>
    <xf numFmtId="164" fontId="75" fillId="40" borderId="10" xfId="113" applyNumberFormat="1" applyFont="1" applyFill="1" applyBorder="1" applyAlignment="1"/>
    <xf numFmtId="164" fontId="75" fillId="40" borderId="10" xfId="113" applyNumberFormat="1" applyFont="1" applyFill="1" applyBorder="1"/>
    <xf numFmtId="164" fontId="79" fillId="40" borderId="10" xfId="114" applyNumberFormat="1" applyFont="1" applyFill="1" applyBorder="1"/>
    <xf numFmtId="164" fontId="75" fillId="40" borderId="27" xfId="113" applyNumberFormat="1" applyFont="1" applyFill="1" applyBorder="1"/>
    <xf numFmtId="164" fontId="79" fillId="40" borderId="27" xfId="114" applyNumberFormat="1" applyFont="1" applyFill="1" applyBorder="1"/>
    <xf numFmtId="164" fontId="9" fillId="35" borderId="25" xfId="59" applyNumberFormat="1" applyFont="1" applyFill="1" applyBorder="1" applyAlignment="1">
      <alignment horizontal="right"/>
    </xf>
    <xf numFmtId="164" fontId="63" fillId="7" borderId="25" xfId="59" applyNumberFormat="1" applyFont="1" applyFill="1" applyBorder="1" applyAlignment="1">
      <alignment horizontal="right"/>
    </xf>
    <xf numFmtId="164" fontId="63" fillId="7" borderId="25" xfId="97" applyNumberFormat="1" applyFont="1" applyFill="1" applyBorder="1" applyAlignment="1">
      <alignment horizontal="right"/>
    </xf>
    <xf numFmtId="164" fontId="65" fillId="13" borderId="10" xfId="59" applyNumberFormat="1" applyFont="1" applyFill="1" applyBorder="1" applyAlignment="1">
      <alignment horizontal="right"/>
    </xf>
    <xf numFmtId="164" fontId="63" fillId="7" borderId="10" xfId="100" applyNumberFormat="1" applyFont="1" applyFill="1" applyBorder="1" applyAlignment="1">
      <alignment horizontal="right"/>
    </xf>
    <xf numFmtId="164" fontId="63" fillId="7" borderId="10" xfId="59" applyNumberFormat="1" applyFont="1" applyFill="1" applyBorder="1" applyAlignment="1"/>
    <xf numFmtId="164" fontId="9" fillId="45" borderId="10" xfId="59" applyNumberFormat="1" applyFont="1" applyFill="1" applyBorder="1" applyAlignment="1"/>
    <xf numFmtId="164" fontId="9" fillId="13" borderId="10" xfId="59" applyNumberFormat="1" applyFont="1" applyFill="1" applyBorder="1" applyAlignment="1"/>
    <xf numFmtId="10" fontId="63" fillId="7" borderId="10" xfId="59" applyNumberFormat="1" applyFont="1" applyFill="1" applyBorder="1" applyAlignment="1"/>
    <xf numFmtId="10" fontId="9" fillId="45" borderId="10" xfId="59" applyNumberFormat="1" applyFont="1" applyFill="1" applyBorder="1" applyAlignment="1"/>
    <xf numFmtId="164" fontId="41" fillId="13" borderId="10" xfId="59" applyNumberFormat="1" applyFont="1" applyFill="1" applyBorder="1" applyAlignment="1"/>
    <xf numFmtId="164" fontId="66" fillId="38" borderId="27" xfId="62" applyNumberFormat="1" applyFont="1" applyFill="1" applyBorder="1" applyAlignment="1">
      <alignment horizontal="center" vertical="center"/>
    </xf>
    <xf numFmtId="164" fontId="66" fillId="38" borderId="25" xfId="62" applyNumberFormat="1" applyFont="1" applyFill="1" applyBorder="1" applyAlignment="1">
      <alignment horizontal="center" vertical="center"/>
    </xf>
    <xf numFmtId="164" fontId="63" fillId="7" borderId="10" xfId="59" applyNumberFormat="1" applyFont="1" applyFill="1" applyBorder="1"/>
    <xf numFmtId="164" fontId="39" fillId="36" borderId="26" xfId="98" applyNumberFormat="1" applyFont="1" applyFill="1" applyBorder="1" applyAlignment="1">
      <alignment horizontal="center" vertical="center" wrapText="1"/>
    </xf>
    <xf numFmtId="164" fontId="40" fillId="13" borderId="10" xfId="59" applyNumberFormat="1" applyFont="1" applyFill="1" applyBorder="1" applyAlignment="1"/>
    <xf numFmtId="164" fontId="63" fillId="7" borderId="25" xfId="98" applyNumberFormat="1" applyFont="1" applyFill="1" applyBorder="1" applyAlignment="1">
      <alignment horizontal="right"/>
    </xf>
    <xf numFmtId="164" fontId="63" fillId="7" borderId="10" xfId="102" applyNumberFormat="1" applyFont="1" applyFill="1" applyBorder="1" applyAlignment="1">
      <alignment horizontal="right"/>
    </xf>
    <xf numFmtId="164" fontId="9" fillId="35" borderId="10" xfId="59" applyNumberFormat="1" applyFont="1" applyFill="1" applyBorder="1" applyAlignment="1">
      <alignment horizontal="right"/>
    </xf>
    <xf numFmtId="164" fontId="6" fillId="13" borderId="10" xfId="102" applyNumberFormat="1" applyFont="1" applyFill="1" applyBorder="1" applyAlignment="1">
      <alignment horizontal="right"/>
    </xf>
    <xf numFmtId="166" fontId="9" fillId="13" borderId="10" xfId="59" applyNumberFormat="1" applyFont="1" applyFill="1" applyBorder="1" applyAlignment="1">
      <alignment horizontal="right"/>
    </xf>
    <xf numFmtId="164" fontId="9" fillId="7" borderId="10" xfId="59" applyNumberFormat="1" applyFont="1" applyFill="1" applyBorder="1" applyAlignment="1">
      <alignment horizontal="right"/>
    </xf>
    <xf numFmtId="164" fontId="63" fillId="7" borderId="10" xfId="59" applyNumberFormat="1" applyFont="1" applyFill="1" applyBorder="1" applyAlignment="1">
      <alignment horizontal="left" indent="1"/>
    </xf>
    <xf numFmtId="164" fontId="6" fillId="38" borderId="27" xfId="59" applyNumberFormat="1" applyFont="1" applyFill="1" applyBorder="1" applyAlignment="1">
      <alignment horizontal="center" vertical="center" wrapText="1"/>
    </xf>
    <xf numFmtId="164" fontId="11" fillId="35" borderId="0" xfId="59" applyNumberFormat="1" applyFont="1" applyFill="1" applyBorder="1" applyAlignment="1" applyProtection="1">
      <alignment horizontal="right"/>
      <protection locked="0"/>
    </xf>
    <xf numFmtId="164" fontId="6" fillId="38" borderId="25" xfId="59" applyNumberFormat="1" applyFont="1" applyFill="1" applyBorder="1" applyAlignment="1">
      <alignment horizontal="center" vertical="center" wrapText="1"/>
    </xf>
    <xf numFmtId="164" fontId="11" fillId="35" borderId="34" xfId="59" applyNumberFormat="1" applyFont="1" applyFill="1" applyBorder="1" applyAlignment="1" applyProtection="1">
      <alignment horizontal="right"/>
      <protection locked="0"/>
    </xf>
    <xf numFmtId="43" fontId="41" fillId="13" borderId="10" xfId="59" applyNumberFormat="1" applyFont="1" applyFill="1" applyBorder="1" applyAlignment="1"/>
    <xf numFmtId="173" fontId="75" fillId="40" borderId="10" xfId="113" applyNumberFormat="1" applyFont="1" applyFill="1" applyBorder="1"/>
    <xf numFmtId="173" fontId="13" fillId="36" borderId="10" xfId="97" quotePrefix="1" applyNumberFormat="1" applyFont="1" applyFill="1" applyBorder="1" applyAlignment="1">
      <alignment horizontal="left" vertical="center" wrapText="1" indent="1"/>
    </xf>
    <xf numFmtId="0" fontId="81" fillId="34" borderId="0" xfId="0" applyFont="1" applyFill="1" applyAlignment="1">
      <alignment horizontal="left" indent="1"/>
    </xf>
    <xf numFmtId="0" fontId="43" fillId="34" borderId="0" xfId="0" applyFont="1" applyFill="1" applyAlignment="1">
      <alignment horizontal="left" indent="1"/>
    </xf>
    <xf numFmtId="49" fontId="67" fillId="36" borderId="32" xfId="100" applyNumberFormat="1" applyFont="1" applyFill="1" applyBorder="1" applyAlignment="1">
      <alignment horizontal="center" vertical="center" wrapText="1"/>
    </xf>
    <xf numFmtId="0" fontId="63" fillId="7" borderId="10" xfId="59" applyNumberFormat="1" applyFont="1" applyFill="1" applyBorder="1" applyAlignment="1">
      <alignment horizontal="right"/>
    </xf>
    <xf numFmtId="0" fontId="63" fillId="7" borderId="10" xfId="102" applyNumberFormat="1" applyFont="1" applyFill="1" applyBorder="1" applyAlignment="1">
      <alignment vertical="top"/>
    </xf>
    <xf numFmtId="0" fontId="68" fillId="9" borderId="0" xfId="95" applyFont="1" applyAlignment="1">
      <alignment horizontal="left" indent="1"/>
    </xf>
    <xf numFmtId="0" fontId="68" fillId="9" borderId="0" xfId="95" applyFont="1"/>
    <xf numFmtId="0" fontId="82" fillId="9" borderId="0" xfId="95" applyFont="1"/>
    <xf numFmtId="49" fontId="64" fillId="36" borderId="10" xfId="97" applyNumberFormat="1" applyFont="1" applyFill="1" applyBorder="1" applyAlignment="1">
      <alignment horizontal="left" indent="1"/>
    </xf>
    <xf numFmtId="0" fontId="67" fillId="38" borderId="27" xfId="98" applyFont="1" applyFill="1" applyBorder="1"/>
    <xf numFmtId="49" fontId="64" fillId="36" borderId="10" xfId="98" applyNumberFormat="1" applyFont="1" applyFill="1" applyBorder="1" applyAlignment="1">
      <alignment horizontal="left" indent="1"/>
    </xf>
    <xf numFmtId="49" fontId="64" fillId="31" borderId="10" xfId="98" applyNumberFormat="1" applyFont="1" applyFill="1" applyBorder="1" applyAlignment="1">
      <alignment horizontal="left" indent="1"/>
    </xf>
    <xf numFmtId="2" fontId="67" fillId="36" borderId="26" xfId="98" applyNumberFormat="1" applyFont="1" applyFill="1" applyBorder="1" applyAlignment="1">
      <alignment horizontal="left" vertical="center" wrapText="1"/>
    </xf>
    <xf numFmtId="41" fontId="64" fillId="36" borderId="11" xfId="98" applyNumberFormat="1" applyFont="1" applyFill="1" applyBorder="1" applyAlignment="1">
      <alignment horizontal="left" indent="1"/>
    </xf>
    <xf numFmtId="41" fontId="64" fillId="31" borderId="10" xfId="98" applyNumberFormat="1" applyFont="1" applyFill="1" applyBorder="1" applyAlignment="1">
      <alignment horizontal="left" indent="1"/>
    </xf>
    <xf numFmtId="41" fontId="6" fillId="38" borderId="27" xfId="98" applyNumberFormat="1" applyFont="1" applyFill="1" applyBorder="1"/>
    <xf numFmtId="41" fontId="67" fillId="31" borderId="10" xfId="98" applyNumberFormat="1" applyFont="1" applyFill="1" applyBorder="1" applyAlignment="1">
      <alignment horizontal="left"/>
    </xf>
    <xf numFmtId="41" fontId="6" fillId="38" borderId="27" xfId="98" applyNumberFormat="1" applyFont="1" applyFill="1" applyBorder="1" applyAlignment="1">
      <alignment horizontal="left"/>
    </xf>
    <xf numFmtId="2" fontId="64" fillId="36" borderId="28" xfId="59" applyNumberFormat="1" applyFont="1" applyFill="1" applyBorder="1" applyAlignment="1">
      <alignment horizontal="center" vertical="center"/>
    </xf>
    <xf numFmtId="1" fontId="64" fillId="36" borderId="28" xfId="59" applyNumberFormat="1" applyFont="1" applyFill="1" applyBorder="1" applyAlignment="1">
      <alignment horizontal="center" vertical="center"/>
    </xf>
    <xf numFmtId="49" fontId="64" fillId="36" borderId="10" xfId="102" applyNumberFormat="1" applyFont="1" applyFill="1" applyBorder="1" applyAlignment="1">
      <alignment horizontal="left" vertical="center" wrapText="1" indent="1"/>
    </xf>
    <xf numFmtId="49" fontId="67" fillId="32" borderId="10" xfId="100" applyNumberFormat="1" applyFont="1" applyFill="1" applyBorder="1" applyAlignment="1">
      <alignment horizontal="center" vertical="center" wrapText="1"/>
    </xf>
    <xf numFmtId="49" fontId="67" fillId="32" borderId="32" xfId="100" applyNumberFormat="1" applyFont="1" applyFill="1" applyBorder="1" applyAlignment="1">
      <alignment horizontal="center" vertical="center" wrapText="1"/>
    </xf>
    <xf numFmtId="49" fontId="67" fillId="46" borderId="32" xfId="100" applyNumberFormat="1" applyFont="1" applyFill="1" applyBorder="1" applyAlignment="1">
      <alignment horizontal="center" vertical="center" wrapText="1"/>
    </xf>
    <xf numFmtId="49" fontId="67" fillId="47" borderId="32" xfId="100" applyNumberFormat="1" applyFont="1" applyFill="1" applyBorder="1" applyAlignment="1">
      <alignment horizontal="center" vertical="center" wrapText="1"/>
    </xf>
    <xf numFmtId="49" fontId="67" fillId="32" borderId="27" xfId="100" applyNumberFormat="1" applyFont="1" applyFill="1" applyBorder="1" applyAlignment="1">
      <alignment horizontal="center" vertical="center" wrapText="1"/>
    </xf>
    <xf numFmtId="49" fontId="67" fillId="46" borderId="27" xfId="100" applyNumberFormat="1" applyFont="1" applyFill="1" applyBorder="1" applyAlignment="1">
      <alignment horizontal="center" vertical="center" wrapText="1"/>
    </xf>
    <xf numFmtId="49" fontId="67" fillId="46" borderId="11" xfId="100" applyNumberFormat="1" applyFont="1" applyFill="1" applyBorder="1" applyAlignment="1">
      <alignment horizontal="center" vertical="center" wrapText="1"/>
    </xf>
    <xf numFmtId="49" fontId="67" fillId="46" borderId="25" xfId="100" applyNumberFormat="1" applyFont="1" applyFill="1" applyBorder="1" applyAlignment="1">
      <alignment horizontal="center" vertical="center" wrapText="1"/>
    </xf>
    <xf numFmtId="49" fontId="67" fillId="47" borderId="27" xfId="100" applyNumberFormat="1" applyFont="1" applyFill="1" applyBorder="1" applyAlignment="1">
      <alignment horizontal="center" vertical="center" wrapText="1"/>
    </xf>
    <xf numFmtId="49" fontId="67" fillId="47" borderId="11" xfId="100" applyNumberFormat="1" applyFont="1" applyFill="1" applyBorder="1" applyAlignment="1">
      <alignment horizontal="center" vertical="center" wrapText="1"/>
    </xf>
    <xf numFmtId="49" fontId="67" fillId="47" borderId="25" xfId="100" applyNumberFormat="1" applyFont="1" applyFill="1" applyBorder="1" applyAlignment="1">
      <alignment horizontal="center" vertical="center" wrapText="1"/>
    </xf>
    <xf numFmtId="0" fontId="46" fillId="35" borderId="0" xfId="98" applyFont="1" applyFill="1"/>
    <xf numFmtId="0" fontId="47" fillId="35" borderId="0" xfId="98" applyFont="1" applyFill="1"/>
    <xf numFmtId="14" fontId="46" fillId="35" borderId="0" xfId="98" applyNumberFormat="1" applyFont="1" applyFill="1"/>
    <xf numFmtId="14" fontId="46" fillId="35" borderId="0" xfId="98" applyNumberFormat="1" applyFont="1" applyFill="1" applyAlignment="1">
      <alignment horizontal="left"/>
    </xf>
    <xf numFmtId="0" fontId="52" fillId="9" borderId="0" xfId="97" applyFont="1"/>
    <xf numFmtId="1" fontId="63" fillId="7" borderId="25" xfId="97" applyNumberFormat="1" applyFont="1" applyFill="1" applyBorder="1" applyAlignment="1">
      <alignment horizontal="center"/>
    </xf>
    <xf numFmtId="1" fontId="63" fillId="7" borderId="10" xfId="102" applyNumberFormat="1" applyFont="1" applyFill="1" applyBorder="1" applyAlignment="1">
      <alignment horizontal="center"/>
    </xf>
    <xf numFmtId="169" fontId="63" fillId="7" borderId="10" xfId="100" applyNumberFormat="1" applyFont="1" applyFill="1" applyBorder="1" applyAlignment="1">
      <alignment horizontal="right" indent="1"/>
    </xf>
    <xf numFmtId="0" fontId="5" fillId="33" borderId="0" xfId="0" applyFont="1" applyFill="1"/>
    <xf numFmtId="0" fontId="0" fillId="33" borderId="0" xfId="0" applyFill="1"/>
    <xf numFmtId="0" fontId="64" fillId="33" borderId="0" xfId="0" applyFont="1" applyFill="1"/>
    <xf numFmtId="0" fontId="7" fillId="33" borderId="0" xfId="0" applyFont="1" applyFill="1"/>
    <xf numFmtId="0" fontId="58" fillId="33" borderId="0" xfId="95" applyFont="1" applyFill="1"/>
    <xf numFmtId="0" fontId="7" fillId="33" borderId="0" xfId="97" applyFont="1" applyFill="1"/>
    <xf numFmtId="0" fontId="4" fillId="33" borderId="0" xfId="97" applyFill="1"/>
    <xf numFmtId="167" fontId="6" fillId="33" borderId="0" xfId="97" applyNumberFormat="1" applyFont="1" applyFill="1" applyBorder="1" applyAlignment="1">
      <alignment horizontal="left"/>
    </xf>
    <xf numFmtId="164" fontId="9" fillId="33" borderId="0" xfId="97" applyNumberFormat="1" applyFont="1" applyFill="1" applyBorder="1" applyAlignment="1">
      <alignment horizontal="center"/>
    </xf>
    <xf numFmtId="0" fontId="5" fillId="0" borderId="0" xfId="97" applyFont="1" applyFill="1" applyAlignment="1"/>
    <xf numFmtId="10" fontId="6" fillId="13" borderId="10" xfId="107" applyNumberFormat="1" applyFont="1" applyFill="1" applyBorder="1" applyAlignment="1">
      <alignment horizontal="right"/>
    </xf>
    <xf numFmtId="0" fontId="9" fillId="53" borderId="0" xfId="98" applyFill="1"/>
    <xf numFmtId="0" fontId="5" fillId="33" borderId="0" xfId="98" applyFont="1" applyFill="1"/>
    <xf numFmtId="0" fontId="72" fillId="33" borderId="0" xfId="0" applyFont="1" applyFill="1"/>
    <xf numFmtId="0" fontId="72" fillId="33" borderId="0" xfId="0" applyFont="1" applyFill="1" applyAlignment="1">
      <alignment horizontal="center" vertical="center"/>
    </xf>
    <xf numFmtId="0" fontId="7" fillId="53" borderId="0" xfId="0" applyFont="1" applyFill="1" applyAlignment="1" applyProtection="1">
      <alignment horizontal="left"/>
      <protection locked="0"/>
    </xf>
    <xf numFmtId="0" fontId="7" fillId="53" borderId="0" xfId="103" applyFont="1" applyFill="1" applyBorder="1"/>
    <xf numFmtId="43" fontId="73" fillId="33" borderId="0" xfId="0" applyNumberFormat="1" applyFont="1" applyFill="1"/>
    <xf numFmtId="43" fontId="72" fillId="33" borderId="0" xfId="0" applyNumberFormat="1" applyFont="1" applyFill="1"/>
    <xf numFmtId="0" fontId="73" fillId="33" borderId="0" xfId="0" applyFont="1" applyFill="1"/>
    <xf numFmtId="0" fontId="71" fillId="33" borderId="0" xfId="0" applyFont="1" applyFill="1"/>
    <xf numFmtId="41" fontId="75" fillId="33" borderId="0" xfId="113" applyNumberFormat="1" applyFont="1" applyFill="1" applyBorder="1"/>
    <xf numFmtId="0" fontId="75" fillId="33" borderId="0" xfId="113" applyFont="1" applyFill="1" applyBorder="1"/>
    <xf numFmtId="0" fontId="76" fillId="33" borderId="0" xfId="0" applyFont="1" applyFill="1"/>
    <xf numFmtId="164" fontId="75" fillId="33" borderId="0" xfId="113" applyNumberFormat="1" applyFont="1" applyFill="1" applyBorder="1"/>
    <xf numFmtId="170" fontId="72" fillId="33" borderId="0" xfId="0" applyNumberFormat="1" applyFont="1" applyFill="1"/>
    <xf numFmtId="0" fontId="63" fillId="7" borderId="10" xfId="100" applyNumberFormat="1" applyFont="1" applyFill="1" applyBorder="1" applyAlignment="1">
      <alignment horizontal="right" indent="1"/>
    </xf>
    <xf numFmtId="43" fontId="63" fillId="7" borderId="10" xfId="59" applyFont="1" applyFill="1" applyBorder="1" applyAlignment="1">
      <alignment horizontal="right"/>
    </xf>
    <xf numFmtId="175" fontId="63" fillId="7" borderId="10" xfId="59" applyNumberFormat="1" applyFont="1" applyFill="1" applyBorder="1" applyAlignment="1">
      <alignment horizontal="right"/>
    </xf>
    <xf numFmtId="0" fontId="63" fillId="7" borderId="10" xfId="102" applyNumberFormat="1" applyFont="1" applyFill="1" applyBorder="1" applyAlignment="1">
      <alignment horizontal="left"/>
    </xf>
    <xf numFmtId="174" fontId="63" fillId="7" borderId="10" xfId="59" applyNumberFormat="1" applyFont="1" applyFill="1" applyBorder="1" applyAlignment="1">
      <alignment horizontal="right"/>
    </xf>
    <xf numFmtId="0" fontId="4" fillId="33" borderId="0" xfId="0" applyFont="1" applyFill="1" applyBorder="1"/>
    <xf numFmtId="1" fontId="4" fillId="0" borderId="0" xfId="92" applyFont="1" applyAlignment="1">
      <alignment vertical="top"/>
    </xf>
    <xf numFmtId="49" fontId="4" fillId="0" borderId="0" xfId="92" applyNumberFormat="1" applyFont="1" applyAlignment="1">
      <alignment vertical="top"/>
    </xf>
    <xf numFmtId="1" fontId="4" fillId="0" borderId="0" xfId="92" applyFont="1" applyAlignment="1">
      <alignment vertical="top" wrapText="1"/>
    </xf>
    <xf numFmtId="49" fontId="4" fillId="0" borderId="0" xfId="92" applyNumberFormat="1" applyFont="1" applyAlignment="1">
      <alignment horizontal="left" vertical="top"/>
    </xf>
    <xf numFmtId="1" fontId="4" fillId="0" borderId="0" xfId="92" applyFont="1" applyFill="1" applyAlignment="1">
      <alignment vertical="top" wrapText="1"/>
    </xf>
    <xf numFmtId="1" fontId="4" fillId="33" borderId="0" xfId="92" applyFont="1" applyFill="1" applyAlignment="1">
      <alignment vertical="top" wrapText="1"/>
    </xf>
    <xf numFmtId="1" fontId="4" fillId="0" borderId="0" xfId="92" applyFont="1" applyAlignment="1">
      <alignment horizontal="center" vertical="top"/>
    </xf>
    <xf numFmtId="14" fontId="4" fillId="0" borderId="0" xfId="92" applyNumberFormat="1" applyFont="1" applyAlignment="1">
      <alignment vertical="top"/>
    </xf>
    <xf numFmtId="0" fontId="4" fillId="0" borderId="0" xfId="0" applyFont="1" applyAlignment="1">
      <alignment horizontal="left" vertical="top"/>
    </xf>
    <xf numFmtId="1" fontId="4" fillId="0" borderId="0" xfId="92" applyFont="1" applyAlignment="1">
      <alignment horizontal="left" vertical="top"/>
    </xf>
    <xf numFmtId="0" fontId="4" fillId="0" borderId="0" xfId="0" applyFont="1" applyAlignment="1">
      <alignment horizontal="left" vertical="top" wrapText="1"/>
    </xf>
    <xf numFmtId="0" fontId="4" fillId="0" borderId="0" xfId="0" applyFont="1" applyAlignment="1">
      <alignment vertical="top"/>
    </xf>
    <xf numFmtId="0" fontId="4" fillId="0" borderId="0" xfId="0" applyFont="1" applyAlignment="1">
      <alignment vertical="top" wrapText="1"/>
    </xf>
    <xf numFmtId="1" fontId="63" fillId="33" borderId="0" xfId="92" applyFont="1" applyFill="1" applyBorder="1"/>
    <xf numFmtId="1" fontId="63" fillId="0" borderId="0" xfId="92" applyFont="1"/>
    <xf numFmtId="14" fontId="4" fillId="0" borderId="0" xfId="0" applyNumberFormat="1" applyFont="1" applyAlignment="1">
      <alignment horizontal="left" vertical="top"/>
    </xf>
    <xf numFmtId="0" fontId="4" fillId="0" borderId="0" xfId="0" applyFont="1" applyAlignment="1">
      <alignment horizontal="center" vertical="top" wrapText="1"/>
    </xf>
    <xf numFmtId="0" fontId="87" fillId="9" borderId="0" xfId="97" applyFont="1"/>
    <xf numFmtId="0" fontId="88" fillId="0" borderId="44" xfId="0" applyFont="1" applyBorder="1" applyAlignment="1">
      <alignment horizontal="center" vertical="center" wrapText="1"/>
    </xf>
    <xf numFmtId="0" fontId="4" fillId="33" borderId="0" xfId="0" applyFont="1" applyFill="1"/>
    <xf numFmtId="1" fontId="54" fillId="33" borderId="0" xfId="92" applyFill="1"/>
    <xf numFmtId="1" fontId="70" fillId="33" borderId="0" xfId="92" applyFont="1" applyFill="1" applyAlignment="1">
      <alignment horizontal="center" vertical="center" wrapText="1"/>
    </xf>
    <xf numFmtId="1" fontId="54" fillId="33" borderId="0" xfId="92" applyFill="1" applyAlignment="1">
      <alignment horizontal="center" vertical="center"/>
    </xf>
    <xf numFmtId="1" fontId="54" fillId="33" borderId="0" xfId="92" applyFill="1" applyAlignment="1">
      <alignment vertical="top"/>
    </xf>
    <xf numFmtId="1" fontId="54" fillId="33" borderId="0" xfId="92" applyFill="1" applyAlignment="1">
      <alignment vertical="top" wrapText="1"/>
    </xf>
    <xf numFmtId="10" fontId="63" fillId="7" borderId="10" xfId="107" applyNumberFormat="1" applyFont="1" applyFill="1" applyBorder="1" applyAlignment="1">
      <alignment horizontal="right"/>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9" fillId="9" borderId="0" xfId="98"/>
    <xf numFmtId="0" fontId="88" fillId="0" borderId="48" xfId="0" applyFont="1" applyBorder="1" applyAlignment="1">
      <alignment horizontal="center" vertical="center" wrapText="1"/>
    </xf>
    <xf numFmtId="0" fontId="88" fillId="0" borderId="22" xfId="0" applyFont="1" applyBorder="1" applyAlignment="1">
      <alignment horizontal="center" vertical="center" wrapText="1"/>
    </xf>
    <xf numFmtId="49" fontId="4" fillId="7" borderId="10" xfId="59" applyNumberFormat="1" applyFont="1" applyFill="1" applyBorder="1" applyAlignment="1" applyProtection="1">
      <alignment horizontal="right"/>
      <protection locked="0"/>
    </xf>
    <xf numFmtId="41" fontId="80" fillId="33" borderId="0" xfId="114" applyNumberFormat="1" applyFont="1" applyFill="1" applyBorder="1"/>
    <xf numFmtId="164" fontId="4" fillId="9" borderId="0" xfId="97" applyNumberFormat="1"/>
    <xf numFmtId="164" fontId="66" fillId="35" borderId="10" xfId="113" applyNumberFormat="1" applyFont="1" applyFill="1" applyBorder="1"/>
    <xf numFmtId="173" fontId="66" fillId="35" borderId="10" xfId="113" applyNumberFormat="1" applyFont="1" applyFill="1" applyBorder="1"/>
    <xf numFmtId="0" fontId="4" fillId="0" borderId="0" xfId="0" applyFont="1" applyAlignment="1">
      <alignment vertical="center" wrapText="1"/>
    </xf>
    <xf numFmtId="174" fontId="63" fillId="7" borderId="25" xfId="59" applyNumberFormat="1" applyFont="1" applyFill="1" applyBorder="1" applyAlignment="1">
      <alignment horizontal="center"/>
    </xf>
    <xf numFmtId="10" fontId="63" fillId="7" borderId="10" xfId="107" applyNumberFormat="1" applyFont="1" applyFill="1" applyBorder="1" applyAlignment="1"/>
    <xf numFmtId="0" fontId="88" fillId="0" borderId="46" xfId="0" applyFont="1" applyBorder="1" applyAlignment="1">
      <alignment horizontal="center" vertical="center" wrapText="1"/>
    </xf>
    <xf numFmtId="0" fontId="88" fillId="0" borderId="46" xfId="0" applyFont="1" applyBorder="1" applyAlignment="1">
      <alignment horizontal="center" vertical="center" wrapText="1"/>
    </xf>
    <xf numFmtId="0" fontId="88" fillId="33" borderId="22" xfId="90" applyFont="1" applyFill="1" applyBorder="1" applyAlignment="1">
      <alignment horizontal="left" vertical="top" wrapText="1"/>
    </xf>
    <xf numFmtId="0" fontId="88" fillId="33" borderId="0" xfId="90" applyFont="1" applyFill="1" applyBorder="1" applyAlignment="1">
      <alignment horizontal="left" vertical="top" wrapText="1"/>
    </xf>
    <xf numFmtId="0" fontId="88" fillId="33" borderId="15" xfId="90" applyFont="1" applyFill="1" applyBorder="1" applyAlignment="1">
      <alignment horizontal="left" vertical="top" wrapText="1"/>
    </xf>
    <xf numFmtId="0" fontId="88" fillId="0" borderId="48" xfId="0" applyFont="1" applyBorder="1" applyAlignment="1">
      <alignment horizontal="center" vertical="center" wrapText="1"/>
    </xf>
    <xf numFmtId="0" fontId="16" fillId="7" borderId="11" xfId="72" applyFill="1" applyBorder="1" applyAlignment="1" applyProtection="1">
      <alignment horizontal="left"/>
      <protection locked="0"/>
    </xf>
    <xf numFmtId="0" fontId="63" fillId="7" borderId="27" xfId="97" applyFont="1" applyFill="1" applyBorder="1" applyAlignment="1" applyProtection="1">
      <alignment horizontal="left"/>
      <protection locked="0"/>
    </xf>
    <xf numFmtId="0" fontId="63" fillId="7" borderId="25" xfId="97" applyFont="1" applyFill="1" applyBorder="1" applyAlignment="1" applyProtection="1">
      <alignment horizontal="left"/>
      <protection locked="0"/>
    </xf>
    <xf numFmtId="0" fontId="13" fillId="36" borderId="0" xfId="97" applyFont="1" applyFill="1" applyBorder="1" applyAlignment="1">
      <alignment horizontal="right" indent="1"/>
    </xf>
    <xf numFmtId="0" fontId="13" fillId="36" borderId="34" xfId="97" applyFont="1" applyFill="1" applyBorder="1" applyAlignment="1">
      <alignment horizontal="right" indent="1"/>
    </xf>
    <xf numFmtId="0" fontId="63" fillId="7" borderId="10" xfId="97" applyFont="1" applyFill="1" applyBorder="1" applyAlignment="1" applyProtection="1">
      <alignment horizontal="left"/>
      <protection locked="0"/>
    </xf>
    <xf numFmtId="0" fontId="63" fillId="7" borderId="11" xfId="97" applyFont="1" applyFill="1" applyBorder="1" applyAlignment="1" applyProtection="1">
      <alignment horizontal="left"/>
      <protection locked="0"/>
    </xf>
    <xf numFmtId="0" fontId="63" fillId="9" borderId="27" xfId="97" applyFont="1" applyBorder="1"/>
    <xf numFmtId="0" fontId="63" fillId="9" borderId="25" xfId="97" applyFont="1" applyBorder="1"/>
    <xf numFmtId="0" fontId="63" fillId="7" borderId="11" xfId="97" quotePrefix="1" applyFont="1" applyFill="1" applyBorder="1" applyAlignment="1" applyProtection="1">
      <alignment horizontal="left"/>
      <protection locked="0"/>
    </xf>
    <xf numFmtId="0" fontId="7" fillId="9" borderId="31" xfId="95" applyFont="1" applyBorder="1" applyAlignment="1" applyProtection="1">
      <protection locked="0"/>
    </xf>
    <xf numFmtId="0" fontId="4" fillId="9" borderId="12" xfId="95" applyBorder="1" applyAlignment="1"/>
    <xf numFmtId="0" fontId="4" fillId="9" borderId="14" xfId="95" applyBorder="1" applyAlignment="1"/>
    <xf numFmtId="0" fontId="83" fillId="7" borderId="27" xfId="95" applyFont="1" applyFill="1" applyBorder="1" applyAlignment="1"/>
    <xf numFmtId="0" fontId="63" fillId="7" borderId="27" xfId="94" applyFont="1" applyFill="1" applyBorder="1" applyAlignment="1"/>
    <xf numFmtId="0" fontId="63" fillId="7" borderId="25" xfId="94" applyFont="1" applyFill="1" applyBorder="1" applyAlignment="1"/>
    <xf numFmtId="14" fontId="83" fillId="7" borderId="27" xfId="95" applyNumberFormat="1" applyFont="1" applyFill="1" applyBorder="1" applyAlignment="1"/>
    <xf numFmtId="14" fontId="63" fillId="7" borderId="27" xfId="94" applyNumberFormat="1" applyFont="1" applyFill="1" applyBorder="1" applyAlignment="1"/>
    <xf numFmtId="14" fontId="63" fillId="7" borderId="25" xfId="94" applyNumberFormat="1" applyFont="1" applyFill="1" applyBorder="1" applyAlignment="1"/>
    <xf numFmtId="0" fontId="68" fillId="36" borderId="11" xfId="95" applyFont="1" applyFill="1" applyBorder="1" applyAlignment="1">
      <alignment horizontal="left" vertical="top" wrapText="1" indent="1"/>
    </xf>
    <xf numFmtId="0" fontId="68" fillId="36" borderId="25" xfId="95" applyFont="1" applyFill="1" applyBorder="1" applyAlignment="1">
      <alignment horizontal="left" vertical="top" wrapText="1" indent="1"/>
    </xf>
    <xf numFmtId="0" fontId="83" fillId="7" borderId="27" xfId="95" applyFont="1" applyFill="1" applyBorder="1" applyAlignment="1">
      <alignment horizontal="left" vertical="center"/>
    </xf>
    <xf numFmtId="0" fontId="63" fillId="7" borderId="27" xfId="94" applyFont="1" applyFill="1" applyBorder="1" applyAlignment="1">
      <alignment horizontal="left" vertical="center"/>
    </xf>
    <xf numFmtId="0" fontId="63" fillId="7" borderId="25" xfId="94" applyFont="1" applyFill="1" applyBorder="1" applyAlignment="1">
      <alignment horizontal="left" vertical="center"/>
    </xf>
    <xf numFmtId="0" fontId="68" fillId="36" borderId="11" xfId="95" applyFont="1" applyFill="1" applyBorder="1" applyAlignment="1">
      <alignment horizontal="left" vertical="top" wrapText="1"/>
    </xf>
    <xf numFmtId="0" fontId="68" fillId="36" borderId="27" xfId="95" applyFont="1" applyFill="1" applyBorder="1" applyAlignment="1">
      <alignment horizontal="left" vertical="top" wrapText="1"/>
    </xf>
    <xf numFmtId="0" fontId="68" fillId="36" borderId="25" xfId="95" applyFont="1" applyFill="1" applyBorder="1" applyAlignment="1">
      <alignment horizontal="left" vertical="top" wrapText="1"/>
    </xf>
    <xf numFmtId="0" fontId="83" fillId="7" borderId="27" xfId="95" applyFont="1" applyFill="1" applyBorder="1" applyAlignment="1">
      <alignment horizontal="left" vertical="center" wrapText="1"/>
    </xf>
    <xf numFmtId="0" fontId="63" fillId="7" borderId="27" xfId="94" applyFont="1" applyFill="1" applyBorder="1" applyAlignment="1">
      <alignment horizontal="left" vertical="center" wrapText="1"/>
    </xf>
    <xf numFmtId="0" fontId="63" fillId="7" borderId="25" xfId="94" applyFont="1" applyFill="1" applyBorder="1" applyAlignment="1">
      <alignment horizontal="left" vertical="center" wrapText="1"/>
    </xf>
    <xf numFmtId="0" fontId="9" fillId="0" borderId="0" xfId="95" applyFont="1" applyFill="1" applyBorder="1" applyAlignment="1" applyProtection="1"/>
    <xf numFmtId="0" fontId="4" fillId="9" borderId="0" xfId="95" applyBorder="1" applyAlignment="1"/>
    <xf numFmtId="0" fontId="83" fillId="7" borderId="10" xfId="95" applyFont="1" applyFill="1" applyBorder="1" applyAlignment="1"/>
    <xf numFmtId="0" fontId="90" fillId="7" borderId="10" xfId="95" applyFont="1" applyFill="1" applyBorder="1" applyAlignment="1"/>
    <xf numFmtId="0" fontId="63" fillId="7" borderId="10" xfId="95" applyFont="1" applyFill="1" applyBorder="1" applyAlignment="1"/>
    <xf numFmtId="0" fontId="12" fillId="0" borderId="0" xfId="95" applyFont="1" applyFill="1" applyAlignment="1"/>
    <xf numFmtId="0" fontId="4" fillId="0" borderId="0" xfId="94" applyFill="1" applyAlignment="1"/>
    <xf numFmtId="0" fontId="18" fillId="37" borderId="0" xfId="93" applyFont="1" applyFill="1" applyBorder="1" applyAlignment="1">
      <alignment horizontal="left" vertical="center"/>
    </xf>
    <xf numFmtId="0" fontId="6" fillId="48" borderId="10" xfId="112" applyNumberFormat="1" applyFont="1" applyFill="1" applyBorder="1" applyAlignment="1">
      <alignment horizontal="center" vertical="center"/>
    </xf>
    <xf numFmtId="0" fontId="6" fillId="49" borderId="10" xfId="112" applyNumberFormat="1" applyFont="1" applyFill="1" applyBorder="1" applyAlignment="1">
      <alignment horizontal="center" vertical="center"/>
    </xf>
    <xf numFmtId="0" fontId="7" fillId="0" borderId="0" xfId="99" applyFont="1" applyFill="1" applyBorder="1" applyAlignment="1">
      <alignment horizontal="left" vertical="center"/>
    </xf>
    <xf numFmtId="2" fontId="39" fillId="36" borderId="11" xfId="97" applyNumberFormat="1" applyFont="1" applyFill="1" applyBorder="1" applyAlignment="1">
      <alignment horizontal="center" vertical="center" wrapText="1"/>
    </xf>
    <xf numFmtId="2" fontId="39" fillId="36" borderId="27" xfId="97" applyNumberFormat="1" applyFont="1" applyFill="1" applyBorder="1" applyAlignment="1">
      <alignment horizontal="center" vertical="center" wrapText="1"/>
    </xf>
    <xf numFmtId="2" fontId="39" fillId="36" borderId="25" xfId="97" applyNumberFormat="1" applyFont="1" applyFill="1" applyBorder="1" applyAlignment="1">
      <alignment horizontal="center" vertical="center" wrapText="1"/>
    </xf>
    <xf numFmtId="0" fontId="5" fillId="0" borderId="0" xfId="97" applyFont="1" applyFill="1" applyAlignment="1">
      <alignment horizontal="left"/>
    </xf>
    <xf numFmtId="0" fontId="5" fillId="0" borderId="0" xfId="97" applyFont="1" applyFill="1" applyAlignment="1"/>
    <xf numFmtId="168" fontId="13" fillId="36" borderId="11" xfId="97" quotePrefix="1" applyNumberFormat="1" applyFont="1" applyFill="1" applyBorder="1" applyAlignment="1">
      <alignment horizontal="right" vertical="center" wrapText="1"/>
    </xf>
    <xf numFmtId="168" fontId="13" fillId="36" borderId="25" xfId="97" quotePrefix="1" applyNumberFormat="1" applyFont="1" applyFill="1" applyBorder="1" applyAlignment="1">
      <alignment horizontal="right" vertical="center" wrapText="1"/>
    </xf>
    <xf numFmtId="0" fontId="5" fillId="9" borderId="0" xfId="100" applyFont="1" applyAlignment="1"/>
    <xf numFmtId="0" fontId="7" fillId="45" borderId="0" xfId="0" applyFont="1" applyFill="1" applyAlignment="1">
      <alignment horizontal="left" vertical="top" wrapText="1"/>
    </xf>
    <xf numFmtId="0" fontId="5" fillId="9" borderId="0" xfId="97" applyFont="1" applyAlignment="1"/>
    <xf numFmtId="0" fontId="7" fillId="45" borderId="0" xfId="0" applyFont="1" applyFill="1" applyAlignment="1">
      <alignment horizontal="center" wrapText="1"/>
    </xf>
    <xf numFmtId="0" fontId="39" fillId="31" borderId="27" xfId="100" applyFont="1" applyFill="1" applyBorder="1" applyAlignment="1">
      <alignment horizontal="right"/>
    </xf>
    <xf numFmtId="0" fontId="39" fillId="31" borderId="25" xfId="100" applyFont="1" applyFill="1" applyBorder="1" applyAlignment="1">
      <alignment horizontal="right"/>
    </xf>
    <xf numFmtId="49" fontId="39" fillId="36" borderId="30" xfId="102" applyNumberFormat="1" applyFont="1" applyFill="1" applyBorder="1" applyAlignment="1">
      <alignment horizontal="center" vertical="center" wrapText="1"/>
    </xf>
    <xf numFmtId="49" fontId="39" fillId="36" borderId="0" xfId="102" applyNumberFormat="1" applyFont="1" applyFill="1" applyBorder="1" applyAlignment="1">
      <alignment horizontal="center" vertical="center" wrapText="1"/>
    </xf>
    <xf numFmtId="49" fontId="74" fillId="43" borderId="29" xfId="100" applyNumberFormat="1" applyFont="1" applyFill="1" applyBorder="1" applyAlignment="1">
      <alignment horizontal="center" vertical="center" wrapText="1"/>
    </xf>
    <xf numFmtId="49" fontId="74" fillId="43" borderId="26" xfId="100" applyNumberFormat="1" applyFont="1" applyFill="1" applyBorder="1" applyAlignment="1">
      <alignment horizontal="center" vertical="center" wrapText="1"/>
    </xf>
    <xf numFmtId="49" fontId="74" fillId="43" borderId="35" xfId="100" applyNumberFormat="1" applyFont="1" applyFill="1" applyBorder="1" applyAlignment="1">
      <alignment horizontal="center" vertical="center" wrapText="1"/>
    </xf>
    <xf numFmtId="0" fontId="51" fillId="50" borderId="10" xfId="0" applyNumberFormat="1" applyFont="1" applyFill="1" applyBorder="1" applyAlignment="1" applyProtection="1">
      <alignment horizontal="center"/>
      <protection locked="0"/>
    </xf>
    <xf numFmtId="0" fontId="51" fillId="45" borderId="10" xfId="0" applyNumberFormat="1" applyFont="1" applyFill="1" applyBorder="1" applyAlignment="1" applyProtection="1">
      <alignment horizontal="center"/>
      <protection locked="0"/>
    </xf>
    <xf numFmtId="0" fontId="4" fillId="9" borderId="0" xfId="97" applyAlignment="1"/>
    <xf numFmtId="49" fontId="74" fillId="42" borderId="11" xfId="100" applyNumberFormat="1" applyFont="1" applyFill="1" applyBorder="1" applyAlignment="1">
      <alignment horizontal="center" vertical="center" wrapText="1"/>
    </xf>
    <xf numFmtId="49" fontId="74" fillId="42" borderId="27" xfId="100" applyNumberFormat="1" applyFont="1" applyFill="1" applyBorder="1" applyAlignment="1">
      <alignment horizontal="center" vertical="center" wrapText="1"/>
    </xf>
    <xf numFmtId="49" fontId="74" fillId="42" borderId="25" xfId="100" applyNumberFormat="1" applyFont="1" applyFill="1" applyBorder="1" applyAlignment="1">
      <alignment horizontal="center" vertical="center" wrapText="1"/>
    </xf>
    <xf numFmtId="49" fontId="74" fillId="43" borderId="11" xfId="100" applyNumberFormat="1" applyFont="1" applyFill="1" applyBorder="1" applyAlignment="1">
      <alignment horizontal="center" vertical="center" wrapText="1"/>
    </xf>
    <xf numFmtId="49" fontId="74" fillId="43" borderId="27" xfId="100" applyNumberFormat="1" applyFont="1" applyFill="1" applyBorder="1" applyAlignment="1">
      <alignment horizontal="center" vertical="center" wrapText="1"/>
    </xf>
    <xf numFmtId="49" fontId="74" fillId="43" borderId="25" xfId="100" applyNumberFormat="1" applyFont="1" applyFill="1" applyBorder="1" applyAlignment="1">
      <alignment horizontal="center" vertical="center" wrapText="1"/>
    </xf>
    <xf numFmtId="49" fontId="39" fillId="36" borderId="28" xfId="100" applyNumberFormat="1" applyFont="1" applyFill="1" applyBorder="1" applyAlignment="1">
      <alignment horizontal="center" vertical="center" wrapText="1"/>
    </xf>
    <xf numFmtId="49" fontId="39" fillId="36" borderId="32" xfId="100" applyNumberFormat="1" applyFont="1" applyFill="1" applyBorder="1" applyAlignment="1">
      <alignment horizontal="center" vertical="center" wrapText="1"/>
    </xf>
    <xf numFmtId="49" fontId="39" fillId="36" borderId="24" xfId="100" applyNumberFormat="1" applyFont="1" applyFill="1" applyBorder="1" applyAlignment="1">
      <alignment horizontal="center" vertical="center" wrapText="1"/>
    </xf>
    <xf numFmtId="49" fontId="67" fillId="36" borderId="28" xfId="100" applyNumberFormat="1" applyFont="1" applyFill="1" applyBorder="1" applyAlignment="1">
      <alignment horizontal="center" vertical="center" wrapText="1"/>
    </xf>
    <xf numFmtId="49" fontId="67" fillId="36" borderId="32" xfId="100" applyNumberFormat="1" applyFont="1" applyFill="1" applyBorder="1" applyAlignment="1">
      <alignment horizontal="center" vertical="center" wrapText="1"/>
    </xf>
    <xf numFmtId="49" fontId="67" fillId="36" borderId="24" xfId="100" applyNumberFormat="1" applyFont="1" applyFill="1" applyBorder="1" applyAlignment="1">
      <alignment horizontal="center" vertical="center" wrapText="1"/>
    </xf>
    <xf numFmtId="49" fontId="74" fillId="51" borderId="30" xfId="100" applyNumberFormat="1" applyFont="1" applyFill="1" applyBorder="1" applyAlignment="1">
      <alignment horizontal="center" vertical="center" wrapText="1"/>
    </xf>
    <xf numFmtId="49" fontId="74" fillId="51" borderId="0" xfId="100" applyNumberFormat="1" applyFont="1" applyFill="1" applyBorder="1" applyAlignment="1">
      <alignment horizontal="center" vertical="center" wrapText="1"/>
    </xf>
    <xf numFmtId="49" fontId="74" fillId="51" borderId="34" xfId="100" applyNumberFormat="1" applyFont="1" applyFill="1" applyBorder="1" applyAlignment="1">
      <alignment horizontal="center" vertical="center" wrapText="1"/>
    </xf>
    <xf numFmtId="49" fontId="74" fillId="51" borderId="29" xfId="100" applyNumberFormat="1" applyFont="1" applyFill="1" applyBorder="1" applyAlignment="1">
      <alignment horizontal="center" vertical="center" wrapText="1"/>
    </xf>
    <xf numFmtId="49" fontId="74" fillId="51" borderId="26" xfId="100" applyNumberFormat="1" applyFont="1" applyFill="1" applyBorder="1" applyAlignment="1">
      <alignment horizontal="center" vertical="center" wrapText="1"/>
    </xf>
    <xf numFmtId="49" fontId="74" fillId="51" borderId="35" xfId="100" applyNumberFormat="1" applyFont="1" applyFill="1" applyBorder="1" applyAlignment="1">
      <alignment horizontal="center" vertical="center" wrapText="1"/>
    </xf>
    <xf numFmtId="49" fontId="74" fillId="52" borderId="33" xfId="100" applyNumberFormat="1" applyFont="1" applyFill="1" applyBorder="1" applyAlignment="1">
      <alignment horizontal="center" vertical="center" wrapText="1"/>
    </xf>
    <xf numFmtId="49" fontId="74" fillId="52" borderId="36" xfId="100" applyNumberFormat="1" applyFont="1" applyFill="1" applyBorder="1" applyAlignment="1">
      <alignment horizontal="center" vertical="center" wrapText="1"/>
    </xf>
    <xf numFmtId="49" fontId="74" fillId="52" borderId="37" xfId="100" applyNumberFormat="1" applyFont="1" applyFill="1" applyBorder="1" applyAlignment="1">
      <alignment horizontal="center" vertical="center" wrapText="1"/>
    </xf>
    <xf numFmtId="49" fontId="74" fillId="52" borderId="29" xfId="100" applyNumberFormat="1" applyFont="1" applyFill="1" applyBorder="1" applyAlignment="1">
      <alignment horizontal="center" vertical="center" wrapText="1"/>
    </xf>
    <xf numFmtId="49" fontId="74" fillId="52" borderId="26" xfId="100" applyNumberFormat="1" applyFont="1" applyFill="1" applyBorder="1" applyAlignment="1">
      <alignment horizontal="center" vertical="center" wrapText="1"/>
    </xf>
    <xf numFmtId="49" fontId="67" fillId="36" borderId="11" xfId="100" applyNumberFormat="1" applyFont="1" applyFill="1" applyBorder="1" applyAlignment="1">
      <alignment horizontal="center" vertical="center" wrapText="1"/>
    </xf>
    <xf numFmtId="49" fontId="67" fillId="36" borderId="27" xfId="100" applyNumberFormat="1" applyFont="1" applyFill="1" applyBorder="1" applyAlignment="1">
      <alignment horizontal="center" vertical="center" wrapText="1"/>
    </xf>
    <xf numFmtId="49" fontId="67" fillId="36" borderId="25" xfId="100" applyNumberFormat="1" applyFont="1" applyFill="1" applyBorder="1" applyAlignment="1">
      <alignment horizontal="center" vertical="center" wrapText="1"/>
    </xf>
    <xf numFmtId="49" fontId="74" fillId="42" borderId="29" xfId="100" applyNumberFormat="1" applyFont="1" applyFill="1" applyBorder="1" applyAlignment="1">
      <alignment horizontal="center" vertical="center" wrapText="1"/>
    </xf>
    <xf numFmtId="49" fontId="74" fillId="42" borderId="26" xfId="100" applyNumberFormat="1" applyFont="1" applyFill="1" applyBorder="1" applyAlignment="1">
      <alignment horizontal="center" vertical="center" wrapText="1"/>
    </xf>
    <xf numFmtId="49" fontId="74" fillId="42" borderId="35" xfId="100" applyNumberFormat="1" applyFont="1" applyFill="1" applyBorder="1" applyAlignment="1">
      <alignment horizontal="center" vertical="center" wrapText="1"/>
    </xf>
    <xf numFmtId="0" fontId="63" fillId="7" borderId="10" xfId="97" applyNumberFormat="1" applyFont="1" applyFill="1" applyBorder="1" applyAlignment="1">
      <alignment horizontal="left" indent="1"/>
    </xf>
    <xf numFmtId="168" fontId="39" fillId="36" borderId="11" xfId="97" quotePrefix="1" applyNumberFormat="1" applyFont="1" applyFill="1" applyBorder="1" applyAlignment="1">
      <alignment horizontal="left" vertical="center" wrapText="1"/>
    </xf>
    <xf numFmtId="168" fontId="39" fillId="36" borderId="27" xfId="97" quotePrefix="1" applyNumberFormat="1" applyFont="1" applyFill="1" applyBorder="1" applyAlignment="1">
      <alignment horizontal="left" vertical="center" wrapText="1"/>
    </xf>
    <xf numFmtId="168" fontId="39" fillId="36" borderId="25" xfId="97" quotePrefix="1" applyNumberFormat="1" applyFont="1" applyFill="1" applyBorder="1" applyAlignment="1">
      <alignment horizontal="left" vertical="center" wrapText="1"/>
    </xf>
    <xf numFmtId="0" fontId="63" fillId="7" borderId="11" xfId="102" applyNumberFormat="1" applyFont="1" applyFill="1" applyBorder="1" applyAlignment="1">
      <alignment horizontal="left"/>
    </xf>
    <xf numFmtId="0" fontId="63" fillId="7" borderId="27" xfId="102" applyNumberFormat="1" applyFont="1" applyFill="1" applyBorder="1" applyAlignment="1">
      <alignment horizontal="left"/>
    </xf>
    <xf numFmtId="0" fontId="63" fillId="7" borderId="25" xfId="102" applyNumberFormat="1" applyFont="1" applyFill="1" applyBorder="1" applyAlignment="1">
      <alignment horizontal="left"/>
    </xf>
    <xf numFmtId="0" fontId="88" fillId="33" borderId="42" xfId="0" applyFont="1" applyFill="1" applyBorder="1" applyAlignment="1">
      <alignment horizontal="left" vertical="top" wrapText="1"/>
    </xf>
    <xf numFmtId="0" fontId="88" fillId="33" borderId="43" xfId="0" applyFont="1" applyFill="1" applyBorder="1" applyAlignment="1">
      <alignment horizontal="left" vertical="top" wrapText="1"/>
    </xf>
    <xf numFmtId="0" fontId="88" fillId="33" borderId="47" xfId="0" applyFont="1" applyFill="1" applyBorder="1" applyAlignment="1">
      <alignment horizontal="left" vertical="top" wrapText="1"/>
    </xf>
    <xf numFmtId="0" fontId="88" fillId="33" borderId="12" xfId="90" applyFont="1" applyFill="1" applyBorder="1" applyAlignment="1">
      <alignment horizontal="left" vertical="top" wrapText="1"/>
    </xf>
    <xf numFmtId="0" fontId="88" fillId="33" borderId="14" xfId="90" applyFont="1" applyFill="1" applyBorder="1" applyAlignment="1">
      <alignment horizontal="left" vertical="top" wrapText="1"/>
    </xf>
    <xf numFmtId="0" fontId="88" fillId="33" borderId="53" xfId="90" applyFont="1" applyFill="1" applyBorder="1" applyAlignment="1">
      <alignment horizontal="left" vertical="top" wrapText="1"/>
    </xf>
    <xf numFmtId="0" fontId="88" fillId="33" borderId="54" xfId="90" applyFont="1" applyFill="1" applyBorder="1" applyAlignment="1">
      <alignment horizontal="left" vertical="top" wrapText="1"/>
    </xf>
    <xf numFmtId="0" fontId="88" fillId="33" borderId="55" xfId="90" applyFont="1" applyFill="1" applyBorder="1" applyAlignment="1">
      <alignment horizontal="left" vertical="top" wrapText="1"/>
    </xf>
    <xf numFmtId="0" fontId="88" fillId="33" borderId="31" xfId="0" applyFont="1" applyFill="1" applyBorder="1" applyAlignment="1">
      <alignment horizontal="left" vertical="top" wrapText="1"/>
    </xf>
    <xf numFmtId="0" fontId="88" fillId="33" borderId="12" xfId="0" applyFont="1" applyFill="1" applyBorder="1" applyAlignment="1">
      <alignment horizontal="left" vertical="top" wrapText="1"/>
    </xf>
    <xf numFmtId="0" fontId="88" fillId="33" borderId="14" xfId="0" applyFont="1" applyFill="1" applyBorder="1" applyAlignment="1">
      <alignment horizontal="left" vertical="top" wrapText="1"/>
    </xf>
    <xf numFmtId="0" fontId="88" fillId="33" borderId="22" xfId="0" applyFont="1" applyFill="1" applyBorder="1" applyAlignment="1">
      <alignment horizontal="left" vertical="top" wrapText="1"/>
    </xf>
    <xf numFmtId="0" fontId="88" fillId="33" borderId="0" xfId="0" applyFont="1" applyFill="1" applyBorder="1" applyAlignment="1">
      <alignment horizontal="left" vertical="top" wrapText="1"/>
    </xf>
    <xf numFmtId="0" fontId="88" fillId="33" borderId="15" xfId="0" applyFont="1" applyFill="1" applyBorder="1" applyAlignment="1">
      <alignment horizontal="left" vertical="top" wrapText="1"/>
    </xf>
    <xf numFmtId="0" fontId="88" fillId="33" borderId="51" xfId="0" applyFont="1" applyFill="1" applyBorder="1" applyAlignment="1">
      <alignment horizontal="left" vertical="top" wrapText="1"/>
    </xf>
    <xf numFmtId="0" fontId="88" fillId="33" borderId="26" xfId="0" applyFont="1" applyFill="1" applyBorder="1" applyAlignment="1">
      <alignment horizontal="left" vertical="top" wrapText="1"/>
    </xf>
    <xf numFmtId="0" fontId="88" fillId="33" borderId="52" xfId="0" applyFont="1" applyFill="1" applyBorder="1" applyAlignment="1">
      <alignment horizontal="left" vertical="top" wrapText="1"/>
    </xf>
    <xf numFmtId="0" fontId="88" fillId="0" borderId="23" xfId="0" applyFont="1" applyBorder="1" applyAlignment="1">
      <alignment horizontal="left" vertical="top" wrapText="1"/>
    </xf>
    <xf numFmtId="0" fontId="88" fillId="0" borderId="13" xfId="0" applyFont="1" applyBorder="1" applyAlignment="1">
      <alignment horizontal="left" vertical="top" wrapText="1"/>
    </xf>
    <xf numFmtId="0" fontId="88" fillId="0" borderId="16" xfId="0" applyFont="1" applyBorder="1" applyAlignment="1">
      <alignment horizontal="left" vertical="top" wrapText="1"/>
    </xf>
    <xf numFmtId="0" fontId="88" fillId="0" borderId="56" xfId="0" applyFont="1" applyBorder="1" applyAlignment="1">
      <alignment horizontal="left" vertical="top" wrapText="1"/>
    </xf>
    <xf numFmtId="0" fontId="88" fillId="0" borderId="27" xfId="0" applyFont="1" applyBorder="1" applyAlignment="1">
      <alignment horizontal="left" vertical="top" wrapText="1"/>
    </xf>
    <xf numFmtId="0" fontId="88" fillId="0" borderId="57" xfId="0" applyFont="1" applyBorder="1" applyAlignment="1">
      <alignment horizontal="left" vertical="top" wrapText="1"/>
    </xf>
    <xf numFmtId="0" fontId="88" fillId="33" borderId="49" xfId="0" applyFont="1" applyFill="1" applyBorder="1" applyAlignment="1">
      <alignment horizontal="left" vertical="top" wrapText="1"/>
    </xf>
    <xf numFmtId="0" fontId="88" fillId="33" borderId="41" xfId="0" applyFont="1" applyFill="1" applyBorder="1" applyAlignment="1">
      <alignment horizontal="left" vertical="top" wrapText="1"/>
    </xf>
    <xf numFmtId="0" fontId="88" fillId="33" borderId="50" xfId="0" applyFont="1" applyFill="1" applyBorder="1" applyAlignment="1">
      <alignment horizontal="left" vertical="top" wrapText="1"/>
    </xf>
    <xf numFmtId="0" fontId="88" fillId="33" borderId="22" xfId="90" applyFont="1" applyFill="1" applyBorder="1" applyAlignment="1">
      <alignment horizontal="left" vertical="top" wrapText="1"/>
    </xf>
    <xf numFmtId="0" fontId="88" fillId="33" borderId="0" xfId="90" applyFont="1" applyFill="1" applyBorder="1" applyAlignment="1">
      <alignment horizontal="left" vertical="top" wrapText="1"/>
    </xf>
    <xf numFmtId="0" fontId="88" fillId="33" borderId="15" xfId="90" applyFont="1" applyFill="1" applyBorder="1" applyAlignment="1">
      <alignment horizontal="left" vertical="top" wrapText="1"/>
    </xf>
    <xf numFmtId="0" fontId="88" fillId="0" borderId="48" xfId="90" applyFont="1" applyBorder="1" applyAlignment="1">
      <alignment horizontal="center" vertical="center" wrapText="1"/>
    </xf>
    <xf numFmtId="0" fontId="88" fillId="0" borderId="45" xfId="90" applyFont="1" applyBorder="1" applyAlignment="1">
      <alignment horizontal="center" vertical="center" wrapText="1"/>
    </xf>
    <xf numFmtId="0" fontId="88" fillId="0" borderId="46" xfId="90" applyFont="1" applyBorder="1" applyAlignment="1">
      <alignment horizontal="center" vertical="center" wrapText="1"/>
    </xf>
    <xf numFmtId="0" fontId="88" fillId="0" borderId="45" xfId="0" applyFont="1" applyBorder="1" applyAlignment="1">
      <alignment horizontal="center" vertical="center" wrapText="1"/>
    </xf>
    <xf numFmtId="0" fontId="88" fillId="0" borderId="48" xfId="0" applyFont="1" applyBorder="1" applyAlignment="1">
      <alignment horizontal="center" vertical="center" wrapText="1"/>
    </xf>
    <xf numFmtId="0" fontId="88" fillId="0" borderId="46" xfId="0" applyFont="1" applyBorder="1" applyAlignment="1">
      <alignment horizontal="center" vertical="center" wrapText="1"/>
    </xf>
    <xf numFmtId="0" fontId="88" fillId="0" borderId="0" xfId="0" applyFont="1" applyBorder="1" applyAlignment="1">
      <alignment horizontal="left" vertical="top" wrapText="1"/>
    </xf>
    <xf numFmtId="0" fontId="88" fillId="0" borderId="23" xfId="97" applyFont="1" applyFill="1" applyBorder="1" applyAlignment="1">
      <alignment horizontal="left" vertical="top" wrapText="1"/>
    </xf>
    <xf numFmtId="0" fontId="88" fillId="0" borderId="13" xfId="97" applyFont="1" applyFill="1" applyBorder="1" applyAlignment="1">
      <alignment horizontal="left" vertical="top" wrapText="1"/>
    </xf>
    <xf numFmtId="0" fontId="88" fillId="0" borderId="16" xfId="97" applyFont="1" applyFill="1" applyBorder="1" applyAlignment="1">
      <alignment horizontal="left" vertical="top" wrapText="1"/>
    </xf>
    <xf numFmtId="0" fontId="88" fillId="0" borderId="42" xfId="0" applyFont="1" applyBorder="1" applyAlignment="1">
      <alignment horizontal="left" vertical="top" wrapText="1"/>
    </xf>
    <xf numFmtId="0" fontId="88" fillId="0" borderId="43" xfId="0" applyFont="1" applyBorder="1" applyAlignment="1">
      <alignment horizontal="left" vertical="top" wrapText="1"/>
    </xf>
    <xf numFmtId="0" fontId="88" fillId="0" borderId="47" xfId="0" applyFont="1" applyBorder="1" applyAlignment="1">
      <alignment horizontal="left" vertical="top" wrapText="1"/>
    </xf>
  </cellXfs>
  <cellStyles count="151">
    <cellStyle name="=C:\WINNT\SYSTEM32\COMMAND.COM 2" xfId="122"/>
    <cellStyle name="20% - Accent1" xfId="1" builtinId="30" customBuiltin="1"/>
    <cellStyle name="20% - Accent1 2" xfId="2"/>
    <cellStyle name="20% - Accent2" xfId="3" builtinId="34" customBuiltin="1"/>
    <cellStyle name="20% - Accent2 2" xfId="4"/>
    <cellStyle name="20% - Accent3" xfId="5" builtinId="38" customBuiltin="1"/>
    <cellStyle name="20% - Accent3 2" xfId="6"/>
    <cellStyle name="20% - Accent4" xfId="7" builtinId="42" customBuiltin="1"/>
    <cellStyle name="20% - Accent4 2" xfId="8"/>
    <cellStyle name="20% - Accent5" xfId="9" builtinId="46" customBuiltin="1"/>
    <cellStyle name="20% - Accent5 2" xfId="10"/>
    <cellStyle name="20% - Accent6" xfId="11" builtinId="50" customBuiltin="1"/>
    <cellStyle name="20% - Accent6 2" xfId="12"/>
    <cellStyle name="40% - Accent1" xfId="13" builtinId="31" customBuiltin="1"/>
    <cellStyle name="40% - Accent1 2" xfId="14"/>
    <cellStyle name="40% - Accent2" xfId="15" builtinId="35" customBuiltin="1"/>
    <cellStyle name="40% - Accent2 2" xfId="16"/>
    <cellStyle name="40% - Accent3" xfId="17" builtinId="39" customBuiltin="1"/>
    <cellStyle name="40% - Accent3 2" xfId="18"/>
    <cellStyle name="40% - Accent4" xfId="19" builtinId="43" customBuiltin="1"/>
    <cellStyle name="40% - Accent4 2" xfId="20"/>
    <cellStyle name="40% - Accent5" xfId="21" builtinId="47" customBuiltin="1"/>
    <cellStyle name="40% - Accent5 2" xfId="22"/>
    <cellStyle name="40% - Accent6" xfId="23" builtinId="51" customBuiltin="1"/>
    <cellStyle name="40% - Accent6 2" xfId="24"/>
    <cellStyle name="60% - Accent1" xfId="25" builtinId="32" customBuiltin="1"/>
    <cellStyle name="60% - Accent1 2" xfId="26"/>
    <cellStyle name="60% - Accent2" xfId="27" builtinId="36" customBuiltin="1"/>
    <cellStyle name="60% - Accent2 2" xfId="28"/>
    <cellStyle name="60% - Accent3" xfId="29" builtinId="40" customBuiltin="1"/>
    <cellStyle name="60% - Accent3 2" xfId="30"/>
    <cellStyle name="60% - Accent4" xfId="31" builtinId="44" customBuiltin="1"/>
    <cellStyle name="60% - Accent4 2" xfId="32"/>
    <cellStyle name="60% - Accent5" xfId="33" builtinId="48" customBuiltin="1"/>
    <cellStyle name="60% - Accent5 2" xfId="34"/>
    <cellStyle name="60% - Accent6" xfId="35" builtinId="52" customBuiltin="1"/>
    <cellStyle name="60% - Accent6 2" xfId="36"/>
    <cellStyle name="Accent1" xfId="37" builtinId="29" customBuiltin="1"/>
    <cellStyle name="Accent1 2" xfId="38"/>
    <cellStyle name="Accent2" xfId="39" builtinId="33" customBuiltin="1"/>
    <cellStyle name="Accent2 2" xfId="40"/>
    <cellStyle name="Accent3" xfId="41" builtinId="37" customBuiltin="1"/>
    <cellStyle name="Accent3 2" xfId="42"/>
    <cellStyle name="Accent4" xfId="43" builtinId="41" customBuiltin="1"/>
    <cellStyle name="Accent4 2" xfId="44"/>
    <cellStyle name="Accent5" xfId="45" builtinId="45" customBuiltin="1"/>
    <cellStyle name="Accent5 2" xfId="46"/>
    <cellStyle name="Accent6" xfId="47" builtinId="49" customBuiltin="1"/>
    <cellStyle name="Accent6 2" xfId="48"/>
    <cellStyle name="Bad" xfId="49" builtinId="27" customBuiltin="1"/>
    <cellStyle name="Bad 2" xfId="50"/>
    <cellStyle name="Blockout" xfId="51"/>
    <cellStyle name="Blockout 2" xfId="52"/>
    <cellStyle name="Blockout 2 2" xfId="53"/>
    <cellStyle name="Blockout 3" xfId="54"/>
    <cellStyle name="Calculation" xfId="55" builtinId="22" customBuiltin="1"/>
    <cellStyle name="Calculation 2" xfId="56"/>
    <cellStyle name="Check Cell" xfId="57" builtinId="23" customBuiltin="1"/>
    <cellStyle name="Check Cell 2" xfId="58"/>
    <cellStyle name="Comma" xfId="59" builtinId="3"/>
    <cellStyle name="Comma 10" xfId="60"/>
    <cellStyle name="Comma 10 2" xfId="61"/>
    <cellStyle name="Comma 12" xfId="132"/>
    <cellStyle name="Comma 12 2" xfId="140"/>
    <cellStyle name="Comma 13 2" xfId="142"/>
    <cellStyle name="Comma 15" xfId="146"/>
    <cellStyle name="Comma 2" xfId="62"/>
    <cellStyle name="Comma 2 2" xfId="63"/>
    <cellStyle name="Comma 2 3" xfId="130"/>
    <cellStyle name="Comma 3" xfId="64"/>
    <cellStyle name="Comma 3 2" xfId="124"/>
    <cellStyle name="Comma 4" xfId="121"/>
    <cellStyle name="Comma 4 2" xfId="134"/>
    <cellStyle name="Comma 5" xfId="129"/>
    <cellStyle name="Comma 5 2" xfId="149"/>
    <cellStyle name="Comma 6" xfId="137"/>
    <cellStyle name="Comma 6 2" xfId="118"/>
    <cellStyle name="Comma 6 2 2 2 2" xfId="139"/>
    <cellStyle name="Comma 6 5" xfId="138"/>
    <cellStyle name="Currency 2" xfId="125"/>
    <cellStyle name="Currency 2 2" xfId="145"/>
    <cellStyle name="Explanatory Text" xfId="65" builtinId="53" customBuiltin="1"/>
    <cellStyle name="Good" xfId="66" builtinId="26" customBuiltin="1"/>
    <cellStyle name="Good 2" xfId="67"/>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2 2" xfId="148"/>
    <cellStyle name="Input" xfId="73" builtinId="20" customBuiltin="1"/>
    <cellStyle name="Input 2" xfId="74"/>
    <cellStyle name="Input1" xfId="75"/>
    <cellStyle name="Input1 2" xfId="76"/>
    <cellStyle name="Input1 2 2" xfId="77"/>
    <cellStyle name="Input1 3" xfId="78"/>
    <cellStyle name="Input2" xfId="79"/>
    <cellStyle name="Input2 2" xfId="80"/>
    <cellStyle name="Input3" xfId="81"/>
    <cellStyle name="Input3 2" xfId="82"/>
    <cellStyle name="Input3 2 2" xfId="83"/>
    <cellStyle name="Input3 3" xfId="84"/>
    <cellStyle name="Linked Cell" xfId="85" builtinId="24" customBuiltin="1"/>
    <cellStyle name="Neutral" xfId="86" builtinId="28" customBuiltin="1"/>
    <cellStyle name="Neutral 2" xfId="87"/>
    <cellStyle name="Normal" xfId="0" builtinId="0"/>
    <cellStyle name="Normal 10 2 3" xfId="128"/>
    <cellStyle name="Normal 15" xfId="150"/>
    <cellStyle name="Normal 2" xfId="88"/>
    <cellStyle name="Normal 2 2" xfId="89"/>
    <cellStyle name="Normal 3" xfId="90"/>
    <cellStyle name="Normal 3 2" xfId="91"/>
    <cellStyle name="Normal 3 3" xfId="144"/>
    <cellStyle name="Normal 4" xfId="92"/>
    <cellStyle name="Normal 4 2" xfId="120"/>
    <cellStyle name="Normal 42" xfId="147"/>
    <cellStyle name="Normal 5" xfId="123"/>
    <cellStyle name="Normal 6" xfId="127"/>
    <cellStyle name="Normal 7" xfId="135"/>
    <cellStyle name="Normal 8" xfId="136"/>
    <cellStyle name="Normal 9" xfId="143"/>
    <cellStyle name="Normal_2010 06 02 - Urgent RIN for Vic DNSPs revised proposals" xfId="93"/>
    <cellStyle name="Normal_2010 06 22 - AA - Scheme Templates for data collection" xfId="94"/>
    <cellStyle name="Normal_2010 06 22 - IE - Scheme Template for data collection" xfId="95"/>
    <cellStyle name="Normal_Book1" xfId="96"/>
    <cellStyle name="Normal_D11 2371025  Financial information - 2012 Draft RIN - Ausgrid" xfId="97"/>
    <cellStyle name="Normal_D11 2371025  Financial information - 2012 Draft RIN - Ausgrid 2" xfId="98"/>
    <cellStyle name="Normal_D12 1569  Opex, DMIS, EBSS - 2012 draft RIN - Ausgrid" xfId="99"/>
    <cellStyle name="Normal_D12 16703  Overheads, Avoided Cost, ACS, Demand and Revenue - 2012 draft RIN - Ausgrid" xfId="100"/>
    <cellStyle name="Normal_D12 16703  Overheads, Avoided Cost, ACS, Demand and Revenue - 2012 draft RIN - Ausgrid 2" xfId="101"/>
    <cellStyle name="Normal_Sheet1" xfId="102"/>
    <cellStyle name="Note" xfId="103" builtinId="10" customBuiltin="1"/>
    <cellStyle name="Note 2" xfId="104"/>
    <cellStyle name="Output" xfId="105" builtinId="21" customBuiltin="1"/>
    <cellStyle name="Output 2" xfId="106"/>
    <cellStyle name="Percent" xfId="107" builtinId="5"/>
    <cellStyle name="Percent 2" xfId="119"/>
    <cellStyle name="Percent 2 2" xfId="131"/>
    <cellStyle name="Percent 3" xfId="126"/>
    <cellStyle name="Percent 4" xfId="133"/>
    <cellStyle name="Percent 5" xfId="141"/>
    <cellStyle name="Style 1" xfId="108"/>
    <cellStyle name="Style 1 2" xfId="109"/>
    <cellStyle name="Style 1 2 2" xfId="110"/>
    <cellStyle name="Style 1 3" xfId="111"/>
    <cellStyle name="Table Heading" xfId="112"/>
    <cellStyle name="Table Text With Lines" xfId="113"/>
    <cellStyle name="Table Total Row" xfId="114"/>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tableStyleElement type="wholeTable" dxfId="27"/>
      <tableStyleElement type="headerRow" dxfId="26"/>
    </tableStyle>
  </tableStyles>
  <colors>
    <mruColors>
      <color rgb="FFCCFFCC"/>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52388</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465231</xdr:colOff>
      <xdr:row>13</xdr:row>
      <xdr:rowOff>8528</xdr:rowOff>
    </xdr:from>
    <xdr:to>
      <xdr:col>8</xdr:col>
      <xdr:colOff>941839</xdr:colOff>
      <xdr:row>16</xdr:row>
      <xdr:rowOff>19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111526" y="2654573"/>
          <a:ext cx="2580350" cy="521042"/>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7</xdr:col>
      <xdr:colOff>9984</xdr:colOff>
      <xdr:row>16</xdr:row>
      <xdr:rowOff>75875</xdr:rowOff>
    </xdr:from>
    <xdr:to>
      <xdr:col>9</xdr:col>
      <xdr:colOff>1981</xdr:colOff>
      <xdr:row>19</xdr:row>
      <xdr:rowOff>47128</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331389" y="3310565"/>
          <a:ext cx="2336823" cy="53299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7</xdr:col>
      <xdr:colOff>10351</xdr:colOff>
      <xdr:row>8</xdr:row>
      <xdr:rowOff>93069</xdr:rowOff>
    </xdr:from>
    <xdr:to>
      <xdr:col>9</xdr:col>
      <xdr:colOff>9239</xdr:colOff>
      <xdr:row>11</xdr:row>
      <xdr:rowOff>96781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158613" y="1911921"/>
          <a:ext cx="2317576" cy="56997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797719"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259080</xdr:colOff>
      <xdr:row>54</xdr:row>
      <xdr:rowOff>1860</xdr:rowOff>
    </xdr:to>
    <xdr:pic>
      <xdr:nvPicPr>
        <xdr:cNvPr id="2" name="Picture 1">
          <a:extLst>
            <a:ext uri="{FF2B5EF4-FFF2-40B4-BE49-F238E27FC236}">
              <a16:creationId xmlns:a16="http://schemas.microsoft.com/office/drawing/2014/main" id="{651C6235-BABA-D000-C35D-A5E3FCA7EC8E}"/>
            </a:ext>
          </a:extLst>
        </xdr:cNvPr>
        <xdr:cNvPicPr>
          <a:picLocks noChangeAspect="1"/>
        </xdr:cNvPicPr>
      </xdr:nvPicPr>
      <xdr:blipFill>
        <a:blip xmlns:r="http://schemas.openxmlformats.org/officeDocument/2006/relationships" r:embed="rId1"/>
        <a:stretch>
          <a:fillRect/>
        </a:stretch>
      </xdr:blipFill>
      <xdr:spPr>
        <a:xfrm>
          <a:off x="0" y="0"/>
          <a:ext cx="6431280" cy="9054420"/>
        </a:xfrm>
        <a:prstGeom prst="rect">
          <a:avLst/>
        </a:prstGeom>
      </xdr:spPr>
    </xdr:pic>
    <xdr:clientData/>
  </xdr:twoCellAnchor>
  <xdr:twoCellAnchor editAs="oneCell">
    <xdr:from>
      <xdr:col>10</xdr:col>
      <xdr:colOff>266701</xdr:colOff>
      <xdr:row>0</xdr:row>
      <xdr:rowOff>0</xdr:rowOff>
    </xdr:from>
    <xdr:to>
      <xdr:col>20</xdr:col>
      <xdr:colOff>501315</xdr:colOff>
      <xdr:row>54</xdr:row>
      <xdr:rowOff>7620</xdr:rowOff>
    </xdr:to>
    <xdr:pic>
      <xdr:nvPicPr>
        <xdr:cNvPr id="3" name="Picture 2">
          <a:extLst>
            <a:ext uri="{FF2B5EF4-FFF2-40B4-BE49-F238E27FC236}">
              <a16:creationId xmlns:a16="http://schemas.microsoft.com/office/drawing/2014/main" id="{6F932342-ACBA-246D-ABB5-D244A79B03CF}"/>
            </a:ext>
          </a:extLst>
        </xdr:cNvPr>
        <xdr:cNvPicPr>
          <a:picLocks noChangeAspect="1"/>
        </xdr:cNvPicPr>
      </xdr:nvPicPr>
      <xdr:blipFill>
        <a:blip xmlns:r="http://schemas.openxmlformats.org/officeDocument/2006/relationships" r:embed="rId2"/>
        <a:stretch>
          <a:fillRect/>
        </a:stretch>
      </xdr:blipFill>
      <xdr:spPr>
        <a:xfrm>
          <a:off x="6438901" y="0"/>
          <a:ext cx="6406814" cy="9060180"/>
        </a:xfrm>
        <a:prstGeom prst="rect">
          <a:avLst/>
        </a:prstGeom>
      </xdr:spPr>
    </xdr:pic>
    <xdr:clientData/>
  </xdr:twoCellAnchor>
  <xdr:twoCellAnchor editAs="oneCell">
    <xdr:from>
      <xdr:col>20</xdr:col>
      <xdr:colOff>510542</xdr:colOff>
      <xdr:row>0</xdr:row>
      <xdr:rowOff>0</xdr:rowOff>
    </xdr:from>
    <xdr:to>
      <xdr:col>31</xdr:col>
      <xdr:colOff>133325</xdr:colOff>
      <xdr:row>54</xdr:row>
      <xdr:rowOff>15240</xdr:rowOff>
    </xdr:to>
    <xdr:pic>
      <xdr:nvPicPr>
        <xdr:cNvPr id="4" name="Picture 3">
          <a:extLst>
            <a:ext uri="{FF2B5EF4-FFF2-40B4-BE49-F238E27FC236}">
              <a16:creationId xmlns:a16="http://schemas.microsoft.com/office/drawing/2014/main" id="{0FF44CE5-AC96-6883-C01D-FBD865C61A03}"/>
            </a:ext>
          </a:extLst>
        </xdr:cNvPr>
        <xdr:cNvPicPr>
          <a:picLocks noChangeAspect="1"/>
        </xdr:cNvPicPr>
      </xdr:nvPicPr>
      <xdr:blipFill>
        <a:blip xmlns:r="http://schemas.openxmlformats.org/officeDocument/2006/relationships" r:embed="rId3"/>
        <a:stretch>
          <a:fillRect/>
        </a:stretch>
      </xdr:blipFill>
      <xdr:spPr>
        <a:xfrm>
          <a:off x="12854942" y="0"/>
          <a:ext cx="6412203" cy="90678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11</xdr:col>
      <xdr:colOff>333302</xdr:colOff>
      <xdr:row>53</xdr:row>
      <xdr:rowOff>114300</xdr:rowOff>
    </xdr:to>
    <xdr:pic>
      <xdr:nvPicPr>
        <xdr:cNvPr id="2" name="Picture 1">
          <a:extLst>
            <a:ext uri="{FF2B5EF4-FFF2-40B4-BE49-F238E27FC236}">
              <a16:creationId xmlns:a16="http://schemas.microsoft.com/office/drawing/2014/main" id="{91CE0B65-E51D-5A38-2E89-DE3DB93FEFA1}"/>
            </a:ext>
          </a:extLst>
        </xdr:cNvPr>
        <xdr:cNvPicPr>
          <a:picLocks noChangeAspect="1"/>
        </xdr:cNvPicPr>
      </xdr:nvPicPr>
      <xdr:blipFill>
        <a:blip xmlns:r="http://schemas.openxmlformats.org/officeDocument/2006/relationships" r:embed="rId1"/>
        <a:stretch>
          <a:fillRect/>
        </a:stretch>
      </xdr:blipFill>
      <xdr:spPr>
        <a:xfrm>
          <a:off x="1" y="0"/>
          <a:ext cx="7143676" cy="9201150"/>
        </a:xfrm>
        <a:prstGeom prst="rect">
          <a:avLst/>
        </a:prstGeom>
      </xdr:spPr>
    </xdr:pic>
    <xdr:clientData/>
  </xdr:twoCellAnchor>
  <xdr:twoCellAnchor editAs="oneCell">
    <xdr:from>
      <xdr:col>11</xdr:col>
      <xdr:colOff>365760</xdr:colOff>
      <xdr:row>0</xdr:row>
      <xdr:rowOff>1</xdr:rowOff>
    </xdr:from>
    <xdr:to>
      <xdr:col>22</xdr:col>
      <xdr:colOff>542059</xdr:colOff>
      <xdr:row>53</xdr:row>
      <xdr:rowOff>129540</xdr:rowOff>
    </xdr:to>
    <xdr:pic>
      <xdr:nvPicPr>
        <xdr:cNvPr id="3" name="Picture 2">
          <a:extLst>
            <a:ext uri="{FF2B5EF4-FFF2-40B4-BE49-F238E27FC236}">
              <a16:creationId xmlns:a16="http://schemas.microsoft.com/office/drawing/2014/main" id="{55CB93F7-7684-C8B1-7DDF-63AB841F6A78}"/>
            </a:ext>
          </a:extLst>
        </xdr:cNvPr>
        <xdr:cNvPicPr>
          <a:picLocks noChangeAspect="1"/>
        </xdr:cNvPicPr>
      </xdr:nvPicPr>
      <xdr:blipFill>
        <a:blip xmlns:r="http://schemas.openxmlformats.org/officeDocument/2006/relationships" r:embed="rId2"/>
        <a:stretch>
          <a:fillRect/>
        </a:stretch>
      </xdr:blipFill>
      <xdr:spPr>
        <a:xfrm>
          <a:off x="7155180" y="1"/>
          <a:ext cx="6965719" cy="901445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370276</xdr:colOff>
      <xdr:row>53</xdr:row>
      <xdr:rowOff>161925</xdr:rowOff>
    </xdr:to>
    <xdr:pic>
      <xdr:nvPicPr>
        <xdr:cNvPr id="2" name="Picture 1">
          <a:extLst>
            <a:ext uri="{FF2B5EF4-FFF2-40B4-BE49-F238E27FC236}">
              <a16:creationId xmlns:a16="http://schemas.microsoft.com/office/drawing/2014/main" id="{4E4E5159-0961-9298-05B9-11F710687C7C}"/>
            </a:ext>
          </a:extLst>
        </xdr:cNvPr>
        <xdr:cNvPicPr>
          <a:picLocks noChangeAspect="1"/>
        </xdr:cNvPicPr>
      </xdr:nvPicPr>
      <xdr:blipFill>
        <a:blip xmlns:r="http://schemas.openxmlformats.org/officeDocument/2006/relationships" r:embed="rId1"/>
        <a:stretch>
          <a:fillRect/>
        </a:stretch>
      </xdr:blipFill>
      <xdr:spPr>
        <a:xfrm>
          <a:off x="0" y="0"/>
          <a:ext cx="7180651" cy="9248775"/>
        </a:xfrm>
        <a:prstGeom prst="rect">
          <a:avLst/>
        </a:prstGeom>
      </xdr:spPr>
    </xdr:pic>
    <xdr:clientData/>
  </xdr:twoCellAnchor>
  <xdr:twoCellAnchor editAs="oneCell">
    <xdr:from>
      <xdr:col>11</xdr:col>
      <xdr:colOff>419101</xdr:colOff>
      <xdr:row>0</xdr:row>
      <xdr:rowOff>1</xdr:rowOff>
    </xdr:from>
    <xdr:to>
      <xdr:col>23</xdr:col>
      <xdr:colOff>126430</xdr:colOff>
      <xdr:row>53</xdr:row>
      <xdr:rowOff>144780</xdr:rowOff>
    </xdr:to>
    <xdr:pic>
      <xdr:nvPicPr>
        <xdr:cNvPr id="3" name="Picture 2">
          <a:extLst>
            <a:ext uri="{FF2B5EF4-FFF2-40B4-BE49-F238E27FC236}">
              <a16:creationId xmlns:a16="http://schemas.microsoft.com/office/drawing/2014/main" id="{930C68C3-3E29-624B-F4FE-3CDDBA1D8C6B}"/>
            </a:ext>
          </a:extLst>
        </xdr:cNvPr>
        <xdr:cNvPicPr>
          <a:picLocks noChangeAspect="1"/>
        </xdr:cNvPicPr>
      </xdr:nvPicPr>
      <xdr:blipFill>
        <a:blip xmlns:r="http://schemas.openxmlformats.org/officeDocument/2006/relationships" r:embed="rId2"/>
        <a:stretch>
          <a:fillRect/>
        </a:stretch>
      </xdr:blipFill>
      <xdr:spPr>
        <a:xfrm>
          <a:off x="7208521" y="1"/>
          <a:ext cx="7113969" cy="902969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5E078696-DBEA-481C-8C15-6B35EDB8391E}"/>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eek_rpt\2000\11_November_00\TEMP\July-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enw01\DATA\common\Management%20Accounting\Board%20Report\Performance%20Report\Capital%2099_00_Ma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ydsrvfs1\data\Week_rpt\2000\11_November_00\TEMP\July-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meihuy\AppData\Local\Microsoft\Windows\Temporary%20Internet%20Files\Content.Outlook\2K8SHL0F\NT%20Gas%20PE%20Reconciliation%20B009%20%20B0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 val="Assumptions_Book"/>
    </sheetNames>
    <sheetDataSet>
      <sheetData sheetId="0" refreshError="1"/>
      <sheetData sheetId="1" refreshError="1">
        <row r="9">
          <cell r="J9">
            <v>229</v>
          </cell>
          <cell r="K9">
            <v>201</v>
          </cell>
          <cell r="L9">
            <v>203.2</v>
          </cell>
        </row>
        <row r="10">
          <cell r="J10">
            <v>128</v>
          </cell>
          <cell r="K10">
            <v>147</v>
          </cell>
          <cell r="L10">
            <v>172.3</v>
          </cell>
        </row>
        <row r="11">
          <cell r="J11">
            <v>101</v>
          </cell>
          <cell r="K11">
            <v>76.5</v>
          </cell>
          <cell r="L11">
            <v>101.4</v>
          </cell>
        </row>
        <row r="12">
          <cell r="J12">
            <v>41</v>
          </cell>
          <cell r="K12">
            <v>58.5</v>
          </cell>
          <cell r="L12">
            <v>39.5</v>
          </cell>
        </row>
        <row r="13">
          <cell r="J13">
            <v>18</v>
          </cell>
          <cell r="K13">
            <v>36.5</v>
          </cell>
          <cell r="L13">
            <v>18.3</v>
          </cell>
        </row>
        <row r="14">
          <cell r="J14">
            <v>14</v>
          </cell>
          <cell r="K14">
            <v>6</v>
          </cell>
          <cell r="L14">
            <v>0</v>
          </cell>
        </row>
        <row r="15">
          <cell r="J15">
            <v>0</v>
          </cell>
          <cell r="K15">
            <v>4</v>
          </cell>
          <cell r="L15">
            <v>0</v>
          </cell>
        </row>
        <row r="16">
          <cell r="J16">
            <v>3</v>
          </cell>
          <cell r="K16">
            <v>0</v>
          </cell>
          <cell r="L16">
            <v>0</v>
          </cell>
        </row>
        <row r="17">
          <cell r="J17">
            <v>5</v>
          </cell>
          <cell r="K17">
            <v>0.5</v>
          </cell>
          <cell r="L17">
            <v>0</v>
          </cell>
        </row>
        <row r="18">
          <cell r="J18">
            <v>39.5</v>
          </cell>
          <cell r="K18">
            <v>18.149999999999999</v>
          </cell>
          <cell r="L18">
            <v>21.5</v>
          </cell>
        </row>
        <row r="19">
          <cell r="J19">
            <v>77</v>
          </cell>
          <cell r="K19">
            <v>79.2</v>
          </cell>
          <cell r="L19">
            <v>81.400000000000006</v>
          </cell>
        </row>
        <row r="20">
          <cell r="J20">
            <v>146</v>
          </cell>
          <cell r="K20">
            <v>169.5</v>
          </cell>
          <cell r="L20">
            <v>147.1</v>
          </cell>
        </row>
      </sheetData>
      <sheetData sheetId="2" refreshError="1">
        <row r="12">
          <cell r="K12">
            <v>391.5</v>
          </cell>
          <cell r="L12">
            <v>343</v>
          </cell>
          <cell r="M12">
            <v>387.5</v>
          </cell>
        </row>
        <row r="13">
          <cell r="K13">
            <v>271.5</v>
          </cell>
          <cell r="L13">
            <v>327</v>
          </cell>
          <cell r="M13">
            <v>362.5</v>
          </cell>
        </row>
        <row r="14">
          <cell r="K14">
            <v>238.5</v>
          </cell>
          <cell r="L14">
            <v>247.5</v>
          </cell>
          <cell r="M14">
            <v>228.05</v>
          </cell>
        </row>
        <row r="15">
          <cell r="K15">
            <v>156.5</v>
          </cell>
          <cell r="L15">
            <v>156</v>
          </cell>
          <cell r="M15">
            <v>157.6</v>
          </cell>
        </row>
        <row r="16">
          <cell r="K16">
            <v>53</v>
          </cell>
          <cell r="L16">
            <v>124.5</v>
          </cell>
          <cell r="M16">
            <v>51.7</v>
          </cell>
        </row>
        <row r="17">
          <cell r="K17">
            <v>60.4</v>
          </cell>
          <cell r="L17">
            <v>52</v>
          </cell>
          <cell r="M17">
            <v>0.8</v>
          </cell>
        </row>
        <row r="18">
          <cell r="K18">
            <v>2</v>
          </cell>
          <cell r="L18">
            <v>36.5</v>
          </cell>
          <cell r="M18">
            <v>2.9</v>
          </cell>
        </row>
        <row r="19">
          <cell r="K19">
            <v>39</v>
          </cell>
          <cell r="L19">
            <v>1</v>
          </cell>
          <cell r="M19">
            <v>10.5</v>
          </cell>
        </row>
        <row r="20">
          <cell r="K20">
            <v>51</v>
          </cell>
          <cell r="L20">
            <v>35.5</v>
          </cell>
          <cell r="M20">
            <v>18.899999999999999</v>
          </cell>
        </row>
        <row r="21">
          <cell r="K21">
            <v>181</v>
          </cell>
          <cell r="L21">
            <v>137</v>
          </cell>
          <cell r="M21">
            <v>113.5</v>
          </cell>
        </row>
        <row r="22">
          <cell r="K22">
            <v>208.5</v>
          </cell>
          <cell r="L22">
            <v>219</v>
          </cell>
          <cell r="M22">
            <v>231.9</v>
          </cell>
        </row>
        <row r="23">
          <cell r="K23">
            <v>307.5</v>
          </cell>
          <cell r="L23">
            <v>345</v>
          </cell>
          <cell r="M23">
            <v>323.55</v>
          </cell>
        </row>
      </sheetData>
      <sheetData sheetId="3" refreshError="1">
        <row r="19">
          <cell r="G19">
            <v>10</v>
          </cell>
          <cell r="I19">
            <v>12.148387096774194</v>
          </cell>
          <cell r="K19">
            <v>-2.1483870967741936</v>
          </cell>
          <cell r="L19">
            <v>-2.1483870967741936</v>
          </cell>
        </row>
        <row r="20">
          <cell r="G20">
            <v>13</v>
          </cell>
          <cell r="I20">
            <v>12.148387096774194</v>
          </cell>
          <cell r="K20">
            <v>0.85161290322580641</v>
          </cell>
          <cell r="L20">
            <v>-1.2967741935483872</v>
          </cell>
        </row>
        <row r="21">
          <cell r="B21" t="str">
            <v>S</v>
          </cell>
          <cell r="G21">
            <v>12</v>
          </cell>
          <cell r="I21">
            <v>12.148387096774194</v>
          </cell>
          <cell r="K21">
            <v>-0.14838709677419359</v>
          </cell>
          <cell r="L21">
            <v>-1.4451612903225808</v>
          </cell>
        </row>
        <row r="22">
          <cell r="G22">
            <v>13.5</v>
          </cell>
          <cell r="I22">
            <v>12.148387096774194</v>
          </cell>
          <cell r="K22">
            <v>1.3516129032258064</v>
          </cell>
          <cell r="L22">
            <v>-9.3548387096774377E-2</v>
          </cell>
        </row>
        <row r="23">
          <cell r="G23">
            <v>13.5</v>
          </cell>
          <cell r="I23">
            <v>12.148387096774194</v>
          </cell>
          <cell r="K23">
            <v>1.3516129032258064</v>
          </cell>
          <cell r="L23">
            <v>1.258064516129032</v>
          </cell>
        </row>
        <row r="24">
          <cell r="G24">
            <v>14.5</v>
          </cell>
          <cell r="I24">
            <v>12.148387096774194</v>
          </cell>
          <cell r="K24">
            <v>2.3516129032258064</v>
          </cell>
          <cell r="L24">
            <v>3.6096774193548384</v>
          </cell>
        </row>
        <row r="25">
          <cell r="G25">
            <v>12.5</v>
          </cell>
          <cell r="I25">
            <v>12.148387096774194</v>
          </cell>
          <cell r="K25">
            <v>0.35161290322580641</v>
          </cell>
          <cell r="L25">
            <v>3.9612903225806519</v>
          </cell>
        </row>
        <row r="26">
          <cell r="G26">
            <v>13.5</v>
          </cell>
          <cell r="I26">
            <v>12.148387096774194</v>
          </cell>
          <cell r="K26">
            <v>1.3516129032258064</v>
          </cell>
          <cell r="L26">
            <v>5.3129032258064512</v>
          </cell>
        </row>
        <row r="27">
          <cell r="G27">
            <v>10</v>
          </cell>
          <cell r="I27">
            <v>12.148387096774194</v>
          </cell>
          <cell r="K27">
            <v>-2.1483870967741936</v>
          </cell>
          <cell r="L27">
            <v>3.1645161290322505</v>
          </cell>
          <cell r="U27">
            <v>395.6</v>
          </cell>
          <cell r="V27">
            <v>370.1</v>
          </cell>
          <cell r="W27">
            <v>399</v>
          </cell>
          <cell r="X27">
            <v>381.5</v>
          </cell>
        </row>
        <row r="28">
          <cell r="B28" t="str">
            <v>S</v>
          </cell>
          <cell r="G28">
            <v>11</v>
          </cell>
          <cell r="I28">
            <v>12.148387096774194</v>
          </cell>
          <cell r="K28">
            <v>-1.1483870967741936</v>
          </cell>
          <cell r="L28">
            <v>2.0161290322580498</v>
          </cell>
          <cell r="U28">
            <v>280</v>
          </cell>
          <cell r="V28">
            <v>338.2</v>
          </cell>
          <cell r="W28">
            <v>362.5</v>
          </cell>
          <cell r="X28">
            <v>288</v>
          </cell>
        </row>
        <row r="29">
          <cell r="G29">
            <v>11</v>
          </cell>
          <cell r="I29">
            <v>12.148387096774194</v>
          </cell>
          <cell r="K29">
            <v>-1.1483870967741936</v>
          </cell>
          <cell r="L29">
            <v>0.86774193548384915</v>
          </cell>
          <cell r="U29">
            <v>238.3</v>
          </cell>
          <cell r="V29">
            <v>234.7</v>
          </cell>
          <cell r="W29">
            <v>235</v>
          </cell>
          <cell r="X29">
            <v>191.7</v>
          </cell>
        </row>
        <row r="30">
          <cell r="G30">
            <v>9.5</v>
          </cell>
          <cell r="I30">
            <v>12.148387096774194</v>
          </cell>
          <cell r="K30">
            <v>-2.6483870967741936</v>
          </cell>
          <cell r="L30">
            <v>-1.7806451612903516</v>
          </cell>
          <cell r="U30">
            <v>142</v>
          </cell>
          <cell r="V30">
            <v>149.15</v>
          </cell>
          <cell r="W30">
            <v>159</v>
          </cell>
          <cell r="X30">
            <v>191.5</v>
          </cell>
        </row>
        <row r="31">
          <cell r="G31">
            <v>7.5</v>
          </cell>
          <cell r="I31">
            <v>12.148387096774194</v>
          </cell>
          <cell r="K31">
            <v>-4.6483870967741936</v>
          </cell>
          <cell r="L31">
            <v>-6.4290322580645523</v>
          </cell>
          <cell r="U31">
            <v>78.900000000000006</v>
          </cell>
          <cell r="V31">
            <v>124.5</v>
          </cell>
          <cell r="W31">
            <v>45</v>
          </cell>
          <cell r="X31">
            <v>108.5</v>
          </cell>
        </row>
        <row r="32">
          <cell r="G32">
            <v>8.5</v>
          </cell>
          <cell r="I32">
            <v>12.148387096774194</v>
          </cell>
          <cell r="K32">
            <v>-3.6483870967741936</v>
          </cell>
          <cell r="L32">
            <v>-10.077419354838753</v>
          </cell>
          <cell r="U32">
            <v>66.5</v>
          </cell>
          <cell r="V32">
            <v>50.8</v>
          </cell>
          <cell r="W32">
            <v>4</v>
          </cell>
          <cell r="X32">
            <v>19.5</v>
          </cell>
        </row>
        <row r="33">
          <cell r="G33">
            <v>7</v>
          </cell>
          <cell r="I33">
            <v>12.148387096774194</v>
          </cell>
          <cell r="K33">
            <v>-5.1483870967741936</v>
          </cell>
          <cell r="L33">
            <v>-15.225806451612954</v>
          </cell>
          <cell r="U33">
            <v>14.3</v>
          </cell>
          <cell r="V33">
            <v>27.9</v>
          </cell>
          <cell r="W33">
            <v>3.5</v>
          </cell>
          <cell r="X33">
            <v>0</v>
          </cell>
        </row>
        <row r="34">
          <cell r="G34">
            <v>9.5</v>
          </cell>
          <cell r="I34">
            <v>12.148387096774194</v>
          </cell>
          <cell r="K34">
            <v>-2.6483870967741936</v>
          </cell>
          <cell r="L34">
            <v>-17.874193548387154</v>
          </cell>
          <cell r="U34">
            <v>41.6</v>
          </cell>
          <cell r="V34">
            <v>2.5</v>
          </cell>
          <cell r="W34">
            <v>6</v>
          </cell>
          <cell r="X34">
            <v>0</v>
          </cell>
        </row>
        <row r="35">
          <cell r="B35" t="str">
            <v>S</v>
          </cell>
          <cell r="G35">
            <v>11.5</v>
          </cell>
          <cell r="I35">
            <v>12.148387096774194</v>
          </cell>
          <cell r="K35">
            <v>-0.64838709677419359</v>
          </cell>
          <cell r="L35">
            <v>-18.522580645161355</v>
          </cell>
          <cell r="U35">
            <v>48.1</v>
          </cell>
          <cell r="V35">
            <v>33.5</v>
          </cell>
          <cell r="W35">
            <v>25.5</v>
          </cell>
          <cell r="X35">
            <v>36.5</v>
          </cell>
        </row>
        <row r="36">
          <cell r="G36">
            <v>10.5</v>
          </cell>
          <cell r="I36">
            <v>12.148387096774194</v>
          </cell>
          <cell r="K36">
            <v>-1.6483870967741936</v>
          </cell>
          <cell r="L36">
            <v>-20.170967741935556</v>
          </cell>
          <cell r="U36">
            <v>193</v>
          </cell>
          <cell r="V36">
            <v>116.5</v>
          </cell>
          <cell r="W36">
            <v>99.5</v>
          </cell>
          <cell r="X36">
            <v>175.5</v>
          </cell>
        </row>
        <row r="37">
          <cell r="G37">
            <v>8.5</v>
          </cell>
          <cell r="I37">
            <v>12.148387096774194</v>
          </cell>
          <cell r="K37">
            <v>-3.6483870967741936</v>
          </cell>
          <cell r="L37">
            <v>-23.819354838709756</v>
          </cell>
          <cell r="U37">
            <v>243.9</v>
          </cell>
          <cell r="V37">
            <v>232.5</v>
          </cell>
          <cell r="W37">
            <v>234</v>
          </cell>
          <cell r="X37">
            <v>246.5</v>
          </cell>
        </row>
        <row r="38">
          <cell r="G38">
            <v>10</v>
          </cell>
          <cell r="I38">
            <v>12.148387096774194</v>
          </cell>
          <cell r="K38">
            <v>-2.1483870967741936</v>
          </cell>
          <cell r="L38">
            <v>-25.967741935483957</v>
          </cell>
          <cell r="U38">
            <v>321.8</v>
          </cell>
          <cell r="V38">
            <v>350</v>
          </cell>
          <cell r="W38">
            <v>327</v>
          </cell>
          <cell r="X38">
            <v>345</v>
          </cell>
        </row>
        <row r="39">
          <cell r="G39">
            <v>10.5</v>
          </cell>
          <cell r="I39">
            <v>12.148387096774194</v>
          </cell>
          <cell r="K39">
            <v>-1.6483870967741936</v>
          </cell>
          <cell r="L39">
            <v>-27.616129032258158</v>
          </cell>
        </row>
        <row r="40">
          <cell r="G40">
            <v>8.5</v>
          </cell>
          <cell r="I40">
            <v>12.148387096774194</v>
          </cell>
          <cell r="K40">
            <v>-3.6483870967741936</v>
          </cell>
          <cell r="L40">
            <v>-31.264516129032359</v>
          </cell>
        </row>
        <row r="41">
          <cell r="G41">
            <v>14</v>
          </cell>
          <cell r="I41">
            <v>12.148387096774194</v>
          </cell>
          <cell r="K41">
            <v>1.8516129032258064</v>
          </cell>
          <cell r="L41">
            <v>-29.412903225806531</v>
          </cell>
        </row>
        <row r="42">
          <cell r="B42" t="str">
            <v>S</v>
          </cell>
          <cell r="G42">
            <v>14</v>
          </cell>
          <cell r="I42">
            <v>12.148387096774194</v>
          </cell>
          <cell r="K42">
            <v>1.8516129032258064</v>
          </cell>
          <cell r="L42">
            <v>-27.561290322580703</v>
          </cell>
        </row>
        <row r="43">
          <cell r="G43">
            <v>13.5</v>
          </cell>
          <cell r="I43">
            <v>12.148387096774194</v>
          </cell>
          <cell r="K43">
            <v>1.3516129032258064</v>
          </cell>
          <cell r="L43">
            <v>-26.209677419354875</v>
          </cell>
        </row>
        <row r="44">
          <cell r="G44">
            <v>12.5</v>
          </cell>
          <cell r="I44">
            <v>12.148387096774194</v>
          </cell>
          <cell r="K44">
            <v>0.35161290322580641</v>
          </cell>
          <cell r="L44">
            <v>-25.858064516129048</v>
          </cell>
        </row>
        <row r="45">
          <cell r="G45">
            <v>11.5</v>
          </cell>
          <cell r="I45">
            <v>12.148387096774194</v>
          </cell>
          <cell r="K45">
            <v>-0.64838709677419359</v>
          </cell>
          <cell r="L45">
            <v>-26.50645161290322</v>
          </cell>
        </row>
        <row r="46">
          <cell r="G46">
            <v>14</v>
          </cell>
          <cell r="I46">
            <v>12.148387096774194</v>
          </cell>
          <cell r="K46">
            <v>1.8516129032258064</v>
          </cell>
          <cell r="L46">
            <v>-24.654838709677392</v>
          </cell>
        </row>
        <row r="47">
          <cell r="G47">
            <v>14</v>
          </cell>
          <cell r="I47">
            <v>12.148387096774194</v>
          </cell>
          <cell r="K47">
            <v>1.8516129032258064</v>
          </cell>
          <cell r="L47">
            <v>-22.803225806451564</v>
          </cell>
        </row>
        <row r="48">
          <cell r="G48">
            <v>10</v>
          </cell>
          <cell r="I48">
            <v>12.148387096774194</v>
          </cell>
          <cell r="K48">
            <v>-2.1483870967741936</v>
          </cell>
          <cell r="L48">
            <v>-24.951612903225737</v>
          </cell>
        </row>
        <row r="49">
          <cell r="G49">
            <v>12</v>
          </cell>
          <cell r="I49">
            <v>12.148387096774194</v>
          </cell>
          <cell r="K49">
            <v>-0.14838709677419359</v>
          </cell>
          <cell r="L49">
            <v>-25.099999999999909</v>
          </cell>
        </row>
      </sheetData>
      <sheetData sheetId="4" refreshError="1">
        <row r="14">
          <cell r="J14">
            <v>365.5</v>
          </cell>
          <cell r="K14">
            <v>346.5</v>
          </cell>
          <cell r="L14">
            <v>372.7</v>
          </cell>
        </row>
        <row r="15">
          <cell r="J15">
            <v>240</v>
          </cell>
          <cell r="K15">
            <v>301</v>
          </cell>
          <cell r="L15">
            <v>342.25</v>
          </cell>
        </row>
        <row r="16">
          <cell r="J16">
            <v>233</v>
          </cell>
          <cell r="K16">
            <v>209</v>
          </cell>
          <cell r="L16">
            <v>240.15</v>
          </cell>
        </row>
        <row r="17">
          <cell r="J17">
            <v>153</v>
          </cell>
          <cell r="K17">
            <v>143.5</v>
          </cell>
          <cell r="L17">
            <v>150.1</v>
          </cell>
        </row>
        <row r="18">
          <cell r="J18">
            <v>69.5</v>
          </cell>
          <cell r="K18">
            <v>106</v>
          </cell>
          <cell r="L18">
            <v>63.85</v>
          </cell>
        </row>
        <row r="19">
          <cell r="J19">
            <v>58.5</v>
          </cell>
          <cell r="K19">
            <v>47</v>
          </cell>
          <cell r="L19">
            <v>7.25</v>
          </cell>
        </row>
        <row r="20">
          <cell r="J20">
            <v>16.5</v>
          </cell>
          <cell r="K20">
            <v>51.5</v>
          </cell>
          <cell r="L20">
            <v>6.35</v>
          </cell>
        </row>
        <row r="21">
          <cell r="J21">
            <v>55</v>
          </cell>
          <cell r="K21">
            <v>4</v>
          </cell>
          <cell r="L21">
            <v>10.3</v>
          </cell>
        </row>
        <row r="22">
          <cell r="J22">
            <v>43.5</v>
          </cell>
          <cell r="K22">
            <v>26</v>
          </cell>
          <cell r="L22">
            <v>26.35</v>
          </cell>
        </row>
        <row r="23">
          <cell r="J23">
            <v>169.5</v>
          </cell>
          <cell r="K23">
            <v>98</v>
          </cell>
          <cell r="L23">
            <v>102.15</v>
          </cell>
        </row>
        <row r="24">
          <cell r="J24">
            <v>212.5</v>
          </cell>
          <cell r="K24">
            <v>208.5</v>
          </cell>
          <cell r="L24">
            <v>216.05</v>
          </cell>
        </row>
        <row r="25">
          <cell r="J25">
            <v>313.5</v>
          </cell>
          <cell r="K25">
            <v>354.5</v>
          </cell>
          <cell r="L25">
            <v>315.95</v>
          </cell>
        </row>
      </sheetData>
      <sheetData sheetId="5" refreshError="1">
        <row r="12">
          <cell r="K12">
            <v>204</v>
          </cell>
          <cell r="L12">
            <v>164</v>
          </cell>
          <cell r="M12">
            <v>163</v>
          </cell>
        </row>
        <row r="13">
          <cell r="K13">
            <v>116</v>
          </cell>
          <cell r="L13">
            <v>161</v>
          </cell>
          <cell r="M13">
            <v>140</v>
          </cell>
        </row>
        <row r="14">
          <cell r="K14">
            <v>112</v>
          </cell>
          <cell r="L14">
            <v>71.5</v>
          </cell>
          <cell r="M14">
            <v>119</v>
          </cell>
        </row>
        <row r="15">
          <cell r="K15">
            <v>47</v>
          </cell>
          <cell r="L15">
            <v>53</v>
          </cell>
          <cell r="M15">
            <v>44.5</v>
          </cell>
        </row>
        <row r="16">
          <cell r="K16">
            <v>22.5</v>
          </cell>
          <cell r="L16">
            <v>44.5</v>
          </cell>
          <cell r="M16">
            <v>71</v>
          </cell>
        </row>
        <row r="17">
          <cell r="K17">
            <v>21.5</v>
          </cell>
          <cell r="L17">
            <v>7.5</v>
          </cell>
          <cell r="M17">
            <v>0</v>
          </cell>
        </row>
        <row r="18">
          <cell r="K18">
            <v>0.5</v>
          </cell>
          <cell r="L18">
            <v>5</v>
          </cell>
          <cell r="M18">
            <v>0</v>
          </cell>
        </row>
        <row r="19">
          <cell r="K19">
            <v>5.5</v>
          </cell>
          <cell r="L19">
            <v>0</v>
          </cell>
          <cell r="M19">
            <v>0</v>
          </cell>
        </row>
        <row r="20">
          <cell r="K20">
            <v>0.5</v>
          </cell>
          <cell r="L20">
            <v>1</v>
          </cell>
          <cell r="M20">
            <v>0</v>
          </cell>
        </row>
        <row r="21">
          <cell r="K21">
            <v>40.5</v>
          </cell>
          <cell r="L21">
            <v>13</v>
          </cell>
          <cell r="M21">
            <v>39.5</v>
          </cell>
        </row>
        <row r="22">
          <cell r="K22">
            <v>54</v>
          </cell>
          <cell r="L22">
            <v>77</v>
          </cell>
          <cell r="M22">
            <v>54.5</v>
          </cell>
        </row>
        <row r="23">
          <cell r="K23">
            <v>119</v>
          </cell>
          <cell r="L23">
            <v>141</v>
          </cell>
          <cell r="M23">
            <v>125.5</v>
          </cell>
        </row>
      </sheetData>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asurement Centre"/>
      <sheetName val="Index"/>
      <sheetName val="2000 BUDGET DATA"/>
      <sheetName val="CapData"/>
      <sheetName val="Actual DATA"/>
      <sheetName val="Forecast DATA"/>
      <sheetName val="Instructions"/>
      <sheetName val="Measurement data"/>
      <sheetName val="Board_DATA"/>
      <sheetName val="Summary II"/>
      <sheetName val="Summary of Summaries"/>
      <sheetName val="DATA_2001_Budget"/>
      <sheetName val="2001_Budget"/>
      <sheetName val="Board Capital"/>
      <sheetName val="NSW Hyperion"/>
      <sheetName val="GN Hyperion"/>
      <sheetName val="ACT Hyperion"/>
      <sheetName val="INDICATOR DATA"/>
      <sheetName val=" GAS RECEIPTS (2)"/>
      <sheetName val="GAS RECEIPTS DATA"/>
      <sheetName val="CUSTDATA"/>
      <sheetName val="INDICATORS"/>
      <sheetName val="LTIFR"/>
      <sheetName val="CAPITAL"/>
      <sheetName val="EMPLOYEE DATA"/>
      <sheetName val="INVENTORY DATA"/>
      <sheetName val="EMPLOYEE"/>
      <sheetName val="PPATH DATA"/>
      <sheetName val="FUNDS_STAT"/>
      <sheetName val="ANNUAL LEAVE"/>
      <sheetName val="INVENTORY"/>
      <sheetName val="THROUGHPUT "/>
      <sheetName val="CASHFLOW DATA"/>
      <sheetName val="BLUEMTNSDATA"/>
      <sheetName val=" GAS RECEIPTS"/>
      <sheetName val="PPATH"/>
      <sheetName val="THROUGHPUT 2"/>
      <sheetName val="BLUEMTNS"/>
      <sheetName val="BneLog"/>
      <sheetName val="Notes"/>
      <sheetName val="Monthly Journal (YTD) "/>
      <sheetName val="Tax Reconciliations by Entity"/>
      <sheetName val="Deferred Tax_NEW"/>
      <sheetName val="Tax Expense Proof "/>
      <sheetName val="Reported Items"/>
      <sheetName val="TB "/>
      <sheetName val="FAR Tax"/>
      <sheetName val="BneWorkBookProperties"/>
      <sheetName val="FAR Acc"/>
      <sheetName val="Lease calculation (early) CONS"/>
      <sheetName val="Final Construction Costs"/>
      <sheetName val="To delete&gt;&gt;&gt;"/>
      <sheetName val="Borrowing cost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row r="35">
          <cell r="B35">
            <v>698010</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BneLog"/>
      <sheetName val="GL Balances"/>
      <sheetName val="172000 CLEARING"/>
      <sheetName val="NTG Additions Report"/>
      <sheetName val="ADI L&amp;B (1-4)"/>
      <sheetName val="ADI Leased Vehicles"/>
      <sheetName val="ADI P&amp;E (501 -1085)"/>
      <sheetName val="ADI P&amp;E (1st 500)"/>
      <sheetName val="Reconciliation"/>
      <sheetName val="Leasecat"/>
      <sheetName val="Asset sale summary"/>
      <sheetName val="L&amp;B FA Upload Data"/>
      <sheetName val="P&amp;E FA Upload Data"/>
      <sheetName val="Disposed assets"/>
      <sheetName val="AM_Summary"/>
      <sheetName val="Location Data"/>
      <sheetName val="P&amp;E COMP EQUIP"/>
      <sheetName val="P&amp;E FXD PLNT"/>
      <sheetName val="P&amp;E FURN&amp;FIT"/>
      <sheetName val="P&amp;E GENERAL"/>
      <sheetName val="P&amp;E LVA"/>
      <sheetName val="P&amp;E MBL PLNT"/>
      <sheetName val="P&amp;E MV"/>
      <sheetName val="P&amp;E Software"/>
      <sheetName val="Disposals"/>
      <sheetName val="DATA"/>
      <sheetName val="NTGD1"/>
      <sheetName val="Addition 1April"/>
    </sheetNames>
    <sheetDataSet>
      <sheetData sheetId="0">
        <row r="1">
          <cell r="A1" t="str">
            <v>CIP</v>
          </cell>
          <cell r="B1" t="str">
            <v>No</v>
          </cell>
          <cell r="C1" t="str">
            <v>No</v>
          </cell>
          <cell r="D1" t="str">
            <v>No</v>
          </cell>
          <cell r="E1" t="str">
            <v>Leased</v>
          </cell>
          <cell r="F1" t="str">
            <v>New</v>
          </cell>
          <cell r="G1" t="str">
            <v>Personal</v>
          </cell>
          <cell r="H1">
            <v>1245</v>
          </cell>
          <cell r="I1" t="str">
            <v>No</v>
          </cell>
          <cell r="J1" t="str">
            <v>No</v>
          </cell>
        </row>
        <row r="2">
          <cell r="A2" t="str">
            <v>Capitalized</v>
          </cell>
          <cell r="B2" t="str">
            <v>Yes</v>
          </cell>
          <cell r="C2" t="str">
            <v>Yes</v>
          </cell>
          <cell r="D2" t="str">
            <v>Yes</v>
          </cell>
          <cell r="E2" t="str">
            <v>Owned</v>
          </cell>
          <cell r="F2" t="str">
            <v>Used</v>
          </cell>
          <cell r="G2" t="str">
            <v>Real</v>
          </cell>
          <cell r="H2">
            <v>1250</v>
          </cell>
          <cell r="I2" t="str">
            <v>Yes</v>
          </cell>
          <cell r="J2" t="str">
            <v>Yes</v>
          </cell>
        </row>
        <row r="3">
          <cell r="A3" t="str">
            <v>Expensed</v>
          </cell>
        </row>
        <row r="4">
          <cell r="A4" t="str">
            <v>Group Asset</v>
          </cell>
        </row>
      </sheetData>
      <sheetData sheetId="1" refreshError="1"/>
      <sheetData sheetId="2" refreshError="1"/>
      <sheetData sheetId="3" refreshError="1"/>
      <sheetData sheetId="4" refreshError="1"/>
      <sheetData sheetId="5">
        <row r="1117">
          <cell r="I1117">
            <v>3376813.1800000044</v>
          </cell>
        </row>
      </sheetData>
      <sheetData sheetId="6">
        <row r="24">
          <cell r="G24">
            <v>1600000</v>
          </cell>
        </row>
      </sheetData>
      <sheetData sheetId="7">
        <row r="37">
          <cell r="G37">
            <v>766999.54999999993</v>
          </cell>
        </row>
      </sheetData>
      <sheetData sheetId="8" refreshError="1"/>
      <sheetData sheetId="9">
        <row r="519">
          <cell r="G519">
            <v>1009813.6299999985</v>
          </cell>
        </row>
      </sheetData>
      <sheetData sheetId="10">
        <row r="28">
          <cell r="E28">
            <v>4104.43</v>
          </cell>
        </row>
      </sheetData>
      <sheetData sheetId="11">
        <row r="34">
          <cell r="F34">
            <v>766775.13</v>
          </cell>
        </row>
      </sheetData>
      <sheetData sheetId="12">
        <row r="16">
          <cell r="B16">
            <v>766775.13</v>
          </cell>
        </row>
      </sheetData>
      <sheetData sheetId="13">
        <row r="9">
          <cell r="L9">
            <v>1600000</v>
          </cell>
        </row>
      </sheetData>
      <sheetData sheetId="14" refreshError="1"/>
      <sheetData sheetId="15">
        <row r="148">
          <cell r="J148">
            <v>4104.4300000000012</v>
          </cell>
        </row>
      </sheetData>
      <sheetData sheetId="16" refreshError="1"/>
      <sheetData sheetId="17" refreshError="1"/>
      <sheetData sheetId="18" refreshError="1"/>
      <sheetData sheetId="19" refreshError="1"/>
      <sheetData sheetId="20">
        <row r="119">
          <cell r="J119">
            <v>386.25</v>
          </cell>
        </row>
      </sheetData>
      <sheetData sheetId="21">
        <row r="151">
          <cell r="J151">
            <v>664.18000000000006</v>
          </cell>
        </row>
      </sheetData>
      <sheetData sheetId="22">
        <row r="559">
          <cell r="I559">
            <v>1757.9999999999998</v>
          </cell>
        </row>
      </sheetData>
      <sheetData sheetId="23" refreshError="1"/>
      <sheetData sheetId="24">
        <row r="34">
          <cell r="J34">
            <v>1296</v>
          </cell>
        </row>
      </sheetData>
      <sheetData sheetId="25" refreshError="1"/>
      <sheetData sheetId="26" refreshError="1"/>
      <sheetData sheetId="27" refreshError="1"/>
      <sheetData sheetId="28" refreshError="1"/>
      <sheetData sheetId="29" refreshError="1"/>
    </sheetDataSet>
  </externalBook>
</externalLink>
</file>

<file path=xl/tables/table1.xml><?xml version="1.0" encoding="utf-8"?>
<table xmlns="http://schemas.openxmlformats.org/spreadsheetml/2006/main" id="1" name="Table1" displayName="Table1" ref="A2:G95" totalsRowShown="0" headerRowDxfId="25" dataDxfId="24">
  <autoFilter ref="A2:G95"/>
  <tableColumns count="7">
    <tableColumn id="1" name="Date" dataDxfId="23"/>
    <tableColumn id="2" name="ERA amendment#" dataDxfId="22"/>
    <tableColumn id="3" name="Worksheet" dataDxfId="21"/>
    <tableColumn id="4" name="Table" dataDxfId="20"/>
    <tableColumn id="5" name="Cell" dataDxfId="19"/>
    <tableColumn id="6" name="Change" dataDxfId="18"/>
    <tableColumn id="7" name="Reason" dataDxfId="17"/>
  </tableColumns>
  <tableStyleInfo name="TableStyleLight9" showFirstColumn="0" showLastColumn="0" showRowStripes="1" showColumnStripes="0"/>
</table>
</file>

<file path=xl/tables/table2.xml><?xml version="1.0" encoding="utf-8"?>
<table xmlns="http://schemas.openxmlformats.org/spreadsheetml/2006/main" id="2" name="Table13" displayName="Table13" ref="A2:G22" totalsRowShown="0" headerRowDxfId="16" dataDxfId="15" totalsRowDxfId="14" totalsRowCellStyle="Normal 4">
  <autoFilter ref="A2:G22"/>
  <tableColumns count="7">
    <tableColumn id="1" name="Date" dataDxfId="13" totalsRowDxfId="12" dataCellStyle="Normal 4"/>
    <tableColumn id="2" name="APA amendment#" dataDxfId="11" totalsRowDxfId="10" dataCellStyle="Normal 4"/>
    <tableColumn id="3" name="Worksheet" dataDxfId="9" totalsRowDxfId="8"/>
    <tableColumn id="4" name="Table" dataDxfId="7" totalsRowDxfId="6"/>
    <tableColumn id="5" name="Cell" dataDxfId="5" totalsRowDxfId="4"/>
    <tableColumn id="6" name="Change" dataDxfId="3" totalsRowDxfId="2"/>
    <tableColumn id="7"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5"/>
  <sheetViews>
    <sheetView tabSelected="1" zoomScale="80" zoomScaleNormal="80" workbookViewId="0"/>
  </sheetViews>
  <sheetFormatPr defaultColWidth="9.28515625" defaultRowHeight="12.75" x14ac:dyDescent="0.2"/>
  <cols>
    <col min="1" max="1" width="26.5703125" style="2" customWidth="1"/>
    <col min="2" max="2" width="23.5703125" style="2" customWidth="1"/>
    <col min="3" max="3" width="13.7109375" style="2" customWidth="1"/>
    <col min="4" max="5" width="15.7109375" style="2" customWidth="1"/>
    <col min="6" max="8" width="11.28515625" style="2" customWidth="1"/>
    <col min="9" max="11" width="12.7109375" style="2" customWidth="1"/>
    <col min="12" max="16384" width="9.28515625" style="2"/>
  </cols>
  <sheetData>
    <row r="1" spans="1:10" ht="20.25" x14ac:dyDescent="0.3">
      <c r="A1" s="1" t="s">
        <v>27</v>
      </c>
    </row>
    <row r="2" spans="1:10" ht="20.25" x14ac:dyDescent="0.3">
      <c r="A2" s="1" t="s">
        <v>160</v>
      </c>
    </row>
    <row r="4" spans="1:10" x14ac:dyDescent="0.2">
      <c r="A4" s="3" t="s">
        <v>28</v>
      </c>
    </row>
    <row r="5" spans="1:10" ht="13.5" thickBot="1" x14ac:dyDescent="0.25"/>
    <row r="6" spans="1:10" ht="15.75" x14ac:dyDescent="0.25">
      <c r="A6" s="435" t="s">
        <v>3</v>
      </c>
      <c r="B6" s="436"/>
      <c r="C6" s="436"/>
      <c r="D6" s="436"/>
      <c r="E6" s="436"/>
      <c r="F6" s="436"/>
      <c r="G6" s="436"/>
      <c r="H6" s="436"/>
      <c r="I6" s="437"/>
    </row>
    <row r="7" spans="1:10" x14ac:dyDescent="0.2">
      <c r="A7" s="176" t="s">
        <v>322</v>
      </c>
      <c r="B7" s="174"/>
      <c r="C7" s="174"/>
      <c r="D7" s="174"/>
      <c r="E7" s="174"/>
      <c r="F7" s="174"/>
      <c r="G7" s="174"/>
      <c r="H7" s="174"/>
      <c r="I7" s="175"/>
    </row>
    <row r="8" spans="1:10" x14ac:dyDescent="0.2">
      <c r="A8" s="173" t="s">
        <v>4</v>
      </c>
      <c r="B8" s="169"/>
      <c r="C8" s="169"/>
      <c r="D8" s="169"/>
      <c r="E8" s="169"/>
      <c r="F8" s="169"/>
      <c r="G8" s="169"/>
      <c r="H8" s="169"/>
      <c r="I8" s="170"/>
    </row>
    <row r="9" spans="1:10" ht="13.5" thickBot="1" x14ac:dyDescent="0.25">
      <c r="A9" s="177" t="s">
        <v>5</v>
      </c>
      <c r="B9" s="171"/>
      <c r="C9" s="171"/>
      <c r="D9" s="171"/>
      <c r="E9" s="171"/>
      <c r="F9" s="171"/>
      <c r="G9" s="171"/>
      <c r="H9" s="171"/>
      <c r="I9" s="172"/>
    </row>
    <row r="10" spans="1:10" x14ac:dyDescent="0.2">
      <c r="A10" s="455"/>
      <c r="B10" s="456"/>
      <c r="C10" s="456"/>
      <c r="D10" s="456"/>
      <c r="E10" s="456"/>
      <c r="F10" s="456"/>
      <c r="G10" s="456"/>
      <c r="H10" s="456"/>
      <c r="I10" s="456"/>
    </row>
    <row r="11" spans="1:10" x14ac:dyDescent="0.2">
      <c r="A11" s="4" t="s">
        <v>6</v>
      </c>
      <c r="B11" s="5"/>
      <c r="C11" s="5"/>
      <c r="D11" s="6"/>
      <c r="E11" s="6"/>
      <c r="F11" s="6"/>
      <c r="G11" s="6"/>
    </row>
    <row r="12" spans="1:10" x14ac:dyDescent="0.2">
      <c r="A12" s="7" t="s">
        <v>7</v>
      </c>
    </row>
    <row r="14" spans="1:10" x14ac:dyDescent="0.2">
      <c r="J14" s="8"/>
    </row>
    <row r="15" spans="1:10" ht="18" x14ac:dyDescent="0.25">
      <c r="A15" s="179" t="s">
        <v>216</v>
      </c>
      <c r="B15" s="166"/>
      <c r="C15" s="457" t="s">
        <v>596</v>
      </c>
      <c r="D15" s="458"/>
      <c r="E15" s="458"/>
    </row>
    <row r="16" spans="1:10" ht="18" x14ac:dyDescent="0.25">
      <c r="A16" s="180"/>
      <c r="B16" s="167"/>
    </row>
    <row r="17" spans="1:11" ht="18" x14ac:dyDescent="0.25">
      <c r="A17" s="179" t="s">
        <v>29</v>
      </c>
      <c r="B17" s="166"/>
      <c r="C17" s="457" t="s">
        <v>597</v>
      </c>
      <c r="D17" s="459"/>
      <c r="E17" s="459"/>
    </row>
    <row r="18" spans="1:11" ht="18" x14ac:dyDescent="0.25">
      <c r="A18" s="180"/>
      <c r="B18" s="167"/>
      <c r="C18" s="460"/>
      <c r="D18" s="461"/>
      <c r="E18" s="461"/>
    </row>
    <row r="19" spans="1:11" ht="18" x14ac:dyDescent="0.25">
      <c r="A19" s="179" t="s">
        <v>217</v>
      </c>
      <c r="B19" s="166"/>
      <c r="C19" s="438" t="s">
        <v>589</v>
      </c>
      <c r="D19" s="439"/>
      <c r="E19" s="440"/>
      <c r="H19" s="51"/>
    </row>
    <row r="20" spans="1:11" x14ac:dyDescent="0.2">
      <c r="A20" s="181"/>
      <c r="B20" s="168"/>
    </row>
    <row r="21" spans="1:11" ht="18" x14ac:dyDescent="0.25">
      <c r="A21" s="179" t="s">
        <v>161</v>
      </c>
      <c r="B21" s="166"/>
      <c r="C21" s="441">
        <v>44743</v>
      </c>
      <c r="D21" s="442"/>
      <c r="E21" s="443"/>
    </row>
    <row r="22" spans="1:11" x14ac:dyDescent="0.2">
      <c r="A22" s="181"/>
      <c r="B22" s="168"/>
    </row>
    <row r="23" spans="1:11" ht="18" x14ac:dyDescent="0.25">
      <c r="A23" s="179" t="s">
        <v>162</v>
      </c>
      <c r="B23" s="166"/>
      <c r="C23" s="441">
        <v>45107</v>
      </c>
      <c r="D23" s="442"/>
      <c r="E23" s="443"/>
    </row>
    <row r="25" spans="1:11" ht="18" x14ac:dyDescent="0.25">
      <c r="A25" s="179" t="s">
        <v>421</v>
      </c>
      <c r="B25" s="166"/>
      <c r="C25" s="441">
        <v>45230</v>
      </c>
      <c r="D25" s="442"/>
      <c r="E25" s="443"/>
    </row>
    <row r="26" spans="1:11" ht="13.5" customHeight="1" x14ac:dyDescent="0.25">
      <c r="A26" s="311"/>
      <c r="B26" s="312"/>
      <c r="C26" s="199"/>
      <c r="D26" s="199"/>
      <c r="E26" s="199"/>
    </row>
    <row r="27" spans="1:11" ht="18" x14ac:dyDescent="0.25">
      <c r="A27" s="179" t="s">
        <v>422</v>
      </c>
      <c r="B27" s="166"/>
      <c r="C27" s="441">
        <v>45107</v>
      </c>
      <c r="D27" s="442"/>
      <c r="E27" s="443"/>
    </row>
    <row r="28" spans="1:11" ht="18" x14ac:dyDescent="0.25">
      <c r="A28" s="313"/>
      <c r="B28" s="313"/>
    </row>
    <row r="29" spans="1:11" ht="58.5" customHeight="1" x14ac:dyDescent="0.2">
      <c r="A29" s="444" t="s">
        <v>423</v>
      </c>
      <c r="B29" s="445"/>
      <c r="C29" s="446" t="s">
        <v>500</v>
      </c>
      <c r="D29" s="447"/>
      <c r="E29" s="448"/>
      <c r="F29" s="449" t="s">
        <v>424</v>
      </c>
      <c r="G29" s="450"/>
      <c r="H29" s="451"/>
      <c r="I29" s="452"/>
      <c r="J29" s="453"/>
      <c r="K29" s="454"/>
    </row>
    <row r="31" spans="1:11" ht="13.5" thickBot="1" x14ac:dyDescent="0.25"/>
    <row r="32" spans="1:11" x14ac:dyDescent="0.2">
      <c r="A32" s="162"/>
      <c r="B32" s="61"/>
      <c r="C32" s="61"/>
      <c r="D32" s="61"/>
      <c r="E32" s="65"/>
      <c r="F32" s="65"/>
      <c r="G32" s="65"/>
      <c r="H32" s="66"/>
    </row>
    <row r="33" spans="1:8" ht="15.75" x14ac:dyDescent="0.25">
      <c r="A33" s="178" t="s">
        <v>8</v>
      </c>
      <c r="B33" s="428" t="s">
        <v>9</v>
      </c>
      <c r="C33" s="429"/>
      <c r="D33" s="431" t="s">
        <v>558</v>
      </c>
      <c r="E33" s="426"/>
      <c r="F33" s="426"/>
      <c r="G33" s="427"/>
      <c r="H33" s="67"/>
    </row>
    <row r="34" spans="1:8" x14ac:dyDescent="0.2">
      <c r="A34" s="163"/>
      <c r="B34" s="428" t="s">
        <v>10</v>
      </c>
      <c r="C34" s="429"/>
      <c r="D34" s="431" t="s">
        <v>559</v>
      </c>
      <c r="E34" s="426"/>
      <c r="F34" s="426"/>
      <c r="G34" s="427"/>
      <c r="H34" s="67"/>
    </row>
    <row r="35" spans="1:8" x14ac:dyDescent="0.2">
      <c r="A35" s="163"/>
      <c r="B35" s="62"/>
      <c r="C35" s="63" t="s">
        <v>11</v>
      </c>
      <c r="D35" s="99" t="s">
        <v>562</v>
      </c>
      <c r="E35" s="63" t="s">
        <v>12</v>
      </c>
      <c r="F35" s="99">
        <v>2000</v>
      </c>
      <c r="G35" s="62"/>
      <c r="H35" s="68"/>
    </row>
    <row r="36" spans="1:8" x14ac:dyDescent="0.2">
      <c r="A36" s="163"/>
      <c r="B36" s="62"/>
      <c r="C36" s="62"/>
      <c r="D36" s="62"/>
      <c r="E36" s="72"/>
      <c r="F36" s="62"/>
      <c r="G36" s="62"/>
      <c r="H36" s="69"/>
    </row>
    <row r="37" spans="1:8" ht="15.75" x14ac:dyDescent="0.25">
      <c r="A37" s="178" t="s">
        <v>13</v>
      </c>
      <c r="B37" s="428" t="s">
        <v>9</v>
      </c>
      <c r="C37" s="429"/>
      <c r="D37" s="430" t="s">
        <v>560</v>
      </c>
      <c r="E37" s="430"/>
      <c r="F37" s="430"/>
      <c r="G37" s="430"/>
      <c r="H37" s="70"/>
    </row>
    <row r="38" spans="1:8" x14ac:dyDescent="0.2">
      <c r="A38" s="163"/>
      <c r="B38" s="428" t="s">
        <v>10</v>
      </c>
      <c r="C38" s="429"/>
      <c r="D38" s="430" t="s">
        <v>561</v>
      </c>
      <c r="E38" s="430"/>
      <c r="F38" s="430"/>
      <c r="G38" s="430"/>
      <c r="H38" s="70"/>
    </row>
    <row r="39" spans="1:8" x14ac:dyDescent="0.2">
      <c r="A39" s="164"/>
      <c r="B39" s="62"/>
      <c r="C39" s="63" t="s">
        <v>11</v>
      </c>
      <c r="D39" s="99" t="s">
        <v>562</v>
      </c>
      <c r="E39" s="63" t="s">
        <v>12</v>
      </c>
      <c r="F39" s="99">
        <v>1225</v>
      </c>
      <c r="G39" s="62"/>
      <c r="H39" s="68"/>
    </row>
    <row r="40" spans="1:8" ht="13.5" thickBot="1" x14ac:dyDescent="0.25">
      <c r="A40" s="165"/>
      <c r="B40" s="64"/>
      <c r="C40" s="64"/>
      <c r="D40" s="64"/>
      <c r="E40" s="73"/>
      <c r="F40" s="73"/>
      <c r="G40" s="64"/>
      <c r="H40" s="71"/>
    </row>
    <row r="41" spans="1:8" x14ac:dyDescent="0.2">
      <c r="A41" s="162"/>
      <c r="B41" s="61"/>
      <c r="C41" s="61"/>
      <c r="D41" s="61"/>
      <c r="E41" s="65"/>
      <c r="F41" s="65"/>
      <c r="G41" s="62"/>
      <c r="H41" s="66"/>
    </row>
    <row r="42" spans="1:8" x14ac:dyDescent="0.2">
      <c r="A42" s="164" t="s">
        <v>14</v>
      </c>
      <c r="B42" s="431" t="s">
        <v>671</v>
      </c>
      <c r="C42" s="426"/>
      <c r="D42" s="432"/>
      <c r="E42" s="432"/>
      <c r="F42" s="433"/>
      <c r="G42" s="62"/>
      <c r="H42" s="69"/>
    </row>
    <row r="43" spans="1:8" x14ac:dyDescent="0.2">
      <c r="A43" s="164" t="s">
        <v>15</v>
      </c>
      <c r="B43" s="434" t="s">
        <v>672</v>
      </c>
      <c r="C43" s="426"/>
      <c r="D43" s="426"/>
      <c r="E43" s="426"/>
      <c r="F43" s="427"/>
      <c r="G43" s="62"/>
      <c r="H43" s="69"/>
    </row>
    <row r="44" spans="1:8" x14ac:dyDescent="0.2">
      <c r="A44" s="164" t="s">
        <v>16</v>
      </c>
      <c r="B44" s="425" t="s">
        <v>563</v>
      </c>
      <c r="C44" s="426"/>
      <c r="D44" s="426"/>
      <c r="E44" s="426"/>
      <c r="F44" s="427"/>
      <c r="G44" s="62"/>
      <c r="H44" s="69"/>
    </row>
    <row r="45" spans="1:8" ht="13.5" thickBot="1" x14ac:dyDescent="0.25">
      <c r="A45" s="165"/>
      <c r="B45" s="64"/>
      <c r="C45" s="64"/>
      <c r="D45" s="64"/>
      <c r="E45" s="73"/>
      <c r="F45" s="73"/>
      <c r="G45" s="64"/>
      <c r="H45" s="71"/>
    </row>
  </sheetData>
  <mergeCells count="25">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 ref="D37:G37"/>
    <mergeCell ref="B37:C37"/>
    <mergeCell ref="B33:C33"/>
    <mergeCell ref="D33:G33"/>
    <mergeCell ref="B34:C34"/>
    <mergeCell ref="D34:G34"/>
    <mergeCell ref="B44:F44"/>
    <mergeCell ref="B38:C38"/>
    <mergeCell ref="D38:G38"/>
    <mergeCell ref="B42:F42"/>
    <mergeCell ref="B43:F43"/>
  </mergeCells>
  <phoneticPr fontId="11" type="noConversion"/>
  <dataValidations count="1">
    <dataValidation type="list" allowBlank="1" showInputMessage="1" showErrorMessage="1" sqref="C29:E29">
      <formula1>"Yes,No"</formula1>
    </dataValidation>
  </dataValidations>
  <hyperlinks>
    <hyperlink ref="B44" r:id="rId1"/>
  </hyperlinks>
  <pageMargins left="0.75" right="0.75" top="1" bottom="1" header="0.5" footer="0.5"/>
  <pageSetup paperSize="9" scale="80" orientation="portrait"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S62"/>
  <sheetViews>
    <sheetView zoomScale="80" zoomScaleNormal="80" workbookViewId="0"/>
  </sheetViews>
  <sheetFormatPr defaultColWidth="9.28515625" defaultRowHeight="23.25" x14ac:dyDescent="0.35"/>
  <cols>
    <col min="1" max="1" width="6.28515625" style="9" customWidth="1"/>
    <col min="2" max="2" width="5.7109375" style="9" customWidth="1"/>
    <col min="3" max="4" width="16.7109375" style="9" customWidth="1"/>
    <col min="5" max="5" width="15" style="9" customWidth="1"/>
    <col min="6" max="6" width="5.7109375" style="9" customWidth="1"/>
    <col min="7" max="8" width="16.7109375" style="9" customWidth="1"/>
    <col min="9" max="9" width="13.28515625" style="9" customWidth="1"/>
    <col min="10" max="10" width="6" style="9" customWidth="1"/>
    <col min="11" max="11" width="3.7109375" style="9" customWidth="1"/>
    <col min="12" max="17" width="10.7109375" style="9" customWidth="1"/>
    <col min="18" max="18" width="4" style="9" customWidth="1"/>
    <col min="19" max="16384" width="9.28515625" style="9"/>
  </cols>
  <sheetData>
    <row r="1" spans="1:19" ht="23.25" customHeight="1" thickBot="1" x14ac:dyDescent="0.4">
      <c r="A1" s="9" t="s">
        <v>17</v>
      </c>
    </row>
    <row r="2" spans="1:19" ht="15" customHeight="1" x14ac:dyDescent="0.35">
      <c r="B2" s="82"/>
      <c r="C2" s="74"/>
      <c r="D2" s="74"/>
      <c r="E2" s="74"/>
      <c r="F2" s="74"/>
      <c r="G2" s="74"/>
      <c r="H2" s="74"/>
      <c r="I2" s="74"/>
      <c r="J2" s="75"/>
      <c r="K2" s="10"/>
      <c r="L2" s="10"/>
      <c r="M2" s="10"/>
      <c r="N2" s="10"/>
      <c r="O2" s="10"/>
      <c r="P2" s="10"/>
      <c r="Q2" s="10"/>
      <c r="R2" s="10"/>
      <c r="S2" s="11"/>
    </row>
    <row r="3" spans="1:19" ht="21" customHeight="1" x14ac:dyDescent="0.35">
      <c r="B3" s="83"/>
      <c r="C3" s="76"/>
      <c r="D3" s="77"/>
      <c r="E3" s="76"/>
      <c r="F3" s="77" t="s">
        <v>18</v>
      </c>
      <c r="G3" s="76"/>
      <c r="H3" s="77"/>
      <c r="I3" s="76"/>
      <c r="J3" s="78"/>
      <c r="K3" s="12"/>
      <c r="L3" s="12"/>
      <c r="M3" s="12"/>
      <c r="N3" s="12"/>
      <c r="O3" s="12"/>
      <c r="P3" s="12"/>
      <c r="Q3" s="12"/>
      <c r="R3" s="13"/>
      <c r="S3" s="11"/>
    </row>
    <row r="4" spans="1:19" ht="15" customHeight="1" thickBot="1" x14ac:dyDescent="0.4">
      <c r="B4" s="83"/>
      <c r="C4" s="79"/>
      <c r="D4" s="80"/>
      <c r="E4" s="79"/>
      <c r="F4" s="79"/>
      <c r="G4" s="79"/>
      <c r="H4" s="81"/>
      <c r="I4" s="79"/>
      <c r="J4" s="78"/>
      <c r="K4" s="14"/>
      <c r="L4" s="14"/>
      <c r="M4" s="14"/>
      <c r="N4" s="14"/>
      <c r="O4" s="14"/>
      <c r="P4" s="14"/>
      <c r="Q4" s="14"/>
      <c r="R4" s="10"/>
      <c r="S4" s="11"/>
    </row>
    <row r="5" spans="1:19" s="15" customFormat="1" ht="19.899999999999999" customHeight="1" x14ac:dyDescent="0.2">
      <c r="B5" s="84"/>
      <c r="C5" s="85"/>
      <c r="D5" s="85"/>
      <c r="E5" s="85"/>
      <c r="F5" s="85"/>
      <c r="G5" s="85"/>
      <c r="H5" s="85"/>
      <c r="I5" s="85"/>
      <c r="J5" s="86"/>
      <c r="K5" s="16"/>
      <c r="L5" s="14"/>
      <c r="M5" s="14"/>
      <c r="N5" s="14"/>
      <c r="O5" s="14"/>
      <c r="P5" s="14"/>
      <c r="Q5" s="14"/>
      <c r="R5" s="12"/>
      <c r="S5" s="17"/>
    </row>
    <row r="6" spans="1:19" s="49" customFormat="1" ht="15" customHeight="1" x14ac:dyDescent="0.2">
      <c r="B6" s="87"/>
      <c r="C6" s="88"/>
      <c r="D6" s="88"/>
      <c r="E6" s="88"/>
      <c r="F6" s="88"/>
      <c r="G6" s="88"/>
      <c r="H6" s="88"/>
      <c r="I6" s="88"/>
      <c r="J6" s="89"/>
      <c r="K6" s="16"/>
      <c r="L6" s="14"/>
      <c r="M6" s="14"/>
      <c r="N6" s="14"/>
      <c r="O6" s="14"/>
      <c r="P6" s="14"/>
      <c r="Q6" s="14"/>
      <c r="R6" s="12"/>
      <c r="S6" s="14"/>
    </row>
    <row r="7" spans="1:19" s="49" customFormat="1" ht="15" customHeight="1" x14ac:dyDescent="0.2">
      <c r="B7" s="87"/>
      <c r="C7" s="88"/>
      <c r="D7" s="88"/>
      <c r="E7" s="88"/>
      <c r="F7" s="88"/>
      <c r="G7" s="88"/>
      <c r="H7" s="88"/>
      <c r="I7" s="88"/>
      <c r="J7" s="89"/>
      <c r="K7" s="16"/>
      <c r="L7" s="14"/>
      <c r="M7" s="14"/>
      <c r="N7" s="14"/>
      <c r="O7" s="14"/>
      <c r="P7" s="14"/>
      <c r="Q7" s="14"/>
      <c r="R7" s="12"/>
      <c r="S7" s="14"/>
    </row>
    <row r="8" spans="1:19" s="49" customFormat="1" ht="15" customHeight="1" x14ac:dyDescent="0.2">
      <c r="B8" s="87"/>
      <c r="C8" s="88"/>
      <c r="D8" s="88"/>
      <c r="E8" s="88"/>
      <c r="F8" s="88"/>
      <c r="G8" s="88"/>
      <c r="H8" s="88"/>
      <c r="I8" s="88"/>
      <c r="J8" s="89"/>
      <c r="K8" s="16"/>
      <c r="L8" s="14"/>
      <c r="M8" s="14"/>
      <c r="N8" s="14"/>
      <c r="O8" s="14"/>
      <c r="P8" s="14"/>
      <c r="Q8" s="14"/>
      <c r="R8" s="12"/>
      <c r="S8" s="14"/>
    </row>
    <row r="9" spans="1:19" s="49" customFormat="1" ht="15" customHeight="1" x14ac:dyDescent="0.2">
      <c r="B9" s="87"/>
      <c r="C9" s="88"/>
      <c r="D9" s="88"/>
      <c r="E9" s="88"/>
      <c r="F9" s="88"/>
      <c r="G9" s="88"/>
      <c r="H9" s="88"/>
      <c r="I9" s="88"/>
      <c r="J9" s="89"/>
      <c r="K9" s="16"/>
      <c r="L9" s="14"/>
      <c r="M9" s="14"/>
      <c r="N9" s="14"/>
      <c r="O9" s="14"/>
      <c r="P9" s="14"/>
      <c r="Q9" s="14"/>
      <c r="R9" s="12"/>
      <c r="S9" s="14"/>
    </row>
    <row r="10" spans="1:19" s="49" customFormat="1" ht="15" customHeight="1" x14ac:dyDescent="0.2">
      <c r="B10" s="87"/>
      <c r="C10" s="88"/>
      <c r="D10" s="88"/>
      <c r="E10" s="88"/>
      <c r="F10" s="88"/>
      <c r="G10" s="88"/>
      <c r="H10" s="88"/>
      <c r="I10" s="88"/>
      <c r="J10" s="89"/>
      <c r="K10" s="16"/>
      <c r="L10" s="14"/>
      <c r="M10" s="14"/>
      <c r="N10" s="14"/>
      <c r="O10" s="14"/>
      <c r="P10" s="14"/>
      <c r="Q10" s="14"/>
      <c r="R10" s="12"/>
      <c r="S10" s="14"/>
    </row>
    <row r="11" spans="1:19" s="49" customFormat="1" ht="15" customHeight="1" x14ac:dyDescent="0.2">
      <c r="B11" s="87"/>
      <c r="C11" s="88"/>
      <c r="D11" s="88"/>
      <c r="E11" s="88"/>
      <c r="F11" s="88"/>
      <c r="G11" s="88"/>
      <c r="H11" s="88"/>
      <c r="I11" s="88"/>
      <c r="J11" s="89"/>
      <c r="K11" s="16"/>
      <c r="L11" s="14"/>
      <c r="M11" s="14"/>
      <c r="N11" s="14"/>
      <c r="O11" s="14"/>
      <c r="P11" s="14"/>
      <c r="Q11" s="14"/>
      <c r="R11" s="12"/>
      <c r="S11" s="14"/>
    </row>
    <row r="12" spans="1:19" s="49" customFormat="1" ht="15" customHeight="1" x14ac:dyDescent="0.2">
      <c r="B12" s="87"/>
      <c r="C12" s="88"/>
      <c r="D12" s="88"/>
      <c r="E12" s="88"/>
      <c r="F12" s="88"/>
      <c r="G12" s="88"/>
      <c r="H12" s="88"/>
      <c r="I12" s="88"/>
      <c r="J12" s="89"/>
      <c r="K12" s="16"/>
      <c r="L12" s="14"/>
      <c r="M12" s="14"/>
      <c r="N12" s="14"/>
      <c r="O12" s="14"/>
      <c r="P12" s="14"/>
      <c r="Q12" s="14"/>
      <c r="R12" s="12"/>
      <c r="S12" s="14"/>
    </row>
    <row r="13" spans="1:19" s="49" customFormat="1" ht="15" customHeight="1" x14ac:dyDescent="0.2">
      <c r="B13" s="87"/>
      <c r="C13" s="88"/>
      <c r="D13" s="88"/>
      <c r="E13" s="88"/>
      <c r="F13" s="88"/>
      <c r="G13" s="88"/>
      <c r="H13" s="88"/>
      <c r="I13" s="88"/>
      <c r="J13" s="89"/>
      <c r="K13" s="16"/>
      <c r="L13" s="14"/>
      <c r="M13" s="14"/>
      <c r="N13" s="14"/>
      <c r="O13" s="14"/>
      <c r="P13" s="14"/>
      <c r="Q13" s="14"/>
      <c r="R13" s="12"/>
      <c r="S13" s="14"/>
    </row>
    <row r="14" spans="1:19" s="49" customFormat="1" ht="15" customHeight="1" x14ac:dyDescent="0.2">
      <c r="B14" s="87"/>
      <c r="C14" s="88"/>
      <c r="D14" s="88"/>
      <c r="E14" s="88"/>
      <c r="F14" s="88"/>
      <c r="G14" s="88"/>
      <c r="H14" s="88"/>
      <c r="I14" s="88"/>
      <c r="J14" s="89"/>
      <c r="K14" s="16"/>
      <c r="L14" s="14"/>
      <c r="M14" s="14"/>
      <c r="N14" s="14"/>
      <c r="O14" s="14"/>
      <c r="P14" s="14"/>
      <c r="Q14" s="14"/>
      <c r="R14" s="12"/>
      <c r="S14" s="14"/>
    </row>
    <row r="15" spans="1:19" s="49" customFormat="1" ht="15" customHeight="1" x14ac:dyDescent="0.2">
      <c r="B15" s="87"/>
      <c r="C15" s="88"/>
      <c r="D15" s="88"/>
      <c r="E15" s="88"/>
      <c r="F15" s="88"/>
      <c r="G15" s="88"/>
      <c r="H15" s="88"/>
      <c r="I15" s="88"/>
      <c r="J15" s="89"/>
      <c r="K15" s="16"/>
      <c r="L15" s="14"/>
      <c r="M15" s="14"/>
      <c r="N15" s="14"/>
      <c r="O15" s="14"/>
      <c r="P15" s="14"/>
      <c r="Q15" s="14"/>
      <c r="R15" s="12"/>
      <c r="S15" s="14"/>
    </row>
    <row r="16" spans="1:19" s="49" customFormat="1" ht="15" customHeight="1" x14ac:dyDescent="0.2">
      <c r="B16" s="87"/>
      <c r="C16" s="88"/>
      <c r="D16" s="88"/>
      <c r="E16" s="88"/>
      <c r="F16" s="88"/>
      <c r="G16" s="88"/>
      <c r="H16" s="88"/>
      <c r="I16" s="88"/>
      <c r="J16" s="89"/>
      <c r="K16" s="16"/>
      <c r="L16" s="14"/>
      <c r="M16" s="14"/>
      <c r="N16" s="14"/>
      <c r="O16" s="14"/>
      <c r="P16" s="14"/>
      <c r="Q16" s="14"/>
      <c r="R16" s="12"/>
      <c r="S16" s="14"/>
    </row>
    <row r="17" spans="1:19" s="49" customFormat="1" ht="15" customHeight="1" x14ac:dyDescent="0.2">
      <c r="B17" s="87"/>
      <c r="C17" s="88"/>
      <c r="D17" s="88"/>
      <c r="E17" s="88"/>
      <c r="F17" s="88"/>
      <c r="G17" s="88"/>
      <c r="H17" s="88"/>
      <c r="I17" s="88"/>
      <c r="J17" s="89"/>
      <c r="K17" s="16"/>
      <c r="L17" s="14"/>
      <c r="M17" s="14"/>
      <c r="N17" s="14"/>
      <c r="O17" s="14"/>
      <c r="P17" s="14"/>
      <c r="Q17" s="14"/>
      <c r="R17" s="12"/>
      <c r="S17" s="14"/>
    </row>
    <row r="18" spans="1:19" s="49" customFormat="1" ht="15" customHeight="1" x14ac:dyDescent="0.2">
      <c r="B18" s="87"/>
      <c r="C18" s="462"/>
      <c r="D18" s="462"/>
      <c r="E18" s="462"/>
      <c r="F18" s="88"/>
      <c r="G18" s="88"/>
      <c r="H18" s="88"/>
      <c r="I18" s="88"/>
      <c r="J18" s="89"/>
      <c r="K18" s="16"/>
      <c r="L18" s="14"/>
      <c r="M18" s="14"/>
      <c r="N18" s="14"/>
      <c r="O18" s="14"/>
      <c r="P18" s="14"/>
      <c r="Q18" s="14"/>
      <c r="R18" s="12"/>
      <c r="S18" s="14"/>
    </row>
    <row r="19" spans="1:19" s="49" customFormat="1" ht="15" customHeight="1" x14ac:dyDescent="0.2">
      <c r="B19" s="87"/>
      <c r="C19" s="88"/>
      <c r="D19" s="88"/>
      <c r="E19" s="88"/>
      <c r="F19" s="88"/>
      <c r="G19" s="88"/>
      <c r="H19" s="88"/>
      <c r="I19" s="88"/>
      <c r="J19" s="89"/>
      <c r="K19" s="16"/>
      <c r="L19" s="50"/>
      <c r="M19" s="14"/>
      <c r="N19" s="14"/>
      <c r="O19" s="14"/>
      <c r="P19" s="14"/>
      <c r="Q19" s="14"/>
      <c r="R19" s="12"/>
      <c r="S19" s="14"/>
    </row>
    <row r="20" spans="1:19" s="49" customFormat="1" ht="15" customHeight="1" x14ac:dyDescent="0.2">
      <c r="B20" s="87"/>
      <c r="C20" s="88"/>
      <c r="D20" s="88"/>
      <c r="E20" s="88"/>
      <c r="F20" s="88"/>
      <c r="G20" s="88"/>
      <c r="H20" s="88"/>
      <c r="I20" s="88"/>
      <c r="J20" s="89"/>
      <c r="K20" s="16"/>
      <c r="L20" s="14"/>
      <c r="M20" s="14"/>
      <c r="N20" s="14"/>
      <c r="O20" s="14"/>
      <c r="P20" s="14"/>
      <c r="Q20" s="14"/>
      <c r="R20" s="12"/>
      <c r="S20" s="14"/>
    </row>
    <row r="21" spans="1:19" s="49" customFormat="1" ht="15" customHeight="1" x14ac:dyDescent="0.2">
      <c r="B21" s="87"/>
      <c r="C21" s="88"/>
      <c r="D21" s="88"/>
      <c r="E21" s="88"/>
      <c r="F21" s="88"/>
      <c r="G21" s="88"/>
      <c r="H21" s="88"/>
      <c r="I21" s="88"/>
      <c r="J21" s="89"/>
      <c r="K21" s="16"/>
      <c r="L21" s="14"/>
      <c r="M21" s="14"/>
      <c r="N21" s="14"/>
      <c r="O21" s="14"/>
      <c r="P21" s="14"/>
      <c r="Q21" s="14"/>
      <c r="R21" s="12"/>
      <c r="S21" s="14"/>
    </row>
    <row r="22" spans="1:19" s="49" customFormat="1" ht="15" customHeight="1" x14ac:dyDescent="0.2">
      <c r="B22" s="87"/>
      <c r="C22" s="88"/>
      <c r="D22" s="88"/>
      <c r="E22" s="88"/>
      <c r="F22" s="88"/>
      <c r="G22" s="88"/>
      <c r="H22" s="88"/>
      <c r="I22" s="88"/>
      <c r="J22" s="89"/>
      <c r="K22" s="16"/>
      <c r="L22" s="14"/>
      <c r="M22" s="14"/>
      <c r="N22" s="14"/>
      <c r="O22" s="14"/>
      <c r="P22" s="14"/>
      <c r="Q22" s="14"/>
      <c r="R22" s="12"/>
      <c r="S22" s="14"/>
    </row>
    <row r="23" spans="1:19" s="49" customFormat="1" ht="15" customHeight="1" x14ac:dyDescent="0.2">
      <c r="B23" s="87"/>
      <c r="C23" s="88"/>
      <c r="D23" s="88"/>
      <c r="E23" s="88"/>
      <c r="F23" s="88"/>
      <c r="G23" s="88"/>
      <c r="H23" s="88"/>
      <c r="I23" s="88"/>
      <c r="J23" s="89"/>
      <c r="K23" s="16"/>
      <c r="L23" s="14"/>
      <c r="M23" s="14"/>
      <c r="N23" s="14"/>
      <c r="O23" s="14"/>
      <c r="P23" s="14"/>
      <c r="Q23" s="14"/>
      <c r="R23" s="12"/>
      <c r="S23" s="14"/>
    </row>
    <row r="24" spans="1:19" s="49" customFormat="1" ht="15" customHeight="1" x14ac:dyDescent="0.2">
      <c r="B24" s="87"/>
      <c r="C24" s="88"/>
      <c r="D24" s="88"/>
      <c r="E24" s="88"/>
      <c r="F24" s="88"/>
      <c r="G24" s="88"/>
      <c r="H24" s="88"/>
      <c r="I24" s="88"/>
      <c r="J24" s="89"/>
      <c r="K24" s="16"/>
      <c r="L24" s="14"/>
      <c r="M24" s="14"/>
      <c r="N24" s="14"/>
      <c r="O24" s="14"/>
      <c r="P24" s="14"/>
      <c r="Q24" s="14"/>
      <c r="R24" s="12"/>
      <c r="S24" s="14"/>
    </row>
    <row r="25" spans="1:19" s="49" customFormat="1" ht="15.75" customHeight="1" x14ac:dyDescent="0.2">
      <c r="B25" s="87"/>
      <c r="C25" s="88"/>
      <c r="D25" s="88"/>
      <c r="E25" s="88"/>
      <c r="F25" s="88"/>
      <c r="G25" s="88"/>
      <c r="H25" s="88"/>
      <c r="I25" s="88"/>
      <c r="J25" s="89"/>
      <c r="K25" s="16"/>
      <c r="L25" s="14"/>
      <c r="M25" s="14"/>
      <c r="N25" s="14"/>
      <c r="O25" s="14"/>
      <c r="P25" s="14"/>
      <c r="Q25" s="14"/>
      <c r="R25" s="12"/>
      <c r="S25" s="14"/>
    </row>
    <row r="26" spans="1:19" s="49" customFormat="1" ht="15.75" customHeight="1" x14ac:dyDescent="0.2">
      <c r="B26" s="87"/>
      <c r="C26" s="88"/>
      <c r="D26" s="88"/>
      <c r="E26" s="88"/>
      <c r="F26" s="88"/>
      <c r="G26" s="88"/>
      <c r="H26" s="88"/>
      <c r="I26" s="88"/>
      <c r="J26" s="89"/>
      <c r="K26" s="16"/>
      <c r="L26" s="14"/>
      <c r="M26" s="14"/>
      <c r="N26" s="14"/>
      <c r="O26" s="14"/>
      <c r="P26" s="14"/>
      <c r="Q26" s="14"/>
      <c r="R26" s="12"/>
      <c r="S26" s="14"/>
    </row>
    <row r="27" spans="1:19" s="49" customFormat="1" ht="15" customHeight="1" x14ac:dyDescent="0.2">
      <c r="B27" s="87"/>
      <c r="C27" s="88"/>
      <c r="D27" s="88"/>
      <c r="E27" s="88"/>
      <c r="F27" s="88"/>
      <c r="G27" s="88"/>
      <c r="H27" s="88"/>
      <c r="I27" s="88"/>
      <c r="J27" s="89"/>
      <c r="K27" s="16"/>
      <c r="L27" s="14"/>
      <c r="M27" s="14"/>
      <c r="N27" s="14"/>
      <c r="O27" s="14"/>
      <c r="P27" s="14"/>
      <c r="Q27" s="14"/>
      <c r="R27" s="12"/>
      <c r="S27" s="14"/>
    </row>
    <row r="28" spans="1:19" s="49" customFormat="1" ht="15" customHeight="1" x14ac:dyDescent="0.2">
      <c r="B28" s="87"/>
      <c r="C28" s="88"/>
      <c r="D28" s="88"/>
      <c r="E28" s="88"/>
      <c r="F28" s="88"/>
      <c r="G28" s="88"/>
      <c r="H28" s="88"/>
      <c r="I28" s="88"/>
      <c r="J28" s="89"/>
      <c r="K28" s="16"/>
      <c r="L28" s="14"/>
      <c r="M28" s="14"/>
      <c r="N28" s="14"/>
      <c r="O28" s="14"/>
      <c r="P28" s="14"/>
      <c r="Q28" s="14"/>
      <c r="R28" s="12"/>
      <c r="S28" s="14"/>
    </row>
    <row r="29" spans="1:19" s="49" customFormat="1" ht="15" customHeight="1" x14ac:dyDescent="0.2">
      <c r="B29" s="87"/>
      <c r="C29" s="88"/>
      <c r="D29" s="88"/>
      <c r="E29" s="88"/>
      <c r="F29" s="88"/>
      <c r="G29" s="88"/>
      <c r="H29" s="88"/>
      <c r="I29" s="88"/>
      <c r="J29" s="89"/>
      <c r="K29" s="16"/>
      <c r="L29" s="14"/>
      <c r="M29" s="14"/>
      <c r="N29" s="14"/>
      <c r="O29" s="14"/>
      <c r="P29" s="14"/>
      <c r="Q29" s="14"/>
      <c r="R29" s="12"/>
      <c r="S29" s="14"/>
    </row>
    <row r="30" spans="1:19" s="49" customFormat="1" ht="15" customHeight="1" x14ac:dyDescent="0.2">
      <c r="B30" s="87"/>
      <c r="C30" s="88"/>
      <c r="D30" s="90"/>
      <c r="E30" s="88"/>
      <c r="F30" s="88"/>
      <c r="G30" s="88"/>
      <c r="H30" s="88"/>
      <c r="I30" s="88"/>
      <c r="J30" s="89"/>
      <c r="K30" s="16"/>
      <c r="L30" s="14"/>
      <c r="M30" s="14"/>
      <c r="N30" s="14"/>
      <c r="O30" s="14"/>
      <c r="P30" s="14"/>
      <c r="Q30" s="14"/>
      <c r="R30" s="12"/>
      <c r="S30" s="14"/>
    </row>
    <row r="31" spans="1:19" s="49" customFormat="1" ht="15" customHeight="1" x14ac:dyDescent="0.2">
      <c r="A31" s="14"/>
      <c r="B31" s="87"/>
      <c r="C31" s="90"/>
      <c r="D31" s="90"/>
      <c r="E31" s="88"/>
      <c r="F31" s="88"/>
      <c r="G31" s="88"/>
      <c r="H31" s="88"/>
      <c r="I31" s="88"/>
      <c r="J31" s="89"/>
      <c r="K31" s="16"/>
      <c r="L31" s="14"/>
      <c r="M31" s="14"/>
      <c r="N31" s="14"/>
      <c r="O31" s="14"/>
      <c r="P31" s="14"/>
      <c r="Q31" s="14"/>
      <c r="R31" s="12"/>
      <c r="S31" s="14"/>
    </row>
    <row r="32" spans="1:19" s="49" customFormat="1" ht="15" customHeight="1" x14ac:dyDescent="0.2">
      <c r="A32" s="14"/>
      <c r="B32" s="87"/>
      <c r="C32" s="90"/>
      <c r="D32" s="90"/>
      <c r="E32" s="88"/>
      <c r="F32" s="88"/>
      <c r="G32" s="88"/>
      <c r="H32" s="88"/>
      <c r="I32" s="88"/>
      <c r="J32" s="89"/>
      <c r="K32" s="16"/>
      <c r="L32" s="14"/>
      <c r="M32" s="14"/>
      <c r="N32" s="14"/>
      <c r="O32" s="14"/>
      <c r="P32" s="14"/>
      <c r="Q32" s="14"/>
      <c r="R32" s="12"/>
      <c r="S32" s="14"/>
    </row>
    <row r="33" spans="1:19" s="49" customFormat="1" ht="15" customHeight="1" x14ac:dyDescent="0.2">
      <c r="A33" s="14"/>
      <c r="B33" s="87"/>
      <c r="C33" s="90"/>
      <c r="D33" s="90"/>
      <c r="E33" s="88"/>
      <c r="F33" s="88"/>
      <c r="G33" s="88"/>
      <c r="H33" s="88"/>
      <c r="I33" s="88"/>
      <c r="J33" s="89"/>
      <c r="K33" s="16"/>
      <c r="L33" s="14"/>
      <c r="M33" s="14"/>
      <c r="N33" s="14"/>
      <c r="O33" s="14"/>
      <c r="P33" s="14"/>
      <c r="Q33" s="14"/>
      <c r="R33" s="12"/>
      <c r="S33" s="14"/>
    </row>
    <row r="34" spans="1:19" s="49" customFormat="1" ht="15" customHeight="1" x14ac:dyDescent="0.2">
      <c r="A34" s="14"/>
      <c r="B34" s="87"/>
      <c r="C34" s="88"/>
      <c r="D34" s="88"/>
      <c r="E34" s="88"/>
      <c r="F34" s="88"/>
      <c r="G34" s="88"/>
      <c r="H34" s="88"/>
      <c r="I34" s="88"/>
      <c r="J34" s="89"/>
      <c r="K34" s="16"/>
      <c r="L34" s="14"/>
      <c r="M34" s="14"/>
      <c r="N34" s="14"/>
      <c r="O34" s="14"/>
      <c r="P34" s="14"/>
      <c r="Q34" s="14"/>
      <c r="R34" s="12"/>
      <c r="S34" s="14"/>
    </row>
    <row r="35" spans="1:19" s="49" customFormat="1" ht="15" customHeight="1" x14ac:dyDescent="0.2">
      <c r="A35" s="14"/>
      <c r="B35" s="87"/>
      <c r="C35" s="88"/>
      <c r="D35" s="88"/>
      <c r="E35" s="88"/>
      <c r="F35" s="88"/>
      <c r="G35" s="88"/>
      <c r="H35" s="88"/>
      <c r="I35" s="88"/>
      <c r="J35" s="89"/>
      <c r="K35" s="18"/>
      <c r="L35" s="12"/>
      <c r="M35" s="12"/>
      <c r="N35" s="12"/>
      <c r="O35" s="12"/>
      <c r="P35" s="12"/>
      <c r="Q35" s="12"/>
      <c r="R35" s="12"/>
      <c r="S35" s="14"/>
    </row>
    <row r="36" spans="1:19" s="49" customFormat="1" ht="15" customHeight="1" x14ac:dyDescent="0.2">
      <c r="A36" s="14"/>
      <c r="B36" s="87"/>
      <c r="C36" s="88"/>
      <c r="D36" s="88"/>
      <c r="E36" s="88"/>
      <c r="F36" s="88"/>
      <c r="G36" s="88"/>
      <c r="H36" s="88"/>
      <c r="I36" s="88"/>
      <c r="J36" s="89"/>
      <c r="K36" s="18"/>
      <c r="L36" s="12"/>
      <c r="M36" s="12"/>
      <c r="N36" s="12"/>
      <c r="O36" s="12"/>
      <c r="P36" s="12"/>
      <c r="Q36" s="12"/>
      <c r="R36" s="12"/>
      <c r="S36" s="14"/>
    </row>
    <row r="37" spans="1:19" s="49" customFormat="1" ht="15" customHeight="1" x14ac:dyDescent="0.2">
      <c r="A37" s="14"/>
      <c r="B37" s="87"/>
      <c r="C37" s="88"/>
      <c r="D37" s="88"/>
      <c r="E37" s="88"/>
      <c r="F37" s="88"/>
      <c r="G37" s="88"/>
      <c r="H37" s="88"/>
      <c r="I37" s="88"/>
      <c r="J37" s="89"/>
      <c r="K37" s="18"/>
      <c r="L37" s="12"/>
      <c r="M37" s="12"/>
      <c r="N37" s="12"/>
      <c r="O37" s="12"/>
      <c r="P37" s="12"/>
      <c r="Q37" s="12"/>
      <c r="R37" s="12"/>
      <c r="S37" s="14"/>
    </row>
    <row r="38" spans="1:19" s="49" customFormat="1" ht="15" customHeight="1" x14ac:dyDescent="0.2">
      <c r="A38" s="14"/>
      <c r="B38" s="87"/>
      <c r="C38" s="88"/>
      <c r="D38" s="88"/>
      <c r="E38" s="88"/>
      <c r="F38" s="88"/>
      <c r="G38" s="88"/>
      <c r="H38" s="88"/>
      <c r="I38" s="88"/>
      <c r="J38" s="89"/>
      <c r="K38" s="18"/>
      <c r="L38" s="12"/>
      <c r="M38" s="12"/>
      <c r="N38" s="12"/>
      <c r="O38" s="12"/>
      <c r="P38" s="12"/>
      <c r="Q38" s="12"/>
      <c r="R38" s="12"/>
      <c r="S38" s="14"/>
    </row>
    <row r="39" spans="1:19" s="49" customFormat="1" ht="15" customHeight="1" x14ac:dyDescent="0.2">
      <c r="A39" s="14"/>
      <c r="B39" s="87"/>
      <c r="C39" s="88"/>
      <c r="D39" s="88"/>
      <c r="E39" s="88"/>
      <c r="F39" s="88"/>
      <c r="G39" s="88"/>
      <c r="H39" s="88"/>
      <c r="I39" s="88"/>
      <c r="J39" s="89"/>
      <c r="K39" s="18"/>
      <c r="L39" s="12"/>
      <c r="M39" s="12"/>
      <c r="N39" s="12"/>
      <c r="O39" s="12"/>
      <c r="P39" s="12"/>
      <c r="Q39" s="12"/>
      <c r="R39" s="12"/>
      <c r="S39" s="14"/>
    </row>
    <row r="40" spans="1:19" s="49" customFormat="1" ht="15" customHeight="1" x14ac:dyDescent="0.2">
      <c r="A40" s="14"/>
      <c r="B40" s="87"/>
      <c r="C40" s="88"/>
      <c r="D40" s="88"/>
      <c r="E40" s="88"/>
      <c r="F40" s="88"/>
      <c r="G40" s="88"/>
      <c r="H40" s="88"/>
      <c r="I40" s="88"/>
      <c r="J40" s="89"/>
      <c r="K40" s="18"/>
      <c r="L40" s="12"/>
      <c r="M40" s="12"/>
      <c r="N40" s="12"/>
      <c r="O40" s="12"/>
      <c r="P40" s="12"/>
      <c r="Q40" s="12"/>
      <c r="R40" s="12"/>
      <c r="S40" s="14"/>
    </row>
    <row r="41" spans="1:19" s="49" customFormat="1" ht="15" customHeight="1" x14ac:dyDescent="0.2">
      <c r="A41" s="14"/>
      <c r="B41" s="87"/>
      <c r="C41" s="88"/>
      <c r="D41" s="88"/>
      <c r="E41" s="88"/>
      <c r="F41" s="88"/>
      <c r="G41" s="88"/>
      <c r="H41" s="88"/>
      <c r="I41" s="88"/>
      <c r="J41" s="89"/>
      <c r="K41" s="18"/>
      <c r="L41" s="12"/>
      <c r="M41" s="12"/>
      <c r="N41" s="12"/>
      <c r="O41" s="12"/>
      <c r="P41" s="12"/>
      <c r="Q41" s="12"/>
      <c r="R41" s="12"/>
      <c r="S41" s="14"/>
    </row>
    <row r="42" spans="1:19" s="49" customFormat="1" ht="15" customHeight="1" x14ac:dyDescent="0.2">
      <c r="A42" s="14"/>
      <c r="B42" s="87"/>
      <c r="C42" s="88"/>
      <c r="D42" s="88"/>
      <c r="E42" s="88"/>
      <c r="F42" s="88"/>
      <c r="G42" s="88"/>
      <c r="H42" s="88"/>
      <c r="I42" s="88"/>
      <c r="J42" s="89"/>
      <c r="K42" s="18"/>
      <c r="L42" s="12"/>
      <c r="M42" s="12"/>
      <c r="N42" s="12"/>
      <c r="O42" s="12"/>
      <c r="P42" s="12"/>
      <c r="Q42" s="12"/>
      <c r="R42" s="12"/>
      <c r="S42" s="14"/>
    </row>
    <row r="43" spans="1:19" s="49" customFormat="1" ht="15" customHeight="1" x14ac:dyDescent="0.2">
      <c r="A43" s="14"/>
      <c r="B43" s="87"/>
      <c r="C43" s="88"/>
      <c r="D43" s="88"/>
      <c r="E43" s="88"/>
      <c r="F43" s="91"/>
      <c r="G43" s="88"/>
      <c r="H43" s="88"/>
      <c r="I43" s="88"/>
      <c r="J43" s="89"/>
      <c r="K43" s="18"/>
      <c r="L43" s="12"/>
      <c r="M43" s="12"/>
      <c r="N43" s="12"/>
      <c r="O43" s="12"/>
      <c r="P43" s="12"/>
      <c r="Q43" s="12"/>
      <c r="R43" s="12"/>
      <c r="S43" s="14"/>
    </row>
    <row r="44" spans="1:19" s="49" customFormat="1" ht="15" customHeight="1" x14ac:dyDescent="0.2">
      <c r="A44" s="14"/>
      <c r="B44" s="87"/>
      <c r="C44" s="88"/>
      <c r="D44" s="88"/>
      <c r="E44" s="88"/>
      <c r="F44" s="91"/>
      <c r="G44" s="88"/>
      <c r="H44" s="206"/>
      <c r="I44" s="206"/>
      <c r="J44" s="89"/>
      <c r="K44" s="18"/>
      <c r="L44" s="12"/>
      <c r="M44" s="12"/>
      <c r="N44" s="12"/>
      <c r="O44" s="12"/>
      <c r="P44" s="12"/>
      <c r="Q44" s="12"/>
      <c r="R44" s="12"/>
      <c r="S44" s="14"/>
    </row>
    <row r="45" spans="1:19" s="49" customFormat="1" ht="15" customHeight="1" x14ac:dyDescent="0.2">
      <c r="A45" s="14"/>
      <c r="B45" s="87"/>
      <c r="C45" s="88"/>
      <c r="D45" s="88"/>
      <c r="E45" s="88"/>
      <c r="F45" s="91"/>
      <c r="G45" s="88"/>
      <c r="H45" s="88"/>
      <c r="I45" s="88"/>
      <c r="J45" s="89"/>
      <c r="K45" s="18"/>
      <c r="L45" s="12"/>
      <c r="M45" s="12"/>
      <c r="N45" s="12"/>
      <c r="O45" s="12"/>
      <c r="P45" s="12"/>
      <c r="Q45" s="12"/>
      <c r="R45" s="12"/>
      <c r="S45" s="14"/>
    </row>
    <row r="46" spans="1:19" s="49" customFormat="1" ht="15" customHeight="1" x14ac:dyDescent="0.2">
      <c r="A46" s="14"/>
      <c r="B46" s="87"/>
      <c r="C46" s="88"/>
      <c r="D46" s="88"/>
      <c r="E46" s="88"/>
      <c r="F46" s="91"/>
      <c r="G46" s="88"/>
      <c r="H46" s="88"/>
      <c r="I46" s="88"/>
      <c r="J46" s="89"/>
      <c r="K46" s="18"/>
      <c r="L46" s="12"/>
      <c r="M46" s="12"/>
      <c r="N46" s="12"/>
      <c r="O46" s="12"/>
      <c r="P46" s="12"/>
      <c r="Q46" s="12"/>
      <c r="R46" s="12"/>
      <c r="S46" s="14"/>
    </row>
    <row r="47" spans="1:19" s="49" customFormat="1" ht="15" customHeight="1" x14ac:dyDescent="0.2">
      <c r="A47" s="14"/>
      <c r="B47" s="87"/>
      <c r="C47" s="88"/>
      <c r="D47" s="88"/>
      <c r="E47" s="88"/>
      <c r="F47" s="91"/>
      <c r="G47" s="88"/>
      <c r="H47" s="88"/>
      <c r="I47" s="88"/>
      <c r="J47" s="89"/>
      <c r="K47" s="18"/>
      <c r="L47" s="12"/>
      <c r="M47" s="12"/>
      <c r="N47" s="12"/>
      <c r="O47" s="12"/>
      <c r="P47" s="12"/>
      <c r="Q47" s="12"/>
      <c r="R47" s="12"/>
      <c r="S47" s="14"/>
    </row>
    <row r="48" spans="1:19" s="49" customFormat="1" ht="15" customHeight="1" x14ac:dyDescent="0.2">
      <c r="A48" s="14"/>
      <c r="B48" s="87"/>
      <c r="C48" s="88"/>
      <c r="D48" s="88"/>
      <c r="E48" s="88"/>
      <c r="F48" s="91"/>
      <c r="G48" s="88"/>
      <c r="H48" s="88"/>
      <c r="I48" s="88"/>
      <c r="J48" s="89"/>
      <c r="K48" s="18"/>
      <c r="L48" s="12"/>
      <c r="M48" s="12"/>
      <c r="N48" s="12"/>
      <c r="O48" s="12"/>
      <c r="P48" s="12"/>
      <c r="Q48" s="12"/>
      <c r="R48" s="12"/>
      <c r="S48" s="14"/>
    </row>
    <row r="49" spans="1:19" s="49" customFormat="1" ht="15" customHeight="1" x14ac:dyDescent="0.2">
      <c r="A49" s="14"/>
      <c r="B49" s="87"/>
      <c r="C49" s="88"/>
      <c r="D49" s="88"/>
      <c r="E49" s="88"/>
      <c r="F49" s="91"/>
      <c r="G49" s="88"/>
      <c r="H49" s="88"/>
      <c r="I49" s="88"/>
      <c r="J49" s="89"/>
      <c r="K49" s="18"/>
      <c r="L49" s="12"/>
      <c r="M49" s="12"/>
      <c r="N49" s="12"/>
      <c r="O49" s="12"/>
      <c r="P49" s="12"/>
      <c r="Q49" s="12"/>
      <c r="R49" s="12"/>
      <c r="S49" s="14"/>
    </row>
    <row r="50" spans="1:19" s="49" customFormat="1" ht="15" customHeight="1" x14ac:dyDescent="0.2">
      <c r="A50" s="14"/>
      <c r="B50" s="87"/>
      <c r="C50" s="88"/>
      <c r="D50" s="88"/>
      <c r="E50" s="88"/>
      <c r="F50" s="91"/>
      <c r="G50" s="88"/>
      <c r="H50" s="88"/>
      <c r="I50" s="88"/>
      <c r="J50" s="89"/>
      <c r="K50" s="18"/>
      <c r="L50" s="12"/>
      <c r="M50" s="12"/>
      <c r="N50" s="12"/>
      <c r="O50" s="12"/>
      <c r="P50" s="12"/>
      <c r="Q50" s="12"/>
      <c r="R50" s="12"/>
      <c r="S50" s="14"/>
    </row>
    <row r="51" spans="1:19" s="49" customFormat="1" ht="15" customHeight="1" x14ac:dyDescent="0.2">
      <c r="A51" s="14"/>
      <c r="B51" s="87"/>
      <c r="C51" s="88"/>
      <c r="D51" s="88"/>
      <c r="E51" s="88"/>
      <c r="F51" s="91"/>
      <c r="G51" s="88"/>
      <c r="H51" s="88"/>
      <c r="I51" s="88"/>
      <c r="J51" s="89"/>
      <c r="K51" s="18"/>
      <c r="L51" s="12"/>
      <c r="M51" s="12"/>
      <c r="N51" s="12"/>
      <c r="O51" s="12"/>
      <c r="P51" s="12"/>
      <c r="Q51" s="12"/>
      <c r="R51" s="12"/>
      <c r="S51" s="14"/>
    </row>
    <row r="52" spans="1:19" s="49" customFormat="1" ht="15" customHeight="1" x14ac:dyDescent="0.2">
      <c r="A52" s="14"/>
      <c r="B52" s="87"/>
      <c r="C52" s="88"/>
      <c r="D52" s="88"/>
      <c r="E52" s="88"/>
      <c r="F52" s="91"/>
      <c r="G52" s="88"/>
      <c r="H52" s="88"/>
      <c r="I52" s="88"/>
      <c r="J52" s="89"/>
      <c r="K52" s="18"/>
      <c r="L52" s="12"/>
      <c r="M52" s="12"/>
      <c r="N52" s="12"/>
      <c r="O52" s="12"/>
      <c r="P52" s="12"/>
      <c r="Q52" s="12"/>
      <c r="R52" s="12"/>
      <c r="S52" s="14"/>
    </row>
    <row r="53" spans="1:19" s="49" customFormat="1" ht="15" customHeight="1" x14ac:dyDescent="0.2">
      <c r="A53" s="14"/>
      <c r="B53" s="87"/>
      <c r="C53" s="88"/>
      <c r="D53" s="88"/>
      <c r="E53" s="88"/>
      <c r="F53" s="91"/>
      <c r="G53" s="88"/>
      <c r="H53" s="88"/>
      <c r="I53" s="88"/>
      <c r="J53" s="89"/>
      <c r="K53" s="18"/>
      <c r="L53" s="12"/>
      <c r="M53" s="12"/>
      <c r="N53" s="12"/>
      <c r="O53" s="12"/>
      <c r="P53" s="12"/>
      <c r="Q53" s="12"/>
      <c r="R53" s="12"/>
      <c r="S53" s="14"/>
    </row>
    <row r="54" spans="1:19" s="49" customFormat="1" ht="15" customHeight="1" x14ac:dyDescent="0.2">
      <c r="A54" s="14"/>
      <c r="B54" s="87"/>
      <c r="C54" s="88"/>
      <c r="D54" s="88"/>
      <c r="E54" s="88"/>
      <c r="F54" s="91"/>
      <c r="G54" s="88"/>
      <c r="H54" s="88"/>
      <c r="I54" s="88"/>
      <c r="J54" s="89"/>
      <c r="K54" s="18"/>
      <c r="L54" s="12"/>
      <c r="M54" s="12"/>
      <c r="N54" s="12"/>
      <c r="O54" s="12"/>
      <c r="P54" s="12"/>
      <c r="Q54" s="12"/>
      <c r="R54" s="12"/>
      <c r="S54" s="14"/>
    </row>
    <row r="55" spans="1:19" s="49" customFormat="1" ht="15" customHeight="1" x14ac:dyDescent="0.2">
      <c r="A55" s="14"/>
      <c r="B55" s="87"/>
      <c r="C55" s="88"/>
      <c r="D55" s="88"/>
      <c r="E55" s="88"/>
      <c r="F55" s="91"/>
      <c r="G55" s="88"/>
      <c r="H55" s="88"/>
      <c r="I55" s="88"/>
      <c r="J55" s="89"/>
      <c r="K55" s="18"/>
      <c r="L55" s="12"/>
      <c r="M55" s="12"/>
      <c r="N55" s="12"/>
      <c r="O55" s="12"/>
      <c r="P55" s="12"/>
      <c r="Q55" s="12"/>
      <c r="R55" s="12"/>
      <c r="S55" s="14"/>
    </row>
    <row r="56" spans="1:19" ht="24" thickBot="1" x14ac:dyDescent="0.4">
      <c r="A56" s="11"/>
      <c r="B56" s="92"/>
      <c r="C56" s="93"/>
      <c r="D56" s="93"/>
      <c r="E56" s="94"/>
      <c r="F56" s="94"/>
      <c r="G56" s="94"/>
      <c r="H56" s="94"/>
      <c r="I56" s="94"/>
      <c r="J56" s="95"/>
    </row>
    <row r="57" spans="1:19" ht="36" customHeight="1" x14ac:dyDescent="0.35">
      <c r="A57" s="11"/>
      <c r="B57" s="10"/>
      <c r="C57" s="10"/>
      <c r="D57" s="10"/>
      <c r="F57" s="10"/>
      <c r="G57" s="10"/>
      <c r="H57" s="10"/>
      <c r="I57" s="10"/>
    </row>
    <row r="58" spans="1:19" x14ac:dyDescent="0.35">
      <c r="A58" s="11"/>
      <c r="B58" s="11"/>
      <c r="C58" s="11"/>
      <c r="D58" s="11"/>
    </row>
    <row r="59" spans="1:19" x14ac:dyDescent="0.35">
      <c r="A59" s="11"/>
      <c r="B59" s="11"/>
      <c r="C59" s="11"/>
      <c r="D59" s="11"/>
    </row>
    <row r="61" spans="1:19" x14ac:dyDescent="0.35">
      <c r="G61" s="10"/>
      <c r="H61" s="11"/>
      <c r="I61" s="11"/>
    </row>
    <row r="62" spans="1:19" x14ac:dyDescent="0.35">
      <c r="G62" s="19"/>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116"/>
  <sheetViews>
    <sheetView zoomScale="80" zoomScaleNormal="80" workbookViewId="0"/>
  </sheetViews>
  <sheetFormatPr defaultColWidth="8.7109375" defaultRowHeight="14.25" x14ac:dyDescent="0.2"/>
  <cols>
    <col min="1" max="1" width="11.5703125" style="359" customWidth="1"/>
    <col min="2" max="2" width="51" style="359" customWidth="1"/>
    <col min="3" max="5" width="30.7109375" style="359" customWidth="1"/>
    <col min="6" max="8" width="23" style="359" customWidth="1"/>
    <col min="9" max="16384" width="8.7109375" style="359"/>
  </cols>
  <sheetData>
    <row r="1" spans="1:7" ht="20.25" x14ac:dyDescent="0.3">
      <c r="A1" s="357"/>
      <c r="B1" s="358" t="s">
        <v>346</v>
      </c>
    </row>
    <row r="2" spans="1:7" ht="15" x14ac:dyDescent="0.25">
      <c r="A2" s="357"/>
      <c r="B2" s="200" t="str">
        <f>Tradingname</f>
        <v>APA OPERATIONS PTY LIMITED</v>
      </c>
      <c r="C2" s="201"/>
    </row>
    <row r="3" spans="1:7" ht="15" x14ac:dyDescent="0.25">
      <c r="B3" s="202" t="s">
        <v>181</v>
      </c>
      <c r="C3" s="203" t="str">
        <f>TEXT(Yearstart,"dd/mm/yyyy")&amp;" to "&amp;TEXT(Yearending,"dd/mm/yyyy")</f>
        <v>01/07/2022 to 30/06/2023</v>
      </c>
    </row>
    <row r="4" spans="1:7" x14ac:dyDescent="0.2">
      <c r="B4" s="45" t="s">
        <v>425</v>
      </c>
      <c r="C4" s="45"/>
      <c r="F4" s="45"/>
      <c r="G4" s="45"/>
    </row>
    <row r="5" spans="1:7" ht="15.75" x14ac:dyDescent="0.25">
      <c r="B5" s="361"/>
      <c r="C5" s="45"/>
    </row>
    <row r="6" spans="1:7" ht="15.75" x14ac:dyDescent="0.25">
      <c r="B6" s="362"/>
    </row>
    <row r="8" spans="1:7" s="360" customFormat="1" ht="25.5" x14ac:dyDescent="0.2">
      <c r="B8" s="227" t="s">
        <v>426</v>
      </c>
      <c r="C8" s="227" t="s">
        <v>57</v>
      </c>
      <c r="D8" s="227" t="s">
        <v>58</v>
      </c>
      <c r="E8" s="227" t="s">
        <v>25</v>
      </c>
    </row>
    <row r="9" spans="1:7" x14ac:dyDescent="0.2">
      <c r="B9" s="137" t="s">
        <v>45</v>
      </c>
      <c r="C9" s="271">
        <f>'2. Revenues and expenses'!D16</f>
        <v>37510631.813696548</v>
      </c>
      <c r="D9" s="271">
        <f>'2. Revenues and expenses'!E16</f>
        <v>3949140.03</v>
      </c>
      <c r="E9" s="271">
        <f>'2. Revenues and expenses'!F16</f>
        <v>41459771.84369655</v>
      </c>
    </row>
    <row r="10" spans="1:7" x14ac:dyDescent="0.2">
      <c r="B10" s="137" t="s">
        <v>53</v>
      </c>
      <c r="C10" s="271">
        <f>'2. Revenues and expenses'!D19</f>
        <v>0</v>
      </c>
      <c r="D10" s="271">
        <f>'2. Revenues and expenses'!E19</f>
        <v>0</v>
      </c>
      <c r="E10" s="271">
        <f>'2. Revenues and expenses'!F19</f>
        <v>0</v>
      </c>
    </row>
    <row r="11" spans="1:7" x14ac:dyDescent="0.2">
      <c r="B11" s="228" t="s">
        <v>22</v>
      </c>
      <c r="C11" s="271">
        <f>'2. Revenues and expenses'!D20</f>
        <v>37510631.813696548</v>
      </c>
      <c r="D11" s="271">
        <f>'2. Revenues and expenses'!E20</f>
        <v>3949140.03</v>
      </c>
      <c r="E11" s="271">
        <f>'2. Revenues and expenses'!F20</f>
        <v>41459771.84369655</v>
      </c>
    </row>
    <row r="12" spans="1:7" x14ac:dyDescent="0.2">
      <c r="B12" s="137" t="s">
        <v>59</v>
      </c>
      <c r="C12" s="271">
        <f>'2. Revenues and expenses'!D30</f>
        <v>-7585423.2295653317</v>
      </c>
      <c r="D12" s="271">
        <f>'2. Revenues and expenses'!E30</f>
        <v>-798597.54613438156</v>
      </c>
      <c r="E12" s="271">
        <f>'2. Revenues and expenses'!F30</f>
        <v>-8384020.7756997133</v>
      </c>
    </row>
    <row r="13" spans="1:7" x14ac:dyDescent="0.2">
      <c r="B13" s="137" t="s">
        <v>427</v>
      </c>
      <c r="C13" s="271">
        <f>'2. Revenues and expenses'!D41</f>
        <v>-6303103.4288297351</v>
      </c>
      <c r="D13" s="271">
        <f>'2. Revenues and expenses'!E41</f>
        <v>0</v>
      </c>
      <c r="E13" s="271">
        <f>'2. Revenues and expenses'!F41</f>
        <v>-6303103.4288297351</v>
      </c>
    </row>
    <row r="14" spans="1:7" x14ac:dyDescent="0.2">
      <c r="B14" s="228" t="s">
        <v>61</v>
      </c>
      <c r="C14" s="271">
        <f>'2. Revenues and expenses'!D42</f>
        <v>-13888526.658395067</v>
      </c>
      <c r="D14" s="271">
        <f>'2. Revenues and expenses'!E42</f>
        <v>-798597.54613438156</v>
      </c>
      <c r="E14" s="271">
        <f>'2. Revenues and expenses'!F42</f>
        <v>-14687124.204529449</v>
      </c>
    </row>
    <row r="15" spans="1:7" x14ac:dyDescent="0.2">
      <c r="B15" s="228" t="s">
        <v>428</v>
      </c>
      <c r="C15" s="271">
        <f>'2. Revenues and expenses'!D43</f>
        <v>23622105.155301481</v>
      </c>
      <c r="D15" s="271">
        <f>'2. Revenues and expenses'!E43</f>
        <v>3150542.4838656182</v>
      </c>
      <c r="E15" s="271">
        <f>'2. Revenues and expenses'!F43</f>
        <v>26772647.6391671</v>
      </c>
    </row>
    <row r="16" spans="1:7" x14ac:dyDescent="0.2">
      <c r="B16" s="363"/>
      <c r="C16" s="364"/>
      <c r="D16" s="364"/>
      <c r="E16" s="364"/>
    </row>
    <row r="17" spans="2:4" x14ac:dyDescent="0.2">
      <c r="B17" s="365"/>
      <c r="C17" s="366"/>
    </row>
    <row r="18" spans="2:4" s="360" customFormat="1" ht="24.6" customHeight="1" x14ac:dyDescent="0.2">
      <c r="B18" s="227" t="s">
        <v>429</v>
      </c>
      <c r="C18" s="227" t="s">
        <v>430</v>
      </c>
      <c r="D18" s="227" t="s">
        <v>431</v>
      </c>
    </row>
    <row r="19" spans="2:4" x14ac:dyDescent="0.2">
      <c r="B19" s="137" t="s">
        <v>142</v>
      </c>
      <c r="C19" s="272">
        <f>'3. Statement of pipeline assets'!D16</f>
        <v>96823508.058557972</v>
      </c>
      <c r="D19" s="272">
        <f>'3. Statement of pipeline assets'!E16</f>
        <v>98085310.864274949</v>
      </c>
    </row>
    <row r="20" spans="2:4" x14ac:dyDescent="0.2">
      <c r="B20" s="137" t="s">
        <v>85</v>
      </c>
      <c r="C20" s="272">
        <f>'3. Statement of pipeline assets'!D23</f>
        <v>0</v>
      </c>
      <c r="D20" s="272">
        <f>'3. Statement of pipeline assets'!E23</f>
        <v>0</v>
      </c>
    </row>
    <row r="21" spans="2:4" x14ac:dyDescent="0.2">
      <c r="B21" s="137" t="s">
        <v>143</v>
      </c>
      <c r="C21" s="272">
        <f>'3. Statement of pipeline assets'!D30</f>
        <v>0</v>
      </c>
      <c r="D21" s="272">
        <f>'3. Statement of pipeline assets'!E30</f>
        <v>49608.061584941752</v>
      </c>
    </row>
    <row r="22" spans="2:4" x14ac:dyDescent="0.2">
      <c r="B22" s="137" t="s">
        <v>145</v>
      </c>
      <c r="C22" s="272">
        <f>'3. Statement of pipeline assets'!D37</f>
        <v>16889658.305119105</v>
      </c>
      <c r="D22" s="272">
        <f>'3. Statement of pipeline assets'!E37</f>
        <v>17306028.398059282</v>
      </c>
    </row>
    <row r="23" spans="2:4" x14ac:dyDescent="0.2">
      <c r="B23" s="137" t="s">
        <v>87</v>
      </c>
      <c r="C23" s="272">
        <f>'3. Statement of pipeline assets'!D44</f>
        <v>0</v>
      </c>
      <c r="D23" s="272">
        <f>'3. Statement of pipeline assets'!E44</f>
        <v>0</v>
      </c>
    </row>
    <row r="24" spans="2:4" x14ac:dyDescent="0.2">
      <c r="B24" s="137" t="s">
        <v>147</v>
      </c>
      <c r="C24" s="272">
        <f>'3. Statement of pipeline assets'!D51</f>
        <v>156390.95987198612</v>
      </c>
      <c r="D24" s="272">
        <f>'3. Statement of pipeline assets'!E51</f>
        <v>177341.63542754168</v>
      </c>
    </row>
    <row r="25" spans="2:4" x14ac:dyDescent="0.2">
      <c r="B25" s="137" t="s">
        <v>1</v>
      </c>
      <c r="C25" s="272">
        <f>'3. Statement of pipeline assets'!D58</f>
        <v>10584.398177274899</v>
      </c>
      <c r="D25" s="272">
        <f>'3. Statement of pipeline assets'!E58</f>
        <v>14682.266602668466</v>
      </c>
    </row>
    <row r="26" spans="2:4" x14ac:dyDescent="0.2">
      <c r="B26" s="137" t="s">
        <v>149</v>
      </c>
      <c r="C26" s="272">
        <f>'3. Statement of pipeline assets'!D64</f>
        <v>0</v>
      </c>
      <c r="D26" s="272">
        <f>'3. Statement of pipeline assets'!E64</f>
        <v>0</v>
      </c>
    </row>
    <row r="27" spans="2:4" x14ac:dyDescent="0.2">
      <c r="B27" s="137" t="s">
        <v>233</v>
      </c>
      <c r="C27" s="272">
        <f>'3. Statement of pipeline assets'!D71</f>
        <v>478198.39110385964</v>
      </c>
      <c r="D27" s="272">
        <f>'3. Statement of pipeline assets'!E71</f>
        <v>481127.42728969129</v>
      </c>
    </row>
    <row r="28" spans="2:4" x14ac:dyDescent="0.2">
      <c r="B28" s="137" t="s">
        <v>312</v>
      </c>
      <c r="C28" s="272">
        <f>'3. Statement of pipeline assets'!D78</f>
        <v>0</v>
      </c>
      <c r="D28" s="272">
        <f>'3. Statement of pipeline assets'!E78</f>
        <v>0</v>
      </c>
    </row>
    <row r="29" spans="2:4" x14ac:dyDescent="0.2">
      <c r="B29" s="137" t="s">
        <v>151</v>
      </c>
      <c r="C29" s="272">
        <f>'3. Statement of pipeline assets'!D79</f>
        <v>5882781.3400000008</v>
      </c>
      <c r="D29" s="272">
        <f>'3. Statement of pipeline assets'!E79</f>
        <v>6035651.0499999998</v>
      </c>
    </row>
    <row r="30" spans="2:4" x14ac:dyDescent="0.2">
      <c r="B30" s="230" t="s">
        <v>432</v>
      </c>
      <c r="C30" s="273">
        <f>'3. Statement of pipeline assets'!D80</f>
        <v>120241121.45283023</v>
      </c>
      <c r="D30" s="273">
        <f>'3. Statement of pipeline assets'!E80</f>
        <v>122149749.70323905</v>
      </c>
    </row>
    <row r="31" spans="2:4" x14ac:dyDescent="0.2">
      <c r="B31" s="137" t="s">
        <v>433</v>
      </c>
      <c r="C31" s="272">
        <f>'3. Statement of pipeline assets'!D88</f>
        <v>4253777.8948825654</v>
      </c>
      <c r="D31" s="272">
        <f>'3. Statement of pipeline assets'!E88</f>
        <v>3664060.3583442066</v>
      </c>
    </row>
    <row r="32" spans="2:4" x14ac:dyDescent="0.2">
      <c r="B32" s="137" t="s">
        <v>434</v>
      </c>
      <c r="C32" s="272">
        <f>'3. Statement of pipeline assets'!D95</f>
        <v>665835.05098163674</v>
      </c>
      <c r="D32" s="272">
        <f>'3. Statement of pipeline assets'!E95</f>
        <v>521794.7411578758</v>
      </c>
    </row>
    <row r="33" spans="1:4" x14ac:dyDescent="0.2">
      <c r="A33" s="45"/>
      <c r="B33" s="137" t="s">
        <v>435</v>
      </c>
      <c r="C33" s="272">
        <f>'3. Statement of pipeline assets'!D96</f>
        <v>0</v>
      </c>
      <c r="D33" s="272">
        <f>'3. Statement of pipeline assets'!E96</f>
        <v>0</v>
      </c>
    </row>
    <row r="34" spans="1:4" x14ac:dyDescent="0.2">
      <c r="A34" s="45"/>
      <c r="B34" s="137" t="s">
        <v>436</v>
      </c>
      <c r="C34" s="272">
        <f>'3. Statement of pipeline assets'!D97</f>
        <v>0</v>
      </c>
      <c r="D34" s="272">
        <f>'3. Statement of pipeline assets'!E97</f>
        <v>0</v>
      </c>
    </row>
    <row r="35" spans="1:4" x14ac:dyDescent="0.2">
      <c r="B35" s="137" t="s">
        <v>437</v>
      </c>
      <c r="C35" s="272">
        <f>'3. Statement of pipeline assets'!D98</f>
        <v>0</v>
      </c>
      <c r="D35" s="272">
        <f>'3. Statement of pipeline assets'!E98</f>
        <v>0</v>
      </c>
    </row>
    <row r="36" spans="1:4" x14ac:dyDescent="0.2">
      <c r="B36" s="231" t="s">
        <v>438</v>
      </c>
      <c r="C36" s="273">
        <f>'3. Statement of pipeline assets'!D99</f>
        <v>4919612.9458642025</v>
      </c>
      <c r="D36" s="273">
        <f>'3. Statement of pipeline assets'!E99</f>
        <v>4185855.0995020824</v>
      </c>
    </row>
    <row r="37" spans="1:4" ht="15" x14ac:dyDescent="0.25">
      <c r="B37" s="232" t="s">
        <v>439</v>
      </c>
      <c r="C37" s="273">
        <f>'3. Statement of pipeline assets'!D100</f>
        <v>125160734.39869443</v>
      </c>
      <c r="D37" s="273">
        <f>'3. Statement of pipeline assets'!E100</f>
        <v>126335604.80274114</v>
      </c>
    </row>
    <row r="38" spans="1:4" x14ac:dyDescent="0.2">
      <c r="B38" s="229" t="s">
        <v>440</v>
      </c>
      <c r="C38" s="234">
        <f>'1.1 Financial performance'!C10</f>
        <v>0.21390612453490343</v>
      </c>
      <c r="D38" s="233"/>
    </row>
    <row r="39" spans="1:4" x14ac:dyDescent="0.2">
      <c r="B39" s="365"/>
    </row>
    <row r="40" spans="1:4" x14ac:dyDescent="0.2">
      <c r="B40" s="365"/>
    </row>
    <row r="41" spans="1:4" s="360" customFormat="1" ht="25.5" x14ac:dyDescent="0.2">
      <c r="B41" s="226" t="s">
        <v>441</v>
      </c>
      <c r="C41" s="227" t="s">
        <v>430</v>
      </c>
      <c r="D41" s="238">
        <f>VALUE(RIGHT(TEXT(Yearending,"dd/mm/yyyy"),4))</f>
        <v>2023</v>
      </c>
    </row>
    <row r="42" spans="1:4" x14ac:dyDescent="0.2">
      <c r="B42" s="235" t="s">
        <v>442</v>
      </c>
      <c r="C42" s="272">
        <f>'4. Recovered capital'!E16</f>
        <v>138895485.3702603</v>
      </c>
      <c r="D42" s="367"/>
    </row>
    <row r="43" spans="1:4" x14ac:dyDescent="0.2">
      <c r="B43" s="235" t="s">
        <v>443</v>
      </c>
      <c r="C43" s="272">
        <f>'4. Recovered capital'!E23</f>
        <v>9448151.9982982296</v>
      </c>
      <c r="D43" s="367"/>
    </row>
    <row r="44" spans="1:4" ht="15" x14ac:dyDescent="0.25">
      <c r="B44" s="204" t="s">
        <v>96</v>
      </c>
      <c r="C44" s="273">
        <f>'4. Recovered capital'!E24</f>
        <v>148343637.36855853</v>
      </c>
      <c r="D44" s="412"/>
    </row>
    <row r="45" spans="1:4" x14ac:dyDescent="0.2">
      <c r="B45" s="240" t="s">
        <v>204</v>
      </c>
      <c r="C45" s="237"/>
      <c r="D45" s="227"/>
    </row>
    <row r="46" spans="1:4" x14ac:dyDescent="0.2">
      <c r="B46" s="137" t="s">
        <v>117</v>
      </c>
      <c r="C46" s="274">
        <f>'4. Recovered capital'!E26</f>
        <v>261590330.57181805</v>
      </c>
      <c r="D46" s="272">
        <f>IFERROR(INDEX('4. Recovered capital'!$F$8:$BH$34,MATCH($B46,'4. Recovered capital'!$D$8:$D$34,0),MATCH(D$41,'4. Recovered capital'!$F$8:$BH$8,0)),)</f>
        <v>41459771.84369655</v>
      </c>
    </row>
    <row r="47" spans="1:4" x14ac:dyDescent="0.2">
      <c r="B47" s="137" t="s">
        <v>118</v>
      </c>
      <c r="C47" s="274">
        <f>'4. Recovered capital'!E27</f>
        <v>-51324971.168071523</v>
      </c>
      <c r="D47" s="272">
        <f>IFERROR(INDEX('4. Recovered capital'!$F$8:$BH$34,MATCH($B47,'4. Recovered capital'!$D$8:$D$34,0),MATCH(D$41,'4. Recovered capital'!$F$8:$BH$8,0)),)</f>
        <v>-11609977.085640974</v>
      </c>
    </row>
    <row r="48" spans="1:4" x14ac:dyDescent="0.2">
      <c r="B48" s="137" t="s">
        <v>119</v>
      </c>
      <c r="C48" s="274">
        <f>'4. Recovered capital'!E28</f>
        <v>-39508886.021009073</v>
      </c>
      <c r="D48" s="272">
        <f>IFERROR(INDEX('4. Recovered capital'!$F$8:$BH$34,MATCH($B48,'4. Recovered capital'!$D$8:$D$34,0),MATCH(D$41,'4. Recovered capital'!$F$8:$BH$8,0)),)</f>
        <v>-6316222.2608661475</v>
      </c>
    </row>
    <row r="49" spans="2:82" x14ac:dyDescent="0.2">
      <c r="B49" s="137" t="s">
        <v>318</v>
      </c>
      <c r="C49" s="274">
        <f>'4. Recovered capital'!E29</f>
        <v>-106067.79299943626</v>
      </c>
      <c r="D49" s="272">
        <f>IFERROR(INDEX('4. Recovered capital'!$F$8:$BH$34,MATCH($B49,'4. Recovered capital'!$D$8:$D$34,0),MATCH(D$41,'4. Recovered capital'!$F$8:$BH$8,0)),)</f>
        <v>-35750.336567563056</v>
      </c>
    </row>
    <row r="50" spans="2:82" x14ac:dyDescent="0.2">
      <c r="B50" s="137" t="s">
        <v>165</v>
      </c>
      <c r="C50" s="274">
        <f>'4. Recovered capital'!E30</f>
        <v>-47275050.662759997</v>
      </c>
      <c r="D50" s="272">
        <f>IFERROR(INDEX('4. Recovered capital'!$F$8:$BH$34,MATCH($B50,'4. Recovered capital'!$D$8:$D$34,0),MATCH(D$41,'4. Recovered capital'!$F$8:$BH$8,0)),)</f>
        <v>-3226002.4425204028</v>
      </c>
    </row>
    <row r="51" spans="2:82" x14ac:dyDescent="0.2">
      <c r="B51" s="240" t="s">
        <v>444</v>
      </c>
      <c r="C51" s="274">
        <f>'4. Recovered capital'!E31</f>
        <v>123375354.92697802</v>
      </c>
      <c r="D51" s="272">
        <f>IFERROR(INDEX('4. Recovered capital'!$F$8:$BH$34,MATCH($B51,'4. Recovered capital'!$D$8:$D$34,0),MATCH(D$41,'4. Recovered capital'!$F$8:$BH$8,0)),)</f>
        <v>20271819.718101464</v>
      </c>
    </row>
    <row r="52" spans="2:82" ht="15" x14ac:dyDescent="0.25">
      <c r="B52" s="232" t="s">
        <v>205</v>
      </c>
      <c r="C52" s="275">
        <f>'4. Recovered capital'!E32</f>
        <v>24968282.441580508</v>
      </c>
      <c r="D52" s="273">
        <f>IFERROR(INDEX('4. Recovered capital'!$F$8:$BH$34,MATCH($B52,'4. Recovered capital'!$D$8:$D$34,0),MATCH(D$41,'4. Recovered capital'!$F$8:$BH$8,0)),)</f>
        <v>-17856653.605983611</v>
      </c>
    </row>
    <row r="53" spans="2:82" x14ac:dyDescent="0.2">
      <c r="B53" s="240" t="s">
        <v>445</v>
      </c>
      <c r="C53" s="367"/>
      <c r="D53" s="272">
        <f>IFERROR(INDEX('4. Recovered capital'!$F$8:$BH$34,MATCH($B53,'4. Recovered capital'!$D$8:$D$34,0),MATCH(D$41,'4. Recovered capital'!$F$8:$BH$8,0)),)</f>
        <v>42824936.047564119</v>
      </c>
    </row>
    <row r="54" spans="2:82" x14ac:dyDescent="0.2">
      <c r="B54" s="240" t="s">
        <v>446</v>
      </c>
      <c r="C54" s="368"/>
      <c r="D54" s="236">
        <f>IFERROR(INDEX('4. Recovered capital'!$F$8:$BH$34,MATCH($B54,'4. Recovered capital'!$D$8:$D$34,0),MATCH(D$41,'4. Recovered capital'!$F$8:$BH$8,0)),)</f>
        <v>7.5330000234849107E-2</v>
      </c>
    </row>
    <row r="55" spans="2:82" x14ac:dyDescent="0.2">
      <c r="B55" s="365"/>
    </row>
    <row r="56" spans="2:82" x14ac:dyDescent="0.2">
      <c r="B56" s="369"/>
    </row>
    <row r="57" spans="2:82" x14ac:dyDescent="0.2">
      <c r="B57" s="227" t="s">
        <v>447</v>
      </c>
      <c r="C57" s="238">
        <f>D57-1</f>
        <v>2019</v>
      </c>
      <c r="D57" s="238">
        <f>E57-1</f>
        <v>2020</v>
      </c>
      <c r="E57" s="238">
        <f>F57-1</f>
        <v>2021</v>
      </c>
      <c r="F57" s="238">
        <f>G57-1</f>
        <v>2022</v>
      </c>
      <c r="G57" s="238">
        <f>VALUE(RIGHT(TEXT(Yearending,"dd/mm/yyyy"),4))</f>
        <v>2023</v>
      </c>
      <c r="BQ57" s="371"/>
      <c r="BR57" s="371"/>
      <c r="BS57" s="371"/>
      <c r="BT57" s="371"/>
      <c r="BU57" s="371"/>
      <c r="BV57" s="371"/>
      <c r="BW57" s="371"/>
      <c r="BX57" s="371"/>
      <c r="BY57" s="371"/>
      <c r="BZ57" s="371"/>
      <c r="CA57" s="371"/>
      <c r="CB57" s="371"/>
      <c r="CC57" s="371"/>
      <c r="CD57" s="371"/>
    </row>
    <row r="58" spans="2:82" x14ac:dyDescent="0.2">
      <c r="B58" s="137" t="s">
        <v>117</v>
      </c>
      <c r="C58" s="239">
        <f>IFERROR(INDEX('4. Recovered capital'!$F$8:$BH$32,MATCH($B58,'4. Recovered capital'!$D$8:$D$32,0),MATCH(C$57,'4. Recovered capital'!$F$8:$BH$8,0))/INDEX('4. Recovered capital'!$F$8:$BH$32,MATCH($B58,'4. Recovered capital'!$D$8:$D$32,0),MATCH(C$57-1,'4. Recovered capital'!$F$8:$BH$8,0))-1,"NA")</f>
        <v>5.110777223224261E-2</v>
      </c>
      <c r="D58" s="239">
        <f>IFERROR(INDEX('4. Recovered capital'!$F$8:$BH$32,MATCH($B58,'4. Recovered capital'!$D$8:$D$32,0),MATCH(D$57,'4. Recovered capital'!$F$8:$BH$8,0))/INDEX('4. Recovered capital'!$F$8:$BH$32,MATCH($B58,'4. Recovered capital'!$D$8:$D$32,0),MATCH(D$57-1,'4. Recovered capital'!$F$8:$BH$8,0))-1,"NA")</f>
        <v>0.14888269046737945</v>
      </c>
      <c r="E58" s="239">
        <f>IFERROR(INDEX('4. Recovered capital'!$F$8:$BH$32,MATCH($B58,'4. Recovered capital'!$D$8:$D$32,0),MATCH(E$57,'4. Recovered capital'!$F$8:$BH$8,0))/INDEX('4. Recovered capital'!$F$8:$BH$32,MATCH($B58,'4. Recovered capital'!$D$8:$D$32,0),MATCH(E$57-1,'4. Recovered capital'!$F$8:$BH$8,0))-1,"NA")</f>
        <v>1.0555503260613053E-2</v>
      </c>
      <c r="F58" s="239">
        <f>IFERROR(INDEX('4. Recovered capital'!$F$8:$BH$32,MATCH($B58,'4. Recovered capital'!$D$8:$D$32,0),MATCH(F$57,'4. Recovered capital'!$F$8:$BH$8,0))/INDEX('4. Recovered capital'!$F$8:$BH$32,MATCH($B58,'4. Recovered capital'!$D$8:$D$32,0),MATCH(F$57-1,'4. Recovered capital'!$F$8:$BH$8,0))-1,"NA")</f>
        <v>4.2780412501425724E-2</v>
      </c>
      <c r="G58" s="239">
        <f>IFERROR(INDEX('4. Recovered capital'!$F$8:$BH$32,MATCH($B58,'4. Recovered capital'!$D$8:$D$32,0),MATCH(G$57,'4. Recovered capital'!$F$8:$BH$8,0))/INDEX('4. Recovered capital'!$F$8:$BH$32,MATCH($B58,'4. Recovered capital'!$D$8:$D$32,0),MATCH(G$57-1,'4. Recovered capital'!$F$8:$BH$8,0))-1,"NA")</f>
        <v>6.0798486238282434E-2</v>
      </c>
    </row>
    <row r="59" spans="2:82" x14ac:dyDescent="0.2">
      <c r="B59" s="137" t="s">
        <v>118</v>
      </c>
      <c r="C59" s="239">
        <f>IFERROR(INDEX('4. Recovered capital'!$F$8:$BH$32,MATCH($B59,'4. Recovered capital'!$D$8:$D$32,0),MATCH(C$57,'4. Recovered capital'!$F$8:$BH$8,0))/INDEX('4. Recovered capital'!$F$8:$BH$32,MATCH($B59,'4. Recovered capital'!$D$8:$D$32,0),MATCH(C$57-1,'4. Recovered capital'!$F$8:$BH$8,0))-1,"NA")</f>
        <v>0.71630185070948382</v>
      </c>
      <c r="D59" s="239">
        <f>IFERROR(INDEX('4. Recovered capital'!$F$8:$BH$32,MATCH($B59,'4. Recovered capital'!$D$8:$D$32,0),MATCH(D$57,'4. Recovered capital'!$F$8:$BH$8,0))/INDEX('4. Recovered capital'!$F$8:$BH$32,MATCH($B59,'4. Recovered capital'!$D$8:$D$32,0),MATCH(D$57-1,'4. Recovered capital'!$F$8:$BH$8,0))-1,"NA")</f>
        <v>0.10518464612167722</v>
      </c>
      <c r="E59" s="239">
        <f>IFERROR(INDEX('4. Recovered capital'!$F$8:$BH$32,MATCH($B59,'4. Recovered capital'!$D$8:$D$32,0),MATCH(E$57,'4. Recovered capital'!$F$8:$BH$8,0))/INDEX('4. Recovered capital'!$F$8:$BH$32,MATCH($B59,'4. Recovered capital'!$D$8:$D$32,0),MATCH(E$57-1,'4. Recovered capital'!$F$8:$BH$8,0))-1,"NA")</f>
        <v>0.37759064273824317</v>
      </c>
      <c r="F59" s="239">
        <f>IFERROR(INDEX('4. Recovered capital'!$F$8:$BH$32,MATCH($B59,'4. Recovered capital'!$D$8:$D$32,0),MATCH(F$57,'4. Recovered capital'!$F$8:$BH$8,0))/INDEX('4. Recovered capital'!$F$8:$BH$32,MATCH($B59,'4. Recovered capital'!$D$8:$D$32,0),MATCH(F$57-1,'4. Recovered capital'!$F$8:$BH$8,0))-1,"NA")</f>
        <v>-3.5854976273297812E-2</v>
      </c>
      <c r="G59" s="239">
        <f>IFERROR(INDEX('4. Recovered capital'!$F$8:$BH$32,MATCH($B59,'4. Recovered capital'!$D$8:$D$32,0),MATCH(G$57,'4. Recovered capital'!$F$8:$BH$8,0))/INDEX('4. Recovered capital'!$F$8:$BH$32,MATCH($B59,'4. Recovered capital'!$D$8:$D$32,0),MATCH(G$57-1,'4. Recovered capital'!$F$8:$BH$8,0))-1,"NA")</f>
        <v>0.29628547299188202</v>
      </c>
    </row>
    <row r="60" spans="2:82" x14ac:dyDescent="0.2">
      <c r="B60" s="137" t="s">
        <v>119</v>
      </c>
      <c r="C60" s="239">
        <f>IFERROR(INDEX('4. Recovered capital'!$F$8:$BH$32,MATCH($B60,'4. Recovered capital'!$D$8:$D$32,0),MATCH(C$57,'4. Recovered capital'!$F$8:$BH$8,0))/INDEX('4. Recovered capital'!$F$8:$BH$32,MATCH($B60,'4. Recovered capital'!$D$8:$D$32,0),MATCH(C$57-1,'4. Recovered capital'!$F$8:$BH$8,0))-1,"NA")</f>
        <v>-8.7395315578256971E-3</v>
      </c>
      <c r="D60" s="239">
        <f>IFERROR(INDEX('4. Recovered capital'!$F$8:$BH$32,MATCH($B60,'4. Recovered capital'!$D$8:$D$32,0),MATCH(D$57,'4. Recovered capital'!$F$8:$BH$8,0))/INDEX('4. Recovered capital'!$F$8:$BH$32,MATCH($B60,'4. Recovered capital'!$D$8:$D$32,0),MATCH(D$57-1,'4. Recovered capital'!$F$8:$BH$8,0))-1,"NA")</f>
        <v>0.33475841963131114</v>
      </c>
      <c r="E60" s="239">
        <f>IFERROR(INDEX('4. Recovered capital'!$F$8:$BH$32,MATCH($B60,'4. Recovered capital'!$D$8:$D$32,0),MATCH(E$57,'4. Recovered capital'!$F$8:$BH$8,0))/INDEX('4. Recovered capital'!$F$8:$BH$32,MATCH($B60,'4. Recovered capital'!$D$8:$D$32,0),MATCH(E$57-1,'4. Recovered capital'!$F$8:$BH$8,0))-1,"NA")</f>
        <v>-6.6592530072297151E-2</v>
      </c>
      <c r="F60" s="239">
        <f>IFERROR(INDEX('4. Recovered capital'!$F$8:$BH$32,MATCH($B60,'4. Recovered capital'!$D$8:$D$32,0),MATCH(F$57,'4. Recovered capital'!$F$8:$BH$8,0))/INDEX('4. Recovered capital'!$F$8:$BH$32,MATCH($B60,'4. Recovered capital'!$D$8:$D$32,0),MATCH(F$57-1,'4. Recovered capital'!$F$8:$BH$8,0))-1,"NA")</f>
        <v>0.13573521752447282</v>
      </c>
      <c r="G60" s="239">
        <f>IFERROR(INDEX('4. Recovered capital'!$F$8:$BH$32,MATCH($B60,'4. Recovered capital'!$D$8:$D$32,0),MATCH(G$57,'4. Recovered capital'!$F$8:$BH$8,0))/INDEX('4. Recovered capital'!$F$8:$BH$32,MATCH($B60,'4. Recovered capital'!$D$8:$D$32,0),MATCH(G$57-1,'4. Recovered capital'!$F$8:$BH$8,0))-1,"NA")</f>
        <v>8.6927983579676571E-3</v>
      </c>
    </row>
    <row r="61" spans="2:82" x14ac:dyDescent="0.2">
      <c r="B61" s="137" t="s">
        <v>318</v>
      </c>
      <c r="C61" s="239" t="str">
        <f>IFERROR(INDEX('4. Recovered capital'!$F$8:$BH$32,MATCH($B61,'4. Recovered capital'!$D$8:$D$32,0),MATCH(C$57,'4. Recovered capital'!$F$8:$BH$8,0))/INDEX('4. Recovered capital'!$F$8:$BH$32,MATCH($B61,'4. Recovered capital'!$D$8:$D$32,0),MATCH(C$57-1,'4. Recovered capital'!$F$8:$BH$8,0))-1,"NA")</f>
        <v>NA</v>
      </c>
      <c r="D61" s="239" t="str">
        <f>IFERROR(INDEX('4. Recovered capital'!$F$8:$BH$32,MATCH($B61,'4. Recovered capital'!$D$8:$D$32,0),MATCH(D$57,'4. Recovered capital'!$F$8:$BH$8,0))/INDEX('4. Recovered capital'!$F$8:$BH$32,MATCH($B61,'4. Recovered capital'!$D$8:$D$32,0),MATCH(D$57-1,'4. Recovered capital'!$F$8:$BH$8,0))-1,"NA")</f>
        <v>NA</v>
      </c>
      <c r="E61" s="239">
        <f>IFERROR(INDEX('4. Recovered capital'!$F$8:$BH$32,MATCH($B61,'4. Recovered capital'!$D$8:$D$32,0),MATCH(E$57,'4. Recovered capital'!$F$8:$BH$8,0))/INDEX('4. Recovered capital'!$F$8:$BH$32,MATCH($B61,'4. Recovered capital'!$D$8:$D$32,0),MATCH(E$57-1,'4. Recovered capital'!$F$8:$BH$8,0))-1,"NA")</f>
        <v>-0.12251978675171171</v>
      </c>
      <c r="F61" s="239">
        <f>IFERROR(INDEX('4. Recovered capital'!$F$8:$BH$32,MATCH($B61,'4. Recovered capital'!$D$8:$D$32,0),MATCH(F$57,'4. Recovered capital'!$F$8:$BH$8,0))/INDEX('4. Recovered capital'!$F$8:$BH$32,MATCH($B61,'4. Recovered capital'!$D$8:$D$32,0),MATCH(F$57-1,'4. Recovered capital'!$F$8:$BH$8,0))-1,"NA")</f>
        <v>-0.16888552877427754</v>
      </c>
      <c r="G61" s="239">
        <f>IFERROR(INDEX('4. Recovered capital'!$F$8:$BH$32,MATCH($B61,'4. Recovered capital'!$D$8:$D$32,0),MATCH(G$57,'4. Recovered capital'!$F$8:$BH$8,0))/INDEX('4. Recovered capital'!$F$8:$BH$32,MATCH($B61,'4. Recovered capital'!$D$8:$D$32,0),MATCH(G$57-1,'4. Recovered capital'!$F$8:$BH$8,0))-1,"NA")</f>
        <v>0.8172763424229903</v>
      </c>
    </row>
    <row r="62" spans="2:82" x14ac:dyDescent="0.2">
      <c r="B62" s="137" t="s">
        <v>165</v>
      </c>
      <c r="C62" s="239">
        <f>IFERROR(INDEX('4. Recovered capital'!$F$8:$BH$32,MATCH($B62,'4. Recovered capital'!$D$8:$D$32,0),MATCH(C$57,'4. Recovered capital'!$F$8:$BH$8,0))/INDEX('4. Recovered capital'!$F$8:$BH$32,MATCH($B62,'4. Recovered capital'!$D$8:$D$32,0),MATCH(C$57-1,'4. Recovered capital'!$F$8:$BH$8,0))-1,"NA")</f>
        <v>-0.19945766798897424</v>
      </c>
      <c r="D62" s="239">
        <f>IFERROR(INDEX('4. Recovered capital'!$F$8:$BH$32,MATCH($B62,'4. Recovered capital'!$D$8:$D$32,0),MATCH(D$57,'4. Recovered capital'!$F$8:$BH$8,0))/INDEX('4. Recovered capital'!$F$8:$BH$32,MATCH($B62,'4. Recovered capital'!$D$8:$D$32,0),MATCH(D$57-1,'4. Recovered capital'!$F$8:$BH$8,0))-1,"NA")</f>
        <v>-0.18336176520036751</v>
      </c>
      <c r="E62" s="239">
        <f>IFERROR(INDEX('4. Recovered capital'!$F$8:$BH$32,MATCH($B62,'4. Recovered capital'!$D$8:$D$32,0),MATCH(E$57,'4. Recovered capital'!$F$8:$BH$8,0))/INDEX('4. Recovered capital'!$F$8:$BH$32,MATCH($B62,'4. Recovered capital'!$D$8:$D$32,0),MATCH(E$57-1,'4. Recovered capital'!$F$8:$BH$8,0))-1,"NA")</f>
        <v>-0.19348250150148483</v>
      </c>
      <c r="F62" s="239">
        <f>IFERROR(INDEX('4. Recovered capital'!$F$8:$BH$32,MATCH($B62,'4. Recovered capital'!$D$8:$D$32,0),MATCH(F$57,'4. Recovered capital'!$F$8:$BH$8,0))/INDEX('4. Recovered capital'!$F$8:$BH$32,MATCH($B62,'4. Recovered capital'!$D$8:$D$32,0),MATCH(F$57-1,'4. Recovered capital'!$F$8:$BH$8,0))-1,"NA")</f>
        <v>-0.12521929736449366</v>
      </c>
      <c r="G62" s="239">
        <f>IFERROR(INDEX('4. Recovered capital'!$F$8:$BH$32,MATCH($B62,'4. Recovered capital'!$D$8:$D$32,0),MATCH(G$57,'4. Recovered capital'!$F$8:$BH$8,0))/INDEX('4. Recovered capital'!$F$8:$BH$32,MATCH($B62,'4. Recovered capital'!$D$8:$D$32,0),MATCH(G$57-1,'4. Recovered capital'!$F$8:$BH$8,0))-1,"NA")</f>
        <v>-0.27868776796395078</v>
      </c>
    </row>
    <row r="63" spans="2:82" x14ac:dyDescent="0.2">
      <c r="B63" s="137" t="s">
        <v>166</v>
      </c>
      <c r="C63" s="239">
        <f>IFERROR(INDEX('4. Recovered capital'!$F$8:$BH$32,MATCH($B63,'4. Recovered capital'!$D$8:$D$32,0),MATCH(C$57,'4. Recovered capital'!$F$8:$BH$8,0))/INDEX('4. Recovered capital'!$F$8:$BH$32,MATCH($B63,'4. Recovered capital'!$D$8:$D$32,0),MATCH(C$57-1,'4. Recovered capital'!$F$8:$BH$8,0))-1,"NA")</f>
        <v>7.6653912799823143E-2</v>
      </c>
      <c r="D63" s="239">
        <f>IFERROR(INDEX('4. Recovered capital'!$F$8:$BH$32,MATCH($B63,'4. Recovered capital'!$D$8:$D$32,0),MATCH(D$57,'4. Recovered capital'!$F$8:$BH$8,0))/INDEX('4. Recovered capital'!$F$8:$BH$32,MATCH($B63,'4. Recovered capital'!$D$8:$D$32,0),MATCH(D$57-1,'4. Recovered capital'!$F$8:$BH$8,0))-1,"NA")</f>
        <v>0.29153231161520066</v>
      </c>
      <c r="E63" s="239">
        <f>IFERROR(INDEX('4. Recovered capital'!$F$8:$BH$32,MATCH($B63,'4. Recovered capital'!$D$8:$D$32,0),MATCH(E$57,'4. Recovered capital'!$F$8:$BH$8,0))/INDEX('4. Recovered capital'!$F$8:$BH$32,MATCH($B63,'4. Recovered capital'!$D$8:$D$32,0),MATCH(E$57-1,'4. Recovered capital'!$F$8:$BH$8,0))-1,"NA")</f>
        <v>-2.9411078180593853E-2</v>
      </c>
      <c r="F63" s="239">
        <f>IFERROR(INDEX('4. Recovered capital'!$F$8:$BH$32,MATCH($B63,'4. Recovered capital'!$D$8:$D$32,0),MATCH(F$57,'4. Recovered capital'!$F$8:$BH$8,0))/INDEX('4. Recovered capital'!$F$8:$BH$32,MATCH($B63,'4. Recovered capital'!$D$8:$D$32,0),MATCH(F$57-1,'4. Recovered capital'!$F$8:$BH$8,0))-1,"NA")</f>
        <v>0.10445889752664783</v>
      </c>
      <c r="G63" s="239">
        <f>IFERROR(INDEX('4. Recovered capital'!$F$8:$BH$32,MATCH($B63,'4. Recovered capital'!$D$8:$D$32,0),MATCH(G$57,'4. Recovered capital'!$F$8:$BH$8,0))/INDEX('4. Recovered capital'!$F$8:$BH$32,MATCH($B63,'4. Recovered capital'!$D$8:$D$32,0),MATCH(G$57-1,'4. Recovered capital'!$F$8:$BH$8,0))-1,"NA")</f>
        <v>4.6377215841727715E-2</v>
      </c>
    </row>
    <row r="64" spans="2:82" x14ac:dyDescent="0.2">
      <c r="B64" s="365"/>
    </row>
    <row r="65" spans="2:8" x14ac:dyDescent="0.2">
      <c r="B65" s="365"/>
    </row>
    <row r="66" spans="2:8" s="360" customFormat="1" x14ac:dyDescent="0.2">
      <c r="B66" s="227" t="s">
        <v>448</v>
      </c>
      <c r="C66" s="463" t="s">
        <v>112</v>
      </c>
      <c r="D66" s="463"/>
      <c r="E66" s="463"/>
      <c r="F66" s="464" t="s">
        <v>113</v>
      </c>
      <c r="G66" s="464"/>
      <c r="H66" s="464"/>
    </row>
    <row r="67" spans="2:8" s="360" customFormat="1" ht="25.5" x14ac:dyDescent="0.2">
      <c r="B67" s="227" t="s">
        <v>33</v>
      </c>
      <c r="C67" s="227" t="s">
        <v>449</v>
      </c>
      <c r="D67" s="227" t="s">
        <v>450</v>
      </c>
      <c r="E67" s="227" t="s">
        <v>451</v>
      </c>
      <c r="F67" s="227" t="s">
        <v>449</v>
      </c>
      <c r="G67" s="227" t="s">
        <v>452</v>
      </c>
      <c r="H67" s="227" t="s">
        <v>451</v>
      </c>
    </row>
    <row r="68" spans="2:8" x14ac:dyDescent="0.2">
      <c r="B68" s="242" t="s">
        <v>34</v>
      </c>
      <c r="C68" s="137"/>
      <c r="D68" s="227"/>
      <c r="E68" s="227"/>
      <c r="F68" s="227"/>
      <c r="G68" s="227"/>
      <c r="H68" s="227"/>
    </row>
    <row r="69" spans="2:8" x14ac:dyDescent="0.2">
      <c r="B69" s="137" t="s">
        <v>154</v>
      </c>
      <c r="C69" s="227"/>
      <c r="D69" s="227"/>
      <c r="E69" s="227"/>
      <c r="F69" s="227"/>
      <c r="G69" s="227"/>
      <c r="H69" s="227"/>
    </row>
    <row r="70" spans="2:8" x14ac:dyDescent="0.2">
      <c r="B70" s="241" t="s">
        <v>453</v>
      </c>
      <c r="C70" s="272">
        <f>'5. Weighted average price'!M12</f>
        <v>36492.22520902539</v>
      </c>
      <c r="D70" s="272">
        <f>'5. Weighted average price'!N12</f>
        <v>9912.1725000000006</v>
      </c>
      <c r="E70" s="304">
        <f>'5. Weighted average price'!O12</f>
        <v>3.6815567131247349</v>
      </c>
      <c r="F70" s="272">
        <f>'5. Weighted average price'!P12</f>
        <v>1933.8691440229636</v>
      </c>
      <c r="G70" s="272">
        <f>'5. Weighted average price'!Q12</f>
        <v>9650.2955000000002</v>
      </c>
      <c r="H70" s="304">
        <f>'5. Weighted average price'!R12</f>
        <v>0.20039481112500271</v>
      </c>
    </row>
    <row r="71" spans="2:8" x14ac:dyDescent="0.2">
      <c r="B71" s="241" t="s">
        <v>454</v>
      </c>
      <c r="C71" s="272">
        <f>'5. Weighted average price'!T12</f>
        <v>0</v>
      </c>
      <c r="D71" s="272">
        <f>'5. Weighted average price'!U12</f>
        <v>0</v>
      </c>
      <c r="E71" s="304">
        <f>'5. Weighted average price'!V12</f>
        <v>0</v>
      </c>
      <c r="F71" s="272">
        <f>'5. Weighted average price'!W12</f>
        <v>0</v>
      </c>
      <c r="G71" s="272">
        <f>'5. Weighted average price'!X12</f>
        <v>0</v>
      </c>
      <c r="H71" s="304">
        <f>'5. Weighted average price'!Y12</f>
        <v>0</v>
      </c>
    </row>
    <row r="72" spans="2:8" x14ac:dyDescent="0.2">
      <c r="B72" s="241" t="s">
        <v>455</v>
      </c>
      <c r="C72" s="272">
        <f>'5. Weighted average price'!Z12</f>
        <v>0</v>
      </c>
      <c r="D72" s="272">
        <f>'5. Weighted average price'!AA12</f>
        <v>0</v>
      </c>
      <c r="E72" s="304">
        <f>'5. Weighted average price'!AB12</f>
        <v>0</v>
      </c>
      <c r="F72" s="272">
        <f>'5. Weighted average price'!AC12</f>
        <v>0</v>
      </c>
      <c r="G72" s="272">
        <f>'5. Weighted average price'!AD12</f>
        <v>0</v>
      </c>
      <c r="H72" s="304">
        <f>'5. Weighted average price'!AE12</f>
        <v>0</v>
      </c>
    </row>
    <row r="73" spans="2:8" x14ac:dyDescent="0.2">
      <c r="B73" s="241" t="s">
        <v>456</v>
      </c>
      <c r="C73" s="272">
        <f>'5. Weighted average price'!AF12</f>
        <v>0</v>
      </c>
      <c r="D73" s="272">
        <f>'5. Weighted average price'!AG12</f>
        <v>0</v>
      </c>
      <c r="E73" s="304">
        <f>'5. Weighted average price'!AH12</f>
        <v>0</v>
      </c>
      <c r="F73" s="272">
        <f>'5. Weighted average price'!AI12</f>
        <v>0</v>
      </c>
      <c r="G73" s="272">
        <f>'5. Weighted average price'!AJ12</f>
        <v>0</v>
      </c>
      <c r="H73" s="304">
        <f>'5. Weighted average price'!AK12</f>
        <v>0</v>
      </c>
    </row>
    <row r="74" spans="2:8" x14ac:dyDescent="0.2">
      <c r="B74" s="241" t="s">
        <v>457</v>
      </c>
      <c r="C74" s="272">
        <f>'5. Weighted average price'!AM12</f>
        <v>0</v>
      </c>
      <c r="D74" s="272">
        <f>'5. Weighted average price'!AN12</f>
        <v>0</v>
      </c>
      <c r="E74" s="304">
        <f>'5. Weighted average price'!AO12</f>
        <v>0</v>
      </c>
      <c r="F74" s="272">
        <f>'5. Weighted average price'!AP12</f>
        <v>0</v>
      </c>
      <c r="G74" s="272">
        <f>'5. Weighted average price'!AQ12</f>
        <v>0</v>
      </c>
      <c r="H74" s="304">
        <f>'5. Weighted average price'!AR12</f>
        <v>0</v>
      </c>
    </row>
    <row r="75" spans="2:8" x14ac:dyDescent="0.2">
      <c r="B75" s="241" t="s">
        <v>458</v>
      </c>
      <c r="C75" s="272">
        <f>'5. Weighted average price'!AS12</f>
        <v>0</v>
      </c>
      <c r="D75" s="272">
        <f>'5. Weighted average price'!AT12</f>
        <v>0</v>
      </c>
      <c r="E75" s="304">
        <f>'5. Weighted average price'!AU12</f>
        <v>0</v>
      </c>
      <c r="F75" s="272">
        <f>'5. Weighted average price'!AV12</f>
        <v>0</v>
      </c>
      <c r="G75" s="272">
        <f>'5. Weighted average price'!AW12</f>
        <v>0</v>
      </c>
      <c r="H75" s="304">
        <f>'5. Weighted average price'!AX12</f>
        <v>0</v>
      </c>
    </row>
    <row r="76" spans="2:8" x14ac:dyDescent="0.2">
      <c r="B76" s="241" t="s">
        <v>459</v>
      </c>
      <c r="C76" s="272">
        <f>'5. Weighted average price'!AY12</f>
        <v>0</v>
      </c>
      <c r="D76" s="272">
        <f>'5. Weighted average price'!AZ12</f>
        <v>0</v>
      </c>
      <c r="E76" s="304">
        <f>'5. Weighted average price'!BA12</f>
        <v>0</v>
      </c>
      <c r="F76" s="272">
        <f>'5. Weighted average price'!BB12</f>
        <v>0</v>
      </c>
      <c r="G76" s="272">
        <f>'5. Weighted average price'!BC12</f>
        <v>0</v>
      </c>
      <c r="H76" s="304">
        <f>'5. Weighted average price'!BD12</f>
        <v>0</v>
      </c>
    </row>
    <row r="77" spans="2:8" x14ac:dyDescent="0.2">
      <c r="B77" s="241" t="s">
        <v>460</v>
      </c>
      <c r="C77" s="272">
        <f>'5. Weighted average price'!BE12</f>
        <v>0</v>
      </c>
      <c r="D77" s="272">
        <f>'5. Weighted average price'!BF12</f>
        <v>0</v>
      </c>
      <c r="E77" s="304">
        <f>'5. Weighted average price'!BG12</f>
        <v>0</v>
      </c>
      <c r="F77" s="272">
        <f>'5. Weighted average price'!BH12</f>
        <v>0</v>
      </c>
      <c r="G77" s="272">
        <f>'5. Weighted average price'!BI12</f>
        <v>0</v>
      </c>
      <c r="H77" s="304">
        <f>'5. Weighted average price'!BJ12</f>
        <v>0</v>
      </c>
    </row>
    <row r="78" spans="2:8" x14ac:dyDescent="0.2">
      <c r="B78" s="137" t="s">
        <v>202</v>
      </c>
      <c r="C78" s="137"/>
      <c r="D78" s="137"/>
      <c r="E78" s="305"/>
      <c r="F78" s="137"/>
      <c r="G78" s="137"/>
      <c r="H78" s="305"/>
    </row>
    <row r="79" spans="2:8" x14ac:dyDescent="0.2">
      <c r="B79" s="241" t="s">
        <v>453</v>
      </c>
      <c r="C79" s="414">
        <f>'5. Weighted average price'!M13</f>
        <v>1429.9438536998418</v>
      </c>
      <c r="D79" s="414">
        <f>'5. Weighted average price'!N13</f>
        <v>730</v>
      </c>
      <c r="E79" s="415">
        <f>'5. Weighted average price'!O13</f>
        <v>1.9588271968490985</v>
      </c>
      <c r="F79" s="414">
        <f>'5. Weighted average price'!P13</f>
        <v>1485.2594360483524</v>
      </c>
      <c r="G79" s="414">
        <f>'5. Weighted average price'!Q13</f>
        <v>676.11</v>
      </c>
      <c r="H79" s="415">
        <f>'5. Weighted average price'!R13</f>
        <v>2.1967718803868488</v>
      </c>
    </row>
    <row r="80" spans="2:8" x14ac:dyDescent="0.2">
      <c r="B80" s="241" t="s">
        <v>454</v>
      </c>
      <c r="C80" s="414">
        <f>'5. Weighted average price'!T13</f>
        <v>0</v>
      </c>
      <c r="D80" s="414">
        <f>'5. Weighted average price'!U13</f>
        <v>0</v>
      </c>
      <c r="E80" s="415">
        <f>'5. Weighted average price'!V13</f>
        <v>0</v>
      </c>
      <c r="F80" s="414">
        <f>'5. Weighted average price'!W13</f>
        <v>0</v>
      </c>
      <c r="G80" s="414">
        <f>'5. Weighted average price'!X13</f>
        <v>0</v>
      </c>
      <c r="H80" s="415">
        <f>'5. Weighted average price'!Y13</f>
        <v>0</v>
      </c>
    </row>
    <row r="81" spans="2:8" x14ac:dyDescent="0.2">
      <c r="B81" s="241" t="s">
        <v>455</v>
      </c>
      <c r="C81" s="414">
        <f>'5. Weighted average price'!Z13</f>
        <v>0</v>
      </c>
      <c r="D81" s="414">
        <f>'5. Weighted average price'!AA13</f>
        <v>0</v>
      </c>
      <c r="E81" s="415">
        <f>'5. Weighted average price'!AB13</f>
        <v>0</v>
      </c>
      <c r="F81" s="414">
        <f>'5. Weighted average price'!AC13</f>
        <v>0</v>
      </c>
      <c r="G81" s="414">
        <f>'5. Weighted average price'!AD13</f>
        <v>0</v>
      </c>
      <c r="H81" s="415">
        <f>'5. Weighted average price'!AE13</f>
        <v>0</v>
      </c>
    </row>
    <row r="82" spans="2:8" x14ac:dyDescent="0.2">
      <c r="B82" s="241" t="s">
        <v>456</v>
      </c>
      <c r="C82" s="414">
        <f>'5. Weighted average price'!AF13</f>
        <v>0</v>
      </c>
      <c r="D82" s="414">
        <f>'5. Weighted average price'!AG13</f>
        <v>0</v>
      </c>
      <c r="E82" s="415">
        <f>'5. Weighted average price'!AH13</f>
        <v>0</v>
      </c>
      <c r="F82" s="414">
        <f>'5. Weighted average price'!AI13</f>
        <v>0</v>
      </c>
      <c r="G82" s="414">
        <f>'5. Weighted average price'!AJ13</f>
        <v>0</v>
      </c>
      <c r="H82" s="415">
        <f>'5. Weighted average price'!AK13</f>
        <v>0</v>
      </c>
    </row>
    <row r="83" spans="2:8" x14ac:dyDescent="0.2">
      <c r="B83" s="241" t="s">
        <v>457</v>
      </c>
      <c r="C83" s="414">
        <f>'5. Weighted average price'!AM13</f>
        <v>0</v>
      </c>
      <c r="D83" s="414">
        <f>'5. Weighted average price'!AN13</f>
        <v>0</v>
      </c>
      <c r="E83" s="415">
        <f>'5. Weighted average price'!AO13</f>
        <v>0</v>
      </c>
      <c r="F83" s="414">
        <f>'5. Weighted average price'!AP13</f>
        <v>0</v>
      </c>
      <c r="G83" s="414">
        <f>'5. Weighted average price'!AQ13</f>
        <v>0</v>
      </c>
      <c r="H83" s="415">
        <f>'5. Weighted average price'!AR13</f>
        <v>0</v>
      </c>
    </row>
    <row r="84" spans="2:8" x14ac:dyDescent="0.2">
      <c r="B84" s="241" t="s">
        <v>458</v>
      </c>
      <c r="C84" s="414">
        <f>'5. Weighted average price'!AS13</f>
        <v>0</v>
      </c>
      <c r="D84" s="414">
        <f>'5. Weighted average price'!AT13</f>
        <v>0</v>
      </c>
      <c r="E84" s="415">
        <f>'5. Weighted average price'!AU13</f>
        <v>0</v>
      </c>
      <c r="F84" s="414">
        <f>'5. Weighted average price'!AV13</f>
        <v>0</v>
      </c>
      <c r="G84" s="414">
        <f>'5. Weighted average price'!AW13</f>
        <v>0</v>
      </c>
      <c r="H84" s="415">
        <f>'5. Weighted average price'!AX13</f>
        <v>0</v>
      </c>
    </row>
    <row r="85" spans="2:8" x14ac:dyDescent="0.2">
      <c r="B85" s="241" t="s">
        <v>459</v>
      </c>
      <c r="C85" s="414">
        <f>'5. Weighted average price'!AY13</f>
        <v>0</v>
      </c>
      <c r="D85" s="414">
        <f>'5. Weighted average price'!AZ13</f>
        <v>0</v>
      </c>
      <c r="E85" s="415">
        <f>'5. Weighted average price'!BA13</f>
        <v>0</v>
      </c>
      <c r="F85" s="414">
        <f>'5. Weighted average price'!BB13</f>
        <v>0</v>
      </c>
      <c r="G85" s="414">
        <f>'5. Weighted average price'!BC13</f>
        <v>0</v>
      </c>
      <c r="H85" s="415">
        <f>'5. Weighted average price'!BD13</f>
        <v>0</v>
      </c>
    </row>
    <row r="86" spans="2:8" x14ac:dyDescent="0.2">
      <c r="B86" s="241" t="s">
        <v>460</v>
      </c>
      <c r="C86" s="414">
        <f>'5. Weighted average price'!BE13</f>
        <v>0</v>
      </c>
      <c r="D86" s="414">
        <f>'5. Weighted average price'!BF13</f>
        <v>0</v>
      </c>
      <c r="E86" s="415">
        <f>'5. Weighted average price'!BG13</f>
        <v>0</v>
      </c>
      <c r="F86" s="414">
        <f>'5. Weighted average price'!BH13</f>
        <v>0</v>
      </c>
      <c r="G86" s="414">
        <f>'5. Weighted average price'!BI13</f>
        <v>0</v>
      </c>
      <c r="H86" s="415">
        <f>'5. Weighted average price'!BJ13</f>
        <v>0</v>
      </c>
    </row>
    <row r="87" spans="2:8" x14ac:dyDescent="0.2">
      <c r="B87" s="137" t="s">
        <v>36</v>
      </c>
      <c r="C87" s="137"/>
      <c r="D87" s="137"/>
      <c r="E87" s="305"/>
      <c r="F87" s="137"/>
      <c r="G87" s="137"/>
      <c r="H87" s="305"/>
    </row>
    <row r="88" spans="2:8" x14ac:dyDescent="0.2">
      <c r="B88" s="241" t="s">
        <v>453</v>
      </c>
      <c r="C88" s="272">
        <f>'5. Weighted average price'!M14</f>
        <v>0</v>
      </c>
      <c r="D88" s="272">
        <f>'5. Weighted average price'!N14</f>
        <v>0</v>
      </c>
      <c r="E88" s="304">
        <f>'5. Weighted average price'!O14</f>
        <v>0</v>
      </c>
      <c r="F88" s="272">
        <f>'5. Weighted average price'!P14</f>
        <v>0</v>
      </c>
      <c r="G88" s="272">
        <f>'5. Weighted average price'!Q14</f>
        <v>0</v>
      </c>
      <c r="H88" s="304">
        <f>'5. Weighted average price'!R14</f>
        <v>0</v>
      </c>
    </row>
    <row r="89" spans="2:8" x14ac:dyDescent="0.2">
      <c r="B89" s="241" t="s">
        <v>454</v>
      </c>
      <c r="C89" s="272">
        <f>'5. Weighted average price'!T14</f>
        <v>0</v>
      </c>
      <c r="D89" s="272">
        <f>'5. Weighted average price'!U14</f>
        <v>0</v>
      </c>
      <c r="E89" s="304">
        <f>'5. Weighted average price'!V14</f>
        <v>0</v>
      </c>
      <c r="F89" s="272">
        <f>'5. Weighted average price'!W14</f>
        <v>0</v>
      </c>
      <c r="G89" s="272">
        <f>'5. Weighted average price'!X14</f>
        <v>0</v>
      </c>
      <c r="H89" s="304">
        <f>'5. Weighted average price'!Y14</f>
        <v>0</v>
      </c>
    </row>
    <row r="90" spans="2:8" x14ac:dyDescent="0.2">
      <c r="B90" s="241" t="s">
        <v>455</v>
      </c>
      <c r="C90" s="272">
        <f>'5. Weighted average price'!Z14</f>
        <v>0</v>
      </c>
      <c r="D90" s="272">
        <f>'5. Weighted average price'!AA14</f>
        <v>0</v>
      </c>
      <c r="E90" s="304">
        <f>'5. Weighted average price'!AB14</f>
        <v>0</v>
      </c>
      <c r="F90" s="272">
        <f>'5. Weighted average price'!AC14</f>
        <v>0</v>
      </c>
      <c r="G90" s="272">
        <f>'5. Weighted average price'!AD14</f>
        <v>0</v>
      </c>
      <c r="H90" s="304">
        <f>'5. Weighted average price'!AE14</f>
        <v>0</v>
      </c>
    </row>
    <row r="91" spans="2:8" x14ac:dyDescent="0.2">
      <c r="B91" s="241" t="s">
        <v>456</v>
      </c>
      <c r="C91" s="272">
        <f>'5. Weighted average price'!AF14</f>
        <v>0</v>
      </c>
      <c r="D91" s="272">
        <f>'5. Weighted average price'!AG14</f>
        <v>0</v>
      </c>
      <c r="E91" s="304">
        <f>'5. Weighted average price'!AH14</f>
        <v>0</v>
      </c>
      <c r="F91" s="272">
        <f>'5. Weighted average price'!AI14</f>
        <v>0</v>
      </c>
      <c r="G91" s="272">
        <f>'5. Weighted average price'!AJ14</f>
        <v>0</v>
      </c>
      <c r="H91" s="304">
        <f>'5. Weighted average price'!AK14</f>
        <v>0</v>
      </c>
    </row>
    <row r="92" spans="2:8" x14ac:dyDescent="0.2">
      <c r="B92" s="241" t="s">
        <v>457</v>
      </c>
      <c r="C92" s="272">
        <f>'5. Weighted average price'!AM14</f>
        <v>0</v>
      </c>
      <c r="D92" s="272">
        <f>'5. Weighted average price'!AN14</f>
        <v>0</v>
      </c>
      <c r="E92" s="304">
        <f>'5. Weighted average price'!AO14</f>
        <v>0</v>
      </c>
      <c r="F92" s="272">
        <f>'5. Weighted average price'!AP14</f>
        <v>0</v>
      </c>
      <c r="G92" s="272">
        <f>'5. Weighted average price'!AQ14</f>
        <v>0</v>
      </c>
      <c r="H92" s="304">
        <f>'5. Weighted average price'!AR14</f>
        <v>0</v>
      </c>
    </row>
    <row r="93" spans="2:8" x14ac:dyDescent="0.2">
      <c r="B93" s="241" t="s">
        <v>458</v>
      </c>
      <c r="C93" s="272">
        <f>'5. Weighted average price'!AS14</f>
        <v>0</v>
      </c>
      <c r="D93" s="272">
        <f>'5. Weighted average price'!AT14</f>
        <v>0</v>
      </c>
      <c r="E93" s="304">
        <f>'5. Weighted average price'!AU14</f>
        <v>0</v>
      </c>
      <c r="F93" s="272">
        <f>'5. Weighted average price'!AV14</f>
        <v>0</v>
      </c>
      <c r="G93" s="272">
        <f>'5. Weighted average price'!AW14</f>
        <v>0</v>
      </c>
      <c r="H93" s="304">
        <f>'5. Weighted average price'!AX14</f>
        <v>0</v>
      </c>
    </row>
    <row r="94" spans="2:8" x14ac:dyDescent="0.2">
      <c r="B94" s="241" t="s">
        <v>459</v>
      </c>
      <c r="C94" s="272">
        <f>'5. Weighted average price'!AY14</f>
        <v>0</v>
      </c>
      <c r="D94" s="272">
        <f>'5. Weighted average price'!AZ14</f>
        <v>0</v>
      </c>
      <c r="E94" s="304">
        <f>'5. Weighted average price'!BA14</f>
        <v>0</v>
      </c>
      <c r="F94" s="272">
        <f>'5. Weighted average price'!BB14</f>
        <v>0</v>
      </c>
      <c r="G94" s="272">
        <f>'5. Weighted average price'!BC14</f>
        <v>0</v>
      </c>
      <c r="H94" s="304">
        <f>'5. Weighted average price'!BD14</f>
        <v>0</v>
      </c>
    </row>
    <row r="95" spans="2:8" x14ac:dyDescent="0.2">
      <c r="B95" s="241" t="s">
        <v>460</v>
      </c>
      <c r="C95" s="272">
        <f>'5. Weighted average price'!BE14</f>
        <v>0</v>
      </c>
      <c r="D95" s="272">
        <f>'5. Weighted average price'!BF14</f>
        <v>0</v>
      </c>
      <c r="E95" s="304">
        <f>'5. Weighted average price'!BG14</f>
        <v>0</v>
      </c>
      <c r="F95" s="272">
        <f>'5. Weighted average price'!BH14</f>
        <v>0</v>
      </c>
      <c r="G95" s="272">
        <f>'5. Weighted average price'!BI14</f>
        <v>0</v>
      </c>
      <c r="H95" s="304">
        <f>'5. Weighted average price'!BJ14</f>
        <v>0</v>
      </c>
    </row>
    <row r="96" spans="2:8" x14ac:dyDescent="0.2">
      <c r="B96" s="242" t="s">
        <v>229</v>
      </c>
      <c r="C96" s="137"/>
      <c r="D96" s="137"/>
      <c r="E96" s="305"/>
      <c r="F96" s="137"/>
      <c r="G96" s="137"/>
      <c r="H96" s="305"/>
    </row>
    <row r="97" spans="2:8" x14ac:dyDescent="0.2">
      <c r="B97" s="243" t="s">
        <v>227</v>
      </c>
      <c r="C97" s="272">
        <f>'5. Weighted average price'!F16</f>
        <v>0</v>
      </c>
      <c r="D97" s="272">
        <f>'5. Weighted average price'!G16</f>
        <v>0</v>
      </c>
      <c r="E97" s="304">
        <f>'5. Weighted average price'!H16</f>
        <v>0</v>
      </c>
      <c r="F97" s="272">
        <f>'5. Weighted average price'!I16</f>
        <v>0</v>
      </c>
      <c r="G97" s="272">
        <f>'5. Weighted average price'!J16</f>
        <v>0</v>
      </c>
      <c r="H97" s="304">
        <f>'5. Weighted average price'!K16</f>
        <v>0</v>
      </c>
    </row>
    <row r="98" spans="2:8" x14ac:dyDescent="0.2">
      <c r="B98" s="242" t="s">
        <v>37</v>
      </c>
      <c r="C98" s="137"/>
      <c r="D98" s="137"/>
      <c r="E98" s="305"/>
      <c r="F98" s="137"/>
      <c r="G98" s="137"/>
      <c r="H98" s="305"/>
    </row>
    <row r="99" spans="2:8" x14ac:dyDescent="0.2">
      <c r="B99" s="243" t="s">
        <v>228</v>
      </c>
      <c r="C99" s="272">
        <f>'5. Weighted average price'!F18</f>
        <v>0</v>
      </c>
      <c r="D99" s="272">
        <f>'5. Weighted average price'!G18</f>
        <v>0</v>
      </c>
      <c r="E99" s="304">
        <f>'5. Weighted average price'!H18</f>
        <v>0</v>
      </c>
      <c r="F99" s="272">
        <f>'5. Weighted average price'!I18</f>
        <v>0</v>
      </c>
      <c r="G99" s="272">
        <f>'5. Weighted average price'!J18</f>
        <v>0</v>
      </c>
      <c r="H99" s="304">
        <f>'5. Weighted average price'!K18</f>
        <v>0</v>
      </c>
    </row>
    <row r="100" spans="2:8" x14ac:dyDescent="0.2">
      <c r="B100" s="242" t="s">
        <v>461</v>
      </c>
      <c r="C100" s="272">
        <f>'5. Weighted average price'!F19</f>
        <v>0</v>
      </c>
      <c r="D100" s="370"/>
      <c r="E100" s="370"/>
      <c r="F100" s="272">
        <f>'5. Weighted average price'!I19</f>
        <v>0</v>
      </c>
      <c r="G100" s="370"/>
      <c r="H100" s="370"/>
    </row>
    <row r="101" spans="2:8" x14ac:dyDescent="0.2">
      <c r="B101" s="365"/>
      <c r="F101" s="45"/>
    </row>
    <row r="102" spans="2:8" x14ac:dyDescent="0.2">
      <c r="B102" s="365"/>
      <c r="C102" s="369"/>
    </row>
    <row r="103" spans="2:8" ht="25.5" x14ac:dyDescent="0.2">
      <c r="B103" s="227" t="s">
        <v>462</v>
      </c>
      <c r="C103" s="227" t="s">
        <v>463</v>
      </c>
      <c r="D103" s="227" t="s">
        <v>538</v>
      </c>
    </row>
    <row r="104" spans="2:8" ht="25.5" x14ac:dyDescent="0.2">
      <c r="B104" s="137" t="s">
        <v>464</v>
      </c>
      <c r="C104" s="272">
        <f>C37</f>
        <v>125160734.39869443</v>
      </c>
      <c r="D104" s="272">
        <f>C52</f>
        <v>24968282.441580508</v>
      </c>
    </row>
    <row r="105" spans="2:8" x14ac:dyDescent="0.2">
      <c r="B105" s="137" t="s">
        <v>465</v>
      </c>
      <c r="C105" s="244">
        <f>IFERROR('3. Statement of pipeline assets'!D99/'3. Statement of pipeline assets'!D100,0)</f>
        <v>3.9306360493163738E-2</v>
      </c>
      <c r="D105" s="244">
        <f>IFERROR('4. Recovered capital'!E23/'4. Recovered capital'!E24,0)</f>
        <v>6.3690982410147964E-2</v>
      </c>
    </row>
    <row r="106" spans="2:8" x14ac:dyDescent="0.2">
      <c r="B106" s="137" t="s">
        <v>466</v>
      </c>
      <c r="C106" s="244">
        <f>IFERROR('3. Statement of pipeline assets'!D80/'3. Statement of pipeline assets'!D100,0)</f>
        <v>0.96069363950683628</v>
      </c>
      <c r="D106" s="244">
        <f>IFERROR('4. Recovered capital'!E16/'4. Recovered capital'!E24,0)</f>
        <v>0.93630901758985208</v>
      </c>
    </row>
    <row r="107" spans="2:8" ht="25.5" x14ac:dyDescent="0.2">
      <c r="B107" s="137"/>
      <c r="C107" s="227" t="s">
        <v>467</v>
      </c>
      <c r="D107" s="368"/>
    </row>
    <row r="108" spans="2:8" x14ac:dyDescent="0.2">
      <c r="B108" s="137" t="s">
        <v>468</v>
      </c>
      <c r="C108" s="245">
        <f>IFERROR('2. Revenues and expenses'!D16/'2. Revenues and expenses'!D20,0)</f>
        <v>1</v>
      </c>
      <c r="D108" s="368"/>
    </row>
    <row r="109" spans="2:8" x14ac:dyDescent="0.2">
      <c r="B109" s="137" t="s">
        <v>469</v>
      </c>
      <c r="C109" s="245">
        <f>IFERROR('2. Revenues and expenses'!D19/'2. Revenues and expenses'!D20,0)</f>
        <v>0</v>
      </c>
      <c r="D109" s="368"/>
    </row>
    <row r="110" spans="2:8" x14ac:dyDescent="0.2">
      <c r="B110" s="137" t="s">
        <v>470</v>
      </c>
      <c r="C110" s="245">
        <f>IFERROR('2. Revenues and expenses'!D30/'2. Revenues and expenses'!D42,0)</f>
        <v>0.54616471682979006</v>
      </c>
      <c r="D110" s="368"/>
    </row>
    <row r="111" spans="2:8" x14ac:dyDescent="0.2">
      <c r="B111" s="137" t="s">
        <v>471</v>
      </c>
      <c r="C111" s="245">
        <f>IFERROR('2. Revenues and expenses'!D41/'2. Revenues and expenses'!D42,0)</f>
        <v>0.45383528317020999</v>
      </c>
      <c r="D111" s="368"/>
    </row>
    <row r="112" spans="2:8" x14ac:dyDescent="0.2">
      <c r="B112" s="365"/>
    </row>
    <row r="113" spans="2:4" x14ac:dyDescent="0.2">
      <c r="B113" s="365"/>
    </row>
    <row r="114" spans="2:4" ht="25.5" x14ac:dyDescent="0.2">
      <c r="B114" s="227" t="s">
        <v>472</v>
      </c>
      <c r="C114" s="227" t="s">
        <v>467</v>
      </c>
      <c r="D114" s="227" t="s">
        <v>473</v>
      </c>
    </row>
    <row r="115" spans="2:4" x14ac:dyDescent="0.2">
      <c r="B115" s="137" t="s">
        <v>474</v>
      </c>
      <c r="C115" s="271">
        <f>'2. Revenues and expenses'!F24</f>
        <v>-1761336.7972088752</v>
      </c>
      <c r="D115" s="271">
        <f>'3.3 Depreciation amortisation'!N53</f>
        <v>-1752757.6204088749</v>
      </c>
    </row>
    <row r="116" spans="2:4" x14ac:dyDescent="0.2">
      <c r="B116" s="137" t="s">
        <v>475</v>
      </c>
      <c r="C116" s="271">
        <f>'2. Revenues and expenses'!F35+'2.4 Shared costs'!H20</f>
        <v>-1280059.9851120343</v>
      </c>
      <c r="D116" s="271">
        <f>'3.3 Depreciation amortisation'!M79</f>
        <v>-1280059.9851120343</v>
      </c>
    </row>
  </sheetData>
  <mergeCells count="2">
    <mergeCell ref="C66:E66"/>
    <mergeCell ref="F66:H6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H36"/>
  <sheetViews>
    <sheetView zoomScale="80" zoomScaleNormal="80" workbookViewId="0"/>
  </sheetViews>
  <sheetFormatPr defaultColWidth="9.28515625" defaultRowHeight="12.75" x14ac:dyDescent="0.2"/>
  <cols>
    <col min="1" max="1" width="12" style="22" customWidth="1"/>
    <col min="2" max="2" width="54.7109375" style="22" customWidth="1"/>
    <col min="3" max="4" width="42.7109375" style="22" customWidth="1"/>
    <col min="5" max="5" width="6.7109375" style="22" customWidth="1"/>
    <col min="6" max="8" width="19.7109375" style="22" customWidth="1"/>
    <col min="9" max="9" width="18.28515625" style="22" customWidth="1"/>
    <col min="10" max="16384" width="9.28515625" style="22"/>
  </cols>
  <sheetData>
    <row r="1" spans="2:8" ht="20.25" x14ac:dyDescent="0.3">
      <c r="B1" s="355" t="s">
        <v>100</v>
      </c>
      <c r="C1" s="21"/>
      <c r="D1" s="21"/>
      <c r="E1" s="21"/>
      <c r="F1" s="21"/>
      <c r="G1" s="21"/>
    </row>
    <row r="2" spans="2:8" ht="15" x14ac:dyDescent="0.25">
      <c r="B2" s="52" t="str">
        <f>Tradingname</f>
        <v>APA OPERATIONS PTY LIMITED</v>
      </c>
      <c r="C2" s="53"/>
    </row>
    <row r="3" spans="2:8" ht="15" x14ac:dyDescent="0.25">
      <c r="B3" s="54" t="s">
        <v>240</v>
      </c>
      <c r="C3" s="55" t="str">
        <f>TEXT(Yearstart,"dd/mm/yyyy")&amp;" to "&amp;TEXT(Yearending,"dd/mm/yyyy")</f>
        <v>01/07/2022 to 30/06/2023</v>
      </c>
    </row>
    <row r="4" spans="2:8" ht="20.25" x14ac:dyDescent="0.3">
      <c r="B4" s="20"/>
    </row>
    <row r="5" spans="2:8" ht="15.75" x14ac:dyDescent="0.25">
      <c r="B5" s="32" t="s">
        <v>184</v>
      </c>
    </row>
    <row r="6" spans="2:8" x14ac:dyDescent="0.2">
      <c r="B6" s="24"/>
      <c r="C6" s="27"/>
      <c r="D6" s="27"/>
      <c r="E6" s="28"/>
      <c r="F6" s="33"/>
      <c r="G6" s="29"/>
      <c r="H6" s="29"/>
    </row>
    <row r="7" spans="2:8" ht="13.5" customHeight="1" x14ac:dyDescent="0.2">
      <c r="B7" s="137" t="s">
        <v>30</v>
      </c>
      <c r="C7" s="100" t="s">
        <v>588</v>
      </c>
    </row>
    <row r="8" spans="2:8" ht="13.5" customHeight="1" x14ac:dyDescent="0.2">
      <c r="B8" s="137" t="s">
        <v>180</v>
      </c>
      <c r="C8" s="343">
        <v>293</v>
      </c>
    </row>
    <row r="9" spans="2:8" ht="13.5" customHeight="1" x14ac:dyDescent="0.2">
      <c r="B9" s="137" t="s">
        <v>31</v>
      </c>
      <c r="C9" s="343">
        <v>4</v>
      </c>
    </row>
    <row r="10" spans="2:8" ht="13.5" customHeight="1" x14ac:dyDescent="0.2">
      <c r="B10" s="137" t="s">
        <v>32</v>
      </c>
      <c r="C10" s="101" t="s">
        <v>565</v>
      </c>
    </row>
    <row r="12" spans="2:8" ht="15.75" x14ac:dyDescent="0.25">
      <c r="B12" s="32" t="s">
        <v>185</v>
      </c>
    </row>
    <row r="14" spans="2:8" x14ac:dyDescent="0.2">
      <c r="B14" s="97" t="s">
        <v>33</v>
      </c>
      <c r="C14" s="98" t="s">
        <v>130</v>
      </c>
      <c r="D14" s="98" t="s">
        <v>44</v>
      </c>
    </row>
    <row r="15" spans="2:8" ht="14.25" x14ac:dyDescent="0.2">
      <c r="B15" s="134" t="s">
        <v>34</v>
      </c>
      <c r="C15" s="135"/>
      <c r="D15" s="136"/>
    </row>
    <row r="16" spans="2:8" x14ac:dyDescent="0.2">
      <c r="B16" s="243" t="s">
        <v>476</v>
      </c>
      <c r="C16" s="102" t="s">
        <v>673</v>
      </c>
      <c r="D16" s="102" t="s">
        <v>673</v>
      </c>
    </row>
    <row r="17" spans="2:4" x14ac:dyDescent="0.2">
      <c r="B17" s="137" t="s">
        <v>35</v>
      </c>
      <c r="C17" s="102" t="s">
        <v>673</v>
      </c>
      <c r="D17" s="102" t="s">
        <v>500</v>
      </c>
    </row>
    <row r="18" spans="2:4" x14ac:dyDescent="0.2">
      <c r="B18" s="137" t="s">
        <v>36</v>
      </c>
      <c r="C18" s="102" t="s">
        <v>500</v>
      </c>
      <c r="D18" s="102" t="s">
        <v>500</v>
      </c>
    </row>
    <row r="19" spans="2:4" ht="14.25" x14ac:dyDescent="0.2">
      <c r="B19" s="134" t="s">
        <v>237</v>
      </c>
      <c r="C19" s="135"/>
      <c r="D19" s="136"/>
    </row>
    <row r="20" spans="2:4" x14ac:dyDescent="0.2">
      <c r="B20" s="243" t="s">
        <v>477</v>
      </c>
      <c r="C20" s="102" t="s">
        <v>500</v>
      </c>
      <c r="D20" s="102" t="s">
        <v>500</v>
      </c>
    </row>
    <row r="21" spans="2:4" x14ac:dyDescent="0.2">
      <c r="B21" s="243" t="s">
        <v>478</v>
      </c>
      <c r="C21" s="102" t="s">
        <v>500</v>
      </c>
      <c r="D21" s="102" t="s">
        <v>500</v>
      </c>
    </row>
    <row r="22" spans="2:4" ht="14.25" x14ac:dyDescent="0.2">
      <c r="B22" s="134" t="s">
        <v>37</v>
      </c>
      <c r="C22" s="135"/>
      <c r="D22" s="136"/>
    </row>
    <row r="23" spans="2:4" x14ac:dyDescent="0.2">
      <c r="B23" s="137" t="s">
        <v>38</v>
      </c>
      <c r="C23" s="102" t="s">
        <v>500</v>
      </c>
      <c r="D23" s="102" t="s">
        <v>500</v>
      </c>
    </row>
    <row r="24" spans="2:4" x14ac:dyDescent="0.2">
      <c r="B24" s="137" t="s">
        <v>39</v>
      </c>
      <c r="C24" s="102" t="s">
        <v>500</v>
      </c>
      <c r="D24" s="102" t="s">
        <v>500</v>
      </c>
    </row>
    <row r="25" spans="2:4" ht="14.25" x14ac:dyDescent="0.2">
      <c r="B25" s="134" t="s">
        <v>40</v>
      </c>
      <c r="C25" s="135"/>
      <c r="D25" s="136"/>
    </row>
    <row r="26" spans="2:4" x14ac:dyDescent="0.2">
      <c r="B26" s="137" t="s">
        <v>41</v>
      </c>
      <c r="C26" s="102" t="s">
        <v>500</v>
      </c>
      <c r="D26" s="102" t="s">
        <v>500</v>
      </c>
    </row>
    <row r="27" spans="2:4" x14ac:dyDescent="0.2">
      <c r="B27" s="137" t="s">
        <v>42</v>
      </c>
      <c r="C27" s="102" t="s">
        <v>500</v>
      </c>
      <c r="D27" s="102" t="s">
        <v>500</v>
      </c>
    </row>
    <row r="28" spans="2:4" ht="14.25" x14ac:dyDescent="0.2">
      <c r="B28" s="134" t="s">
        <v>43</v>
      </c>
      <c r="C28" s="135"/>
      <c r="D28" s="136"/>
    </row>
    <row r="29" spans="2:4" x14ac:dyDescent="0.2">
      <c r="B29" s="56" t="s">
        <v>182</v>
      </c>
      <c r="C29" s="102"/>
      <c r="D29" s="102"/>
    </row>
    <row r="30" spans="2:4" x14ac:dyDescent="0.2">
      <c r="B30" s="56" t="s">
        <v>182</v>
      </c>
      <c r="C30" s="102"/>
      <c r="D30" s="102"/>
    </row>
    <row r="31" spans="2:4" x14ac:dyDescent="0.2">
      <c r="B31" s="56" t="s">
        <v>182</v>
      </c>
      <c r="C31" s="102"/>
      <c r="D31" s="102"/>
    </row>
    <row r="32" spans="2:4" x14ac:dyDescent="0.2">
      <c r="B32" s="56" t="s">
        <v>182</v>
      </c>
      <c r="C32" s="102"/>
      <c r="D32" s="102"/>
    </row>
    <row r="33" spans="2:4" x14ac:dyDescent="0.2">
      <c r="B33" s="56" t="s">
        <v>182</v>
      </c>
      <c r="C33" s="102"/>
      <c r="D33" s="102"/>
    </row>
    <row r="34" spans="2:4" x14ac:dyDescent="0.2">
      <c r="B34" s="56" t="s">
        <v>182</v>
      </c>
      <c r="C34" s="102"/>
      <c r="D34" s="102"/>
    </row>
    <row r="35" spans="2:4" x14ac:dyDescent="0.2">
      <c r="B35" s="56" t="s">
        <v>182</v>
      </c>
      <c r="C35" s="102"/>
      <c r="D35" s="102"/>
    </row>
    <row r="36" spans="2:4" x14ac:dyDescent="0.2">
      <c r="B36" s="56" t="s">
        <v>182</v>
      </c>
      <c r="C36" s="102"/>
      <c r="D36" s="102"/>
    </row>
  </sheetData>
  <dataValidations count="2">
    <dataValidation type="list" allowBlank="1" showInputMessage="1" showErrorMessage="1" sqref="C10">
      <formula1>"Distribution,Transmission"</formula1>
    </dataValidation>
    <dataValidation type="list" allowBlank="1" showInputMessage="1" showErrorMessage="1" sqref="C29:D36 C16:D18 C20:D21 C23:D24 C26:D27">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G10"/>
  <sheetViews>
    <sheetView zoomScale="80" zoomScaleNormal="80" workbookViewId="0"/>
  </sheetViews>
  <sheetFormatPr defaultColWidth="9.28515625" defaultRowHeight="12.75" x14ac:dyDescent="0.2"/>
  <cols>
    <col min="1" max="1" width="12" style="22" customWidth="1"/>
    <col min="2" max="2" width="37.5703125" style="22" customWidth="1"/>
    <col min="3" max="3" width="42.7109375" style="22" customWidth="1"/>
    <col min="4" max="4" width="6.7109375" style="22" customWidth="1"/>
    <col min="5" max="7" width="19.7109375" style="22" customWidth="1"/>
    <col min="8" max="8" width="18.28515625" style="22" customWidth="1"/>
    <col min="9" max="16384" width="9.28515625" style="22"/>
  </cols>
  <sheetData>
    <row r="1" spans="2:7" ht="20.25" x14ac:dyDescent="0.3">
      <c r="B1" s="23" t="s">
        <v>94</v>
      </c>
      <c r="C1" s="21"/>
      <c r="D1" s="21"/>
      <c r="E1" s="21"/>
      <c r="F1" s="21"/>
      <c r="G1" s="21"/>
    </row>
    <row r="2" spans="2:7" ht="15" x14ac:dyDescent="0.25">
      <c r="B2" s="52" t="str">
        <f>Tradingname</f>
        <v>APA OPERATIONS PTY LIMITED</v>
      </c>
      <c r="C2" s="53"/>
    </row>
    <row r="3" spans="2:7" ht="15" x14ac:dyDescent="0.25">
      <c r="B3" s="54" t="s">
        <v>240</v>
      </c>
      <c r="C3" s="55" t="str">
        <f>TEXT(Yearstart,"dd/mm/yyyy")&amp;" to "&amp;TEXT(Yearending,"dd/mm/yyyy")</f>
        <v>01/07/2022 to 30/06/2023</v>
      </c>
    </row>
    <row r="4" spans="2:7" ht="14.25" customHeight="1" x14ac:dyDescent="0.3">
      <c r="B4" s="20"/>
    </row>
    <row r="5" spans="2:7" ht="15.75" x14ac:dyDescent="0.25">
      <c r="B5" s="32" t="s">
        <v>224</v>
      </c>
    </row>
    <row r="6" spans="2:7" x14ac:dyDescent="0.2">
      <c r="B6" s="24"/>
      <c r="C6" s="27"/>
      <c r="D6" s="28"/>
      <c r="E6" s="33"/>
      <c r="F6" s="29"/>
      <c r="G6" s="29"/>
    </row>
    <row r="7" spans="2:7" ht="57" customHeight="1" x14ac:dyDescent="0.2">
      <c r="B7" s="97"/>
      <c r="C7" s="103" t="s">
        <v>98</v>
      </c>
    </row>
    <row r="8" spans="2:7" ht="13.5" customHeight="1" x14ac:dyDescent="0.2">
      <c r="B8" s="137" t="s">
        <v>95</v>
      </c>
      <c r="C8" s="276">
        <f>'2. Revenues and expenses'!F43</f>
        <v>26772647.6391671</v>
      </c>
    </row>
    <row r="9" spans="2:7" ht="13.5" customHeight="1" x14ac:dyDescent="0.2">
      <c r="B9" s="137" t="s">
        <v>96</v>
      </c>
      <c r="C9" s="276">
        <f>'3. Statement of pipeline assets'!$D$100</f>
        <v>125160734.39869443</v>
      </c>
    </row>
    <row r="10" spans="2:7" ht="13.5" customHeight="1" x14ac:dyDescent="0.2">
      <c r="B10" s="137" t="s">
        <v>97</v>
      </c>
      <c r="C10" s="356">
        <f>IFERROR(C8/C9,0)</f>
        <v>0.21390612453490343</v>
      </c>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009999"/>
    <pageSetUpPr fitToPage="1"/>
  </sheetPr>
  <dimension ref="A1:I44"/>
  <sheetViews>
    <sheetView zoomScale="80" zoomScaleNormal="80" workbookViewId="0"/>
  </sheetViews>
  <sheetFormatPr defaultColWidth="9.28515625" defaultRowHeight="12.75" x14ac:dyDescent="0.2"/>
  <cols>
    <col min="1" max="1" width="12" style="22" customWidth="1"/>
    <col min="2" max="2" width="19.28515625" style="22" customWidth="1"/>
    <col min="3" max="3" width="43.42578125" style="22" customWidth="1"/>
    <col min="4" max="9" width="20.7109375" style="22" customWidth="1"/>
    <col min="10" max="16384" width="9.28515625" style="22"/>
  </cols>
  <sheetData>
    <row r="1" spans="1:9" ht="20.25" x14ac:dyDescent="0.3">
      <c r="B1" s="469" t="s">
        <v>195</v>
      </c>
      <c r="C1" s="469"/>
      <c r="D1" s="469"/>
      <c r="E1" s="21"/>
      <c r="F1" s="21"/>
      <c r="G1" s="21"/>
      <c r="H1" s="21"/>
      <c r="I1" s="21"/>
    </row>
    <row r="2" spans="1:9" ht="18" customHeight="1" x14ac:dyDescent="0.45">
      <c r="B2" s="52" t="str">
        <f>Tradingname</f>
        <v>APA OPERATIONS PTY LIMITED</v>
      </c>
      <c r="C2" s="53"/>
      <c r="I2" s="47"/>
    </row>
    <row r="3" spans="1:9" ht="15" x14ac:dyDescent="0.25">
      <c r="B3" s="54" t="s">
        <v>240</v>
      </c>
      <c r="C3" s="55" t="str">
        <f>TEXT(Yearstart,"dd/mm/yyyy")&amp;" to "&amp;TEXT(Yearending,"dd/mm/yyyy")</f>
        <v>01/07/2022 to 30/06/2023</v>
      </c>
    </row>
    <row r="4" spans="1:9" ht="12.75" customHeight="1" x14ac:dyDescent="0.3">
      <c r="B4" s="20"/>
      <c r="D4" s="44"/>
      <c r="G4" s="44"/>
    </row>
    <row r="5" spans="1:9" ht="15.75" x14ac:dyDescent="0.2">
      <c r="B5" s="465" t="s">
        <v>225</v>
      </c>
      <c r="C5" s="465"/>
      <c r="D5" s="465"/>
    </row>
    <row r="6" spans="1:9" x14ac:dyDescent="0.2">
      <c r="B6" s="24"/>
      <c r="C6" s="25"/>
      <c r="D6" s="26"/>
      <c r="E6" s="26"/>
      <c r="F6" s="26"/>
      <c r="G6" s="26"/>
      <c r="H6" s="26"/>
      <c r="I6" s="26"/>
    </row>
    <row r="7" spans="1:9" ht="30.75" customHeight="1" x14ac:dyDescent="0.2">
      <c r="B7" s="98"/>
      <c r="C7" s="98"/>
      <c r="D7" s="466" t="s">
        <v>231</v>
      </c>
      <c r="E7" s="467"/>
      <c r="F7" s="468"/>
      <c r="G7" s="466" t="s">
        <v>232</v>
      </c>
      <c r="H7" s="467"/>
      <c r="I7" s="468"/>
    </row>
    <row r="8" spans="1:9" ht="51" customHeight="1" x14ac:dyDescent="0.2">
      <c r="B8" s="97" t="s">
        <v>223</v>
      </c>
      <c r="C8" s="98" t="s">
        <v>19</v>
      </c>
      <c r="D8" s="104" t="s">
        <v>57</v>
      </c>
      <c r="E8" s="104" t="s">
        <v>58</v>
      </c>
      <c r="F8" s="104" t="s">
        <v>25</v>
      </c>
      <c r="G8" s="104" t="s">
        <v>57</v>
      </c>
      <c r="H8" s="104" t="s">
        <v>58</v>
      </c>
      <c r="I8" s="104" t="s">
        <v>25</v>
      </c>
    </row>
    <row r="9" spans="1:9" x14ac:dyDescent="0.2">
      <c r="B9" s="107"/>
      <c r="C9" s="105"/>
      <c r="D9" s="106" t="s">
        <v>183</v>
      </c>
      <c r="E9" s="106" t="s">
        <v>183</v>
      </c>
      <c r="F9" s="106" t="s">
        <v>183</v>
      </c>
      <c r="G9" s="106" t="s">
        <v>183</v>
      </c>
      <c r="H9" s="106" t="s">
        <v>183</v>
      </c>
      <c r="I9" s="106" t="s">
        <v>183</v>
      </c>
    </row>
    <row r="10" spans="1:9" x14ac:dyDescent="0.2">
      <c r="B10" s="161"/>
      <c r="C10" s="139" t="s">
        <v>45</v>
      </c>
      <c r="D10" s="140"/>
      <c r="E10" s="140"/>
      <c r="F10" s="140"/>
      <c r="G10" s="140"/>
      <c r="H10" s="140"/>
      <c r="I10" s="141"/>
    </row>
    <row r="11" spans="1:9" x14ac:dyDescent="0.2">
      <c r="B11" s="373" t="s">
        <v>590</v>
      </c>
      <c r="C11" s="142" t="s">
        <v>129</v>
      </c>
      <c r="D11" s="266">
        <f>'2.1 Revenue by service'!D21</f>
        <v>37510631.813696548</v>
      </c>
      <c r="E11" s="266">
        <f>'2.1 Revenue by service'!E21</f>
        <v>3949140.03</v>
      </c>
      <c r="F11" s="266">
        <f t="shared" ref="F11:F16" si="0">SUM(D11:E11)</f>
        <v>41459771.84369655</v>
      </c>
      <c r="G11" s="266">
        <f>'2.1 Revenue by service'!G21</f>
        <v>35393052.780000001</v>
      </c>
      <c r="H11" s="266">
        <f>'2.1 Revenue by service'!H21</f>
        <v>3690498.32</v>
      </c>
      <c r="I11" s="266">
        <f>SUM(G11:H11)</f>
        <v>39083551.100000001</v>
      </c>
    </row>
    <row r="12" spans="1:9" x14ac:dyDescent="0.2">
      <c r="A12" s="205"/>
      <c r="B12" s="159"/>
      <c r="C12" s="314" t="s">
        <v>46</v>
      </c>
      <c r="D12" s="266">
        <f>'2.2 Revenue contributions '!C15</f>
        <v>0</v>
      </c>
      <c r="E12" s="266">
        <f>'2.2 Revenue contributions '!D15</f>
        <v>0</v>
      </c>
      <c r="F12" s="266">
        <f t="shared" si="0"/>
        <v>0</v>
      </c>
      <c r="G12" s="267">
        <v>0</v>
      </c>
      <c r="H12" s="267">
        <v>0</v>
      </c>
      <c r="I12" s="266">
        <f>SUM(G12:H12)</f>
        <v>0</v>
      </c>
    </row>
    <row r="13" spans="1:9" x14ac:dyDescent="0.2">
      <c r="A13" s="205"/>
      <c r="B13" s="159"/>
      <c r="C13" s="314" t="s">
        <v>479</v>
      </c>
      <c r="D13" s="266">
        <f>'2.2 Revenue contributions '!D27</f>
        <v>0</v>
      </c>
      <c r="E13" s="266"/>
      <c r="F13" s="266">
        <f t="shared" si="0"/>
        <v>0</v>
      </c>
      <c r="G13" s="267">
        <v>0</v>
      </c>
      <c r="H13" s="266">
        <v>0</v>
      </c>
      <c r="I13" s="266">
        <f>SUM(G13:H13)</f>
        <v>0</v>
      </c>
    </row>
    <row r="14" spans="1:9" x14ac:dyDescent="0.2">
      <c r="B14" s="159"/>
      <c r="C14" s="314" t="s">
        <v>20</v>
      </c>
      <c r="D14" s="267">
        <v>0</v>
      </c>
      <c r="E14" s="267">
        <v>0</v>
      </c>
      <c r="F14" s="266">
        <f t="shared" si="0"/>
        <v>0</v>
      </c>
      <c r="G14" s="267">
        <v>0</v>
      </c>
      <c r="H14" s="267">
        <v>0</v>
      </c>
      <c r="I14" s="266">
        <f>SUM(G14:H14)</f>
        <v>0</v>
      </c>
    </row>
    <row r="15" spans="1:9" x14ac:dyDescent="0.2">
      <c r="B15" s="373" t="s">
        <v>376</v>
      </c>
      <c r="C15" s="142" t="s">
        <v>48</v>
      </c>
      <c r="D15" s="267">
        <v>0</v>
      </c>
      <c r="E15" s="267">
        <v>0</v>
      </c>
      <c r="F15" s="266">
        <f t="shared" si="0"/>
        <v>0</v>
      </c>
      <c r="G15" s="267">
        <v>0</v>
      </c>
      <c r="H15" s="267">
        <v>0</v>
      </c>
      <c r="I15" s="266">
        <f>SUM(G15:H15)</f>
        <v>0</v>
      </c>
    </row>
    <row r="16" spans="1:9" x14ac:dyDescent="0.2">
      <c r="B16" s="262"/>
      <c r="C16" s="143" t="s">
        <v>47</v>
      </c>
      <c r="D16" s="268">
        <f>SUM(D11:D15)</f>
        <v>37510631.813696548</v>
      </c>
      <c r="E16" s="268">
        <f>SUM(E11:E15)</f>
        <v>3949140.03</v>
      </c>
      <c r="F16" s="266">
        <f t="shared" si="0"/>
        <v>41459771.84369655</v>
      </c>
      <c r="G16" s="268">
        <f>SUM(G11:G15)</f>
        <v>35393052.780000001</v>
      </c>
      <c r="H16" s="268">
        <f>SUM(H11:H15)</f>
        <v>3690498.32</v>
      </c>
      <c r="I16" s="268">
        <f>SUM(I11:I15)</f>
        <v>39083551.100000001</v>
      </c>
    </row>
    <row r="17" spans="1:9" x14ac:dyDescent="0.2">
      <c r="B17" s="263"/>
      <c r="C17" s="139" t="s">
        <v>53</v>
      </c>
      <c r="D17" s="269"/>
      <c r="E17" s="269"/>
      <c r="F17" s="269"/>
      <c r="G17" s="269"/>
      <c r="H17" s="269"/>
      <c r="I17" s="270"/>
    </row>
    <row r="18" spans="1:9" x14ac:dyDescent="0.2">
      <c r="B18" s="264"/>
      <c r="C18" s="142" t="s">
        <v>21</v>
      </c>
      <c r="D18" s="266">
        <f>'2.3 Indirect revenue'!G36</f>
        <v>0</v>
      </c>
      <c r="E18" s="266">
        <f>'2.3 Indirect revenue'!H36</f>
        <v>0</v>
      </c>
      <c r="F18" s="266">
        <f>SUM(D18:E18)</f>
        <v>0</v>
      </c>
      <c r="G18" s="267">
        <v>0</v>
      </c>
      <c r="H18" s="267">
        <v>0</v>
      </c>
      <c r="I18" s="266">
        <f>SUM(G18:H18)</f>
        <v>0</v>
      </c>
    </row>
    <row r="19" spans="1:9" x14ac:dyDescent="0.2">
      <c r="B19" s="262"/>
      <c r="C19" s="143" t="s">
        <v>49</v>
      </c>
      <c r="D19" s="268">
        <f t="shared" ref="D19:I19" si="1">SUM(D18:D18)</f>
        <v>0</v>
      </c>
      <c r="E19" s="268">
        <f t="shared" si="1"/>
        <v>0</v>
      </c>
      <c r="F19" s="268">
        <f t="shared" si="1"/>
        <v>0</v>
      </c>
      <c r="G19" s="268">
        <f t="shared" si="1"/>
        <v>0</v>
      </c>
      <c r="H19" s="268">
        <f t="shared" si="1"/>
        <v>0</v>
      </c>
      <c r="I19" s="268">
        <f t="shared" si="1"/>
        <v>0</v>
      </c>
    </row>
    <row r="20" spans="1:9" x14ac:dyDescent="0.2">
      <c r="B20" s="262"/>
      <c r="C20" s="143" t="s">
        <v>22</v>
      </c>
      <c r="D20" s="268">
        <f t="shared" ref="D20:I20" si="2">D16+D19</f>
        <v>37510631.813696548</v>
      </c>
      <c r="E20" s="268">
        <f t="shared" si="2"/>
        <v>3949140.03</v>
      </c>
      <c r="F20" s="268">
        <f t="shared" si="2"/>
        <v>41459771.84369655</v>
      </c>
      <c r="G20" s="268">
        <f t="shared" si="2"/>
        <v>35393052.780000001</v>
      </c>
      <c r="H20" s="268">
        <f t="shared" si="2"/>
        <v>3690498.32</v>
      </c>
      <c r="I20" s="268">
        <f t="shared" si="2"/>
        <v>39083551.100000001</v>
      </c>
    </row>
    <row r="21" spans="1:9" x14ac:dyDescent="0.2">
      <c r="B21" s="263"/>
      <c r="C21" s="139" t="s">
        <v>59</v>
      </c>
      <c r="D21" s="269"/>
      <c r="E21" s="269"/>
      <c r="F21" s="269"/>
      <c r="G21" s="269"/>
      <c r="H21" s="269"/>
      <c r="I21" s="270"/>
    </row>
    <row r="22" spans="1:9" x14ac:dyDescent="0.2">
      <c r="B22" s="373" t="s">
        <v>591</v>
      </c>
      <c r="C22" s="142" t="s">
        <v>131</v>
      </c>
      <c r="D22" s="267">
        <v>-512.08717902725664</v>
      </c>
      <c r="E22" s="267">
        <v>-53.912820972743411</v>
      </c>
      <c r="F22" s="266">
        <f t="shared" ref="F22:F29" si="3">SUM(D22:E22)</f>
        <v>-566</v>
      </c>
      <c r="G22" s="267">
        <v>0</v>
      </c>
      <c r="H22" s="267">
        <v>0</v>
      </c>
      <c r="I22" s="266">
        <f t="shared" ref="I22:I27" si="4">SUM(G22:H22)</f>
        <v>0</v>
      </c>
    </row>
    <row r="23" spans="1:9" x14ac:dyDescent="0.2">
      <c r="B23" s="373" t="s">
        <v>591</v>
      </c>
      <c r="C23" s="142" t="s">
        <v>132</v>
      </c>
      <c r="D23" s="267">
        <v>-1671974.5860341552</v>
      </c>
      <c r="E23" s="267">
        <v>-176026.40765008942</v>
      </c>
      <c r="F23" s="266">
        <f t="shared" si="3"/>
        <v>-1848000.9936842446</v>
      </c>
      <c r="G23" s="267">
        <v>-1615969.8457727984</v>
      </c>
      <c r="H23" s="267">
        <v>-168500.13018275649</v>
      </c>
      <c r="I23" s="266">
        <f t="shared" si="4"/>
        <v>-1784469.975955555</v>
      </c>
    </row>
    <row r="24" spans="1:9" x14ac:dyDescent="0.2">
      <c r="B24" s="373" t="s">
        <v>592</v>
      </c>
      <c r="C24" s="142" t="s">
        <v>23</v>
      </c>
      <c r="D24" s="267">
        <v>-1593565.3565363886</v>
      </c>
      <c r="E24" s="267">
        <v>-167771.4406724865</v>
      </c>
      <c r="F24" s="266">
        <f t="shared" si="3"/>
        <v>-1761336.7972088752</v>
      </c>
      <c r="G24" s="267">
        <v>-1594964.5350636952</v>
      </c>
      <c r="H24" s="267">
        <v>-166309.86803258589</v>
      </c>
      <c r="I24" s="266">
        <f t="shared" si="4"/>
        <v>-1761274.403096281</v>
      </c>
    </row>
    <row r="25" spans="1:9" x14ac:dyDescent="0.2">
      <c r="B25" s="373" t="s">
        <v>591</v>
      </c>
      <c r="C25" s="142" t="s">
        <v>50</v>
      </c>
      <c r="D25" s="267">
        <v>-101207.31581617988</v>
      </c>
      <c r="E25" s="267">
        <v>-10655.162093873052</v>
      </c>
      <c r="F25" s="266">
        <f t="shared" si="3"/>
        <v>-111862.47791005293</v>
      </c>
      <c r="G25" s="267">
        <v>-103355.89216558523</v>
      </c>
      <c r="H25" s="267">
        <v>-10777.107834414768</v>
      </c>
      <c r="I25" s="266">
        <f t="shared" si="4"/>
        <v>-114133</v>
      </c>
    </row>
    <row r="26" spans="1:9" x14ac:dyDescent="0.2">
      <c r="B26" s="373" t="s">
        <v>591</v>
      </c>
      <c r="C26" s="142" t="s">
        <v>51</v>
      </c>
      <c r="D26" s="267">
        <v>-103347.51640622874</v>
      </c>
      <c r="E26" s="267">
        <v>-10880.483593771261</v>
      </c>
      <c r="F26" s="266">
        <f t="shared" si="3"/>
        <v>-114228</v>
      </c>
      <c r="G26" s="267">
        <v>-108261.2242238014</v>
      </c>
      <c r="H26" s="267">
        <v>-11288.595776198606</v>
      </c>
      <c r="I26" s="266">
        <f t="shared" si="4"/>
        <v>-119549.82</v>
      </c>
    </row>
    <row r="27" spans="1:9" x14ac:dyDescent="0.2">
      <c r="B27" s="373" t="s">
        <v>591</v>
      </c>
      <c r="C27" s="142" t="s">
        <v>52</v>
      </c>
      <c r="D27" s="267">
        <v>0</v>
      </c>
      <c r="E27" s="267">
        <v>0</v>
      </c>
      <c r="F27" s="266">
        <f t="shared" si="3"/>
        <v>0</v>
      </c>
      <c r="G27" s="267">
        <v>0</v>
      </c>
      <c r="H27" s="267">
        <v>0</v>
      </c>
      <c r="I27" s="266">
        <f t="shared" si="4"/>
        <v>0</v>
      </c>
    </row>
    <row r="28" spans="1:9" x14ac:dyDescent="0.2">
      <c r="B28" s="373" t="s">
        <v>591</v>
      </c>
      <c r="C28" s="142" t="s">
        <v>65</v>
      </c>
      <c r="D28" s="267">
        <v>0</v>
      </c>
      <c r="E28" s="267">
        <v>0</v>
      </c>
      <c r="F28" s="266">
        <f>SUM(D28:E28)</f>
        <v>0</v>
      </c>
      <c r="G28" s="267">
        <v>0</v>
      </c>
      <c r="H28" s="267">
        <v>0</v>
      </c>
      <c r="I28" s="266">
        <f>SUM(G28:H28)</f>
        <v>0</v>
      </c>
    </row>
    <row r="29" spans="1:9" x14ac:dyDescent="0.2">
      <c r="B29" s="373" t="s">
        <v>591</v>
      </c>
      <c r="C29" s="144" t="s">
        <v>62</v>
      </c>
      <c r="D29" s="267">
        <v>-4114816.3675933518</v>
      </c>
      <c r="E29" s="267">
        <v>-433210.1393031886</v>
      </c>
      <c r="F29" s="266">
        <f t="shared" si="3"/>
        <v>-4548026.5068965405</v>
      </c>
      <c r="G29" s="267">
        <v>-3700494.7926192023</v>
      </c>
      <c r="H29" s="267">
        <v>-385857.3573807982</v>
      </c>
      <c r="I29" s="266">
        <f>SUM(G29:H29)</f>
        <v>-4086352.1500000004</v>
      </c>
    </row>
    <row r="30" spans="1:9" x14ac:dyDescent="0.2">
      <c r="B30" s="262"/>
      <c r="C30" s="143" t="s">
        <v>60</v>
      </c>
      <c r="D30" s="268">
        <f t="shared" ref="D30:I30" si="5">SUM(D22:D29)</f>
        <v>-7585423.2295653317</v>
      </c>
      <c r="E30" s="268">
        <f t="shared" si="5"/>
        <v>-798597.54613438156</v>
      </c>
      <c r="F30" s="268">
        <f t="shared" si="5"/>
        <v>-8384020.7756997133</v>
      </c>
      <c r="G30" s="268">
        <f t="shared" si="5"/>
        <v>-7123046.2898450829</v>
      </c>
      <c r="H30" s="268">
        <f t="shared" si="5"/>
        <v>-742733.05920675397</v>
      </c>
      <c r="I30" s="268">
        <f t="shared" si="5"/>
        <v>-7865779.3490518369</v>
      </c>
    </row>
    <row r="31" spans="1:9" x14ac:dyDescent="0.2">
      <c r="B31" s="263"/>
      <c r="C31" s="139" t="s">
        <v>156</v>
      </c>
      <c r="D31" s="269"/>
      <c r="E31" s="269"/>
      <c r="F31" s="269"/>
      <c r="G31" s="269"/>
      <c r="H31" s="269"/>
      <c r="I31" s="270"/>
    </row>
    <row r="32" spans="1:9" x14ac:dyDescent="0.2">
      <c r="A32" s="205"/>
      <c r="B32" s="159"/>
      <c r="C32" s="142" t="s">
        <v>54</v>
      </c>
      <c r="D32" s="266">
        <f>SUMIF('2.4 Shared costs'!$C$9:$C$35,'2. Revenues and expenses'!$C32,'2.4 Shared costs'!$H$9:$H$35)</f>
        <v>0</v>
      </c>
      <c r="E32" s="266">
        <f>SUMIF('2.4 Shared costs'!$C$9:$C$35,'2. Revenues and expenses'!$C32,'2.4 Shared costs'!$I$9:$I$35)</f>
        <v>0</v>
      </c>
      <c r="F32" s="266">
        <f t="shared" ref="F32:F40" si="6">SUM(D32:E32)</f>
        <v>0</v>
      </c>
      <c r="G32" s="267">
        <v>0</v>
      </c>
      <c r="H32" s="267">
        <v>0</v>
      </c>
      <c r="I32" s="266">
        <f t="shared" ref="I32:I40" si="7">SUM(G32:H32)</f>
        <v>0</v>
      </c>
    </row>
    <row r="33" spans="1:9" x14ac:dyDescent="0.2">
      <c r="B33" s="159"/>
      <c r="C33" s="142" t="s">
        <v>63</v>
      </c>
      <c r="D33" s="266">
        <f>SUMIF('2.4 Shared costs'!$C$9:$C$35,'2. Revenues and expenses'!$C33,'2.4 Shared costs'!$H$9:$H$35)</f>
        <v>0</v>
      </c>
      <c r="E33" s="266">
        <f>SUMIF('2.4 Shared costs'!$C$9:$C$35,'2. Revenues and expenses'!$C33,'2.4 Shared costs'!$I$9:$I$35)</f>
        <v>0</v>
      </c>
      <c r="F33" s="266">
        <f t="shared" si="6"/>
        <v>0</v>
      </c>
      <c r="G33" s="267">
        <v>0</v>
      </c>
      <c r="H33" s="267">
        <v>0</v>
      </c>
      <c r="I33" s="266">
        <f t="shared" si="7"/>
        <v>0</v>
      </c>
    </row>
    <row r="34" spans="1:9" x14ac:dyDescent="0.2">
      <c r="B34" s="159"/>
      <c r="C34" s="142" t="s">
        <v>480</v>
      </c>
      <c r="D34" s="266">
        <f>SUMIF('2.4 Shared costs'!$C$9:$C$35,'2. Revenues and expenses'!$C34,'2.4 Shared costs'!$H$9:$H$35)</f>
        <v>0</v>
      </c>
      <c r="E34" s="266">
        <f>SUMIF('2.4 Shared costs'!$C$9:$C$35,'2. Revenues and expenses'!$C34,'2.4 Shared costs'!$I$9:$I$35)</f>
        <v>0</v>
      </c>
      <c r="F34" s="266">
        <f t="shared" si="6"/>
        <v>0</v>
      </c>
      <c r="G34" s="267">
        <v>0</v>
      </c>
      <c r="H34" s="267">
        <v>0</v>
      </c>
      <c r="I34" s="266">
        <f t="shared" si="7"/>
        <v>0</v>
      </c>
    </row>
    <row r="35" spans="1:9" x14ac:dyDescent="0.2">
      <c r="B35" s="373" t="s">
        <v>592</v>
      </c>
      <c r="C35" s="144" t="s">
        <v>55</v>
      </c>
      <c r="D35" s="266">
        <f>SUMIF('2.4 Shared costs'!$C$9:$C$35,'2. Revenues and expenses'!$C35,'2.4 Shared costs'!$H$9:$H$35)</f>
        <v>-1043106.8394327571</v>
      </c>
      <c r="E35" s="266">
        <f>SUMIF('2.4 Shared costs'!$C$9:$C$35,'2. Revenues and expenses'!$C35,'2.4 Shared costs'!$I$9:$I$35)</f>
        <v>0</v>
      </c>
      <c r="F35" s="266">
        <f t="shared" si="6"/>
        <v>-1043106.8394327571</v>
      </c>
      <c r="G35" s="267">
        <v>-680942.74962754035</v>
      </c>
      <c r="H35" s="267">
        <v>0</v>
      </c>
      <c r="I35" s="266">
        <f t="shared" si="7"/>
        <v>-680942.74962754035</v>
      </c>
    </row>
    <row r="36" spans="1:9" x14ac:dyDescent="0.2">
      <c r="B36" s="159"/>
      <c r="C36" s="144" t="s">
        <v>64</v>
      </c>
      <c r="D36" s="266">
        <f>SUMIF('2.4 Shared costs'!$C$9:$C$35,'2. Revenues and expenses'!$C36,'2.4 Shared costs'!$H$9:$H$35)</f>
        <v>0</v>
      </c>
      <c r="E36" s="266">
        <f>SUMIF('2.4 Shared costs'!$C$9:$C$35,'2. Revenues and expenses'!$C36,'2.4 Shared costs'!$I$9:$I$35)</f>
        <v>0</v>
      </c>
      <c r="F36" s="266">
        <f t="shared" si="6"/>
        <v>0</v>
      </c>
      <c r="G36" s="267">
        <v>0</v>
      </c>
      <c r="H36" s="267">
        <v>0</v>
      </c>
      <c r="I36" s="266">
        <f t="shared" si="7"/>
        <v>0</v>
      </c>
    </row>
    <row r="37" spans="1:9" x14ac:dyDescent="0.2">
      <c r="B37" s="159"/>
      <c r="C37" s="142" t="s">
        <v>133</v>
      </c>
      <c r="D37" s="266">
        <f>SUMIF('2.4 Shared costs'!$C$9:$C$35,'2. Revenues and expenses'!$C37,'2.4 Shared costs'!$H$9:$H$35)</f>
        <v>0</v>
      </c>
      <c r="E37" s="266">
        <f>SUMIF('2.4 Shared costs'!$C$9:$C$35,'2. Revenues and expenses'!$C37,'2.4 Shared costs'!$I$9:$I$35)</f>
        <v>0</v>
      </c>
      <c r="F37" s="266">
        <f t="shared" si="6"/>
        <v>0</v>
      </c>
      <c r="G37" s="267">
        <v>0</v>
      </c>
      <c r="H37" s="267">
        <v>0</v>
      </c>
      <c r="I37" s="266">
        <f t="shared" si="7"/>
        <v>0</v>
      </c>
    </row>
    <row r="38" spans="1:9" x14ac:dyDescent="0.2">
      <c r="B38" s="159"/>
      <c r="C38" s="142" t="s">
        <v>56</v>
      </c>
      <c r="D38" s="266">
        <f>SUMIF('2.4 Shared costs'!$C$9:$C$35,'2. Revenues and expenses'!$C38,'2.4 Shared costs'!$H$9:$H$35)</f>
        <v>0</v>
      </c>
      <c r="E38" s="266">
        <f>SUMIF('2.4 Shared costs'!$C$9:$C$35,'2. Revenues and expenses'!$C38,'2.4 Shared costs'!$I$9:$I$35)</f>
        <v>0</v>
      </c>
      <c r="F38" s="266">
        <f t="shared" si="6"/>
        <v>0</v>
      </c>
      <c r="G38" s="267">
        <v>0</v>
      </c>
      <c r="H38" s="267">
        <v>0</v>
      </c>
      <c r="I38" s="266">
        <f t="shared" si="7"/>
        <v>0</v>
      </c>
    </row>
    <row r="39" spans="1:9" x14ac:dyDescent="0.2">
      <c r="B39" s="373" t="s">
        <v>593</v>
      </c>
      <c r="C39" s="142" t="s">
        <v>481</v>
      </c>
      <c r="D39" s="266">
        <f>SUMIF('2.4 Shared costs'!$C$9:$C$35,'2. Revenues and expenses'!$C39,'2.4 Shared costs'!$H$9:$H$35)</f>
        <v>0</v>
      </c>
      <c r="E39" s="266">
        <f>SUMIF('2.4 Shared costs'!$C$9:$C$35,'2. Revenues and expenses'!$C39,'2.4 Shared costs'!$I$9:$I$35)</f>
        <v>0</v>
      </c>
      <c r="F39" s="266">
        <f t="shared" si="6"/>
        <v>0</v>
      </c>
      <c r="G39" s="267">
        <v>0</v>
      </c>
      <c r="H39" s="267">
        <v>0</v>
      </c>
      <c r="I39" s="266">
        <f t="shared" si="7"/>
        <v>0</v>
      </c>
    </row>
    <row r="40" spans="1:9" x14ac:dyDescent="0.2">
      <c r="B40" s="373" t="s">
        <v>594</v>
      </c>
      <c r="C40" s="144" t="s">
        <v>178</v>
      </c>
      <c r="D40" s="266">
        <f>SUMIF('2.4 Shared costs'!$C$9:$C$35,'2. Revenues and expenses'!$C40,'2.4 Shared costs'!$H$9:$H$35)</f>
        <v>-5259996.5893969778</v>
      </c>
      <c r="E40" s="266">
        <f>SUMIF('2.4 Shared costs'!$C$9:$C$35,'2. Revenues and expenses'!$C40,'2.4 Shared costs'!$I$9:$I$35)</f>
        <v>0</v>
      </c>
      <c r="F40" s="266">
        <f t="shared" si="6"/>
        <v>-5259996.5893969778</v>
      </c>
      <c r="G40" s="267">
        <v>-3113179.6171262921</v>
      </c>
      <c r="H40" s="267">
        <v>0</v>
      </c>
      <c r="I40" s="266">
        <f t="shared" si="7"/>
        <v>-3113179.6171262921</v>
      </c>
    </row>
    <row r="41" spans="1:9" x14ac:dyDescent="0.2">
      <c r="B41" s="262"/>
      <c r="C41" s="143" t="s">
        <v>179</v>
      </c>
      <c r="D41" s="268">
        <f>SUM(D32:D40)</f>
        <v>-6303103.4288297351</v>
      </c>
      <c r="E41" s="268">
        <f>SUM(E32:E40)</f>
        <v>0</v>
      </c>
      <c r="F41" s="268">
        <f>SUM(F32:F40)</f>
        <v>-6303103.4288297351</v>
      </c>
      <c r="G41" s="267">
        <v>-3794122.3667538324</v>
      </c>
      <c r="H41" s="267">
        <v>0</v>
      </c>
      <c r="I41" s="268">
        <f>SUM(I32:I40)</f>
        <v>-3794122.3667538324</v>
      </c>
    </row>
    <row r="42" spans="1:9" x14ac:dyDescent="0.2">
      <c r="B42" s="262"/>
      <c r="C42" s="143" t="s">
        <v>61</v>
      </c>
      <c r="D42" s="268">
        <f>D30+D41</f>
        <v>-13888526.658395067</v>
      </c>
      <c r="E42" s="268">
        <f>E30+E41</f>
        <v>-798597.54613438156</v>
      </c>
      <c r="F42" s="268">
        <f>F30+F41</f>
        <v>-14687124.204529449</v>
      </c>
      <c r="G42" s="267">
        <v>-10917168.656598914</v>
      </c>
      <c r="H42" s="267">
        <v>-742733.05920675397</v>
      </c>
      <c r="I42" s="268">
        <f>I30+I41</f>
        <v>-11659901.715805668</v>
      </c>
    </row>
    <row r="43" spans="1:9" x14ac:dyDescent="0.2">
      <c r="A43" s="205"/>
      <c r="B43" s="159"/>
      <c r="C43" s="143" t="s">
        <v>99</v>
      </c>
      <c r="D43" s="266">
        <f>D20+D42</f>
        <v>23622105.155301481</v>
      </c>
      <c r="E43" s="266">
        <f>E20+E42</f>
        <v>3150542.4838656182</v>
      </c>
      <c r="F43" s="266">
        <f>F20+F42</f>
        <v>26772647.6391671</v>
      </c>
      <c r="G43" s="267">
        <v>24475884.123401087</v>
      </c>
      <c r="H43" s="267">
        <v>2947765.2607932459</v>
      </c>
      <c r="I43" s="266">
        <f>I20+I42</f>
        <v>27423649.384194333</v>
      </c>
    </row>
    <row r="44" spans="1:9" x14ac:dyDescent="0.2">
      <c r="A44" s="29"/>
    </row>
  </sheetData>
  <mergeCells count="4">
    <mergeCell ref="B5:D5"/>
    <mergeCell ref="D7:F7"/>
    <mergeCell ref="G7:I7"/>
    <mergeCell ref="B1:D1"/>
  </mergeCells>
  <phoneticPr fontId="37" type="noConversion"/>
  <pageMargins left="0.75" right="0.75" top="1" bottom="1" header="0.5" footer="0.5"/>
  <pageSetup paperSize="9" scale="66"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I22"/>
  <sheetViews>
    <sheetView zoomScale="80" zoomScaleNormal="80" workbookViewId="0"/>
  </sheetViews>
  <sheetFormatPr defaultColWidth="9.28515625" defaultRowHeight="12.75" x14ac:dyDescent="0.2"/>
  <cols>
    <col min="1" max="1" width="12" style="22" customWidth="1"/>
    <col min="2" max="2" width="24.7109375" style="22" customWidth="1"/>
    <col min="3" max="3" width="43.42578125" style="22" customWidth="1"/>
    <col min="4" max="9" width="20.7109375" style="22" customWidth="1"/>
    <col min="10" max="16384" width="9.28515625" style="22"/>
  </cols>
  <sheetData>
    <row r="1" spans="2:9" ht="20.25" x14ac:dyDescent="0.3">
      <c r="B1" s="470" t="s">
        <v>139</v>
      </c>
      <c r="C1" s="470"/>
      <c r="D1" s="21"/>
      <c r="E1" s="21"/>
      <c r="F1" s="21"/>
      <c r="G1" s="21"/>
      <c r="H1" s="21"/>
      <c r="I1" s="21"/>
    </row>
    <row r="2" spans="2:9" ht="16.5" customHeight="1" x14ac:dyDescent="0.45">
      <c r="B2" s="52" t="str">
        <f>Tradingname</f>
        <v>APA OPERATIONS PTY LIMITED</v>
      </c>
      <c r="C2" s="53"/>
      <c r="I2" s="47"/>
    </row>
    <row r="3" spans="2:9" ht="15" x14ac:dyDescent="0.25">
      <c r="B3" s="54" t="s">
        <v>240</v>
      </c>
      <c r="C3" s="55" t="str">
        <f>TEXT(Yearstart,"dd/mm/yyyy")&amp;" to "&amp;TEXT(Yearending,"dd/mm/yyyy")</f>
        <v>01/07/2022 to 30/06/2023</v>
      </c>
    </row>
    <row r="4" spans="2:9" ht="12.75" customHeight="1" x14ac:dyDescent="0.3">
      <c r="B4" s="20"/>
      <c r="D4" s="44"/>
      <c r="G4" s="44"/>
    </row>
    <row r="5" spans="2:9" ht="15.75" x14ac:dyDescent="0.2">
      <c r="B5" s="465" t="s">
        <v>186</v>
      </c>
      <c r="C5" s="465"/>
      <c r="D5" s="465"/>
    </row>
    <row r="6" spans="2:9" x14ac:dyDescent="0.2">
      <c r="B6" s="24"/>
      <c r="C6" s="25"/>
      <c r="D6" s="26"/>
      <c r="E6" s="26"/>
      <c r="F6" s="26"/>
      <c r="G6" s="26"/>
      <c r="H6" s="26"/>
      <c r="I6" s="26"/>
    </row>
    <row r="7" spans="2:9" ht="21" customHeight="1" x14ac:dyDescent="0.2">
      <c r="B7" s="98"/>
      <c r="C7" s="98"/>
      <c r="D7" s="466" t="s">
        <v>231</v>
      </c>
      <c r="E7" s="467"/>
      <c r="F7" s="468"/>
      <c r="G7" s="466" t="s">
        <v>232</v>
      </c>
      <c r="H7" s="467"/>
      <c r="I7" s="468"/>
    </row>
    <row r="8" spans="2:9" ht="51" customHeight="1" x14ac:dyDescent="0.2">
      <c r="B8" s="97" t="s">
        <v>223</v>
      </c>
      <c r="C8" s="98" t="s">
        <v>19</v>
      </c>
      <c r="D8" s="104" t="s">
        <v>57</v>
      </c>
      <c r="E8" s="104" t="s">
        <v>58</v>
      </c>
      <c r="F8" s="104" t="s">
        <v>25</v>
      </c>
      <c r="G8" s="104" t="s">
        <v>57</v>
      </c>
      <c r="H8" s="104" t="s">
        <v>58</v>
      </c>
      <c r="I8" s="104" t="s">
        <v>25</v>
      </c>
    </row>
    <row r="9" spans="2:9" ht="15.75" customHeight="1" x14ac:dyDescent="0.2">
      <c r="B9" s="97"/>
      <c r="C9" s="98"/>
      <c r="D9" s="106" t="s">
        <v>183</v>
      </c>
      <c r="E9" s="106" t="s">
        <v>183</v>
      </c>
      <c r="F9" s="106" t="s">
        <v>183</v>
      </c>
      <c r="G9" s="106" t="s">
        <v>183</v>
      </c>
      <c r="H9" s="106" t="s">
        <v>183</v>
      </c>
      <c r="I9" s="106" t="s">
        <v>183</v>
      </c>
    </row>
    <row r="10" spans="2:9" x14ac:dyDescent="0.2">
      <c r="B10" s="138"/>
      <c r="C10" s="315" t="s">
        <v>139</v>
      </c>
      <c r="D10" s="140"/>
      <c r="E10" s="140"/>
      <c r="F10" s="140"/>
      <c r="G10" s="140"/>
      <c r="H10" s="140"/>
      <c r="I10" s="141"/>
    </row>
    <row r="11" spans="2:9" x14ac:dyDescent="0.2">
      <c r="B11" s="373" t="s">
        <v>590</v>
      </c>
      <c r="C11" s="142" t="s">
        <v>175</v>
      </c>
      <c r="D11" s="267">
        <v>34595428.523948357</v>
      </c>
      <c r="E11" s="267">
        <v>3830665.8290999997</v>
      </c>
      <c r="F11" s="266">
        <f t="shared" ref="F11:F20" si="0">SUM(D11:E11)</f>
        <v>38426094.353048354</v>
      </c>
      <c r="G11" s="267">
        <v>32770450.655728463</v>
      </c>
      <c r="H11" s="267">
        <v>3579783.3703999999</v>
      </c>
      <c r="I11" s="266">
        <f t="shared" ref="I11:I20" si="1">SUM(G11:H11)</f>
        <v>36350234.026128463</v>
      </c>
    </row>
    <row r="12" spans="2:9" x14ac:dyDescent="0.2">
      <c r="B12" s="373" t="s">
        <v>376</v>
      </c>
      <c r="C12" s="142" t="s">
        <v>155</v>
      </c>
      <c r="D12" s="267">
        <v>2915203.2897481942</v>
      </c>
      <c r="E12" s="267">
        <v>0</v>
      </c>
      <c r="F12" s="266">
        <f t="shared" si="0"/>
        <v>2915203.2897481942</v>
      </c>
      <c r="G12" s="267">
        <v>2587009.1825203174</v>
      </c>
      <c r="H12" s="267">
        <v>0</v>
      </c>
      <c r="I12" s="266">
        <f t="shared" si="1"/>
        <v>2587009.1825203174</v>
      </c>
    </row>
    <row r="13" spans="2:9" x14ac:dyDescent="0.2">
      <c r="B13" s="373" t="s">
        <v>376</v>
      </c>
      <c r="C13" s="142" t="s">
        <v>80</v>
      </c>
      <c r="D13" s="267">
        <v>0</v>
      </c>
      <c r="E13" s="267">
        <v>0</v>
      </c>
      <c r="F13" s="266">
        <f t="shared" si="0"/>
        <v>0</v>
      </c>
      <c r="G13" s="267">
        <v>0</v>
      </c>
      <c r="H13" s="267">
        <v>0</v>
      </c>
      <c r="I13" s="266">
        <f t="shared" si="1"/>
        <v>0</v>
      </c>
    </row>
    <row r="14" spans="2:9" x14ac:dyDescent="0.2">
      <c r="B14" s="373" t="s">
        <v>376</v>
      </c>
      <c r="C14" s="142" t="s">
        <v>235</v>
      </c>
      <c r="D14" s="267">
        <v>0</v>
      </c>
      <c r="E14" s="267">
        <v>0</v>
      </c>
      <c r="F14" s="266">
        <f t="shared" si="0"/>
        <v>0</v>
      </c>
      <c r="G14" s="267">
        <v>0</v>
      </c>
      <c r="H14" s="267">
        <v>0</v>
      </c>
      <c r="I14" s="266">
        <f t="shared" si="1"/>
        <v>0</v>
      </c>
    </row>
    <row r="15" spans="2:9" ht="25.5" x14ac:dyDescent="0.2">
      <c r="B15" s="373" t="s">
        <v>376</v>
      </c>
      <c r="C15" s="145" t="s">
        <v>236</v>
      </c>
      <c r="D15" s="267">
        <v>0</v>
      </c>
      <c r="E15" s="267">
        <v>0</v>
      </c>
      <c r="F15" s="266">
        <f t="shared" si="0"/>
        <v>0</v>
      </c>
      <c r="G15" s="267">
        <v>0</v>
      </c>
      <c r="H15" s="267">
        <v>0</v>
      </c>
      <c r="I15" s="266">
        <f t="shared" si="1"/>
        <v>0</v>
      </c>
    </row>
    <row r="16" spans="2:9" x14ac:dyDescent="0.2">
      <c r="B16" s="373" t="s">
        <v>376</v>
      </c>
      <c r="C16" s="316" t="s">
        <v>482</v>
      </c>
      <c r="D16" s="267">
        <v>0</v>
      </c>
      <c r="E16" s="267">
        <v>0</v>
      </c>
      <c r="F16" s="266">
        <f>SUM(D16:E16)</f>
        <v>0</v>
      </c>
      <c r="G16" s="267">
        <v>0</v>
      </c>
      <c r="H16" s="267">
        <v>0</v>
      </c>
      <c r="I16" s="266">
        <f>SUM(G16:H16)</f>
        <v>0</v>
      </c>
    </row>
    <row r="17" spans="2:9" x14ac:dyDescent="0.2">
      <c r="B17" s="373" t="s">
        <v>376</v>
      </c>
      <c r="C17" s="316" t="s">
        <v>483</v>
      </c>
      <c r="D17" s="267">
        <v>0</v>
      </c>
      <c r="E17" s="267">
        <v>0</v>
      </c>
      <c r="F17" s="266">
        <f>SUM(D17:E17)</f>
        <v>0</v>
      </c>
      <c r="G17" s="267">
        <v>0</v>
      </c>
      <c r="H17" s="267">
        <v>0</v>
      </c>
      <c r="I17" s="266">
        <f>SUM(G17:H17)</f>
        <v>0</v>
      </c>
    </row>
    <row r="18" spans="2:9" x14ac:dyDescent="0.2">
      <c r="B18" s="373" t="s">
        <v>376</v>
      </c>
      <c r="C18" s="142" t="s">
        <v>81</v>
      </c>
      <c r="D18" s="267">
        <v>0</v>
      </c>
      <c r="E18" s="267">
        <v>0</v>
      </c>
      <c r="F18" s="266">
        <f t="shared" si="0"/>
        <v>0</v>
      </c>
      <c r="G18" s="267">
        <v>0</v>
      </c>
      <c r="H18" s="267">
        <v>0</v>
      </c>
      <c r="I18" s="266">
        <f t="shared" si="1"/>
        <v>0</v>
      </c>
    </row>
    <row r="19" spans="2:9" x14ac:dyDescent="0.2">
      <c r="B19" s="373" t="s">
        <v>376</v>
      </c>
      <c r="C19" s="142" t="s">
        <v>82</v>
      </c>
      <c r="D19" s="267">
        <v>0</v>
      </c>
      <c r="E19" s="267">
        <v>0</v>
      </c>
      <c r="F19" s="266">
        <f t="shared" si="0"/>
        <v>0</v>
      </c>
      <c r="G19" s="267">
        <v>0</v>
      </c>
      <c r="H19" s="267">
        <v>0</v>
      </c>
      <c r="I19" s="266">
        <f t="shared" si="1"/>
        <v>0</v>
      </c>
    </row>
    <row r="20" spans="2:9" x14ac:dyDescent="0.2">
      <c r="B20" s="373" t="s">
        <v>376</v>
      </c>
      <c r="C20" s="316" t="s">
        <v>484</v>
      </c>
      <c r="D20" s="267">
        <v>0</v>
      </c>
      <c r="E20" s="267">
        <v>118474.2009</v>
      </c>
      <c r="F20" s="266">
        <f t="shared" si="0"/>
        <v>118474.2009</v>
      </c>
      <c r="G20" s="267">
        <v>35592.941751217237</v>
      </c>
      <c r="H20" s="267">
        <v>110714.94959999999</v>
      </c>
      <c r="I20" s="266">
        <f t="shared" si="1"/>
        <v>146307.89135121723</v>
      </c>
    </row>
    <row r="21" spans="2:9" x14ac:dyDescent="0.2">
      <c r="B21" s="265"/>
      <c r="C21" s="317" t="s">
        <v>129</v>
      </c>
      <c r="D21" s="268">
        <f t="shared" ref="D21:I21" si="2">SUM(D11:D20)</f>
        <v>37510631.813696548</v>
      </c>
      <c r="E21" s="268">
        <f t="shared" si="2"/>
        <v>3949140.03</v>
      </c>
      <c r="F21" s="268">
        <f t="shared" si="2"/>
        <v>41459771.84369655</v>
      </c>
      <c r="G21" s="268">
        <f t="shared" si="2"/>
        <v>35393052.780000001</v>
      </c>
      <c r="H21" s="268">
        <f t="shared" si="2"/>
        <v>3690498.32</v>
      </c>
      <c r="I21" s="268">
        <f t="shared" si="2"/>
        <v>39083551.099999994</v>
      </c>
    </row>
    <row r="22" spans="2:9" x14ac:dyDescent="0.2">
      <c r="B22" s="44"/>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J27"/>
  <sheetViews>
    <sheetView zoomScale="80" zoomScaleNormal="80" workbookViewId="0"/>
  </sheetViews>
  <sheetFormatPr defaultColWidth="9.28515625" defaultRowHeight="12.75" x14ac:dyDescent="0.2"/>
  <cols>
    <col min="1" max="1" width="12" style="22" customWidth="1"/>
    <col min="2" max="2" width="37.5703125" style="22" customWidth="1"/>
    <col min="3" max="3" width="42.7109375" style="22" customWidth="1"/>
    <col min="4" max="5" width="27.28515625" style="22" customWidth="1"/>
    <col min="6" max="6" width="5.7109375" style="22" customWidth="1"/>
    <col min="7" max="7" width="6.7109375" style="22" customWidth="1"/>
    <col min="8" max="10" width="19.7109375" style="22" customWidth="1"/>
    <col min="11" max="11" width="18.28515625" style="22" customWidth="1"/>
    <col min="12" max="16384" width="9.28515625" style="22"/>
  </cols>
  <sheetData>
    <row r="1" spans="2:10" ht="20.25" x14ac:dyDescent="0.3">
      <c r="B1" s="23" t="s">
        <v>196</v>
      </c>
      <c r="C1" s="21"/>
      <c r="D1" s="21"/>
      <c r="E1" s="21"/>
      <c r="F1" s="21"/>
      <c r="G1" s="21"/>
      <c r="H1" s="21"/>
      <c r="I1" s="21"/>
      <c r="J1" s="21"/>
    </row>
    <row r="2" spans="2:10" ht="15.75" customHeight="1" x14ac:dyDescent="0.25">
      <c r="B2" s="52" t="str">
        <f>Tradingname</f>
        <v>APA OPERATIONS PTY LIMITED</v>
      </c>
      <c r="C2" s="53"/>
    </row>
    <row r="3" spans="2:10" ht="18.75" customHeight="1" x14ac:dyDescent="0.45">
      <c r="B3" s="54" t="s">
        <v>240</v>
      </c>
      <c r="C3" s="55" t="str">
        <f>TEXT(Yearstart,"dd/mm/yyyy")&amp;" to "&amp;TEXT(Yearending,"dd/mm/yyyy")</f>
        <v>01/07/2022 to 30/06/2023</v>
      </c>
      <c r="F3" s="47"/>
    </row>
    <row r="4" spans="2:10" ht="20.25" x14ac:dyDescent="0.3">
      <c r="B4" s="20"/>
    </row>
    <row r="5" spans="2:10" ht="15.75" x14ac:dyDescent="0.25">
      <c r="B5" s="32" t="s">
        <v>187</v>
      </c>
    </row>
    <row r="6" spans="2:10" x14ac:dyDescent="0.2">
      <c r="B6" s="24"/>
      <c r="C6" s="27"/>
      <c r="D6" s="27"/>
      <c r="E6" s="27"/>
      <c r="F6" s="27"/>
      <c r="G6" s="28"/>
      <c r="H6" s="33"/>
      <c r="I6" s="29"/>
      <c r="J6" s="29"/>
    </row>
    <row r="7" spans="2:10" ht="39" customHeight="1" x14ac:dyDescent="0.2">
      <c r="B7" s="109" t="s">
        <v>19</v>
      </c>
      <c r="C7" s="104" t="s">
        <v>57</v>
      </c>
      <c r="D7" s="104" t="s">
        <v>58</v>
      </c>
      <c r="E7" s="104" t="s">
        <v>25</v>
      </c>
    </row>
    <row r="8" spans="2:10" ht="13.5" customHeight="1" x14ac:dyDescent="0.2">
      <c r="B8" s="97"/>
      <c r="C8" s="106" t="s">
        <v>183</v>
      </c>
      <c r="D8" s="106" t="s">
        <v>183</v>
      </c>
      <c r="E8" s="106" t="s">
        <v>183</v>
      </c>
    </row>
    <row r="9" spans="2:10" ht="13.5" customHeight="1" x14ac:dyDescent="0.2">
      <c r="B9" s="248" t="s">
        <v>595</v>
      </c>
      <c r="C9" s="278">
        <v>0</v>
      </c>
      <c r="D9" s="278">
        <v>0</v>
      </c>
      <c r="E9" s="279">
        <f t="shared" ref="E9:E14" si="0">SUM(C9:D9)</f>
        <v>0</v>
      </c>
    </row>
    <row r="10" spans="2:10" ht="13.5" customHeight="1" x14ac:dyDescent="0.2">
      <c r="B10" s="248"/>
      <c r="C10" s="278"/>
      <c r="D10" s="278"/>
      <c r="E10" s="279">
        <f t="shared" si="0"/>
        <v>0</v>
      </c>
    </row>
    <row r="11" spans="2:10" ht="13.5" customHeight="1" x14ac:dyDescent="0.2">
      <c r="B11" s="248"/>
      <c r="C11" s="278"/>
      <c r="D11" s="278"/>
      <c r="E11" s="279">
        <f t="shared" si="0"/>
        <v>0</v>
      </c>
    </row>
    <row r="12" spans="2:10" ht="13.5" customHeight="1" x14ac:dyDescent="0.2">
      <c r="B12" s="248"/>
      <c r="C12" s="278"/>
      <c r="D12" s="278"/>
      <c r="E12" s="279">
        <f t="shared" si="0"/>
        <v>0</v>
      </c>
    </row>
    <row r="13" spans="2:10" ht="13.5" customHeight="1" x14ac:dyDescent="0.2">
      <c r="B13" s="248"/>
      <c r="C13" s="278"/>
      <c r="D13" s="278"/>
      <c r="E13" s="279">
        <f t="shared" si="0"/>
        <v>0</v>
      </c>
    </row>
    <row r="14" spans="2:10" ht="13.5" customHeight="1" x14ac:dyDescent="0.2">
      <c r="B14" s="248"/>
      <c r="C14" s="278"/>
      <c r="D14" s="278"/>
      <c r="E14" s="279">
        <f t="shared" si="0"/>
        <v>0</v>
      </c>
    </row>
    <row r="15" spans="2:10" x14ac:dyDescent="0.2">
      <c r="B15" s="108" t="s">
        <v>25</v>
      </c>
      <c r="C15" s="268">
        <f>SUM(C9:C14)</f>
        <v>0</v>
      </c>
      <c r="D15" s="268">
        <f>SUM(D9:D14)</f>
        <v>0</v>
      </c>
      <c r="E15" s="268">
        <f>SUM(E9:E14)</f>
        <v>0</v>
      </c>
    </row>
    <row r="17" spans="2:6" ht="15.75" x14ac:dyDescent="0.25">
      <c r="B17" s="32" t="s">
        <v>188</v>
      </c>
    </row>
    <row r="18" spans="2:6" ht="19.5" customHeight="1" x14ac:dyDescent="0.2">
      <c r="B18" s="24"/>
      <c r="C18" s="27"/>
      <c r="D18" s="27"/>
      <c r="E18" s="27"/>
      <c r="F18" s="27"/>
    </row>
    <row r="19" spans="2:6" ht="24.75" customHeight="1" x14ac:dyDescent="0.2">
      <c r="B19" s="97" t="s">
        <v>135</v>
      </c>
      <c r="C19" s="110" t="s">
        <v>19</v>
      </c>
      <c r="D19" s="104" t="s">
        <v>25</v>
      </c>
    </row>
    <row r="20" spans="2:6" x14ac:dyDescent="0.2">
      <c r="B20" s="97"/>
      <c r="C20" s="106"/>
      <c r="D20" s="106" t="s">
        <v>183</v>
      </c>
    </row>
    <row r="21" spans="2:6" x14ac:dyDescent="0.2">
      <c r="B21" s="248"/>
      <c r="C21" s="250"/>
      <c r="D21" s="277"/>
    </row>
    <row r="22" spans="2:6" x14ac:dyDescent="0.2">
      <c r="B22" s="248"/>
      <c r="C22" s="250"/>
      <c r="D22" s="277"/>
    </row>
    <row r="23" spans="2:6" x14ac:dyDescent="0.2">
      <c r="B23" s="248"/>
      <c r="C23" s="250"/>
      <c r="D23" s="277"/>
    </row>
    <row r="24" spans="2:6" x14ac:dyDescent="0.2">
      <c r="B24" s="248"/>
      <c r="C24" s="250"/>
      <c r="D24" s="277"/>
    </row>
    <row r="25" spans="2:6" x14ac:dyDescent="0.2">
      <c r="B25" s="248"/>
      <c r="C25" s="250"/>
      <c r="D25" s="277"/>
    </row>
    <row r="26" spans="2:6" x14ac:dyDescent="0.2">
      <c r="B26" s="248"/>
      <c r="C26" s="250"/>
      <c r="D26" s="277"/>
    </row>
    <row r="27" spans="2:6" x14ac:dyDescent="0.2">
      <c r="B27" s="471" t="s">
        <v>134</v>
      </c>
      <c r="C27" s="472"/>
      <c r="D27" s="268">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H36"/>
  <sheetViews>
    <sheetView zoomScale="80" zoomScaleNormal="80" workbookViewId="0"/>
  </sheetViews>
  <sheetFormatPr defaultColWidth="9.28515625" defaultRowHeight="12.75" x14ac:dyDescent="0.2"/>
  <cols>
    <col min="1" max="1" width="12.42578125" style="34" customWidth="1"/>
    <col min="2" max="2" width="18.5703125" style="34" customWidth="1"/>
    <col min="3" max="3" width="42.28515625" style="34" customWidth="1"/>
    <col min="4" max="4" width="26.7109375" style="34" customWidth="1"/>
    <col min="5" max="5" width="22.5703125" style="34" customWidth="1"/>
    <col min="6" max="6" width="20.5703125" style="34" customWidth="1"/>
    <col min="7" max="8" width="22.5703125" style="34" customWidth="1"/>
    <col min="9" max="9" width="9.42578125" style="34" customWidth="1"/>
    <col min="10" max="10" width="25.28515625" style="34" customWidth="1"/>
    <col min="11" max="16384" width="9.28515625" style="34"/>
  </cols>
  <sheetData>
    <row r="1" spans="2:8" ht="20.25" x14ac:dyDescent="0.3">
      <c r="B1" s="473" t="s">
        <v>191</v>
      </c>
      <c r="C1" s="473"/>
      <c r="D1" s="21"/>
      <c r="E1" s="21"/>
      <c r="F1" s="21"/>
      <c r="G1" s="21"/>
      <c r="H1" s="21"/>
    </row>
    <row r="2" spans="2:8" ht="17.25" customHeight="1" x14ac:dyDescent="0.3">
      <c r="B2" s="52" t="str">
        <f>Tradingname</f>
        <v>APA OPERATIONS PTY LIMITED</v>
      </c>
      <c r="C2" s="53"/>
      <c r="D2" s="35"/>
      <c r="E2" s="474" t="s">
        <v>485</v>
      </c>
      <c r="F2" s="474"/>
      <c r="G2" s="474"/>
      <c r="H2" s="35"/>
    </row>
    <row r="3" spans="2:8" ht="17.25" customHeight="1" x14ac:dyDescent="0.25">
      <c r="B3" s="54" t="s">
        <v>240</v>
      </c>
      <c r="C3" s="55" t="str">
        <f>TEXT(Yearstart,"dd/mm/yyyy")&amp;" to "&amp;TEXT(Yearending,"dd/mm/yyyy")</f>
        <v>01/07/2022 to 30/06/2023</v>
      </c>
      <c r="E3" s="474"/>
      <c r="F3" s="474"/>
      <c r="G3" s="474"/>
    </row>
    <row r="4" spans="2:8" ht="14.25" customHeight="1" x14ac:dyDescent="0.3">
      <c r="B4" s="20"/>
      <c r="E4" s="474"/>
      <c r="F4" s="474"/>
      <c r="G4" s="474"/>
    </row>
    <row r="5" spans="2:8" ht="15.75" x14ac:dyDescent="0.25">
      <c r="B5" s="38" t="s">
        <v>192</v>
      </c>
      <c r="C5" s="36"/>
      <c r="D5" s="36"/>
      <c r="E5" s="36"/>
      <c r="F5" s="37"/>
      <c r="G5" s="36"/>
      <c r="H5" s="36"/>
    </row>
    <row r="6" spans="2:8" ht="15.75" x14ac:dyDescent="0.25">
      <c r="B6" s="38"/>
      <c r="C6" s="36"/>
      <c r="D6" s="36"/>
      <c r="E6" s="36"/>
      <c r="F6" s="37"/>
      <c r="G6" s="36"/>
      <c r="H6" s="36"/>
    </row>
    <row r="7" spans="2:8" ht="40.5" customHeight="1" x14ac:dyDescent="0.2">
      <c r="B7" s="111" t="s">
        <v>223</v>
      </c>
      <c r="C7" s="111" t="s">
        <v>189</v>
      </c>
      <c r="D7" s="112" t="s">
        <v>218</v>
      </c>
      <c r="E7" s="112" t="s">
        <v>220</v>
      </c>
      <c r="F7" s="112" t="s">
        <v>69</v>
      </c>
      <c r="G7" s="112" t="s">
        <v>89</v>
      </c>
      <c r="H7" s="112" t="s">
        <v>90</v>
      </c>
    </row>
    <row r="8" spans="2:8" x14ac:dyDescent="0.2">
      <c r="B8" s="113"/>
      <c r="C8" s="111" t="s">
        <v>190</v>
      </c>
      <c r="D8" s="114" t="s">
        <v>183</v>
      </c>
      <c r="E8" s="114" t="s">
        <v>183</v>
      </c>
      <c r="F8" s="114"/>
      <c r="G8" s="114" t="s">
        <v>183</v>
      </c>
      <c r="H8" s="114" t="s">
        <v>183</v>
      </c>
    </row>
    <row r="9" spans="2:8" x14ac:dyDescent="0.2">
      <c r="B9" s="146"/>
      <c r="C9" s="146"/>
      <c r="D9" s="280"/>
      <c r="E9" s="280"/>
      <c r="F9" s="115"/>
      <c r="G9" s="266">
        <f t="shared" ref="G9:G35" si="0">D9*F9</f>
        <v>0</v>
      </c>
      <c r="H9" s="266">
        <f>E9*F9</f>
        <v>0</v>
      </c>
    </row>
    <row r="10" spans="2:8" x14ac:dyDescent="0.2">
      <c r="B10" s="146"/>
      <c r="C10" s="146"/>
      <c r="D10" s="280"/>
      <c r="E10" s="280"/>
      <c r="F10" s="115"/>
      <c r="G10" s="266">
        <f t="shared" si="0"/>
        <v>0</v>
      </c>
      <c r="H10" s="266">
        <f t="shared" ref="H10:H35" si="1">E10*F10</f>
        <v>0</v>
      </c>
    </row>
    <row r="11" spans="2:8" x14ac:dyDescent="0.2">
      <c r="B11" s="146"/>
      <c r="C11" s="146"/>
      <c r="D11" s="280"/>
      <c r="E11" s="280"/>
      <c r="F11" s="115"/>
      <c r="G11" s="266">
        <f t="shared" si="0"/>
        <v>0</v>
      </c>
      <c r="H11" s="266">
        <f t="shared" si="1"/>
        <v>0</v>
      </c>
    </row>
    <row r="12" spans="2:8" x14ac:dyDescent="0.2">
      <c r="B12" s="146"/>
      <c r="C12" s="146"/>
      <c r="D12" s="280"/>
      <c r="E12" s="280"/>
      <c r="F12" s="115"/>
      <c r="G12" s="266">
        <f t="shared" si="0"/>
        <v>0</v>
      </c>
      <c r="H12" s="266">
        <f t="shared" si="1"/>
        <v>0</v>
      </c>
    </row>
    <row r="13" spans="2:8" x14ac:dyDescent="0.2">
      <c r="B13" s="146"/>
      <c r="C13" s="146"/>
      <c r="D13" s="280"/>
      <c r="E13" s="280"/>
      <c r="F13" s="115"/>
      <c r="G13" s="266">
        <f t="shared" si="0"/>
        <v>0</v>
      </c>
      <c r="H13" s="266">
        <f t="shared" si="1"/>
        <v>0</v>
      </c>
    </row>
    <row r="14" spans="2:8" x14ac:dyDescent="0.2">
      <c r="B14" s="146"/>
      <c r="C14" s="146"/>
      <c r="D14" s="280"/>
      <c r="E14" s="280"/>
      <c r="F14" s="115"/>
      <c r="G14" s="266">
        <f t="shared" si="0"/>
        <v>0</v>
      </c>
      <c r="H14" s="266">
        <f t="shared" si="1"/>
        <v>0</v>
      </c>
    </row>
    <row r="15" spans="2:8" x14ac:dyDescent="0.2">
      <c r="B15" s="146"/>
      <c r="C15" s="146"/>
      <c r="D15" s="280"/>
      <c r="E15" s="280"/>
      <c r="F15" s="115"/>
      <c r="G15" s="266">
        <f t="shared" si="0"/>
        <v>0</v>
      </c>
      <c r="H15" s="266">
        <f t="shared" si="1"/>
        <v>0</v>
      </c>
    </row>
    <row r="16" spans="2:8" x14ac:dyDescent="0.2">
      <c r="B16" s="146"/>
      <c r="C16" s="146"/>
      <c r="D16" s="280"/>
      <c r="E16" s="280"/>
      <c r="F16" s="115"/>
      <c r="G16" s="266">
        <f t="shared" si="0"/>
        <v>0</v>
      </c>
      <c r="H16" s="266">
        <f t="shared" si="1"/>
        <v>0</v>
      </c>
    </row>
    <row r="17" spans="2:8" x14ac:dyDescent="0.2">
      <c r="B17" s="146"/>
      <c r="C17" s="146"/>
      <c r="D17" s="280"/>
      <c r="E17" s="280"/>
      <c r="F17" s="115"/>
      <c r="G17" s="266">
        <f t="shared" si="0"/>
        <v>0</v>
      </c>
      <c r="H17" s="266">
        <f t="shared" si="1"/>
        <v>0</v>
      </c>
    </row>
    <row r="18" spans="2:8" x14ac:dyDescent="0.2">
      <c r="B18" s="146"/>
      <c r="C18" s="146"/>
      <c r="D18" s="280"/>
      <c r="E18" s="280"/>
      <c r="F18" s="115"/>
      <c r="G18" s="266">
        <f t="shared" si="0"/>
        <v>0</v>
      </c>
      <c r="H18" s="266">
        <f t="shared" si="1"/>
        <v>0</v>
      </c>
    </row>
    <row r="19" spans="2:8" x14ac:dyDescent="0.2">
      <c r="B19" s="146"/>
      <c r="C19" s="146"/>
      <c r="D19" s="280"/>
      <c r="E19" s="280"/>
      <c r="F19" s="115"/>
      <c r="G19" s="266">
        <f t="shared" si="0"/>
        <v>0</v>
      </c>
      <c r="H19" s="266">
        <f t="shared" si="1"/>
        <v>0</v>
      </c>
    </row>
    <row r="20" spans="2:8" x14ac:dyDescent="0.2">
      <c r="B20" s="146"/>
      <c r="C20" s="146"/>
      <c r="D20" s="280"/>
      <c r="E20" s="280"/>
      <c r="F20" s="115"/>
      <c r="G20" s="266">
        <f t="shared" si="0"/>
        <v>0</v>
      </c>
      <c r="H20" s="266">
        <f t="shared" si="1"/>
        <v>0</v>
      </c>
    </row>
    <row r="21" spans="2:8" x14ac:dyDescent="0.2">
      <c r="B21" s="146"/>
      <c r="C21" s="146"/>
      <c r="D21" s="280"/>
      <c r="E21" s="280"/>
      <c r="F21" s="115"/>
      <c r="G21" s="266">
        <f t="shared" si="0"/>
        <v>0</v>
      </c>
      <c r="H21" s="266">
        <f t="shared" si="1"/>
        <v>0</v>
      </c>
    </row>
    <row r="22" spans="2:8" x14ac:dyDescent="0.2">
      <c r="B22" s="146"/>
      <c r="C22" s="146"/>
      <c r="D22" s="280"/>
      <c r="E22" s="280"/>
      <c r="F22" s="115"/>
      <c r="G22" s="266">
        <f t="shared" si="0"/>
        <v>0</v>
      </c>
      <c r="H22" s="266">
        <f t="shared" si="1"/>
        <v>0</v>
      </c>
    </row>
    <row r="23" spans="2:8" x14ac:dyDescent="0.2">
      <c r="B23" s="146"/>
      <c r="C23" s="146"/>
      <c r="D23" s="280"/>
      <c r="E23" s="280"/>
      <c r="F23" s="115"/>
      <c r="G23" s="266">
        <f t="shared" si="0"/>
        <v>0</v>
      </c>
      <c r="H23" s="266">
        <f t="shared" si="1"/>
        <v>0</v>
      </c>
    </row>
    <row r="24" spans="2:8" x14ac:dyDescent="0.2">
      <c r="B24" s="146"/>
      <c r="C24" s="146"/>
      <c r="D24" s="280"/>
      <c r="E24" s="280"/>
      <c r="F24" s="115"/>
      <c r="G24" s="266">
        <f t="shared" si="0"/>
        <v>0</v>
      </c>
      <c r="H24" s="266">
        <f t="shared" si="1"/>
        <v>0</v>
      </c>
    </row>
    <row r="25" spans="2:8" x14ac:dyDescent="0.2">
      <c r="B25" s="146"/>
      <c r="C25" s="146"/>
      <c r="D25" s="280"/>
      <c r="E25" s="280"/>
      <c r="F25" s="115"/>
      <c r="G25" s="266">
        <f t="shared" si="0"/>
        <v>0</v>
      </c>
      <c r="H25" s="266">
        <f t="shared" si="1"/>
        <v>0</v>
      </c>
    </row>
    <row r="26" spans="2:8" x14ac:dyDescent="0.2">
      <c r="B26" s="146"/>
      <c r="C26" s="146"/>
      <c r="D26" s="280"/>
      <c r="E26" s="280"/>
      <c r="F26" s="115"/>
      <c r="G26" s="266">
        <f t="shared" si="0"/>
        <v>0</v>
      </c>
      <c r="H26" s="266">
        <f t="shared" si="1"/>
        <v>0</v>
      </c>
    </row>
    <row r="27" spans="2:8" x14ac:dyDescent="0.2">
      <c r="B27" s="146"/>
      <c r="C27" s="146"/>
      <c r="D27" s="280"/>
      <c r="E27" s="280"/>
      <c r="F27" s="115"/>
      <c r="G27" s="266">
        <f t="shared" si="0"/>
        <v>0</v>
      </c>
      <c r="H27" s="266">
        <f t="shared" si="1"/>
        <v>0</v>
      </c>
    </row>
    <row r="28" spans="2:8" x14ac:dyDescent="0.2">
      <c r="B28" s="146"/>
      <c r="C28" s="146"/>
      <c r="D28" s="280"/>
      <c r="E28" s="280"/>
      <c r="F28" s="115"/>
      <c r="G28" s="266">
        <f t="shared" si="0"/>
        <v>0</v>
      </c>
      <c r="H28" s="266">
        <f t="shared" si="1"/>
        <v>0</v>
      </c>
    </row>
    <row r="29" spans="2:8" x14ac:dyDescent="0.2">
      <c r="B29" s="146"/>
      <c r="C29" s="146"/>
      <c r="D29" s="280"/>
      <c r="E29" s="280"/>
      <c r="F29" s="115"/>
      <c r="G29" s="266">
        <f t="shared" si="0"/>
        <v>0</v>
      </c>
      <c r="H29" s="266">
        <f t="shared" si="1"/>
        <v>0</v>
      </c>
    </row>
    <row r="30" spans="2:8" x14ac:dyDescent="0.2">
      <c r="B30" s="146"/>
      <c r="C30" s="146"/>
      <c r="D30" s="280"/>
      <c r="E30" s="280"/>
      <c r="F30" s="115"/>
      <c r="G30" s="266">
        <f t="shared" si="0"/>
        <v>0</v>
      </c>
      <c r="H30" s="266">
        <f t="shared" si="1"/>
        <v>0</v>
      </c>
    </row>
    <row r="31" spans="2:8" x14ac:dyDescent="0.2">
      <c r="B31" s="146"/>
      <c r="C31" s="146"/>
      <c r="D31" s="280"/>
      <c r="E31" s="280"/>
      <c r="F31" s="115"/>
      <c r="G31" s="266">
        <f t="shared" si="0"/>
        <v>0</v>
      </c>
      <c r="H31" s="266">
        <f t="shared" si="1"/>
        <v>0</v>
      </c>
    </row>
    <row r="32" spans="2:8" x14ac:dyDescent="0.2">
      <c r="B32" s="146"/>
      <c r="C32" s="146"/>
      <c r="D32" s="280"/>
      <c r="E32" s="280"/>
      <c r="F32" s="115"/>
      <c r="G32" s="266">
        <f t="shared" si="0"/>
        <v>0</v>
      </c>
      <c r="H32" s="266">
        <f t="shared" si="1"/>
        <v>0</v>
      </c>
    </row>
    <row r="33" spans="2:8" x14ac:dyDescent="0.2">
      <c r="B33" s="146"/>
      <c r="C33" s="146"/>
      <c r="D33" s="280"/>
      <c r="E33" s="280"/>
      <c r="F33" s="115"/>
      <c r="G33" s="266">
        <f t="shared" si="0"/>
        <v>0</v>
      </c>
      <c r="H33" s="266">
        <f t="shared" si="1"/>
        <v>0</v>
      </c>
    </row>
    <row r="34" spans="2:8" x14ac:dyDescent="0.2">
      <c r="B34" s="146"/>
      <c r="C34" s="146"/>
      <c r="D34" s="280"/>
      <c r="E34" s="280"/>
      <c r="F34" s="115"/>
      <c r="G34" s="266">
        <f t="shared" si="0"/>
        <v>0</v>
      </c>
      <c r="H34" s="266">
        <f t="shared" si="1"/>
        <v>0</v>
      </c>
    </row>
    <row r="35" spans="2:8" x14ac:dyDescent="0.2">
      <c r="B35" s="146"/>
      <c r="C35" s="146"/>
      <c r="D35" s="280"/>
      <c r="E35" s="280"/>
      <c r="F35" s="115"/>
      <c r="G35" s="266">
        <f t="shared" si="0"/>
        <v>0</v>
      </c>
      <c r="H35" s="266">
        <f t="shared" si="1"/>
        <v>0</v>
      </c>
    </row>
    <row r="36" spans="2:8" x14ac:dyDescent="0.2">
      <c r="B36" s="42"/>
      <c r="C36" s="108" t="s">
        <v>25</v>
      </c>
      <c r="D36" s="266">
        <f>SUM(D9:D35)</f>
        <v>0</v>
      </c>
      <c r="E36" s="266">
        <f>SUM(E9:E35)</f>
        <v>0</v>
      </c>
      <c r="F36" s="213"/>
      <c r="G36" s="266">
        <f>SUM(G9:G35)</f>
        <v>0</v>
      </c>
      <c r="H36" s="266">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I36"/>
  <sheetViews>
    <sheetView zoomScale="80" zoomScaleNormal="80" workbookViewId="0"/>
  </sheetViews>
  <sheetFormatPr defaultColWidth="9.28515625" defaultRowHeight="12.75" x14ac:dyDescent="0.2"/>
  <cols>
    <col min="1" max="1" width="12" style="34" customWidth="1"/>
    <col min="2" max="2" width="21" style="34" customWidth="1"/>
    <col min="3" max="3" width="30" style="34" customWidth="1"/>
    <col min="4" max="4" width="26.7109375" style="34" customWidth="1"/>
    <col min="5" max="5" width="23.5703125" style="34" customWidth="1"/>
    <col min="6" max="6" width="22.5703125" style="34" customWidth="1"/>
    <col min="7" max="7" width="20.5703125" style="34" customWidth="1"/>
    <col min="8" max="9" width="22.5703125" style="34" customWidth="1"/>
    <col min="10" max="10" width="9.42578125" style="34" customWidth="1"/>
    <col min="11" max="11" width="25.28515625" style="34" customWidth="1"/>
    <col min="12" max="16384" width="9.28515625" style="34"/>
  </cols>
  <sheetData>
    <row r="1" spans="2:9" ht="20.25" x14ac:dyDescent="0.3">
      <c r="B1" s="473" t="s">
        <v>156</v>
      </c>
      <c r="C1" s="473"/>
      <c r="D1" s="21"/>
      <c r="E1" s="21"/>
      <c r="F1" s="21"/>
      <c r="G1" s="21"/>
      <c r="H1" s="21"/>
      <c r="I1" s="21"/>
    </row>
    <row r="2" spans="2:9" ht="16.5" customHeight="1" x14ac:dyDescent="0.3">
      <c r="B2" s="52" t="str">
        <f>Tradingname</f>
        <v>APA OPERATIONS PTY LIMITED</v>
      </c>
      <c r="C2" s="53"/>
      <c r="D2" s="35"/>
      <c r="E2" s="474" t="s">
        <v>485</v>
      </c>
      <c r="F2" s="474"/>
      <c r="G2" s="474"/>
      <c r="H2" s="35"/>
      <c r="I2" s="35"/>
    </row>
    <row r="3" spans="2:9" ht="15" x14ac:dyDescent="0.25">
      <c r="B3" s="54" t="s">
        <v>240</v>
      </c>
      <c r="C3" s="55" t="str">
        <f>TEXT(Yearstart,"dd/mm/yyyy")&amp;" to "&amp;TEXT(Yearending,"dd/mm/yyyy")</f>
        <v>01/07/2022 to 30/06/2023</v>
      </c>
      <c r="E3" s="474"/>
      <c r="F3" s="474"/>
      <c r="G3" s="474"/>
    </row>
    <row r="4" spans="2:9" ht="20.25" x14ac:dyDescent="0.3">
      <c r="B4" s="20"/>
      <c r="E4" s="474"/>
      <c r="F4" s="474"/>
      <c r="G4" s="474"/>
    </row>
    <row r="5" spans="2:9" ht="15.75" x14ac:dyDescent="0.25">
      <c r="B5" s="38" t="s">
        <v>193</v>
      </c>
      <c r="C5" s="36"/>
      <c r="D5" s="36"/>
      <c r="E5" s="36"/>
      <c r="F5" s="36"/>
      <c r="G5" s="37"/>
      <c r="H5" s="36"/>
      <c r="I5" s="36"/>
    </row>
    <row r="6" spans="2:9" ht="15.75" x14ac:dyDescent="0.25">
      <c r="B6" s="38"/>
      <c r="C6" s="36"/>
      <c r="D6" s="36"/>
      <c r="E6" s="36"/>
      <c r="F6" s="36"/>
      <c r="G6" s="37"/>
      <c r="H6" s="36"/>
      <c r="I6" s="36"/>
    </row>
    <row r="7" spans="2:9" ht="40.5" customHeight="1" x14ac:dyDescent="0.2">
      <c r="B7" s="111" t="s">
        <v>223</v>
      </c>
      <c r="C7" s="111" t="s">
        <v>19</v>
      </c>
      <c r="D7" s="116" t="s">
        <v>70</v>
      </c>
      <c r="E7" s="112" t="s">
        <v>219</v>
      </c>
      <c r="F7" s="112" t="s">
        <v>221</v>
      </c>
      <c r="G7" s="112" t="s">
        <v>69</v>
      </c>
      <c r="H7" s="112" t="s">
        <v>89</v>
      </c>
      <c r="I7" s="112" t="s">
        <v>90</v>
      </c>
    </row>
    <row r="8" spans="2:9" x14ac:dyDescent="0.2">
      <c r="B8" s="113"/>
      <c r="C8" s="113" t="s">
        <v>194</v>
      </c>
      <c r="D8" s="117"/>
      <c r="E8" s="114" t="s">
        <v>183</v>
      </c>
      <c r="F8" s="114" t="s">
        <v>183</v>
      </c>
      <c r="G8" s="114"/>
      <c r="H8" s="114" t="s">
        <v>183</v>
      </c>
      <c r="I8" s="114" t="s">
        <v>183</v>
      </c>
    </row>
    <row r="9" spans="2:9" x14ac:dyDescent="0.2">
      <c r="B9" s="146"/>
      <c r="C9" s="144" t="s">
        <v>54</v>
      </c>
      <c r="D9" s="246"/>
      <c r="E9" s="281"/>
      <c r="F9" s="281"/>
      <c r="G9" s="284"/>
      <c r="H9" s="283">
        <f>E9*G9</f>
        <v>0</v>
      </c>
      <c r="I9" s="283">
        <f>F9*G9</f>
        <v>0</v>
      </c>
    </row>
    <row r="10" spans="2:9" ht="25.5" x14ac:dyDescent="0.2">
      <c r="B10" s="146"/>
      <c r="C10" s="144" t="s">
        <v>63</v>
      </c>
      <c r="D10" s="246"/>
      <c r="E10" s="281"/>
      <c r="F10" s="281"/>
      <c r="G10" s="284"/>
      <c r="H10" s="283">
        <f t="shared" ref="H10:H35" si="0">E10*G10</f>
        <v>0</v>
      </c>
      <c r="I10" s="283">
        <f t="shared" ref="I10:I35" si="1">F10*G10</f>
        <v>0</v>
      </c>
    </row>
    <row r="11" spans="2:9" x14ac:dyDescent="0.2">
      <c r="B11" s="146"/>
      <c r="C11" s="144" t="s">
        <v>480</v>
      </c>
      <c r="D11" s="246"/>
      <c r="E11" s="281"/>
      <c r="F11" s="281"/>
      <c r="G11" s="284"/>
      <c r="H11" s="283">
        <f t="shared" si="0"/>
        <v>0</v>
      </c>
      <c r="I11" s="283">
        <f t="shared" si="1"/>
        <v>0</v>
      </c>
    </row>
    <row r="12" spans="2:9" x14ac:dyDescent="0.2">
      <c r="B12" s="373" t="s">
        <v>592</v>
      </c>
      <c r="C12" s="144" t="s">
        <v>55</v>
      </c>
      <c r="D12" s="246"/>
      <c r="E12" s="281">
        <v>-41363580.686000004</v>
      </c>
      <c r="F12" s="281"/>
      <c r="G12" s="284">
        <v>2.5218001491486182E-2</v>
      </c>
      <c r="H12" s="283">
        <f t="shared" si="0"/>
        <v>-1043106.8394327571</v>
      </c>
      <c r="I12" s="283">
        <f t="shared" si="1"/>
        <v>0</v>
      </c>
    </row>
    <row r="13" spans="2:9" x14ac:dyDescent="0.2">
      <c r="B13" s="146"/>
      <c r="C13" s="144" t="s">
        <v>64</v>
      </c>
      <c r="D13" s="246"/>
      <c r="E13" s="281"/>
      <c r="F13" s="281"/>
      <c r="G13" s="284"/>
      <c r="H13" s="283">
        <f t="shared" si="0"/>
        <v>0</v>
      </c>
      <c r="I13" s="283">
        <f t="shared" si="1"/>
        <v>0</v>
      </c>
    </row>
    <row r="14" spans="2:9" x14ac:dyDescent="0.2">
      <c r="B14" s="146"/>
      <c r="C14" s="144" t="s">
        <v>133</v>
      </c>
      <c r="D14" s="246"/>
      <c r="E14" s="281"/>
      <c r="F14" s="281"/>
      <c r="G14" s="284"/>
      <c r="H14" s="283">
        <f t="shared" si="0"/>
        <v>0</v>
      </c>
      <c r="I14" s="283">
        <f t="shared" si="1"/>
        <v>0</v>
      </c>
    </row>
    <row r="15" spans="2:9" ht="25.5" x14ac:dyDescent="0.2">
      <c r="B15" s="146"/>
      <c r="C15" s="144" t="s">
        <v>56</v>
      </c>
      <c r="D15" s="246"/>
      <c r="E15" s="281"/>
      <c r="F15" s="281"/>
      <c r="G15" s="284"/>
      <c r="H15" s="283">
        <f t="shared" si="0"/>
        <v>0</v>
      </c>
      <c r="I15" s="283">
        <f t="shared" si="1"/>
        <v>0</v>
      </c>
    </row>
    <row r="16" spans="2:9" ht="25.5" x14ac:dyDescent="0.2">
      <c r="B16" s="146"/>
      <c r="C16" s="144" t="s">
        <v>481</v>
      </c>
      <c r="D16" s="246"/>
      <c r="E16" s="281"/>
      <c r="F16" s="281"/>
      <c r="G16" s="284"/>
      <c r="H16" s="283">
        <f t="shared" si="0"/>
        <v>0</v>
      </c>
      <c r="I16" s="283">
        <f t="shared" si="1"/>
        <v>0</v>
      </c>
    </row>
    <row r="17" spans="2:9" x14ac:dyDescent="0.2">
      <c r="B17" s="146"/>
      <c r="C17" s="144" t="s">
        <v>178</v>
      </c>
      <c r="D17" s="246"/>
      <c r="E17" s="282">
        <f>SUM(E18:E35)</f>
        <v>-197334504.53544453</v>
      </c>
      <c r="F17" s="282">
        <f>SUM(F18:F35)</f>
        <v>0</v>
      </c>
      <c r="G17" s="285"/>
      <c r="H17" s="282">
        <f>SUM(H18:H35)</f>
        <v>-5259996.5893969778</v>
      </c>
      <c r="I17" s="282">
        <f>SUM(I18:I35)</f>
        <v>0</v>
      </c>
    </row>
    <row r="18" spans="2:9" x14ac:dyDescent="0.2">
      <c r="B18" s="373" t="s">
        <v>594</v>
      </c>
      <c r="C18" s="146" t="s">
        <v>566</v>
      </c>
      <c r="D18" s="246"/>
      <c r="E18" s="281">
        <v>-187103736.19944453</v>
      </c>
      <c r="F18" s="281"/>
      <c r="G18" s="284">
        <v>2.6655229919267338E-2</v>
      </c>
      <c r="H18" s="283">
        <f t="shared" si="0"/>
        <v>-4987293.1071501374</v>
      </c>
      <c r="I18" s="283">
        <f t="shared" si="1"/>
        <v>0</v>
      </c>
    </row>
    <row r="19" spans="2:9" x14ac:dyDescent="0.2">
      <c r="B19" s="373" t="s">
        <v>594</v>
      </c>
      <c r="C19" s="146" t="s">
        <v>567</v>
      </c>
      <c r="D19" s="246"/>
      <c r="E19" s="281">
        <v>-1341212.838</v>
      </c>
      <c r="F19" s="281"/>
      <c r="G19" s="418">
        <v>2.6655229919267338E-2</v>
      </c>
      <c r="H19" s="283">
        <f t="shared" si="0"/>
        <v>-35750.336567563056</v>
      </c>
      <c r="I19" s="283">
        <f t="shared" si="1"/>
        <v>0</v>
      </c>
    </row>
    <row r="20" spans="2:9" x14ac:dyDescent="0.2">
      <c r="B20" s="373" t="s">
        <v>592</v>
      </c>
      <c r="C20" s="146" t="s">
        <v>568</v>
      </c>
      <c r="D20" s="246"/>
      <c r="E20" s="281">
        <v>-8889555.4980000015</v>
      </c>
      <c r="F20" s="281"/>
      <c r="G20" s="284">
        <v>2.6655229919267338E-2</v>
      </c>
      <c r="H20" s="283">
        <f t="shared" si="0"/>
        <v>-236953.14567927711</v>
      </c>
      <c r="I20" s="283">
        <f t="shared" si="1"/>
        <v>0</v>
      </c>
    </row>
    <row r="21" spans="2:9" x14ac:dyDescent="0.2">
      <c r="B21" s="146"/>
      <c r="C21" s="146"/>
      <c r="D21" s="246"/>
      <c r="E21" s="281"/>
      <c r="F21" s="281"/>
      <c r="G21" s="284"/>
      <c r="H21" s="283">
        <f t="shared" si="0"/>
        <v>0</v>
      </c>
      <c r="I21" s="283">
        <f t="shared" si="1"/>
        <v>0</v>
      </c>
    </row>
    <row r="22" spans="2:9" x14ac:dyDescent="0.2">
      <c r="B22" s="146"/>
      <c r="C22" s="146"/>
      <c r="D22" s="246"/>
      <c r="E22" s="281"/>
      <c r="F22" s="281"/>
      <c r="G22" s="284"/>
      <c r="H22" s="283">
        <f t="shared" si="0"/>
        <v>0</v>
      </c>
      <c r="I22" s="283">
        <f t="shared" si="1"/>
        <v>0</v>
      </c>
    </row>
    <row r="23" spans="2:9" x14ac:dyDescent="0.2">
      <c r="B23" s="146"/>
      <c r="C23" s="146"/>
      <c r="D23" s="246"/>
      <c r="E23" s="281"/>
      <c r="F23" s="281"/>
      <c r="G23" s="284"/>
      <c r="H23" s="283">
        <f t="shared" si="0"/>
        <v>0</v>
      </c>
      <c r="I23" s="283">
        <f t="shared" si="1"/>
        <v>0</v>
      </c>
    </row>
    <row r="24" spans="2:9" x14ac:dyDescent="0.2">
      <c r="B24" s="146"/>
      <c r="C24" s="146"/>
      <c r="D24" s="246"/>
      <c r="E24" s="281"/>
      <c r="F24" s="281"/>
      <c r="G24" s="284"/>
      <c r="H24" s="283">
        <f t="shared" si="0"/>
        <v>0</v>
      </c>
      <c r="I24" s="283">
        <f t="shared" si="1"/>
        <v>0</v>
      </c>
    </row>
    <row r="25" spans="2:9" x14ac:dyDescent="0.2">
      <c r="B25" s="146"/>
      <c r="C25" s="146"/>
      <c r="D25" s="246"/>
      <c r="E25" s="281"/>
      <c r="F25" s="281"/>
      <c r="G25" s="284"/>
      <c r="H25" s="283">
        <f t="shared" si="0"/>
        <v>0</v>
      </c>
      <c r="I25" s="283">
        <f t="shared" si="1"/>
        <v>0</v>
      </c>
    </row>
    <row r="26" spans="2:9" x14ac:dyDescent="0.2">
      <c r="B26" s="146"/>
      <c r="C26" s="146"/>
      <c r="D26" s="246"/>
      <c r="E26" s="281"/>
      <c r="F26" s="281"/>
      <c r="G26" s="284"/>
      <c r="H26" s="283">
        <f t="shared" si="0"/>
        <v>0</v>
      </c>
      <c r="I26" s="283">
        <f t="shared" si="1"/>
        <v>0</v>
      </c>
    </row>
    <row r="27" spans="2:9" x14ac:dyDescent="0.2">
      <c r="B27" s="146"/>
      <c r="C27" s="146"/>
      <c r="D27" s="246"/>
      <c r="E27" s="281"/>
      <c r="F27" s="281"/>
      <c r="G27" s="284"/>
      <c r="H27" s="283">
        <f t="shared" si="0"/>
        <v>0</v>
      </c>
      <c r="I27" s="283">
        <f t="shared" si="1"/>
        <v>0</v>
      </c>
    </row>
    <row r="28" spans="2:9" x14ac:dyDescent="0.2">
      <c r="B28" s="146"/>
      <c r="C28" s="146"/>
      <c r="D28" s="246"/>
      <c r="E28" s="281"/>
      <c r="F28" s="281"/>
      <c r="G28" s="284"/>
      <c r="H28" s="283">
        <f t="shared" si="0"/>
        <v>0</v>
      </c>
      <c r="I28" s="283">
        <f t="shared" si="1"/>
        <v>0</v>
      </c>
    </row>
    <row r="29" spans="2:9" x14ac:dyDescent="0.2">
      <c r="B29" s="146"/>
      <c r="C29" s="146"/>
      <c r="D29" s="246"/>
      <c r="E29" s="281"/>
      <c r="F29" s="281"/>
      <c r="G29" s="284"/>
      <c r="H29" s="283">
        <f t="shared" si="0"/>
        <v>0</v>
      </c>
      <c r="I29" s="283">
        <f t="shared" si="1"/>
        <v>0</v>
      </c>
    </row>
    <row r="30" spans="2:9" x14ac:dyDescent="0.2">
      <c r="B30" s="146"/>
      <c r="C30" s="146"/>
      <c r="D30" s="246"/>
      <c r="E30" s="281"/>
      <c r="F30" s="281"/>
      <c r="G30" s="284"/>
      <c r="H30" s="283">
        <f t="shared" si="0"/>
        <v>0</v>
      </c>
      <c r="I30" s="283">
        <f t="shared" si="1"/>
        <v>0</v>
      </c>
    </row>
    <row r="31" spans="2:9" x14ac:dyDescent="0.2">
      <c r="B31" s="146"/>
      <c r="C31" s="146"/>
      <c r="D31" s="246"/>
      <c r="E31" s="281"/>
      <c r="F31" s="281"/>
      <c r="G31" s="284"/>
      <c r="H31" s="283">
        <f t="shared" si="0"/>
        <v>0</v>
      </c>
      <c r="I31" s="283">
        <f t="shared" si="1"/>
        <v>0</v>
      </c>
    </row>
    <row r="32" spans="2:9" x14ac:dyDescent="0.2">
      <c r="B32" s="146"/>
      <c r="C32" s="146"/>
      <c r="D32" s="246"/>
      <c r="E32" s="281"/>
      <c r="F32" s="281"/>
      <c r="G32" s="284"/>
      <c r="H32" s="283">
        <f t="shared" si="0"/>
        <v>0</v>
      </c>
      <c r="I32" s="283">
        <f t="shared" si="1"/>
        <v>0</v>
      </c>
    </row>
    <row r="33" spans="2:9" x14ac:dyDescent="0.2">
      <c r="B33" s="146"/>
      <c r="C33" s="146"/>
      <c r="D33" s="246"/>
      <c r="E33" s="281"/>
      <c r="F33" s="281"/>
      <c r="G33" s="284"/>
      <c r="H33" s="283">
        <f t="shared" si="0"/>
        <v>0</v>
      </c>
      <c r="I33" s="283">
        <f t="shared" si="1"/>
        <v>0</v>
      </c>
    </row>
    <row r="34" spans="2:9" x14ac:dyDescent="0.2">
      <c r="B34" s="146"/>
      <c r="C34" s="146"/>
      <c r="D34" s="246"/>
      <c r="E34" s="281"/>
      <c r="F34" s="281"/>
      <c r="G34" s="284"/>
      <c r="H34" s="283">
        <f t="shared" si="0"/>
        <v>0</v>
      </c>
      <c r="I34" s="283">
        <f t="shared" si="1"/>
        <v>0</v>
      </c>
    </row>
    <row r="35" spans="2:9" x14ac:dyDescent="0.2">
      <c r="B35" s="146"/>
      <c r="C35" s="146"/>
      <c r="D35" s="246"/>
      <c r="E35" s="281"/>
      <c r="F35" s="281"/>
      <c r="G35" s="284"/>
      <c r="H35" s="283">
        <f t="shared" si="0"/>
        <v>0</v>
      </c>
      <c r="I35" s="283">
        <f t="shared" si="1"/>
        <v>0</v>
      </c>
    </row>
    <row r="36" spans="2:9" x14ac:dyDescent="0.2">
      <c r="B36" s="42"/>
      <c r="C36" s="471" t="s">
        <v>134</v>
      </c>
      <c r="D36" s="472"/>
      <c r="E36" s="283">
        <f>SUM(E9:E17)</f>
        <v>-238698085.22144455</v>
      </c>
      <c r="F36" s="283">
        <f>SUM(F9:F17)</f>
        <v>0</v>
      </c>
      <c r="G36" s="247"/>
      <c r="H36" s="283">
        <f>SUM(H9:H17)</f>
        <v>-6303103.4288297351</v>
      </c>
      <c r="I36" s="283">
        <f>SUM(I9:I17)</f>
        <v>0</v>
      </c>
    </row>
  </sheetData>
  <mergeCells count="3">
    <mergeCell ref="B1:C1"/>
    <mergeCell ref="C36:D36"/>
    <mergeCell ref="E2:G4"/>
  </mergeCells>
  <phoneticPr fontId="37"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009999"/>
    <pageSetUpPr fitToPage="1"/>
  </sheetPr>
  <dimension ref="A1:F100"/>
  <sheetViews>
    <sheetView zoomScale="80" zoomScaleNormal="80" workbookViewId="0"/>
  </sheetViews>
  <sheetFormatPr defaultColWidth="9.28515625" defaultRowHeight="12.75" x14ac:dyDescent="0.2"/>
  <cols>
    <col min="1" max="1" width="12" style="22" customWidth="1"/>
    <col min="2" max="2" width="21.5703125" style="22" customWidth="1"/>
    <col min="3" max="3" width="64.7109375" style="22" customWidth="1"/>
    <col min="4" max="4" width="21" style="22" customWidth="1"/>
    <col min="5" max="5" width="20.7109375" style="22" customWidth="1"/>
    <col min="6" max="6" width="12" style="22" bestFit="1" customWidth="1"/>
    <col min="7" max="16384" width="9.28515625" style="22"/>
  </cols>
  <sheetData>
    <row r="1" spans="2:5" ht="20.25" x14ac:dyDescent="0.3">
      <c r="B1" s="475" t="s">
        <v>197</v>
      </c>
      <c r="C1" s="475"/>
    </row>
    <row r="2" spans="2:5" ht="15" x14ac:dyDescent="0.25">
      <c r="B2" s="52" t="str">
        <f>Tradingname</f>
        <v>APA OPERATIONS PTY LIMITED</v>
      </c>
      <c r="C2" s="53"/>
    </row>
    <row r="3" spans="2:5" ht="15" x14ac:dyDescent="0.25">
      <c r="B3" s="54" t="s">
        <v>240</v>
      </c>
      <c r="C3" s="55" t="str">
        <f>TEXT(Yearstart,"dd/mm/yyyy")&amp;" to "&amp;TEXT(Yearending,"dd/mm/yyyy")</f>
        <v>01/07/2022 to 30/06/2023</v>
      </c>
    </row>
    <row r="4" spans="2:5" ht="20.25" x14ac:dyDescent="0.3">
      <c r="B4" s="20"/>
      <c r="D4" s="44"/>
    </row>
    <row r="5" spans="2:5" ht="15.75" x14ac:dyDescent="0.2">
      <c r="B5" s="465" t="s">
        <v>198</v>
      </c>
      <c r="C5" s="465"/>
      <c r="D5" s="60"/>
    </row>
    <row r="7" spans="2:5" ht="25.5" x14ac:dyDescent="0.2">
      <c r="B7" s="118" t="s">
        <v>223</v>
      </c>
      <c r="C7" s="119" t="s">
        <v>19</v>
      </c>
      <c r="D7" s="119" t="s">
        <v>231</v>
      </c>
      <c r="E7" s="119" t="s">
        <v>232</v>
      </c>
    </row>
    <row r="8" spans="2:5" x14ac:dyDescent="0.2">
      <c r="B8" s="207"/>
      <c r="C8" s="318" t="s">
        <v>486</v>
      </c>
      <c r="D8" s="208"/>
      <c r="E8" s="208"/>
    </row>
    <row r="9" spans="2:5" x14ac:dyDescent="0.2">
      <c r="B9" s="158"/>
      <c r="C9" s="147" t="s">
        <v>142</v>
      </c>
      <c r="D9" s="148" t="s">
        <v>183</v>
      </c>
      <c r="E9" s="149" t="s">
        <v>183</v>
      </c>
    </row>
    <row r="10" spans="2:5" x14ac:dyDescent="0.2">
      <c r="B10" s="374">
        <v>2.4</v>
      </c>
      <c r="C10" s="319" t="s">
        <v>489</v>
      </c>
      <c r="D10" s="286">
        <f>SUMIF('3.3 Depreciation amortisation'!$D$9:$D$52,'3. Statement of pipeline assets'!C9,'3.3 Depreciation amortisation'!$H$9:$H$52)</f>
        <v>106877645.35000001</v>
      </c>
      <c r="E10" s="281">
        <v>106877645.35000001</v>
      </c>
    </row>
    <row r="11" spans="2:5" x14ac:dyDescent="0.2">
      <c r="B11" s="374">
        <v>2.4</v>
      </c>
      <c r="C11" s="319" t="s">
        <v>74</v>
      </c>
      <c r="D11" s="286">
        <f>SUMIF('3.3 Depreciation amortisation'!$D$9:$D$52,'3. Statement of pipeline assets'!C9,'3.3 Depreciation amortisation'!$I$9:$I$52)</f>
        <v>84740.66</v>
      </c>
      <c r="E11" s="281">
        <v>4178.17</v>
      </c>
    </row>
    <row r="12" spans="2:5" x14ac:dyDescent="0.2">
      <c r="B12" s="374">
        <v>2.4</v>
      </c>
      <c r="C12" s="319" t="s">
        <v>487</v>
      </c>
      <c r="D12" s="286">
        <f>SUMIF('3.3 Depreciation amortisation'!$D$9:$D$52,'3. Statement of pipeline assets'!C9,'3.3 Depreciation amortisation'!$J$9:$J$52)</f>
        <v>0</v>
      </c>
      <c r="E12" s="281">
        <v>0</v>
      </c>
    </row>
    <row r="13" spans="2:5" x14ac:dyDescent="0.2">
      <c r="B13" s="160"/>
      <c r="C13" s="150" t="s">
        <v>141</v>
      </c>
      <c r="D13" s="286">
        <f>SUM(D10:D12)</f>
        <v>106962386.01000001</v>
      </c>
      <c r="E13" s="286">
        <f>SUM(E10:E12)</f>
        <v>106881823.52000001</v>
      </c>
    </row>
    <row r="14" spans="2:5" x14ac:dyDescent="0.2">
      <c r="B14" s="374">
        <v>2.4</v>
      </c>
      <c r="C14" s="319" t="s">
        <v>2</v>
      </c>
      <c r="D14" s="286">
        <f>SUMIF('3.3 Depreciation amortisation'!$D$9:$D$52,'3. Statement of pipeline assets'!C9,'3.3 Depreciation amortisation'!$M$9:$M$52)+SUMIF('3.3 Depreciation amortisation'!$D$9:$D$52,'3. Statement of pipeline assets'!C9,'3.3 Depreciation amortisation'!$N$9:$N$52)</f>
        <v>-10134699.781442033</v>
      </c>
      <c r="E14" s="281">
        <v>-8796512.6557250582</v>
      </c>
    </row>
    <row r="15" spans="2:5" x14ac:dyDescent="0.2">
      <c r="B15" s="374">
        <v>2.4</v>
      </c>
      <c r="C15" s="319" t="s">
        <v>488</v>
      </c>
      <c r="D15" s="286">
        <f>SUMIF('3.3 Depreciation amortisation'!$D$9:$D$52,'3. Statement of pipeline assets'!C9,'3.3 Depreciation amortisation'!$K$9:$K$52)</f>
        <v>-4178.17</v>
      </c>
      <c r="E15" s="281">
        <v>0</v>
      </c>
    </row>
    <row r="16" spans="2:5" x14ac:dyDescent="0.2">
      <c r="B16" s="160"/>
      <c r="C16" s="150" t="s">
        <v>67</v>
      </c>
      <c r="D16" s="286">
        <f>SUM(D13:D15)</f>
        <v>96823508.058557972</v>
      </c>
      <c r="E16" s="286">
        <f>SUM(E13:E15)</f>
        <v>98085310.864274949</v>
      </c>
    </row>
    <row r="17" spans="1:5" x14ac:dyDescent="0.2">
      <c r="B17" s="158"/>
      <c r="C17" s="147" t="s">
        <v>85</v>
      </c>
      <c r="D17" s="287"/>
      <c r="E17" s="288"/>
    </row>
    <row r="18" spans="1:5" x14ac:dyDescent="0.2">
      <c r="B18" s="374">
        <v>2.4</v>
      </c>
      <c r="C18" s="319" t="s">
        <v>489</v>
      </c>
      <c r="D18" s="286">
        <f>SUMIF('3.3 Depreciation amortisation'!$D$9:$D$52,'3. Statement of pipeline assets'!C17,'3.3 Depreciation amortisation'!$H$9:$H$52)</f>
        <v>0</v>
      </c>
      <c r="E18" s="281">
        <v>0</v>
      </c>
    </row>
    <row r="19" spans="1:5" x14ac:dyDescent="0.2">
      <c r="B19" s="374">
        <v>2.4</v>
      </c>
      <c r="C19" s="319" t="s">
        <v>74</v>
      </c>
      <c r="D19" s="286">
        <f>SUMIF('3.3 Depreciation amortisation'!$D$9:$D$52,'3. Statement of pipeline assets'!C17,'3.3 Depreciation amortisation'!$I$9:$I$52)</f>
        <v>0</v>
      </c>
      <c r="E19" s="281">
        <v>0</v>
      </c>
    </row>
    <row r="20" spans="1:5" x14ac:dyDescent="0.2">
      <c r="A20" s="205"/>
      <c r="B20" s="374">
        <v>2.4</v>
      </c>
      <c r="C20" s="319" t="s">
        <v>487</v>
      </c>
      <c r="D20" s="286">
        <f>SUMIF('3.3 Depreciation amortisation'!$D$9:$D$52,'3. Statement of pipeline assets'!C17,'3.3 Depreciation amortisation'!$J$9:$J$52)</f>
        <v>0</v>
      </c>
      <c r="E20" s="281">
        <v>0</v>
      </c>
    </row>
    <row r="21" spans="1:5" x14ac:dyDescent="0.2">
      <c r="B21" s="374">
        <v>2.4</v>
      </c>
      <c r="C21" s="319" t="s">
        <v>2</v>
      </c>
      <c r="D21" s="286">
        <f>SUMIF('3.3 Depreciation amortisation'!$D$9:$D$52,'3. Statement of pipeline assets'!C17,'3.3 Depreciation amortisation'!$M$9:$M$52)+SUMIF('3.3 Depreciation amortisation'!$D$9:$D$52,'3. Statement of pipeline assets'!C17,'3.3 Depreciation amortisation'!$N$9:$N$52)</f>
        <v>0</v>
      </c>
      <c r="E21" s="281">
        <v>0</v>
      </c>
    </row>
    <row r="22" spans="1:5" x14ac:dyDescent="0.2">
      <c r="B22" s="374">
        <v>2.4</v>
      </c>
      <c r="C22" s="319" t="s">
        <v>490</v>
      </c>
      <c r="D22" s="286">
        <f>SUMIF('3.3 Depreciation amortisation'!$D$9:$D$52,'3. Statement of pipeline assets'!C17,'3.3 Depreciation amortisation'!$K$9:$K$52)</f>
        <v>0</v>
      </c>
      <c r="E22" s="281">
        <v>0</v>
      </c>
    </row>
    <row r="23" spans="1:5" x14ac:dyDescent="0.2">
      <c r="B23" s="160"/>
      <c r="C23" s="150" t="s">
        <v>86</v>
      </c>
      <c r="D23" s="286">
        <f>SUM(D18:D22)</f>
        <v>0</v>
      </c>
      <c r="E23" s="286">
        <f>SUM(E18:E22)</f>
        <v>0</v>
      </c>
    </row>
    <row r="24" spans="1:5" x14ac:dyDescent="0.2">
      <c r="B24" s="158"/>
      <c r="C24" s="147" t="s">
        <v>143</v>
      </c>
      <c r="D24" s="287"/>
      <c r="E24" s="288"/>
    </row>
    <row r="25" spans="1:5" x14ac:dyDescent="0.2">
      <c r="B25" s="374">
        <v>2.4</v>
      </c>
      <c r="C25" s="319" t="s">
        <v>489</v>
      </c>
      <c r="D25" s="286">
        <f>SUMIF('3.3 Depreciation amortisation'!$D$9:$D$52,'3. Statement of pipeline assets'!C24,'3.3 Depreciation amortisation'!$H$9:$H$52)</f>
        <v>0</v>
      </c>
      <c r="E25" s="281">
        <v>0</v>
      </c>
    </row>
    <row r="26" spans="1:5" x14ac:dyDescent="0.2">
      <c r="B26" s="374">
        <v>2.4</v>
      </c>
      <c r="C26" s="319" t="s">
        <v>74</v>
      </c>
      <c r="D26" s="286">
        <f>SUMIF('3.3 Depreciation amortisation'!$D$9:$D$52,'3. Statement of pipeline assets'!C24,'3.3 Depreciation amortisation'!$I$9:$I$52)</f>
        <v>54316.209999999934</v>
      </c>
      <c r="E26" s="281">
        <v>54316.209999999934</v>
      </c>
    </row>
    <row r="27" spans="1:5" x14ac:dyDescent="0.2">
      <c r="B27" s="374">
        <v>2.4</v>
      </c>
      <c r="C27" s="319" t="s">
        <v>487</v>
      </c>
      <c r="D27" s="286">
        <f>SUMIF('3.3 Depreciation amortisation'!$D$9:$D$52,'3. Statement of pipeline assets'!C24,'3.3 Depreciation amortisation'!$J$9:$J$52)</f>
        <v>0</v>
      </c>
      <c r="E27" s="281">
        <v>0</v>
      </c>
    </row>
    <row r="28" spans="1:5" x14ac:dyDescent="0.2">
      <c r="B28" s="374">
        <v>2.4</v>
      </c>
      <c r="C28" s="319" t="s">
        <v>2</v>
      </c>
      <c r="D28" s="286">
        <f>SUMIF('3.3 Depreciation amortisation'!$D$9:$D$52,'3. Statement of pipeline assets'!C24,'3.3 Depreciation amortisation'!$M$9:$M$52)+SUMIF('3.3 Depreciation amortisation'!$D$9:$D$52,'3. Statement of pipeline assets'!C24,'3.3 Depreciation amortisation'!$N$9:$N$52)</f>
        <v>0</v>
      </c>
      <c r="E28" s="281">
        <v>-4708.1484150581809</v>
      </c>
    </row>
    <row r="29" spans="1:5" x14ac:dyDescent="0.2">
      <c r="B29" s="374">
        <v>2.4</v>
      </c>
      <c r="C29" s="319" t="s">
        <v>490</v>
      </c>
      <c r="D29" s="286">
        <f>SUMIF('3.3 Depreciation amortisation'!$D$9:$D$52,'3. Statement of pipeline assets'!C24,'3.3 Depreciation amortisation'!$K$9:$K$52)</f>
        <v>-54316.209999999934</v>
      </c>
      <c r="E29" s="281">
        <v>0</v>
      </c>
    </row>
    <row r="30" spans="1:5" x14ac:dyDescent="0.2">
      <c r="B30" s="160"/>
      <c r="C30" s="150" t="s">
        <v>144</v>
      </c>
      <c r="D30" s="286">
        <f>SUM(D25:D29)</f>
        <v>0</v>
      </c>
      <c r="E30" s="286">
        <f>SUM(E25:E29)</f>
        <v>49608.061584941752</v>
      </c>
    </row>
    <row r="31" spans="1:5" x14ac:dyDescent="0.2">
      <c r="B31" s="158"/>
      <c r="C31" s="147" t="s">
        <v>145</v>
      </c>
      <c r="D31" s="287"/>
      <c r="E31" s="288"/>
    </row>
    <row r="32" spans="1:5" x14ac:dyDescent="0.2">
      <c r="B32" s="374">
        <v>2.4</v>
      </c>
      <c r="C32" s="319" t="s">
        <v>489</v>
      </c>
      <c r="D32" s="286">
        <f>SUMIF('3.3 Depreciation amortisation'!$D$9:$D$52,'3. Statement of pipeline assets'!C31,'3.3 Depreciation amortisation'!$H$9:$H$52)</f>
        <v>19760731.700000003</v>
      </c>
      <c r="E32" s="281">
        <v>19760731.700000003</v>
      </c>
    </row>
    <row r="33" spans="2:5" x14ac:dyDescent="0.2">
      <c r="B33" s="374">
        <v>2.4</v>
      </c>
      <c r="C33" s="319" t="s">
        <v>74</v>
      </c>
      <c r="D33" s="286">
        <f>SUMIF('3.3 Depreciation amortisation'!$D$9:$D$52,'3. Statement of pipeline assets'!C31,'3.3 Depreciation amortisation'!$I$9:$I$52)</f>
        <v>138267.99000000005</v>
      </c>
      <c r="E33" s="281">
        <v>138267.99000000005</v>
      </c>
    </row>
    <row r="34" spans="2:5" x14ac:dyDescent="0.2">
      <c r="B34" s="374">
        <v>2.4</v>
      </c>
      <c r="C34" s="319" t="s">
        <v>487</v>
      </c>
      <c r="D34" s="286">
        <f>SUMIF('3.3 Depreciation amortisation'!$D$9:$D$52,'3. Statement of pipeline assets'!C31,'3.3 Depreciation amortisation'!$J$9:$J$52)</f>
        <v>0</v>
      </c>
      <c r="E34" s="281">
        <v>0</v>
      </c>
    </row>
    <row r="35" spans="2:5" x14ac:dyDescent="0.2">
      <c r="B35" s="374">
        <v>2.4</v>
      </c>
      <c r="C35" s="319" t="s">
        <v>2</v>
      </c>
      <c r="D35" s="286">
        <f>SUMIF('3.3 Depreciation amortisation'!$D$9:$D$52,'3. Statement of pipeline assets'!C31,'3.3 Depreciation amortisation'!$M$9:$M$52)+SUMIF('3.3 Depreciation amortisation'!$D$9:$D$52,'3. Statement of pipeline assets'!C31,'3.3 Depreciation amortisation'!$N$9:$N$52)</f>
        <v>-2988450.5248808977</v>
      </c>
      <c r="E35" s="281">
        <v>-2592971.2919407198</v>
      </c>
    </row>
    <row r="36" spans="2:5" x14ac:dyDescent="0.2">
      <c r="B36" s="374">
        <v>2.4</v>
      </c>
      <c r="C36" s="319" t="s">
        <v>490</v>
      </c>
      <c r="D36" s="286">
        <f>SUMIF('3.3 Depreciation amortisation'!$D$9:$D$52,'3. Statement of pipeline assets'!C31,'3.3 Depreciation amortisation'!$K$9:$K$52)</f>
        <v>-20890.86</v>
      </c>
      <c r="E36" s="281">
        <v>0</v>
      </c>
    </row>
    <row r="37" spans="2:5" x14ac:dyDescent="0.2">
      <c r="B37" s="160"/>
      <c r="C37" s="150" t="s">
        <v>146</v>
      </c>
      <c r="D37" s="286">
        <f>SUM(D32:D36)</f>
        <v>16889658.305119105</v>
      </c>
      <c r="E37" s="286">
        <f>SUM(E32:E36)</f>
        <v>17306028.398059282</v>
      </c>
    </row>
    <row r="38" spans="2:5" x14ac:dyDescent="0.2">
      <c r="B38" s="158"/>
      <c r="C38" s="321" t="s">
        <v>491</v>
      </c>
      <c r="D38" s="287"/>
      <c r="E38" s="288"/>
    </row>
    <row r="39" spans="2:5" x14ac:dyDescent="0.2">
      <c r="B39" s="374">
        <v>2.4</v>
      </c>
      <c r="C39" s="319" t="s">
        <v>489</v>
      </c>
      <c r="D39" s="286">
        <f>SUMIF('3.3 Depreciation amortisation'!$D$9:$D$52,'3. Statement of pipeline assets'!C38,'3.3 Depreciation amortisation'!$H$9:$H$52)</f>
        <v>0</v>
      </c>
      <c r="E39" s="281">
        <v>0</v>
      </c>
    </row>
    <row r="40" spans="2:5" x14ac:dyDescent="0.2">
      <c r="B40" s="374">
        <v>2.4</v>
      </c>
      <c r="C40" s="319" t="s">
        <v>74</v>
      </c>
      <c r="D40" s="286">
        <f>SUMIF('3.3 Depreciation amortisation'!$D$9:$D$52,'3. Statement of pipeline assets'!C38,'3.3 Depreciation amortisation'!$I$9:$I$52)</f>
        <v>0</v>
      </c>
      <c r="E40" s="281">
        <v>0</v>
      </c>
    </row>
    <row r="41" spans="2:5" x14ac:dyDescent="0.2">
      <c r="B41" s="374">
        <v>2.4</v>
      </c>
      <c r="C41" s="319" t="s">
        <v>487</v>
      </c>
      <c r="D41" s="286">
        <f>SUMIF('3.3 Depreciation amortisation'!$D$9:$D$52,'3. Statement of pipeline assets'!C38,'3.3 Depreciation amortisation'!$J$9:$J$52)</f>
        <v>0</v>
      </c>
      <c r="E41" s="281">
        <v>0</v>
      </c>
    </row>
    <row r="42" spans="2:5" x14ac:dyDescent="0.2">
      <c r="B42" s="374">
        <v>2.4</v>
      </c>
      <c r="C42" s="319" t="s">
        <v>2</v>
      </c>
      <c r="D42" s="286">
        <f>SUMIF('3.3 Depreciation amortisation'!$D$9:$D$52,'3. Statement of pipeline assets'!C38,'3.3 Depreciation amortisation'!$M$9:$M$52)+SUMIF('3.3 Depreciation amortisation'!$D$9:$D$52,'3. Statement of pipeline assets'!C38,'3.3 Depreciation amortisation'!$N$9:$N$52)</f>
        <v>0</v>
      </c>
      <c r="E42" s="281">
        <v>0</v>
      </c>
    </row>
    <row r="43" spans="2:5" x14ac:dyDescent="0.2">
      <c r="B43" s="374">
        <v>2.4</v>
      </c>
      <c r="C43" s="319" t="s">
        <v>490</v>
      </c>
      <c r="D43" s="286">
        <f>SUMIF('3.3 Depreciation amortisation'!$D$9:$D$52,'3. Statement of pipeline assets'!C38,'3.3 Depreciation amortisation'!$K$9:$K$52)</f>
        <v>0</v>
      </c>
      <c r="E43" s="281">
        <v>0</v>
      </c>
    </row>
    <row r="44" spans="2:5" x14ac:dyDescent="0.2">
      <c r="B44" s="160"/>
      <c r="C44" s="320" t="s">
        <v>492</v>
      </c>
      <c r="D44" s="286">
        <f>SUM(D39:D43)</f>
        <v>0</v>
      </c>
      <c r="E44" s="286">
        <f>SUM(E39:E43)</f>
        <v>0</v>
      </c>
    </row>
    <row r="45" spans="2:5" x14ac:dyDescent="0.2">
      <c r="B45" s="158"/>
      <c r="C45" s="147" t="s">
        <v>147</v>
      </c>
      <c r="D45" s="287"/>
      <c r="E45" s="288"/>
    </row>
    <row r="46" spans="2:5" x14ac:dyDescent="0.2">
      <c r="B46" s="374">
        <v>2.4</v>
      </c>
      <c r="C46" s="319" t="s">
        <v>489</v>
      </c>
      <c r="D46" s="286">
        <f>SUMIF('3.3 Depreciation amortisation'!$D$9:$D$52,'3. Statement of pipeline assets'!C45,'3.3 Depreciation amortisation'!$H$9:$H$52)</f>
        <v>314475.38</v>
      </c>
      <c r="E46" s="281">
        <v>314475.38</v>
      </c>
    </row>
    <row r="47" spans="2:5" x14ac:dyDescent="0.2">
      <c r="B47" s="374">
        <v>2.4</v>
      </c>
      <c r="C47" s="319" t="s">
        <v>74</v>
      </c>
      <c r="D47" s="286">
        <f>SUMIF('3.3 Depreciation amortisation'!$D$9:$D$52,'3. Statement of pipeline assets'!C45,'3.3 Depreciation amortisation'!$I$9:$I$52)</f>
        <v>0</v>
      </c>
      <c r="E47" s="281">
        <v>0</v>
      </c>
    </row>
    <row r="48" spans="2:5" x14ac:dyDescent="0.2">
      <c r="B48" s="374">
        <v>2.4</v>
      </c>
      <c r="C48" s="319" t="s">
        <v>487</v>
      </c>
      <c r="D48" s="286">
        <f>SUMIF('3.3 Depreciation amortisation'!$D$9:$D$52,'3. Statement of pipeline assets'!C45,'3.3 Depreciation amortisation'!$J$9:$J$52)</f>
        <v>0</v>
      </c>
      <c r="E48" s="281">
        <v>0</v>
      </c>
    </row>
    <row r="49" spans="2:5" x14ac:dyDescent="0.2">
      <c r="B49" s="374">
        <v>2.4</v>
      </c>
      <c r="C49" s="319" t="s">
        <v>2</v>
      </c>
      <c r="D49" s="286">
        <f>SUMIF('3.3 Depreciation amortisation'!$D$9:$D$52,'3. Statement of pipeline assets'!C45,'3.3 Depreciation amortisation'!$M$9:$M$52)+SUMIF('3.3 Depreciation amortisation'!$D$9:$D$52,'3. Statement of pipeline assets'!C45,'3.3 Depreciation amortisation'!$N$9:$N$52)</f>
        <v>-158084.42012801388</v>
      </c>
      <c r="E49" s="281">
        <v>-137133.74457245832</v>
      </c>
    </row>
    <row r="50" spans="2:5" x14ac:dyDescent="0.2">
      <c r="B50" s="374">
        <v>2.4</v>
      </c>
      <c r="C50" s="319" t="s">
        <v>490</v>
      </c>
      <c r="D50" s="286">
        <f>SUMIF('3.3 Depreciation amortisation'!$D$9:$D$52,'3. Statement of pipeline assets'!C45,'3.3 Depreciation amortisation'!$K$9:$K$52)</f>
        <v>0</v>
      </c>
      <c r="E50" s="281">
        <v>0</v>
      </c>
    </row>
    <row r="51" spans="2:5" x14ac:dyDescent="0.2">
      <c r="B51" s="160"/>
      <c r="C51" s="150" t="s">
        <v>148</v>
      </c>
      <c r="D51" s="286">
        <f>SUM(D46:D50)</f>
        <v>156390.95987198612</v>
      </c>
      <c r="E51" s="286">
        <f>SUM(E46:E50)</f>
        <v>177341.63542754168</v>
      </c>
    </row>
    <row r="52" spans="2:5" x14ac:dyDescent="0.2">
      <c r="B52" s="158"/>
      <c r="C52" s="147" t="s">
        <v>1</v>
      </c>
      <c r="D52" s="287"/>
      <c r="E52" s="288"/>
    </row>
    <row r="53" spans="2:5" x14ac:dyDescent="0.2">
      <c r="B53" s="374">
        <v>2.4</v>
      </c>
      <c r="C53" s="319" t="s">
        <v>489</v>
      </c>
      <c r="D53" s="286">
        <f>SUMIF('3.3 Depreciation amortisation'!$D$9:$D$52,'3. Statement of pipeline assets'!C52,'3.3 Depreciation amortisation'!$H$9:$H$52)</f>
        <v>11692.14</v>
      </c>
      <c r="E53" s="281">
        <v>11692.14</v>
      </c>
    </row>
    <row r="54" spans="2:5" x14ac:dyDescent="0.2">
      <c r="B54" s="374">
        <v>2.4</v>
      </c>
      <c r="C54" s="319" t="s">
        <v>74</v>
      </c>
      <c r="D54" s="286">
        <f>SUMIF('3.3 Depreciation amortisation'!$D$9:$D$52,'3. Statement of pipeline assets'!C52,'3.3 Depreciation amortisation'!$I$9:$I$52)</f>
        <v>4178.17</v>
      </c>
      <c r="E54" s="281">
        <v>4178.17</v>
      </c>
    </row>
    <row r="55" spans="2:5" x14ac:dyDescent="0.2">
      <c r="B55" s="374">
        <v>2.4</v>
      </c>
      <c r="C55" s="319" t="s">
        <v>487</v>
      </c>
      <c r="D55" s="286">
        <f>SUMIF('3.3 Depreciation amortisation'!$D$9:$D$52,'3. Statement of pipeline assets'!C52,'3.3 Depreciation amortisation'!$J$9:$J$52)</f>
        <v>0</v>
      </c>
      <c r="E55" s="281">
        <v>0</v>
      </c>
    </row>
    <row r="56" spans="2:5" x14ac:dyDescent="0.2">
      <c r="B56" s="374">
        <v>2.4</v>
      </c>
      <c r="C56" s="319" t="s">
        <v>2</v>
      </c>
      <c r="D56" s="286">
        <f>SUMIF('3.3 Depreciation amortisation'!$D$9:$D$52,'3. Statement of pipeline assets'!C52,'3.3 Depreciation amortisation'!$M$9:$M$52)+SUMIF('3.3 Depreciation amortisation'!$D$9:$D$52,'3. Statement of pipeline assets'!C52,'3.3 Depreciation amortisation'!$N$9:$N$52)</f>
        <v>-1107.7418227250994</v>
      </c>
      <c r="E56" s="281">
        <v>-1188.0433973315332</v>
      </c>
    </row>
    <row r="57" spans="2:5" x14ac:dyDescent="0.2">
      <c r="B57" s="374">
        <v>2.4</v>
      </c>
      <c r="C57" s="319" t="s">
        <v>490</v>
      </c>
      <c r="D57" s="286">
        <f>SUMIF('3.3 Depreciation amortisation'!$D$9:$D$52,'3. Statement of pipeline assets'!C52,'3.3 Depreciation amortisation'!$K$9:$K$52)</f>
        <v>-4178.17</v>
      </c>
      <c r="E57" s="281">
        <v>0</v>
      </c>
    </row>
    <row r="58" spans="2:5" x14ac:dyDescent="0.2">
      <c r="B58" s="160"/>
      <c r="C58" s="150" t="s">
        <v>88</v>
      </c>
      <c r="D58" s="286">
        <f>SUM(D53:D57)</f>
        <v>10584.398177274899</v>
      </c>
      <c r="E58" s="286">
        <f>SUM(E53:E57)</f>
        <v>14682.266602668466</v>
      </c>
    </row>
    <row r="59" spans="2:5" x14ac:dyDescent="0.2">
      <c r="B59" s="158"/>
      <c r="C59" s="147" t="s">
        <v>149</v>
      </c>
      <c r="D59" s="287"/>
      <c r="E59" s="288"/>
    </row>
    <row r="60" spans="2:5" x14ac:dyDescent="0.2">
      <c r="B60" s="374">
        <v>2.4</v>
      </c>
      <c r="C60" s="319" t="s">
        <v>489</v>
      </c>
      <c r="D60" s="286">
        <f>SUMIF('3.3 Depreciation amortisation'!$D$9:$D$52,'3. Statement of pipeline assets'!C59,'3.3 Depreciation amortisation'!$H$9:$H$52)</f>
        <v>0</v>
      </c>
      <c r="E60" s="281">
        <v>0</v>
      </c>
    </row>
    <row r="61" spans="2:5" x14ac:dyDescent="0.2">
      <c r="B61" s="374">
        <v>2.4</v>
      </c>
      <c r="C61" s="319" t="s">
        <v>74</v>
      </c>
      <c r="D61" s="286">
        <f>SUMIF('3.3 Depreciation amortisation'!$D$9:$D$52,'3. Statement of pipeline assets'!C59,'3.3 Depreciation amortisation'!$I$9:$I$52)</f>
        <v>0</v>
      </c>
      <c r="E61" s="281">
        <v>0</v>
      </c>
    </row>
    <row r="62" spans="2:5" x14ac:dyDescent="0.2">
      <c r="B62" s="374">
        <v>2.4</v>
      </c>
      <c r="C62" s="319" t="s">
        <v>487</v>
      </c>
      <c r="D62" s="286">
        <f>SUMIF('3.3 Depreciation amortisation'!$D$9:$D$52,'3. Statement of pipeline assets'!C59,'3.3 Depreciation amortisation'!$J$9:$J$52)</f>
        <v>0</v>
      </c>
      <c r="E62" s="281">
        <v>0</v>
      </c>
    </row>
    <row r="63" spans="2:5" x14ac:dyDescent="0.2">
      <c r="B63" s="374">
        <v>2.4</v>
      </c>
      <c r="C63" s="319" t="s">
        <v>490</v>
      </c>
      <c r="D63" s="286">
        <f>SUMIF('3.3 Depreciation amortisation'!$D$9:$D$52,'3. Statement of pipeline assets'!C59,'3.3 Depreciation amortisation'!$K$9:$K$52)</f>
        <v>0</v>
      </c>
      <c r="E63" s="281">
        <v>0</v>
      </c>
    </row>
    <row r="64" spans="2:5" x14ac:dyDescent="0.2">
      <c r="B64" s="160"/>
      <c r="C64" s="150" t="s">
        <v>150</v>
      </c>
      <c r="D64" s="286">
        <f>SUM(D60:D63)</f>
        <v>0</v>
      </c>
      <c r="E64" s="281">
        <v>0</v>
      </c>
    </row>
    <row r="65" spans="2:6" x14ac:dyDescent="0.2">
      <c r="B65" s="158"/>
      <c r="C65" s="147" t="s">
        <v>233</v>
      </c>
      <c r="D65" s="287"/>
      <c r="E65" s="288"/>
    </row>
    <row r="66" spans="2:6" x14ac:dyDescent="0.2">
      <c r="B66" s="374">
        <v>2.4</v>
      </c>
      <c r="C66" s="319" t="s">
        <v>489</v>
      </c>
      <c r="D66" s="286">
        <f>SUMIF('3.3 Depreciation amortisation'!$D$9:$D$52,'3. Statement of pipeline assets'!C65,'3.3 Depreciation amortisation'!$H$9:$H$52)</f>
        <v>17152.509999999998</v>
      </c>
      <c r="E66" s="281">
        <v>17152.509999999998</v>
      </c>
    </row>
    <row r="67" spans="2:6" x14ac:dyDescent="0.2">
      <c r="B67" s="374">
        <v>2.4</v>
      </c>
      <c r="C67" s="319" t="s">
        <v>74</v>
      </c>
      <c r="D67" s="286">
        <f>SUMIF('3.3 Depreciation amortisation'!$D$9:$D$52,'3. Statement of pipeline assets'!C65,'3.3 Depreciation amortisation'!$I$9:$I$52)</f>
        <v>488725.43999999994</v>
      </c>
      <c r="E67" s="281">
        <v>488725.43999999994</v>
      </c>
    </row>
    <row r="68" spans="2:6" x14ac:dyDescent="0.2">
      <c r="B68" s="374">
        <v>2.4</v>
      </c>
      <c r="C68" s="319" t="s">
        <v>487</v>
      </c>
      <c r="D68" s="286">
        <f>SUMIF('3.3 Depreciation amortisation'!$D$9:$D$52,'3. Statement of pipeline assets'!C65,'3.3 Depreciation amortisation'!$J$9:$J$52)</f>
        <v>0</v>
      </c>
      <c r="E68" s="281">
        <v>0</v>
      </c>
    </row>
    <row r="69" spans="2:6" x14ac:dyDescent="0.2">
      <c r="B69" s="374">
        <v>2.4</v>
      </c>
      <c r="C69" s="319" t="s">
        <v>2</v>
      </c>
      <c r="D69" s="286">
        <f>SUMIF('3.3 Depreciation amortisation'!$D$9:$D$52,'3. Statement of pipeline assets'!C65,'3.3 Depreciation amortisation'!$M$9:$M$52)+SUMIF('3.3 Depreciation amortisation'!$D$9:$D$52,'3. Statement of pipeline assets'!C65,'3.3 Depreciation amortisation'!$N$9:$N$52)</f>
        <v>-27679.558896140286</v>
      </c>
      <c r="E69" s="281">
        <v>-24750.522710308665</v>
      </c>
    </row>
    <row r="70" spans="2:6" x14ac:dyDescent="0.2">
      <c r="B70" s="374">
        <v>2.4</v>
      </c>
      <c r="C70" s="319" t="s">
        <v>490</v>
      </c>
      <c r="D70" s="286">
        <f>SUMIF('3.3 Depreciation amortisation'!$D$9:$D$52,'3. Statement of pipeline assets'!C65,'3.3 Depreciation amortisation'!$K$9:$K$52)</f>
        <v>0</v>
      </c>
      <c r="E70" s="281">
        <v>0</v>
      </c>
    </row>
    <row r="71" spans="2:6" x14ac:dyDescent="0.2">
      <c r="B71" s="160"/>
      <c r="C71" s="320" t="s">
        <v>234</v>
      </c>
      <c r="D71" s="286">
        <f>SUM(D66:D70)</f>
        <v>478198.39110385964</v>
      </c>
      <c r="E71" s="286">
        <f>SUM(E66:E70)</f>
        <v>481127.42728969129</v>
      </c>
    </row>
    <row r="72" spans="2:6" x14ac:dyDescent="0.2">
      <c r="B72" s="158"/>
      <c r="C72" s="147" t="s">
        <v>312</v>
      </c>
      <c r="D72" s="287"/>
      <c r="E72" s="288"/>
    </row>
    <row r="73" spans="2:6" x14ac:dyDescent="0.2">
      <c r="B73" s="374">
        <v>2.4</v>
      </c>
      <c r="C73" s="319" t="s">
        <v>489</v>
      </c>
      <c r="D73" s="286">
        <f>SUMIF('3.3 Depreciation amortisation'!$D$9:$D$52,'3. Statement of pipeline assets'!C72,'3.3 Depreciation amortisation'!$H$9:$H$52)</f>
        <v>0</v>
      </c>
      <c r="E73" s="281">
        <v>0</v>
      </c>
    </row>
    <row r="74" spans="2:6" x14ac:dyDescent="0.2">
      <c r="B74" s="374">
        <v>2.4</v>
      </c>
      <c r="C74" s="319" t="s">
        <v>74</v>
      </c>
      <c r="D74" s="286">
        <f>SUMIF('3.3 Depreciation amortisation'!$D$9:$D$52,'3. Statement of pipeline assets'!C72,'3.3 Depreciation amortisation'!$I$9:$I$52)</f>
        <v>0</v>
      </c>
      <c r="E74" s="281">
        <v>0</v>
      </c>
    </row>
    <row r="75" spans="2:6" x14ac:dyDescent="0.2">
      <c r="B75" s="374">
        <v>2.4</v>
      </c>
      <c r="C75" s="319" t="s">
        <v>487</v>
      </c>
      <c r="D75" s="286">
        <f>SUMIF('3.3 Depreciation amortisation'!$D$9:$D$52,'3. Statement of pipeline assets'!C72,'3.3 Depreciation amortisation'!$J$9:$J$52)</f>
        <v>0</v>
      </c>
      <c r="E75" s="281">
        <v>0</v>
      </c>
    </row>
    <row r="76" spans="2:6" x14ac:dyDescent="0.2">
      <c r="B76" s="374">
        <v>2.4</v>
      </c>
      <c r="C76" s="319" t="s">
        <v>493</v>
      </c>
      <c r="D76" s="286">
        <f>SUMIF('3.3 Depreciation amortisation'!$D$9:$D$52,'3. Statement of pipeline assets'!C72,'3.3 Depreciation amortisation'!$M$9:$M$52)+SUMIF('3.3 Depreciation amortisation'!$D$9:$D$52,'3. Statement of pipeline assets'!C72,'3.3 Depreciation amortisation'!$N$9:$N$52)</f>
        <v>0</v>
      </c>
      <c r="E76" s="281">
        <v>0</v>
      </c>
    </row>
    <row r="77" spans="2:6" x14ac:dyDescent="0.2">
      <c r="B77" s="374">
        <v>2.4</v>
      </c>
      <c r="C77" s="319" t="s">
        <v>490</v>
      </c>
      <c r="D77" s="286">
        <f>SUMIF('3.3 Depreciation amortisation'!$D$9:$D$52,'3. Statement of pipeline assets'!C72,'3.3 Depreciation amortisation'!$K$9:$K$52)</f>
        <v>0</v>
      </c>
      <c r="E77" s="281">
        <v>0</v>
      </c>
    </row>
    <row r="78" spans="2:6" x14ac:dyDescent="0.2">
      <c r="B78" s="160"/>
      <c r="C78" s="150" t="s">
        <v>313</v>
      </c>
      <c r="D78" s="286">
        <f>SUM(D73:D77)</f>
        <v>0</v>
      </c>
      <c r="E78" s="286">
        <f>SUM(E73:E77)</f>
        <v>0</v>
      </c>
    </row>
    <row r="79" spans="2:6" x14ac:dyDescent="0.2">
      <c r="B79" s="374">
        <v>2.4</v>
      </c>
      <c r="C79" s="147" t="s">
        <v>151</v>
      </c>
      <c r="D79" s="289">
        <v>5882781.3400000008</v>
      </c>
      <c r="E79" s="281">
        <v>6035651.0499999998</v>
      </c>
      <c r="F79" s="413"/>
    </row>
    <row r="80" spans="2:6" x14ac:dyDescent="0.2">
      <c r="B80" s="160"/>
      <c r="C80" s="322" t="s">
        <v>78</v>
      </c>
      <c r="D80" s="286">
        <f>SUM(D16,D23,D30,D37,D44,D51,D58,D64,D71,D78, D79)</f>
        <v>120241121.45283023</v>
      </c>
      <c r="E80" s="286">
        <f>SUM(E16,E23,E30,E37,E44,E51,E58,E64,E71,E78, E79)</f>
        <v>122149749.70323905</v>
      </c>
    </row>
    <row r="81" spans="2:5" x14ac:dyDescent="0.2">
      <c r="B81" s="207"/>
      <c r="C81" s="318" t="s">
        <v>494</v>
      </c>
      <c r="D81" s="290"/>
      <c r="E81" s="290"/>
    </row>
    <row r="82" spans="2:5" x14ac:dyDescent="0.2">
      <c r="B82" s="158"/>
      <c r="C82" s="323" t="s">
        <v>433</v>
      </c>
      <c r="D82" s="287"/>
      <c r="E82" s="288"/>
    </row>
    <row r="83" spans="2:5" x14ac:dyDescent="0.2">
      <c r="B83" s="374" t="s">
        <v>574</v>
      </c>
      <c r="C83" s="319" t="s">
        <v>489</v>
      </c>
      <c r="D83" s="286">
        <f>SUMIF('3.3 Depreciation amortisation'!$D$60:$D$78,$C$82,'3.3 Depreciation amortisation'!$G$60:$G$78)</f>
        <v>8329211.6160484198</v>
      </c>
      <c r="E83" s="281">
        <v>6694862.8133509494</v>
      </c>
    </row>
    <row r="84" spans="2:5" x14ac:dyDescent="0.2">
      <c r="B84" s="374" t="s">
        <v>574</v>
      </c>
      <c r="C84" s="319" t="s">
        <v>74</v>
      </c>
      <c r="D84" s="286">
        <f>SUMIF('3.3 Depreciation amortisation'!$D$60:$D$78,$C$82,'3.3 Depreciation amortisation'!$H$60:$H$78)</f>
        <v>0</v>
      </c>
      <c r="E84" s="281">
        <v>0</v>
      </c>
    </row>
    <row r="85" spans="2:5" x14ac:dyDescent="0.2">
      <c r="B85" s="374" t="s">
        <v>574</v>
      </c>
      <c r="C85" s="319" t="s">
        <v>487</v>
      </c>
      <c r="D85" s="286">
        <f>SUMIF('3.3 Depreciation amortisation'!$D$60:$D$78,$C$82,'3.3 Depreciation amortisation'!$I$60:$I$78)</f>
        <v>0</v>
      </c>
      <c r="E85" s="281">
        <v>0</v>
      </c>
    </row>
    <row r="86" spans="2:5" x14ac:dyDescent="0.2">
      <c r="B86" s="374" t="s">
        <v>574</v>
      </c>
      <c r="C86" s="319" t="s">
        <v>2</v>
      </c>
      <c r="D86" s="286">
        <f>SUMIF('3.3 Depreciation amortisation'!$D$60:$D$78,$C$82,'3.3 Depreciation amortisation'!$L$60:$L$78)+SUMIF('3.3 Depreciation amortisation'!$D$60:$D$78,$C$82,'3.3 Depreciation amortisation'!$M$60:$M$78)</f>
        <v>-3374216.5919704</v>
      </c>
      <c r="E86" s="281">
        <v>-2331109.7525376431</v>
      </c>
    </row>
    <row r="87" spans="2:5" x14ac:dyDescent="0.2">
      <c r="B87" s="374" t="s">
        <v>574</v>
      </c>
      <c r="C87" s="319" t="s">
        <v>490</v>
      </c>
      <c r="D87" s="286">
        <f>SUMIF('3.3 Depreciation amortisation'!$D$60:$D$78,$C$82,'3.3 Depreciation amortisation'!$J$60:$J$78)</f>
        <v>-701217.12919545406</v>
      </c>
      <c r="E87" s="281">
        <v>-699692.70246909931</v>
      </c>
    </row>
    <row r="88" spans="2:5" x14ac:dyDescent="0.2">
      <c r="B88" s="160"/>
      <c r="C88" s="150" t="s">
        <v>556</v>
      </c>
      <c r="D88" s="286">
        <f>SUM(D83:D87)</f>
        <v>4253777.8948825654</v>
      </c>
      <c r="E88" s="286">
        <f>SUM(E83:E87)</f>
        <v>3664060.3583442066</v>
      </c>
    </row>
    <row r="89" spans="2:5" x14ac:dyDescent="0.2">
      <c r="B89" s="158"/>
      <c r="C89" s="147" t="s">
        <v>314</v>
      </c>
      <c r="D89" s="287"/>
      <c r="E89" s="288"/>
    </row>
    <row r="90" spans="2:5" x14ac:dyDescent="0.2">
      <c r="B90" s="374" t="s">
        <v>574</v>
      </c>
      <c r="C90" s="319" t="s">
        <v>489</v>
      </c>
      <c r="D90" s="286">
        <f>SUMIF('3.3 Depreciation amortisation'!$D$60:$D$78,$C$89,'3.3 Depreciation amortisation'!$G$60:$G$78)</f>
        <v>550162.97930123995</v>
      </c>
      <c r="E90" s="281">
        <v>550162.97930123995</v>
      </c>
    </row>
    <row r="91" spans="2:5" x14ac:dyDescent="0.2">
      <c r="B91" s="374" t="s">
        <v>574</v>
      </c>
      <c r="C91" s="319" t="s">
        <v>74</v>
      </c>
      <c r="D91" s="286">
        <f>SUMIF('3.3 Depreciation amortisation'!$D$60:$D$78,$C$89,'3.3 Depreciation amortisation'!$H$60:$H$78)</f>
        <v>984626.11695527541</v>
      </c>
      <c r="E91" s="281">
        <v>598946.08188563993</v>
      </c>
    </row>
    <row r="92" spans="2:5" x14ac:dyDescent="0.2">
      <c r="B92" s="374" t="s">
        <v>574</v>
      </c>
      <c r="C92" s="319" t="s">
        <v>487</v>
      </c>
      <c r="D92" s="286">
        <f>SUMIF('3.3 Depreciation amortisation'!$D$60:$D$78,$C$89,'3.3 Depreciation amortisation'!$I$60:$I$78)</f>
        <v>0</v>
      </c>
      <c r="E92" s="281">
        <v>0</v>
      </c>
    </row>
    <row r="93" spans="2:5" x14ac:dyDescent="0.2">
      <c r="B93" s="374" t="s">
        <v>574</v>
      </c>
      <c r="C93" s="319" t="s">
        <v>495</v>
      </c>
      <c r="D93" s="286">
        <f>SUMIF('3.3 Depreciation amortisation'!$D$60:$D$78,$C$89,'3.3 Depreciation amortisation'!$L$60:$L$78)+SUMIF('3.3 Depreciation amortisation'!$D$60:$D$78,$C$89,'3.3 Depreciation amortisation'!$M$60:$M$78)</f>
        <v>-814290.42270204308</v>
      </c>
      <c r="E93" s="281">
        <v>-577337.27702276595</v>
      </c>
    </row>
    <row r="94" spans="2:5" x14ac:dyDescent="0.2">
      <c r="B94" s="374" t="s">
        <v>574</v>
      </c>
      <c r="C94" s="319" t="s">
        <v>490</v>
      </c>
      <c r="D94" s="286">
        <f>SUMIF('3.3 Depreciation amortisation'!$D$60:$D$78,$C$89,'3.3 Depreciation amortisation'!$J$60:$J$78)</f>
        <v>-54663.622572835637</v>
      </c>
      <c r="E94" s="281">
        <v>-49977.043006238106</v>
      </c>
    </row>
    <row r="95" spans="2:5" x14ac:dyDescent="0.2">
      <c r="B95" s="160"/>
      <c r="C95" s="320" t="s">
        <v>496</v>
      </c>
      <c r="D95" s="286">
        <f>SUM(D90:D94)</f>
        <v>665835.05098163674</v>
      </c>
      <c r="E95" s="286">
        <f>SUM(E90:E94)</f>
        <v>521794.7411578758</v>
      </c>
    </row>
    <row r="96" spans="2:5" x14ac:dyDescent="0.2">
      <c r="B96" s="159"/>
      <c r="C96" s="147" t="s">
        <v>121</v>
      </c>
      <c r="D96" s="289">
        <v>0</v>
      </c>
      <c r="E96" s="281">
        <v>0</v>
      </c>
    </row>
    <row r="97" spans="2:5" x14ac:dyDescent="0.2">
      <c r="B97" s="159"/>
      <c r="C97" s="147" t="s">
        <v>122</v>
      </c>
      <c r="D97" s="289">
        <v>0</v>
      </c>
      <c r="E97" s="281">
        <v>0</v>
      </c>
    </row>
    <row r="98" spans="2:5" x14ac:dyDescent="0.2">
      <c r="B98" s="159"/>
      <c r="C98" s="147" t="s">
        <v>68</v>
      </c>
      <c r="D98" s="289">
        <v>0</v>
      </c>
      <c r="E98" s="281">
        <v>0</v>
      </c>
    </row>
    <row r="99" spans="2:5" x14ac:dyDescent="0.2">
      <c r="B99" s="160"/>
      <c r="C99" s="322" t="s">
        <v>123</v>
      </c>
      <c r="D99" s="286">
        <f>SUM(D88,D95:D98)</f>
        <v>4919612.9458642025</v>
      </c>
      <c r="E99" s="286">
        <f>SUM(E88,E95:E98)</f>
        <v>4185855.0995020824</v>
      </c>
    </row>
    <row r="100" spans="2:5" x14ac:dyDescent="0.2">
      <c r="B100" s="160"/>
      <c r="C100" s="150" t="s">
        <v>24</v>
      </c>
      <c r="D100" s="291">
        <f>SUM(D80,D99)</f>
        <v>125160734.39869443</v>
      </c>
      <c r="E100" s="291">
        <f>SUM(E80,E99)</f>
        <v>126335604.80274114</v>
      </c>
    </row>
  </sheetData>
  <mergeCells count="2">
    <mergeCell ref="B1:C1"/>
    <mergeCell ref="B5:C5"/>
  </mergeCells>
  <phoneticPr fontId="37" type="noConversion"/>
  <pageMargins left="0.75" right="0.75" top="1" bottom="1" header="0.5" footer="0.5"/>
  <pageSetup paperSize="9" scale="35" orientation="landscape"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F38"/>
  <sheetViews>
    <sheetView zoomScale="80" zoomScaleNormal="80" workbookViewId="0"/>
  </sheetViews>
  <sheetFormatPr defaultColWidth="9.28515625" defaultRowHeight="12.75" x14ac:dyDescent="0.2"/>
  <cols>
    <col min="1" max="1" width="12.28515625" style="34" customWidth="1"/>
    <col min="2" max="2" width="21" style="34" customWidth="1"/>
    <col min="3" max="3" width="42.28515625" style="34" customWidth="1"/>
    <col min="4" max="4" width="25.5703125" style="34" customWidth="1"/>
    <col min="5" max="5" width="20.28515625" style="34" customWidth="1"/>
    <col min="6" max="6" width="42.28515625" style="34" customWidth="1"/>
    <col min="7" max="7" width="9.42578125" style="34" customWidth="1"/>
    <col min="8" max="8" width="25.28515625" style="34" customWidth="1"/>
    <col min="9" max="16384" width="9.28515625" style="34"/>
  </cols>
  <sheetData>
    <row r="1" spans="2:6" ht="20.25" x14ac:dyDescent="0.3">
      <c r="B1" s="35" t="s">
        <v>140</v>
      </c>
      <c r="C1" s="35"/>
      <c r="D1" s="21"/>
      <c r="E1" s="21"/>
    </row>
    <row r="2" spans="2:6" ht="20.25" x14ac:dyDescent="0.3">
      <c r="B2" s="52" t="str">
        <f>Tradingname</f>
        <v>APA OPERATIONS PTY LIMITED</v>
      </c>
      <c r="C2" s="53"/>
      <c r="D2" s="35"/>
      <c r="E2" s="35"/>
    </row>
    <row r="3" spans="2:6" ht="15" x14ac:dyDescent="0.25">
      <c r="B3" s="54" t="s">
        <v>240</v>
      </c>
      <c r="C3" s="55" t="str">
        <f>TEXT(Yearstart,"dd/mm/yyyy")&amp;" to "&amp;TEXT(Yearending,"dd/mm/yyyy")</f>
        <v>01/07/2022 to 30/06/2023</v>
      </c>
    </row>
    <row r="5" spans="2:6" ht="15.75" x14ac:dyDescent="0.25">
      <c r="B5" s="38" t="s">
        <v>212</v>
      </c>
      <c r="C5" s="36"/>
      <c r="D5" s="36"/>
      <c r="E5" s="36"/>
    </row>
    <row r="6" spans="2:6" ht="15.75" x14ac:dyDescent="0.25">
      <c r="B6" s="38"/>
      <c r="C6" s="36"/>
      <c r="D6" s="36"/>
      <c r="E6" s="36"/>
    </row>
    <row r="7" spans="2:6" ht="40.5" customHeight="1" x14ac:dyDescent="0.2">
      <c r="B7" s="111" t="s">
        <v>223</v>
      </c>
      <c r="C7" s="111" t="s">
        <v>125</v>
      </c>
      <c r="D7" s="111" t="s">
        <v>71</v>
      </c>
      <c r="E7" s="111" t="s">
        <v>126</v>
      </c>
      <c r="F7" s="120" t="s">
        <v>128</v>
      </c>
    </row>
    <row r="8" spans="2:6" x14ac:dyDescent="0.2">
      <c r="B8" s="113"/>
      <c r="C8" s="113"/>
      <c r="D8" s="117"/>
      <c r="E8" s="121" t="s">
        <v>127</v>
      </c>
      <c r="F8" s="122"/>
    </row>
    <row r="9" spans="2:6" x14ac:dyDescent="0.2">
      <c r="B9" s="374">
        <v>2.4</v>
      </c>
      <c r="C9" s="189" t="str">
        <f>'3. Statement of pipeline assets'!C9</f>
        <v>Pipelines</v>
      </c>
      <c r="D9" s="188" t="str">
        <f>CONCATENATE("1/12/2015"," to ",TEXT(Yearending,"d/m/yyyy"))</f>
        <v>1/12/2015 to 30/6/2023</v>
      </c>
      <c r="E9" s="344">
        <v>80</v>
      </c>
      <c r="F9" s="256" t="s">
        <v>598</v>
      </c>
    </row>
    <row r="10" spans="2:6" x14ac:dyDescent="0.2">
      <c r="B10" s="374">
        <v>2.4</v>
      </c>
      <c r="C10" s="189" t="str">
        <f>'3. Statement of pipeline assets'!C17</f>
        <v>Compressors</v>
      </c>
      <c r="D10" s="188"/>
      <c r="E10" s="344"/>
      <c r="F10" s="256" t="s">
        <v>598</v>
      </c>
    </row>
    <row r="11" spans="2:6" x14ac:dyDescent="0.2">
      <c r="B11" s="374">
        <v>2.4</v>
      </c>
      <c r="C11" s="189" t="str">
        <f>'3. Statement of pipeline assets'!C24</f>
        <v>City Gates, supply regulators and valve stations</v>
      </c>
      <c r="D11" s="188" t="str">
        <f>CONCATENATE("28/2/2018"," to ",TEXT(Yearending,"d/m/yyyy"))</f>
        <v>28/2/2018 to 30/6/2023</v>
      </c>
      <c r="E11" s="344">
        <v>50</v>
      </c>
      <c r="F11" s="256" t="s">
        <v>598</v>
      </c>
    </row>
    <row r="12" spans="2:6" x14ac:dyDescent="0.2">
      <c r="B12" s="374">
        <v>2.4</v>
      </c>
      <c r="C12" s="189" t="str">
        <f>'3. Statement of pipeline assets'!C31</f>
        <v>Metering</v>
      </c>
      <c r="D12" s="188" t="str">
        <f>CONCATENATE("1/12/2015"," to ",TEXT(Yearending,"d/m/yyyy"))</f>
        <v>1/12/2015 to 30/6/2023</v>
      </c>
      <c r="E12" s="344">
        <v>50</v>
      </c>
      <c r="F12" s="256" t="s">
        <v>598</v>
      </c>
    </row>
    <row r="13" spans="2:6" x14ac:dyDescent="0.2">
      <c r="B13" s="374">
        <v>2.4</v>
      </c>
      <c r="C13" s="189" t="str">
        <f>'3. Statement of pipeline assets'!C38</f>
        <v>Odorant plants</v>
      </c>
      <c r="D13" s="188"/>
      <c r="E13" s="344"/>
      <c r="F13" s="256" t="s">
        <v>598</v>
      </c>
    </row>
    <row r="14" spans="2:6" x14ac:dyDescent="0.2">
      <c r="B14" s="374">
        <v>2.4</v>
      </c>
      <c r="C14" s="189" t="str">
        <f>'3. Statement of pipeline assets'!C45</f>
        <v>SCADA (Communications)</v>
      </c>
      <c r="D14" s="188" t="str">
        <f>CONCATENATE("1/12/2015"," to ",TEXT(Yearending,"d/m/yyyy"))</f>
        <v>1/12/2015 to 30/6/2023</v>
      </c>
      <c r="E14" s="344">
        <v>15</v>
      </c>
      <c r="F14" s="256" t="s">
        <v>598</v>
      </c>
    </row>
    <row r="15" spans="2:6" x14ac:dyDescent="0.2">
      <c r="B15" s="374">
        <v>2.4</v>
      </c>
      <c r="C15" s="189" t="str">
        <f>'3. Statement of pipeline assets'!C52</f>
        <v>Buildings</v>
      </c>
      <c r="D15" s="188" t="str">
        <f>CONCATENATE("1/12/2015"," to ",TEXT(Yearending,"d/m/yyyy"))</f>
        <v>1/12/2015 to 30/6/2023</v>
      </c>
      <c r="E15" s="344">
        <v>80</v>
      </c>
      <c r="F15" s="256" t="s">
        <v>598</v>
      </c>
    </row>
    <row r="16" spans="2:6" x14ac:dyDescent="0.2">
      <c r="B16" s="374">
        <v>2.4</v>
      </c>
      <c r="C16" s="189" t="str">
        <f>'3. Statement of pipeline assets'!C65</f>
        <v>Other depreciable pipeline assets</v>
      </c>
      <c r="D16" s="188" t="str">
        <f>CONCATENATE("1/12/2015"," to ",TEXT(Yearending,"d/m/yyyy"))</f>
        <v>1/12/2015 to 30/6/2023</v>
      </c>
      <c r="E16" s="344" t="s">
        <v>569</v>
      </c>
      <c r="F16" s="256" t="s">
        <v>598</v>
      </c>
    </row>
    <row r="17" spans="2:6" x14ac:dyDescent="0.2">
      <c r="B17" s="374">
        <v>2.4</v>
      </c>
      <c r="C17" s="151" t="s">
        <v>149</v>
      </c>
      <c r="D17" s="188"/>
      <c r="E17" s="344" t="s">
        <v>570</v>
      </c>
      <c r="F17" s="256" t="s">
        <v>599</v>
      </c>
    </row>
    <row r="18" spans="2:6" x14ac:dyDescent="0.2">
      <c r="B18" s="345"/>
      <c r="C18" s="151" t="s">
        <v>211</v>
      </c>
      <c r="D18" s="188"/>
      <c r="E18" s="344"/>
      <c r="F18" s="256"/>
    </row>
    <row r="19" spans="2:6" x14ac:dyDescent="0.2">
      <c r="B19" s="345"/>
      <c r="C19" s="151" t="s">
        <v>211</v>
      </c>
      <c r="D19" s="188"/>
      <c r="E19" s="344"/>
      <c r="F19" s="256"/>
    </row>
    <row r="20" spans="2:6" x14ac:dyDescent="0.2">
      <c r="B20" s="345"/>
      <c r="C20" s="151" t="s">
        <v>211</v>
      </c>
      <c r="D20" s="188"/>
      <c r="E20" s="344"/>
      <c r="F20" s="256"/>
    </row>
    <row r="21" spans="2:6" x14ac:dyDescent="0.2">
      <c r="B21" s="374" t="s">
        <v>573</v>
      </c>
      <c r="C21" s="189" t="str">
        <f>'3. Statement of pipeline assets'!C72</f>
        <v>Leased Assets</v>
      </c>
      <c r="D21" s="188" t="str">
        <f>CONCATENATE("1/7/2019"," to ",TEXT(Yearending,"d/m/yyyy"))</f>
        <v>1/7/2019 to 30/6/2023</v>
      </c>
      <c r="E21" s="344" t="s">
        <v>571</v>
      </c>
      <c r="F21" s="256" t="s">
        <v>572</v>
      </c>
    </row>
    <row r="22" spans="2:6" x14ac:dyDescent="0.2">
      <c r="B22" s="345"/>
      <c r="C22" s="151" t="s">
        <v>211</v>
      </c>
      <c r="D22" s="188"/>
      <c r="E22" s="344"/>
      <c r="F22" s="256"/>
    </row>
    <row r="23" spans="2:6" x14ac:dyDescent="0.2">
      <c r="B23" s="345"/>
      <c r="C23" s="151" t="s">
        <v>211</v>
      </c>
      <c r="D23" s="188"/>
      <c r="E23" s="344"/>
      <c r="F23" s="256"/>
    </row>
    <row r="24" spans="2:6" x14ac:dyDescent="0.2">
      <c r="B24" s="345"/>
      <c r="C24" s="151" t="s">
        <v>211</v>
      </c>
      <c r="D24" s="188"/>
      <c r="E24" s="344"/>
      <c r="F24" s="256"/>
    </row>
    <row r="25" spans="2:6" x14ac:dyDescent="0.2">
      <c r="B25" s="345"/>
      <c r="C25" s="151" t="s">
        <v>211</v>
      </c>
      <c r="D25" s="188"/>
      <c r="E25" s="344"/>
      <c r="F25" s="256"/>
    </row>
    <row r="26" spans="2:6" x14ac:dyDescent="0.2">
      <c r="B26" s="374"/>
      <c r="C26" s="151" t="s">
        <v>211</v>
      </c>
      <c r="D26" s="188"/>
      <c r="E26" s="344"/>
      <c r="F26" s="256"/>
    </row>
    <row r="27" spans="2:6" x14ac:dyDescent="0.2">
      <c r="B27" s="374">
        <v>2.4</v>
      </c>
      <c r="C27" s="189" t="str">
        <f>'3. Statement of pipeline assets'!C82</f>
        <v>Shared property, plant and equipment</v>
      </c>
      <c r="D27" s="188" t="str">
        <f>CONCATENATE("1/12/2015"," to ",TEXT(Yearending,"d/m/yyyy"))</f>
        <v>1/12/2015 to 30/6/2023</v>
      </c>
      <c r="E27" s="344">
        <v>5</v>
      </c>
      <c r="F27" s="256" t="s">
        <v>598</v>
      </c>
    </row>
    <row r="28" spans="2:6" x14ac:dyDescent="0.2">
      <c r="B28" s="345"/>
      <c r="C28" s="151" t="s">
        <v>211</v>
      </c>
      <c r="D28" s="188"/>
      <c r="E28" s="344"/>
      <c r="F28" s="256"/>
    </row>
    <row r="29" spans="2:6" x14ac:dyDescent="0.2">
      <c r="B29" s="345"/>
      <c r="C29" s="151" t="s">
        <v>211</v>
      </c>
      <c r="D29" s="188"/>
      <c r="E29" s="344"/>
      <c r="F29" s="256"/>
    </row>
    <row r="30" spans="2:6" x14ac:dyDescent="0.2">
      <c r="B30" s="345"/>
      <c r="C30" s="151" t="s">
        <v>211</v>
      </c>
      <c r="D30" s="188"/>
      <c r="E30" s="344"/>
      <c r="F30" s="256"/>
    </row>
    <row r="31" spans="2:6" x14ac:dyDescent="0.2">
      <c r="B31" s="345"/>
      <c r="C31" s="151" t="s">
        <v>211</v>
      </c>
      <c r="D31" s="188"/>
      <c r="E31" s="344"/>
      <c r="F31" s="256"/>
    </row>
    <row r="32" spans="2:6" x14ac:dyDescent="0.2">
      <c r="B32" s="374"/>
      <c r="C32" s="151" t="s">
        <v>211</v>
      </c>
      <c r="D32" s="188"/>
      <c r="E32" s="344"/>
      <c r="F32" s="256"/>
    </row>
    <row r="33" spans="2:6" x14ac:dyDescent="0.2">
      <c r="B33" s="374" t="s">
        <v>574</v>
      </c>
      <c r="C33" s="189" t="str">
        <f>'3. Statement of pipeline assets'!C89</f>
        <v>Shared leased assets</v>
      </c>
      <c r="D33" s="188" t="str">
        <f>CONCATENATE("1/7/2019"," to ",TEXT(Yearending,"d/m/yyyy"))</f>
        <v>1/7/2019 to 30/6/2023</v>
      </c>
      <c r="E33" s="344" t="s">
        <v>571</v>
      </c>
      <c r="F33" s="256" t="s">
        <v>572</v>
      </c>
    </row>
    <row r="34" spans="2:6" x14ac:dyDescent="0.2">
      <c r="B34" s="345"/>
      <c r="C34" s="151" t="s">
        <v>211</v>
      </c>
      <c r="D34" s="188"/>
      <c r="E34" s="344"/>
      <c r="F34" s="256"/>
    </row>
    <row r="35" spans="2:6" x14ac:dyDescent="0.2">
      <c r="B35" s="345"/>
      <c r="C35" s="151" t="s">
        <v>211</v>
      </c>
      <c r="D35" s="188"/>
      <c r="E35" s="344"/>
      <c r="F35" s="256"/>
    </row>
    <row r="36" spans="2:6" x14ac:dyDescent="0.2">
      <c r="B36" s="345"/>
      <c r="C36" s="151" t="s">
        <v>211</v>
      </c>
      <c r="D36" s="188"/>
      <c r="E36" s="344"/>
      <c r="F36" s="256"/>
    </row>
    <row r="37" spans="2:6" x14ac:dyDescent="0.2">
      <c r="B37" s="345"/>
      <c r="C37" s="151" t="s">
        <v>211</v>
      </c>
      <c r="D37" s="188"/>
      <c r="E37" s="344"/>
      <c r="F37" s="256"/>
    </row>
    <row r="38" spans="2:6" x14ac:dyDescent="0.2">
      <c r="B38" s="345"/>
      <c r="C38" s="151" t="s">
        <v>211</v>
      </c>
      <c r="D38" s="188"/>
      <c r="E38" s="344"/>
      <c r="F38" s="256"/>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J54"/>
  <sheetViews>
    <sheetView zoomScale="80" zoomScaleNormal="80" workbookViewId="0"/>
  </sheetViews>
  <sheetFormatPr defaultColWidth="9.28515625" defaultRowHeight="12.75" x14ac:dyDescent="0.2"/>
  <cols>
    <col min="1" max="1" width="12" style="22" customWidth="1"/>
    <col min="2" max="2" width="31.7109375" style="22" customWidth="1"/>
    <col min="3" max="3" width="25.7109375" style="22" customWidth="1"/>
    <col min="4" max="4" width="27.28515625" style="22" customWidth="1"/>
    <col min="5" max="5" width="32.7109375" style="22" customWidth="1"/>
    <col min="6" max="6" width="21.7109375" style="22" customWidth="1"/>
    <col min="7" max="7" width="24.42578125" style="22" customWidth="1"/>
    <col min="8" max="8" width="45" style="22" customWidth="1"/>
    <col min="9" max="10" width="19.7109375" style="22" customWidth="1"/>
    <col min="11" max="11" width="18.28515625" style="22" customWidth="1"/>
    <col min="12" max="16384" width="9.28515625" style="22"/>
  </cols>
  <sheetData>
    <row r="1" spans="2:10" ht="20.25" x14ac:dyDescent="0.3">
      <c r="B1" s="23" t="s">
        <v>157</v>
      </c>
      <c r="D1" s="21"/>
      <c r="E1" s="21"/>
      <c r="F1" s="21"/>
      <c r="G1" s="21"/>
      <c r="H1" s="21"/>
      <c r="I1" s="21"/>
      <c r="J1" s="21"/>
    </row>
    <row r="2" spans="2:10" ht="15" x14ac:dyDescent="0.25">
      <c r="B2" s="52" t="str">
        <f>Tradingname</f>
        <v>APA OPERATIONS PTY LIMITED</v>
      </c>
      <c r="C2" s="53"/>
    </row>
    <row r="3" spans="2:10" ht="18" customHeight="1" x14ac:dyDescent="0.45">
      <c r="B3" s="58" t="s">
        <v>240</v>
      </c>
      <c r="C3" s="59" t="str">
        <f>TEXT(Yearstart,"dd/mm/yyyy")&amp;" to "&amp;TEXT(Yearending,"dd/mm/yyyy")</f>
        <v>01/07/2022 to 30/06/2023</v>
      </c>
      <c r="F3" s="47"/>
    </row>
    <row r="5" spans="2:10" ht="15.75" x14ac:dyDescent="0.25">
      <c r="B5" s="32" t="s">
        <v>214</v>
      </c>
    </row>
    <row r="6" spans="2:10" x14ac:dyDescent="0.2">
      <c r="B6" s="24"/>
      <c r="C6" s="27"/>
      <c r="D6" s="27"/>
      <c r="E6" s="27"/>
      <c r="F6" s="27"/>
      <c r="G6" s="28"/>
      <c r="H6" s="33"/>
      <c r="I6" s="29"/>
      <c r="J6" s="29"/>
    </row>
    <row r="7" spans="2:10" s="255" customFormat="1" ht="31.5" customHeight="1" x14ac:dyDescent="0.2">
      <c r="B7" s="253" t="s">
        <v>84</v>
      </c>
      <c r="C7" s="254" t="s">
        <v>207</v>
      </c>
      <c r="D7" s="254" t="s">
        <v>158</v>
      </c>
      <c r="E7" s="254" t="s">
        <v>159</v>
      </c>
    </row>
    <row r="8" spans="2:10" ht="13.5" customHeight="1" x14ac:dyDescent="0.2">
      <c r="B8" s="248"/>
      <c r="C8" s="277"/>
      <c r="D8" s="249"/>
      <c r="E8" s="250"/>
    </row>
    <row r="9" spans="2:10" ht="13.5" customHeight="1" x14ac:dyDescent="0.2">
      <c r="B9" s="248"/>
      <c r="C9" s="277"/>
      <c r="D9" s="249"/>
      <c r="E9" s="250"/>
    </row>
    <row r="10" spans="2:10" ht="13.5" customHeight="1" x14ac:dyDescent="0.2">
      <c r="B10" s="248"/>
      <c r="C10" s="277"/>
      <c r="D10" s="249"/>
      <c r="E10" s="250"/>
    </row>
    <row r="11" spans="2:10" ht="13.5" customHeight="1" x14ac:dyDescent="0.2">
      <c r="B11" s="248"/>
      <c r="C11" s="277"/>
      <c r="D11" s="249"/>
      <c r="E11" s="250"/>
    </row>
    <row r="12" spans="2:10" ht="13.5" customHeight="1" x14ac:dyDescent="0.2">
      <c r="B12" s="248"/>
      <c r="C12" s="277"/>
      <c r="D12" s="249"/>
      <c r="E12" s="250"/>
    </row>
    <row r="13" spans="2:10" ht="13.5" customHeight="1" x14ac:dyDescent="0.2">
      <c r="B13" s="248"/>
      <c r="C13" s="277"/>
      <c r="D13" s="249"/>
      <c r="E13" s="250"/>
    </row>
    <row r="14" spans="2:10" ht="13.5" customHeight="1" x14ac:dyDescent="0.2">
      <c r="B14" s="248"/>
      <c r="C14" s="277"/>
      <c r="D14" s="249"/>
      <c r="E14" s="250"/>
    </row>
    <row r="15" spans="2:10" ht="13.5" customHeight="1" x14ac:dyDescent="0.2">
      <c r="B15" s="248"/>
      <c r="C15" s="277"/>
      <c r="D15" s="249"/>
      <c r="E15" s="250"/>
    </row>
    <row r="16" spans="2:10" ht="13.5" customHeight="1" x14ac:dyDescent="0.2">
      <c r="B16" s="248"/>
      <c r="C16" s="277"/>
      <c r="D16" s="249"/>
      <c r="E16" s="250"/>
    </row>
    <row r="17" spans="2:8" ht="13.5" customHeight="1" x14ac:dyDescent="0.2">
      <c r="B17" s="248"/>
      <c r="C17" s="277"/>
      <c r="D17" s="249"/>
      <c r="E17" s="250"/>
    </row>
    <row r="18" spans="2:8" ht="13.5" customHeight="1" x14ac:dyDescent="0.2">
      <c r="B18" s="248"/>
      <c r="C18" s="277"/>
      <c r="D18" s="249"/>
      <c r="E18" s="250"/>
    </row>
    <row r="19" spans="2:8" ht="13.5" customHeight="1" x14ac:dyDescent="0.2">
      <c r="B19" s="248"/>
      <c r="C19" s="277"/>
      <c r="D19" s="249"/>
      <c r="E19" s="250"/>
    </row>
    <row r="20" spans="2:8" ht="13.5" customHeight="1" x14ac:dyDescent="0.2">
      <c r="B20" s="248"/>
      <c r="C20" s="277"/>
      <c r="D20" s="249"/>
      <c r="E20" s="250"/>
    </row>
    <row r="21" spans="2:8" ht="13.5" customHeight="1" x14ac:dyDescent="0.2">
      <c r="B21" s="248"/>
      <c r="C21" s="277"/>
      <c r="D21" s="249"/>
      <c r="E21" s="250"/>
    </row>
    <row r="22" spans="2:8" ht="13.5" customHeight="1" x14ac:dyDescent="0.2">
      <c r="B22" s="248"/>
      <c r="C22" s="277"/>
      <c r="D22" s="249"/>
      <c r="E22" s="250"/>
    </row>
    <row r="25" spans="2:8" ht="15.75" x14ac:dyDescent="0.25">
      <c r="B25" s="32" t="s">
        <v>213</v>
      </c>
    </row>
    <row r="26" spans="2:8" x14ac:dyDescent="0.2">
      <c r="B26" s="24"/>
      <c r="C26" s="27"/>
      <c r="D26" s="27"/>
      <c r="E26" s="27"/>
    </row>
    <row r="27" spans="2:8" s="255" customFormat="1" ht="36.75" customHeight="1" x14ac:dyDescent="0.2">
      <c r="B27" s="253" t="s">
        <v>84</v>
      </c>
      <c r="C27" s="254" t="s">
        <v>208</v>
      </c>
      <c r="D27" s="254" t="s">
        <v>158</v>
      </c>
      <c r="E27" s="254" t="s">
        <v>159</v>
      </c>
      <c r="F27" s="254" t="s">
        <v>209</v>
      </c>
      <c r="G27" s="254" t="s">
        <v>168</v>
      </c>
      <c r="H27" s="254" t="s">
        <v>169</v>
      </c>
    </row>
    <row r="28" spans="2:8" x14ac:dyDescent="0.2">
      <c r="B28" s="251"/>
      <c r="C28" s="292"/>
      <c r="D28" s="209"/>
      <c r="E28" s="252"/>
      <c r="F28" s="292"/>
      <c r="G28" s="209"/>
      <c r="H28" s="252"/>
    </row>
    <row r="29" spans="2:8" x14ac:dyDescent="0.2">
      <c r="B29" s="251"/>
      <c r="C29" s="292"/>
      <c r="D29" s="209"/>
      <c r="E29" s="252"/>
      <c r="F29" s="292"/>
      <c r="G29" s="209"/>
      <c r="H29" s="252"/>
    </row>
    <row r="30" spans="2:8" x14ac:dyDescent="0.2">
      <c r="B30" s="251"/>
      <c r="C30" s="292"/>
      <c r="D30" s="209"/>
      <c r="E30" s="252"/>
      <c r="F30" s="292"/>
      <c r="G30" s="209"/>
      <c r="H30" s="252"/>
    </row>
    <row r="31" spans="2:8" x14ac:dyDescent="0.2">
      <c r="B31" s="251"/>
      <c r="C31" s="292"/>
      <c r="D31" s="209"/>
      <c r="E31" s="252"/>
      <c r="F31" s="292"/>
      <c r="G31" s="209"/>
      <c r="H31" s="252"/>
    </row>
    <row r="32" spans="2:8" hidden="1" x14ac:dyDescent="0.2">
      <c r="B32" s="251"/>
      <c r="C32" s="292"/>
      <c r="D32" s="209"/>
      <c r="E32" s="252"/>
      <c r="F32" s="292"/>
      <c r="G32" s="209"/>
      <c r="H32" s="252"/>
    </row>
    <row r="33" spans="2:8" hidden="1" x14ac:dyDescent="0.2">
      <c r="B33" s="251"/>
      <c r="C33" s="292"/>
      <c r="D33" s="209"/>
      <c r="E33" s="252"/>
      <c r="F33" s="292"/>
      <c r="G33" s="209"/>
      <c r="H33" s="252"/>
    </row>
    <row r="34" spans="2:8" hidden="1" x14ac:dyDescent="0.2">
      <c r="B34" s="251"/>
      <c r="C34" s="292"/>
      <c r="D34" s="209"/>
      <c r="E34" s="252"/>
      <c r="F34" s="292"/>
      <c r="G34" s="209"/>
      <c r="H34" s="252"/>
    </row>
    <row r="35" spans="2:8" hidden="1" x14ac:dyDescent="0.2">
      <c r="B35" s="251"/>
      <c r="C35" s="292"/>
      <c r="D35" s="209"/>
      <c r="E35" s="252"/>
      <c r="F35" s="292"/>
      <c r="G35" s="209"/>
      <c r="H35" s="252"/>
    </row>
    <row r="36" spans="2:8" hidden="1" x14ac:dyDescent="0.2">
      <c r="B36" s="251"/>
      <c r="C36" s="292"/>
      <c r="D36" s="209"/>
      <c r="E36" s="252"/>
      <c r="F36" s="292"/>
      <c r="G36" s="209"/>
      <c r="H36" s="252"/>
    </row>
    <row r="37" spans="2:8" hidden="1" x14ac:dyDescent="0.2">
      <c r="B37" s="251"/>
      <c r="C37" s="292"/>
      <c r="D37" s="209"/>
      <c r="E37" s="252"/>
      <c r="F37" s="292"/>
      <c r="G37" s="209"/>
      <c r="H37" s="252"/>
    </row>
    <row r="38" spans="2:8" hidden="1" x14ac:dyDescent="0.2">
      <c r="B38" s="251"/>
      <c r="C38" s="292"/>
      <c r="D38" s="209"/>
      <c r="E38" s="252"/>
      <c r="F38" s="292"/>
      <c r="G38" s="209"/>
      <c r="H38" s="252"/>
    </row>
    <row r="39" spans="2:8" hidden="1" x14ac:dyDescent="0.2">
      <c r="B39" s="251"/>
      <c r="C39" s="292"/>
      <c r="D39" s="209"/>
      <c r="E39" s="252"/>
      <c r="F39" s="292"/>
      <c r="G39" s="209"/>
      <c r="H39" s="252"/>
    </row>
    <row r="40" spans="2:8" hidden="1" x14ac:dyDescent="0.2">
      <c r="B40" s="251"/>
      <c r="C40" s="292"/>
      <c r="D40" s="209"/>
      <c r="E40" s="252"/>
      <c r="F40" s="292"/>
      <c r="G40" s="209"/>
      <c r="H40" s="252"/>
    </row>
    <row r="41" spans="2:8" x14ac:dyDescent="0.2">
      <c r="B41" s="251"/>
      <c r="C41" s="292"/>
      <c r="D41" s="209"/>
      <c r="E41" s="252"/>
      <c r="F41" s="292"/>
      <c r="G41" s="209"/>
      <c r="H41" s="252"/>
    </row>
    <row r="42" spans="2:8" x14ac:dyDescent="0.2">
      <c r="B42" s="251"/>
      <c r="C42" s="292"/>
      <c r="D42" s="209"/>
      <c r="E42" s="252"/>
      <c r="F42" s="292"/>
      <c r="G42" s="209"/>
      <c r="H42" s="252"/>
    </row>
    <row r="43" spans="2:8" x14ac:dyDescent="0.2">
      <c r="B43" s="251"/>
      <c r="C43" s="292"/>
      <c r="D43" s="209"/>
      <c r="E43" s="252"/>
      <c r="F43" s="292"/>
      <c r="G43" s="209"/>
      <c r="H43" s="252"/>
    </row>
    <row r="44" spans="2:8" x14ac:dyDescent="0.2">
      <c r="B44" s="251"/>
      <c r="C44" s="292"/>
      <c r="D44" s="209"/>
      <c r="E44" s="252"/>
      <c r="F44" s="292"/>
      <c r="G44" s="209"/>
      <c r="H44" s="252"/>
    </row>
    <row r="45" spans="2:8" x14ac:dyDescent="0.2">
      <c r="B45" s="251"/>
      <c r="C45" s="292"/>
      <c r="D45" s="209"/>
      <c r="E45" s="252"/>
      <c r="F45" s="292"/>
      <c r="G45" s="209"/>
      <c r="H45" s="252"/>
    </row>
    <row r="46" spans="2:8" x14ac:dyDescent="0.2">
      <c r="B46" s="251"/>
      <c r="C46" s="292"/>
      <c r="D46" s="209"/>
      <c r="E46" s="252"/>
      <c r="F46" s="292"/>
      <c r="G46" s="209"/>
      <c r="H46" s="252"/>
    </row>
    <row r="47" spans="2:8" x14ac:dyDescent="0.2">
      <c r="B47" s="251"/>
      <c r="C47" s="292"/>
      <c r="D47" s="209"/>
      <c r="E47" s="252"/>
      <c r="F47" s="292"/>
      <c r="G47" s="209"/>
      <c r="H47" s="252"/>
    </row>
    <row r="48" spans="2:8" x14ac:dyDescent="0.2">
      <c r="B48" s="251"/>
      <c r="C48" s="292"/>
      <c r="D48" s="209"/>
      <c r="E48" s="252"/>
      <c r="F48" s="292"/>
      <c r="G48" s="209"/>
      <c r="H48" s="252"/>
    </row>
    <row r="49" spans="2:8" x14ac:dyDescent="0.2">
      <c r="B49" s="251"/>
      <c r="C49" s="292"/>
      <c r="D49" s="209"/>
      <c r="E49" s="252"/>
      <c r="F49" s="292"/>
      <c r="G49" s="209"/>
      <c r="H49" s="252"/>
    </row>
    <row r="50" spans="2:8" x14ac:dyDescent="0.2">
      <c r="B50" s="251"/>
      <c r="C50" s="292"/>
      <c r="D50" s="209"/>
      <c r="E50" s="252"/>
      <c r="F50" s="292"/>
      <c r="G50" s="209"/>
      <c r="H50" s="252"/>
    </row>
    <row r="51" spans="2:8" x14ac:dyDescent="0.2">
      <c r="B51" s="251"/>
      <c r="C51" s="292"/>
      <c r="D51" s="209"/>
      <c r="E51" s="252"/>
      <c r="F51" s="292"/>
      <c r="G51" s="209"/>
      <c r="H51" s="252"/>
    </row>
    <row r="52" spans="2:8" x14ac:dyDescent="0.2">
      <c r="B52" s="251"/>
      <c r="C52" s="292"/>
      <c r="D52" s="209"/>
      <c r="E52" s="252"/>
      <c r="F52" s="292"/>
      <c r="G52" s="209"/>
      <c r="H52" s="252"/>
    </row>
    <row r="53" spans="2:8" x14ac:dyDescent="0.2">
      <c r="B53" s="251"/>
      <c r="C53" s="292"/>
      <c r="D53" s="209"/>
      <c r="E53" s="252"/>
      <c r="F53" s="292"/>
      <c r="G53" s="209"/>
      <c r="H53" s="252"/>
    </row>
    <row r="54" spans="2:8" x14ac:dyDescent="0.2">
      <c r="B54" s="251"/>
      <c r="C54" s="292"/>
      <c r="D54" s="209"/>
      <c r="E54" s="252"/>
      <c r="F54" s="292"/>
      <c r="G54" s="209"/>
      <c r="H54" s="252"/>
    </row>
  </sheetData>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O90"/>
  <sheetViews>
    <sheetView zoomScale="80" zoomScaleNormal="80" workbookViewId="0"/>
  </sheetViews>
  <sheetFormatPr defaultColWidth="9" defaultRowHeight="12.75" x14ac:dyDescent="0.2"/>
  <cols>
    <col min="1" max="1" width="11.42578125" style="347" customWidth="1"/>
    <col min="2" max="2" width="21.7109375" style="347" customWidth="1"/>
    <col min="3" max="3" width="23.7109375" style="347" bestFit="1" customWidth="1"/>
    <col min="4" max="4" width="45.7109375" style="347" bestFit="1" customWidth="1"/>
    <col min="5" max="15" width="20.7109375" style="347" customWidth="1"/>
    <col min="16" max="16384" width="9" style="347"/>
  </cols>
  <sheetData>
    <row r="1" spans="2:15" ht="20.25" x14ac:dyDescent="0.3">
      <c r="B1" s="346" t="s">
        <v>504</v>
      </c>
    </row>
    <row r="2" spans="2:15" ht="15" x14ac:dyDescent="0.25">
      <c r="B2" s="52" t="str">
        <f>Tradingname</f>
        <v>APA OPERATIONS PTY LIMITED</v>
      </c>
      <c r="C2" s="53"/>
    </row>
    <row r="3" spans="2:15" ht="15" x14ac:dyDescent="0.25">
      <c r="B3" s="54" t="s">
        <v>240</v>
      </c>
      <c r="C3" s="55" t="str">
        <f>TEXT(Yearstart,"dd/mm/yyyy")&amp;" to "&amp;TEXT(Yearending,"dd/mm/yyyy")</f>
        <v>01/07/2022 to 30/06/2023</v>
      </c>
    </row>
    <row r="5" spans="2:15" ht="30" customHeight="1" x14ac:dyDescent="0.25">
      <c r="B5" s="349" t="s">
        <v>307</v>
      </c>
      <c r="I5" s="476" t="s">
        <v>308</v>
      </c>
      <c r="J5" s="476"/>
      <c r="K5" s="476"/>
    </row>
    <row r="7" spans="2:15" ht="45" customHeight="1" x14ac:dyDescent="0.2">
      <c r="B7" s="123" t="s">
        <v>223</v>
      </c>
      <c r="C7" s="124" t="s">
        <v>19</v>
      </c>
      <c r="D7" s="124" t="s">
        <v>0</v>
      </c>
      <c r="E7" s="124" t="s">
        <v>71</v>
      </c>
      <c r="F7" s="124" t="s">
        <v>72</v>
      </c>
      <c r="G7" s="124" t="s">
        <v>153</v>
      </c>
      <c r="H7" s="124" t="s">
        <v>497</v>
      </c>
      <c r="I7" s="124" t="s">
        <v>74</v>
      </c>
      <c r="J7" s="124" t="s">
        <v>487</v>
      </c>
      <c r="K7" s="124" t="s">
        <v>309</v>
      </c>
      <c r="L7" s="124" t="s">
        <v>75</v>
      </c>
      <c r="M7" s="124" t="s">
        <v>310</v>
      </c>
      <c r="N7" s="124" t="s">
        <v>498</v>
      </c>
      <c r="O7" s="104" t="s">
        <v>76</v>
      </c>
    </row>
    <row r="8" spans="2:15" x14ac:dyDescent="0.2">
      <c r="B8" s="125"/>
      <c r="C8" s="126"/>
      <c r="D8" s="126"/>
      <c r="E8" s="126"/>
      <c r="F8" s="126" t="s">
        <v>77</v>
      </c>
      <c r="G8" s="126" t="s">
        <v>183</v>
      </c>
      <c r="H8" s="126" t="s">
        <v>183</v>
      </c>
      <c r="I8" s="126" t="s">
        <v>183</v>
      </c>
      <c r="J8" s="126" t="s">
        <v>183</v>
      </c>
      <c r="K8" s="126" t="s">
        <v>183</v>
      </c>
      <c r="L8" s="126" t="s">
        <v>183</v>
      </c>
      <c r="M8" s="126" t="s">
        <v>183</v>
      </c>
      <c r="N8" s="126" t="s">
        <v>183</v>
      </c>
      <c r="O8" s="126" t="s">
        <v>183</v>
      </c>
    </row>
    <row r="9" spans="2:15" x14ac:dyDescent="0.2">
      <c r="B9" s="374">
        <v>2.4</v>
      </c>
      <c r="C9" s="257"/>
      <c r="D9" s="257" t="s">
        <v>142</v>
      </c>
      <c r="E9" s="188" t="str">
        <f>'3.1 Asset useful life'!D9</f>
        <v>1/12/2015 to 30/6/2023</v>
      </c>
      <c r="F9" s="293">
        <v>80</v>
      </c>
      <c r="G9" s="293">
        <v>0</v>
      </c>
      <c r="H9" s="293">
        <v>106877645.35000001</v>
      </c>
      <c r="I9" s="293">
        <v>84740.66</v>
      </c>
      <c r="J9" s="293">
        <v>0</v>
      </c>
      <c r="K9" s="293">
        <v>-4178.17</v>
      </c>
      <c r="L9" s="294">
        <f>SUM(H9:K9)</f>
        <v>106958207.84</v>
      </c>
      <c r="M9" s="293">
        <v>-8796512.6557250582</v>
      </c>
      <c r="N9" s="293">
        <v>-1338187.1257169745</v>
      </c>
      <c r="O9" s="266">
        <f>SUM(L9:N9)</f>
        <v>96823508.058557972</v>
      </c>
    </row>
    <row r="10" spans="2:15" x14ac:dyDescent="0.2">
      <c r="B10" s="374">
        <v>2.4</v>
      </c>
      <c r="C10" s="257"/>
      <c r="D10" s="257" t="s">
        <v>85</v>
      </c>
      <c r="E10" s="188"/>
      <c r="F10" s="293">
        <v>35</v>
      </c>
      <c r="G10" s="293">
        <v>0</v>
      </c>
      <c r="H10" s="293">
        <v>0</v>
      </c>
      <c r="I10" s="293">
        <v>0</v>
      </c>
      <c r="J10" s="293">
        <v>0</v>
      </c>
      <c r="K10" s="293">
        <v>0</v>
      </c>
      <c r="L10" s="294">
        <f>SUM(H10:K10)</f>
        <v>0</v>
      </c>
      <c r="M10" s="293">
        <v>0</v>
      </c>
      <c r="N10" s="293">
        <v>0</v>
      </c>
      <c r="O10" s="266">
        <f t="shared" ref="O10:O52" si="0">SUM(L10:N10)</f>
        <v>0</v>
      </c>
    </row>
    <row r="11" spans="2:15" x14ac:dyDescent="0.2">
      <c r="B11" s="374">
        <v>2.4</v>
      </c>
      <c r="C11" s="257"/>
      <c r="D11" s="257" t="s">
        <v>143</v>
      </c>
      <c r="E11" s="188" t="str">
        <f>'3.1 Asset useful life'!D11</f>
        <v>28/2/2018 to 30/6/2023</v>
      </c>
      <c r="F11" s="293">
        <v>50</v>
      </c>
      <c r="G11" s="293">
        <v>0</v>
      </c>
      <c r="H11" s="293">
        <v>0</v>
      </c>
      <c r="I11" s="293">
        <v>54316.209999999934</v>
      </c>
      <c r="J11" s="293">
        <v>0</v>
      </c>
      <c r="K11" s="293">
        <v>-54316.209999999934</v>
      </c>
      <c r="L11" s="294">
        <f>SUM(H11:K11)</f>
        <v>0</v>
      </c>
      <c r="M11" s="293">
        <v>-4708.1484150581809</v>
      </c>
      <c r="N11" s="293">
        <v>4708.1484150581809</v>
      </c>
      <c r="O11" s="266">
        <f t="shared" si="0"/>
        <v>0</v>
      </c>
    </row>
    <row r="12" spans="2:15" x14ac:dyDescent="0.2">
      <c r="B12" s="374">
        <v>2.4</v>
      </c>
      <c r="C12" s="257"/>
      <c r="D12" s="257" t="s">
        <v>145</v>
      </c>
      <c r="E12" s="188" t="str">
        <f>'3.1 Asset useful life'!D12</f>
        <v>1/12/2015 to 30/6/2023</v>
      </c>
      <c r="F12" s="293">
        <v>50</v>
      </c>
      <c r="G12" s="293">
        <v>0</v>
      </c>
      <c r="H12" s="293">
        <v>19760731.700000003</v>
      </c>
      <c r="I12" s="293">
        <v>138267.99000000005</v>
      </c>
      <c r="J12" s="293">
        <v>0</v>
      </c>
      <c r="K12" s="293">
        <v>-20890.86</v>
      </c>
      <c r="L12" s="294">
        <f>SUM(H12:K12)</f>
        <v>19878108.830000002</v>
      </c>
      <c r="M12" s="293">
        <v>-2592971.2919407198</v>
      </c>
      <c r="N12" s="293">
        <v>-395479.23294017784</v>
      </c>
      <c r="O12" s="266">
        <f t="shared" si="0"/>
        <v>16889658.305119105</v>
      </c>
    </row>
    <row r="13" spans="2:15" x14ac:dyDescent="0.2">
      <c r="B13" s="374">
        <v>2.4</v>
      </c>
      <c r="C13" s="257"/>
      <c r="D13" s="257" t="s">
        <v>491</v>
      </c>
      <c r="E13" s="188"/>
      <c r="F13" s="293">
        <v>80</v>
      </c>
      <c r="G13" s="293">
        <v>0</v>
      </c>
      <c r="H13" s="293">
        <v>0</v>
      </c>
      <c r="I13" s="293">
        <v>0</v>
      </c>
      <c r="J13" s="293">
        <v>0</v>
      </c>
      <c r="K13" s="293">
        <v>0</v>
      </c>
      <c r="L13" s="294">
        <f t="shared" ref="L13:L41" si="1">SUM(H13:K13)</f>
        <v>0</v>
      </c>
      <c r="M13" s="293">
        <v>0</v>
      </c>
      <c r="N13" s="293">
        <v>0</v>
      </c>
      <c r="O13" s="266">
        <f t="shared" si="0"/>
        <v>0</v>
      </c>
    </row>
    <row r="14" spans="2:15" x14ac:dyDescent="0.2">
      <c r="B14" s="374">
        <v>2.4</v>
      </c>
      <c r="C14" s="257"/>
      <c r="D14" s="257" t="s">
        <v>147</v>
      </c>
      <c r="E14" s="188" t="str">
        <f>'3.1 Asset useful life'!D14</f>
        <v>1/12/2015 to 30/6/2023</v>
      </c>
      <c r="F14" s="293">
        <v>15</v>
      </c>
      <c r="G14" s="293">
        <v>0</v>
      </c>
      <c r="H14" s="293">
        <v>314475.38</v>
      </c>
      <c r="I14" s="293">
        <v>0</v>
      </c>
      <c r="J14" s="293">
        <v>0</v>
      </c>
      <c r="K14" s="293">
        <v>0</v>
      </c>
      <c r="L14" s="294">
        <f t="shared" si="1"/>
        <v>314475.38</v>
      </c>
      <c r="M14" s="293">
        <v>-137133.74457245832</v>
      </c>
      <c r="N14" s="293">
        <v>-20950.675555555554</v>
      </c>
      <c r="O14" s="266">
        <f t="shared" si="0"/>
        <v>156390.95987198612</v>
      </c>
    </row>
    <row r="15" spans="2:15" x14ac:dyDescent="0.2">
      <c r="B15" s="374">
        <v>2.4</v>
      </c>
      <c r="C15" s="257"/>
      <c r="D15" s="257" t="s">
        <v>1</v>
      </c>
      <c r="E15" s="188" t="str">
        <f>'3.1 Asset useful life'!D15</f>
        <v>1/12/2015 to 30/6/2023</v>
      </c>
      <c r="F15" s="293">
        <v>80</v>
      </c>
      <c r="G15" s="293">
        <v>0</v>
      </c>
      <c r="H15" s="293">
        <v>11692.14</v>
      </c>
      <c r="I15" s="293">
        <v>4178.17</v>
      </c>
      <c r="J15" s="293">
        <v>0</v>
      </c>
      <c r="K15" s="293">
        <v>-4178.17</v>
      </c>
      <c r="L15" s="294">
        <f t="shared" si="1"/>
        <v>11692.14</v>
      </c>
      <c r="M15" s="293">
        <v>-1188.0433973315332</v>
      </c>
      <c r="N15" s="293">
        <v>80.301574606433945</v>
      </c>
      <c r="O15" s="266">
        <f t="shared" si="0"/>
        <v>10584.398177274899</v>
      </c>
    </row>
    <row r="16" spans="2:15" x14ac:dyDescent="0.2">
      <c r="B16" s="374">
        <v>2.4</v>
      </c>
      <c r="C16" s="257"/>
      <c r="D16" s="257" t="s">
        <v>233</v>
      </c>
      <c r="E16" s="188" t="str">
        <f>'3.1 Asset useful life'!D16</f>
        <v>1/12/2015 to 30/6/2023</v>
      </c>
      <c r="F16" s="293" t="s">
        <v>569</v>
      </c>
      <c r="G16" s="293">
        <v>0</v>
      </c>
      <c r="H16" s="293">
        <v>17152.509999999998</v>
      </c>
      <c r="I16" s="293">
        <v>488725.43999999994</v>
      </c>
      <c r="J16" s="293">
        <v>0</v>
      </c>
      <c r="K16" s="293">
        <v>0</v>
      </c>
      <c r="L16" s="294">
        <f t="shared" si="1"/>
        <v>505877.94999999995</v>
      </c>
      <c r="M16" s="293">
        <v>-24750.522710308665</v>
      </c>
      <c r="N16" s="293">
        <v>-2929.0361858316223</v>
      </c>
      <c r="O16" s="266">
        <f t="shared" si="0"/>
        <v>478198.39110385964</v>
      </c>
    </row>
    <row r="17" spans="2:15" x14ac:dyDescent="0.2">
      <c r="B17" s="374">
        <v>2.4</v>
      </c>
      <c r="C17" s="257"/>
      <c r="D17" s="257" t="s">
        <v>149</v>
      </c>
      <c r="E17" s="188"/>
      <c r="F17" s="293" t="s">
        <v>570</v>
      </c>
      <c r="G17" s="293">
        <v>0</v>
      </c>
      <c r="H17" s="293">
        <v>0</v>
      </c>
      <c r="I17" s="293">
        <v>0</v>
      </c>
      <c r="J17" s="293">
        <v>0</v>
      </c>
      <c r="K17" s="293">
        <v>0</v>
      </c>
      <c r="L17" s="294">
        <f t="shared" si="1"/>
        <v>0</v>
      </c>
      <c r="M17" s="293">
        <v>0</v>
      </c>
      <c r="N17" s="293">
        <v>0</v>
      </c>
      <c r="O17" s="266">
        <f t="shared" si="0"/>
        <v>0</v>
      </c>
    </row>
    <row r="18" spans="2:15" x14ac:dyDescent="0.2">
      <c r="B18" s="374" t="s">
        <v>573</v>
      </c>
      <c r="C18" s="257"/>
      <c r="D18" s="257" t="s">
        <v>544</v>
      </c>
      <c r="E18" s="188" t="str">
        <f>'3.1 Asset useful life'!D21</f>
        <v>1/7/2019 to 30/6/2023</v>
      </c>
      <c r="F18" s="293" t="s">
        <v>571</v>
      </c>
      <c r="G18" s="293">
        <v>0</v>
      </c>
      <c r="H18" s="293">
        <v>0</v>
      </c>
      <c r="I18" s="293">
        <v>0</v>
      </c>
      <c r="J18" s="293">
        <v>0</v>
      </c>
      <c r="K18" s="293">
        <v>0</v>
      </c>
      <c r="L18" s="294">
        <f t="shared" si="1"/>
        <v>0</v>
      </c>
      <c r="M18" s="293">
        <v>0</v>
      </c>
      <c r="N18" s="293">
        <v>0</v>
      </c>
      <c r="O18" s="266">
        <f t="shared" si="0"/>
        <v>0</v>
      </c>
    </row>
    <row r="19" spans="2:15" x14ac:dyDescent="0.2">
      <c r="B19" s="257"/>
      <c r="C19" s="257"/>
      <c r="D19" s="257"/>
      <c r="E19" s="188"/>
      <c r="F19" s="293"/>
      <c r="G19" s="293"/>
      <c r="H19" s="293"/>
      <c r="I19" s="293"/>
      <c r="J19" s="293"/>
      <c r="K19" s="293"/>
      <c r="L19" s="294">
        <f t="shared" si="1"/>
        <v>0</v>
      </c>
      <c r="M19" s="293"/>
      <c r="N19" s="293"/>
      <c r="O19" s="266">
        <f t="shared" si="0"/>
        <v>0</v>
      </c>
    </row>
    <row r="20" spans="2:15" x14ac:dyDescent="0.2">
      <c r="B20" s="257"/>
      <c r="C20" s="257"/>
      <c r="D20" s="257"/>
      <c r="E20" s="188"/>
      <c r="F20" s="293"/>
      <c r="G20" s="293"/>
      <c r="H20" s="293"/>
      <c r="I20" s="293"/>
      <c r="J20" s="293"/>
      <c r="K20" s="293"/>
      <c r="L20" s="294">
        <f t="shared" si="1"/>
        <v>0</v>
      </c>
      <c r="M20" s="293"/>
      <c r="N20" s="293"/>
      <c r="O20" s="266">
        <f t="shared" si="0"/>
        <v>0</v>
      </c>
    </row>
    <row r="21" spans="2:15" x14ac:dyDescent="0.2">
      <c r="B21" s="257"/>
      <c r="C21" s="257"/>
      <c r="D21" s="257"/>
      <c r="E21" s="188"/>
      <c r="F21" s="293"/>
      <c r="G21" s="293"/>
      <c r="H21" s="293"/>
      <c r="I21" s="293"/>
      <c r="J21" s="293"/>
      <c r="K21" s="293"/>
      <c r="L21" s="294">
        <f t="shared" si="1"/>
        <v>0</v>
      </c>
      <c r="M21" s="293"/>
      <c r="N21" s="293"/>
      <c r="O21" s="266">
        <f t="shared" si="0"/>
        <v>0</v>
      </c>
    </row>
    <row r="22" spans="2:15" x14ac:dyDescent="0.2">
      <c r="B22" s="257"/>
      <c r="C22" s="257"/>
      <c r="D22" s="257"/>
      <c r="E22" s="188"/>
      <c r="F22" s="293"/>
      <c r="G22" s="293"/>
      <c r="H22" s="293"/>
      <c r="I22" s="293"/>
      <c r="J22" s="293"/>
      <c r="K22" s="293"/>
      <c r="L22" s="294">
        <f t="shared" si="1"/>
        <v>0</v>
      </c>
      <c r="M22" s="293"/>
      <c r="N22" s="293"/>
      <c r="O22" s="266">
        <f t="shared" si="0"/>
        <v>0</v>
      </c>
    </row>
    <row r="23" spans="2:15" x14ac:dyDescent="0.2">
      <c r="B23" s="257"/>
      <c r="C23" s="257"/>
      <c r="D23" s="257"/>
      <c r="E23" s="188"/>
      <c r="F23" s="293"/>
      <c r="G23" s="293"/>
      <c r="H23" s="293"/>
      <c r="I23" s="293"/>
      <c r="J23" s="293"/>
      <c r="K23" s="293"/>
      <c r="L23" s="294">
        <f t="shared" si="1"/>
        <v>0</v>
      </c>
      <c r="M23" s="293"/>
      <c r="N23" s="293"/>
      <c r="O23" s="266">
        <f t="shared" si="0"/>
        <v>0</v>
      </c>
    </row>
    <row r="24" spans="2:15" x14ac:dyDescent="0.2">
      <c r="B24" s="257"/>
      <c r="C24" s="257"/>
      <c r="D24" s="257"/>
      <c r="E24" s="188"/>
      <c r="F24" s="293"/>
      <c r="G24" s="293"/>
      <c r="H24" s="293"/>
      <c r="I24" s="293"/>
      <c r="J24" s="293"/>
      <c r="K24" s="293"/>
      <c r="L24" s="294">
        <f t="shared" si="1"/>
        <v>0</v>
      </c>
      <c r="M24" s="293"/>
      <c r="N24" s="293"/>
      <c r="O24" s="266">
        <f t="shared" si="0"/>
        <v>0</v>
      </c>
    </row>
    <row r="25" spans="2:15" x14ac:dyDescent="0.2">
      <c r="B25" s="257"/>
      <c r="C25" s="257"/>
      <c r="D25" s="257"/>
      <c r="E25" s="188"/>
      <c r="F25" s="293"/>
      <c r="G25" s="293"/>
      <c r="H25" s="293"/>
      <c r="I25" s="293"/>
      <c r="J25" s="293"/>
      <c r="K25" s="293"/>
      <c r="L25" s="294">
        <f t="shared" si="1"/>
        <v>0</v>
      </c>
      <c r="M25" s="293"/>
      <c r="N25" s="293"/>
      <c r="O25" s="266">
        <f t="shared" si="0"/>
        <v>0</v>
      </c>
    </row>
    <row r="26" spans="2:15" x14ac:dyDescent="0.2">
      <c r="B26" s="257"/>
      <c r="C26" s="257"/>
      <c r="D26" s="257"/>
      <c r="E26" s="188"/>
      <c r="F26" s="293"/>
      <c r="G26" s="293"/>
      <c r="H26" s="293"/>
      <c r="I26" s="293"/>
      <c r="J26" s="293"/>
      <c r="K26" s="293"/>
      <c r="L26" s="294">
        <f t="shared" si="1"/>
        <v>0</v>
      </c>
      <c r="M26" s="293"/>
      <c r="N26" s="293"/>
      <c r="O26" s="266">
        <f t="shared" si="0"/>
        <v>0</v>
      </c>
    </row>
    <row r="27" spans="2:15" x14ac:dyDescent="0.2">
      <c r="B27" s="257"/>
      <c r="C27" s="257"/>
      <c r="D27" s="257"/>
      <c r="E27" s="188"/>
      <c r="F27" s="293"/>
      <c r="G27" s="293"/>
      <c r="H27" s="293"/>
      <c r="I27" s="293"/>
      <c r="J27" s="293"/>
      <c r="K27" s="293"/>
      <c r="L27" s="294">
        <f t="shared" si="1"/>
        <v>0</v>
      </c>
      <c r="M27" s="293"/>
      <c r="N27" s="293"/>
      <c r="O27" s="266">
        <f t="shared" si="0"/>
        <v>0</v>
      </c>
    </row>
    <row r="28" spans="2:15" x14ac:dyDescent="0.2">
      <c r="B28" s="257"/>
      <c r="C28" s="257"/>
      <c r="D28" s="257"/>
      <c r="E28" s="188"/>
      <c r="F28" s="293"/>
      <c r="G28" s="293"/>
      <c r="H28" s="293"/>
      <c r="I28" s="293"/>
      <c r="J28" s="293"/>
      <c r="K28" s="293"/>
      <c r="L28" s="294">
        <f t="shared" si="1"/>
        <v>0</v>
      </c>
      <c r="M28" s="293"/>
      <c r="N28" s="293"/>
      <c r="O28" s="266">
        <f t="shared" si="0"/>
        <v>0</v>
      </c>
    </row>
    <row r="29" spans="2:15" x14ac:dyDescent="0.2">
      <c r="B29" s="257"/>
      <c r="C29" s="257"/>
      <c r="D29" s="257"/>
      <c r="E29" s="188"/>
      <c r="F29" s="293"/>
      <c r="G29" s="293"/>
      <c r="H29" s="293"/>
      <c r="I29" s="293"/>
      <c r="J29" s="293"/>
      <c r="K29" s="293"/>
      <c r="L29" s="294">
        <f t="shared" si="1"/>
        <v>0</v>
      </c>
      <c r="M29" s="293"/>
      <c r="N29" s="293"/>
      <c r="O29" s="266">
        <f t="shared" si="0"/>
        <v>0</v>
      </c>
    </row>
    <row r="30" spans="2:15" x14ac:dyDescent="0.2">
      <c r="B30" s="257"/>
      <c r="C30" s="257"/>
      <c r="D30" s="257"/>
      <c r="E30" s="188"/>
      <c r="F30" s="293"/>
      <c r="G30" s="293"/>
      <c r="H30" s="293"/>
      <c r="I30" s="293"/>
      <c r="J30" s="293"/>
      <c r="K30" s="293"/>
      <c r="L30" s="294">
        <f t="shared" si="1"/>
        <v>0</v>
      </c>
      <c r="M30" s="293"/>
      <c r="N30" s="293"/>
      <c r="O30" s="266">
        <f t="shared" si="0"/>
        <v>0</v>
      </c>
    </row>
    <row r="31" spans="2:15" x14ac:dyDescent="0.2">
      <c r="B31" s="257"/>
      <c r="C31" s="257"/>
      <c r="D31" s="257"/>
      <c r="E31" s="188"/>
      <c r="F31" s="293"/>
      <c r="G31" s="293"/>
      <c r="H31" s="293"/>
      <c r="I31" s="293"/>
      <c r="J31" s="293"/>
      <c r="K31" s="293"/>
      <c r="L31" s="294">
        <f t="shared" si="1"/>
        <v>0</v>
      </c>
      <c r="M31" s="293"/>
      <c r="N31" s="293"/>
      <c r="O31" s="266">
        <f t="shared" si="0"/>
        <v>0</v>
      </c>
    </row>
    <row r="32" spans="2:15" x14ac:dyDescent="0.2">
      <c r="B32" s="257"/>
      <c r="C32" s="257"/>
      <c r="D32" s="257"/>
      <c r="E32" s="188"/>
      <c r="F32" s="293"/>
      <c r="G32" s="293"/>
      <c r="H32" s="293"/>
      <c r="I32" s="293"/>
      <c r="J32" s="293"/>
      <c r="K32" s="293"/>
      <c r="L32" s="294">
        <f t="shared" si="1"/>
        <v>0</v>
      </c>
      <c r="M32" s="293"/>
      <c r="N32" s="293"/>
      <c r="O32" s="266">
        <f t="shared" si="0"/>
        <v>0</v>
      </c>
    </row>
    <row r="33" spans="2:15" x14ac:dyDescent="0.2">
      <c r="B33" s="257"/>
      <c r="C33" s="257"/>
      <c r="D33" s="257"/>
      <c r="E33" s="188"/>
      <c r="F33" s="293"/>
      <c r="G33" s="293"/>
      <c r="H33" s="293"/>
      <c r="I33" s="293"/>
      <c r="J33" s="293"/>
      <c r="K33" s="293"/>
      <c r="L33" s="294">
        <f t="shared" si="1"/>
        <v>0</v>
      </c>
      <c r="M33" s="293"/>
      <c r="N33" s="293"/>
      <c r="O33" s="266">
        <f t="shared" si="0"/>
        <v>0</v>
      </c>
    </row>
    <row r="34" spans="2:15" x14ac:dyDescent="0.2">
      <c r="B34" s="257"/>
      <c r="C34" s="257"/>
      <c r="D34" s="257"/>
      <c r="E34" s="188"/>
      <c r="F34" s="293"/>
      <c r="G34" s="293"/>
      <c r="H34" s="293"/>
      <c r="I34" s="293"/>
      <c r="J34" s="293"/>
      <c r="K34" s="293"/>
      <c r="L34" s="294">
        <f t="shared" si="1"/>
        <v>0</v>
      </c>
      <c r="M34" s="293"/>
      <c r="N34" s="293"/>
      <c r="O34" s="266">
        <f t="shared" si="0"/>
        <v>0</v>
      </c>
    </row>
    <row r="35" spans="2:15" x14ac:dyDescent="0.2">
      <c r="B35" s="257"/>
      <c r="C35" s="257"/>
      <c r="D35" s="257"/>
      <c r="E35" s="188"/>
      <c r="F35" s="293"/>
      <c r="G35" s="293"/>
      <c r="H35" s="293"/>
      <c r="I35" s="293"/>
      <c r="J35" s="293"/>
      <c r="K35" s="293"/>
      <c r="L35" s="294">
        <f t="shared" si="1"/>
        <v>0</v>
      </c>
      <c r="M35" s="293"/>
      <c r="N35" s="293"/>
      <c r="O35" s="266">
        <f t="shared" si="0"/>
        <v>0</v>
      </c>
    </row>
    <row r="36" spans="2:15" x14ac:dyDescent="0.2">
      <c r="B36" s="257"/>
      <c r="C36" s="257"/>
      <c r="D36" s="257"/>
      <c r="E36" s="188"/>
      <c r="F36" s="293"/>
      <c r="G36" s="293"/>
      <c r="H36" s="293"/>
      <c r="I36" s="293"/>
      <c r="J36" s="293"/>
      <c r="K36" s="293"/>
      <c r="L36" s="294">
        <f t="shared" si="1"/>
        <v>0</v>
      </c>
      <c r="M36" s="293"/>
      <c r="N36" s="293"/>
      <c r="O36" s="266">
        <f t="shared" si="0"/>
        <v>0</v>
      </c>
    </row>
    <row r="37" spans="2:15" x14ac:dyDescent="0.2">
      <c r="B37" s="257"/>
      <c r="C37" s="257"/>
      <c r="D37" s="257"/>
      <c r="E37" s="188"/>
      <c r="F37" s="293"/>
      <c r="G37" s="293"/>
      <c r="H37" s="293"/>
      <c r="I37" s="293"/>
      <c r="J37" s="293"/>
      <c r="K37" s="293"/>
      <c r="L37" s="294">
        <f t="shared" si="1"/>
        <v>0</v>
      </c>
      <c r="M37" s="293"/>
      <c r="N37" s="293"/>
      <c r="O37" s="266">
        <f t="shared" si="0"/>
        <v>0</v>
      </c>
    </row>
    <row r="38" spans="2:15" x14ac:dyDescent="0.2">
      <c r="B38" s="257"/>
      <c r="C38" s="257"/>
      <c r="D38" s="257"/>
      <c r="E38" s="188"/>
      <c r="F38" s="293"/>
      <c r="G38" s="293"/>
      <c r="H38" s="293"/>
      <c r="I38" s="293"/>
      <c r="J38" s="293"/>
      <c r="K38" s="293"/>
      <c r="L38" s="294">
        <f t="shared" si="1"/>
        <v>0</v>
      </c>
      <c r="M38" s="293"/>
      <c r="N38" s="293"/>
      <c r="O38" s="266">
        <f t="shared" si="0"/>
        <v>0</v>
      </c>
    </row>
    <row r="39" spans="2:15" x14ac:dyDescent="0.2">
      <c r="B39" s="257"/>
      <c r="C39" s="257"/>
      <c r="D39" s="257"/>
      <c r="E39" s="188"/>
      <c r="F39" s="293"/>
      <c r="G39" s="293"/>
      <c r="H39" s="293"/>
      <c r="I39" s="293"/>
      <c r="J39" s="293"/>
      <c r="K39" s="293"/>
      <c r="L39" s="294">
        <f t="shared" si="1"/>
        <v>0</v>
      </c>
      <c r="M39" s="293"/>
      <c r="N39" s="293"/>
      <c r="O39" s="266">
        <f t="shared" si="0"/>
        <v>0</v>
      </c>
    </row>
    <row r="40" spans="2:15" x14ac:dyDescent="0.2">
      <c r="B40" s="257"/>
      <c r="C40" s="257"/>
      <c r="D40" s="257"/>
      <c r="E40" s="188"/>
      <c r="F40" s="293"/>
      <c r="G40" s="293"/>
      <c r="H40" s="293"/>
      <c r="I40" s="293"/>
      <c r="J40" s="293"/>
      <c r="K40" s="293"/>
      <c r="L40" s="294">
        <f t="shared" si="1"/>
        <v>0</v>
      </c>
      <c r="M40" s="293"/>
      <c r="N40" s="293"/>
      <c r="O40" s="266">
        <f t="shared" si="0"/>
        <v>0</v>
      </c>
    </row>
    <row r="41" spans="2:15" x14ac:dyDescent="0.2">
      <c r="B41" s="257"/>
      <c r="C41" s="257"/>
      <c r="D41" s="257"/>
      <c r="E41" s="188"/>
      <c r="F41" s="293"/>
      <c r="G41" s="293"/>
      <c r="H41" s="293"/>
      <c r="I41" s="293"/>
      <c r="J41" s="293"/>
      <c r="K41" s="293"/>
      <c r="L41" s="294">
        <f t="shared" si="1"/>
        <v>0</v>
      </c>
      <c r="M41" s="293"/>
      <c r="N41" s="293"/>
      <c r="O41" s="266">
        <f t="shared" si="0"/>
        <v>0</v>
      </c>
    </row>
    <row r="42" spans="2:15" x14ac:dyDescent="0.2">
      <c r="B42" s="257"/>
      <c r="C42" s="257"/>
      <c r="D42" s="257"/>
      <c r="E42" s="188"/>
      <c r="F42" s="293"/>
      <c r="G42" s="293"/>
      <c r="H42" s="293"/>
      <c r="I42" s="293"/>
      <c r="J42" s="293"/>
      <c r="K42" s="293"/>
      <c r="L42" s="294">
        <f t="shared" ref="L42:L52" si="2">SUM(H42:K42)</f>
        <v>0</v>
      </c>
      <c r="M42" s="293"/>
      <c r="N42" s="293"/>
      <c r="O42" s="266">
        <f t="shared" si="0"/>
        <v>0</v>
      </c>
    </row>
    <row r="43" spans="2:15" x14ac:dyDescent="0.2">
      <c r="B43" s="257"/>
      <c r="C43" s="257"/>
      <c r="D43" s="257"/>
      <c r="E43" s="188"/>
      <c r="F43" s="293"/>
      <c r="G43" s="293"/>
      <c r="H43" s="293"/>
      <c r="I43" s="293"/>
      <c r="J43" s="293"/>
      <c r="K43" s="293"/>
      <c r="L43" s="294">
        <f t="shared" si="2"/>
        <v>0</v>
      </c>
      <c r="M43" s="293"/>
      <c r="N43" s="293"/>
      <c r="O43" s="266">
        <f t="shared" si="0"/>
        <v>0</v>
      </c>
    </row>
    <row r="44" spans="2:15" x14ac:dyDescent="0.2">
      <c r="B44" s="257"/>
      <c r="C44" s="257"/>
      <c r="D44" s="257"/>
      <c r="E44" s="188"/>
      <c r="F44" s="293"/>
      <c r="G44" s="293"/>
      <c r="H44" s="293"/>
      <c r="I44" s="293"/>
      <c r="J44" s="293"/>
      <c r="K44" s="293"/>
      <c r="L44" s="294">
        <f t="shared" si="2"/>
        <v>0</v>
      </c>
      <c r="M44" s="293"/>
      <c r="N44" s="293"/>
      <c r="O44" s="266">
        <f t="shared" si="0"/>
        <v>0</v>
      </c>
    </row>
    <row r="45" spans="2:15" x14ac:dyDescent="0.2">
      <c r="B45" s="257"/>
      <c r="C45" s="257"/>
      <c r="D45" s="257"/>
      <c r="E45" s="188"/>
      <c r="F45" s="293"/>
      <c r="G45" s="293"/>
      <c r="H45" s="293"/>
      <c r="I45" s="293"/>
      <c r="J45" s="293"/>
      <c r="K45" s="293"/>
      <c r="L45" s="294">
        <f t="shared" si="2"/>
        <v>0</v>
      </c>
      <c r="M45" s="293"/>
      <c r="N45" s="293"/>
      <c r="O45" s="266">
        <f t="shared" si="0"/>
        <v>0</v>
      </c>
    </row>
    <row r="46" spans="2:15" x14ac:dyDescent="0.2">
      <c r="B46" s="257"/>
      <c r="C46" s="257"/>
      <c r="D46" s="257"/>
      <c r="E46" s="188"/>
      <c r="F46" s="293"/>
      <c r="G46" s="293"/>
      <c r="H46" s="293"/>
      <c r="I46" s="293"/>
      <c r="J46" s="293"/>
      <c r="K46" s="293"/>
      <c r="L46" s="294">
        <f t="shared" si="2"/>
        <v>0</v>
      </c>
      <c r="M46" s="293"/>
      <c r="N46" s="293"/>
      <c r="O46" s="266">
        <f t="shared" si="0"/>
        <v>0</v>
      </c>
    </row>
    <row r="47" spans="2:15" x14ac:dyDescent="0.2">
      <c r="B47" s="257"/>
      <c r="C47" s="257"/>
      <c r="D47" s="257"/>
      <c r="E47" s="188"/>
      <c r="F47" s="293"/>
      <c r="G47" s="293"/>
      <c r="H47" s="293"/>
      <c r="I47" s="293"/>
      <c r="J47" s="293"/>
      <c r="K47" s="293"/>
      <c r="L47" s="294">
        <f t="shared" si="2"/>
        <v>0</v>
      </c>
      <c r="M47" s="293"/>
      <c r="N47" s="293"/>
      <c r="O47" s="266">
        <f t="shared" si="0"/>
        <v>0</v>
      </c>
    </row>
    <row r="48" spans="2:15" x14ac:dyDescent="0.2">
      <c r="B48" s="257"/>
      <c r="C48" s="257"/>
      <c r="D48" s="257"/>
      <c r="E48" s="188"/>
      <c r="F48" s="293"/>
      <c r="G48" s="293"/>
      <c r="H48" s="293"/>
      <c r="I48" s="293"/>
      <c r="J48" s="293"/>
      <c r="K48" s="293"/>
      <c r="L48" s="294">
        <f t="shared" si="2"/>
        <v>0</v>
      </c>
      <c r="M48" s="293"/>
      <c r="N48" s="293"/>
      <c r="O48" s="266">
        <f t="shared" si="0"/>
        <v>0</v>
      </c>
    </row>
    <row r="49" spans="2:15" x14ac:dyDescent="0.2">
      <c r="B49" s="257"/>
      <c r="C49" s="257"/>
      <c r="D49" s="257"/>
      <c r="E49" s="188"/>
      <c r="F49" s="293"/>
      <c r="G49" s="293"/>
      <c r="H49" s="293"/>
      <c r="I49" s="293"/>
      <c r="J49" s="293"/>
      <c r="K49" s="293"/>
      <c r="L49" s="294">
        <f t="shared" si="2"/>
        <v>0</v>
      </c>
      <c r="M49" s="293"/>
      <c r="N49" s="293"/>
      <c r="O49" s="266">
        <f t="shared" si="0"/>
        <v>0</v>
      </c>
    </row>
    <row r="50" spans="2:15" x14ac:dyDescent="0.2">
      <c r="B50" s="257"/>
      <c r="C50" s="257"/>
      <c r="D50" s="257"/>
      <c r="E50" s="188"/>
      <c r="F50" s="293"/>
      <c r="G50" s="293"/>
      <c r="H50" s="293"/>
      <c r="I50" s="293"/>
      <c r="J50" s="293"/>
      <c r="K50" s="293"/>
      <c r="L50" s="294">
        <f t="shared" si="2"/>
        <v>0</v>
      </c>
      <c r="M50" s="293"/>
      <c r="N50" s="293"/>
      <c r="O50" s="266">
        <f t="shared" si="0"/>
        <v>0</v>
      </c>
    </row>
    <row r="51" spans="2:15" x14ac:dyDescent="0.2">
      <c r="B51" s="257"/>
      <c r="C51" s="257"/>
      <c r="D51" s="257"/>
      <c r="E51" s="188"/>
      <c r="F51" s="293"/>
      <c r="G51" s="293"/>
      <c r="H51" s="293"/>
      <c r="I51" s="293"/>
      <c r="J51" s="293"/>
      <c r="K51" s="293"/>
      <c r="L51" s="294">
        <f t="shared" si="2"/>
        <v>0</v>
      </c>
      <c r="M51" s="293"/>
      <c r="N51" s="293"/>
      <c r="O51" s="266">
        <f t="shared" si="0"/>
        <v>0</v>
      </c>
    </row>
    <row r="52" spans="2:15" x14ac:dyDescent="0.2">
      <c r="B52" s="257"/>
      <c r="C52" s="257"/>
      <c r="D52" s="257"/>
      <c r="E52" s="188"/>
      <c r="F52" s="293"/>
      <c r="G52" s="293"/>
      <c r="H52" s="293"/>
      <c r="I52" s="293"/>
      <c r="J52" s="293"/>
      <c r="K52" s="293"/>
      <c r="L52" s="294">
        <f t="shared" si="2"/>
        <v>0</v>
      </c>
      <c r="M52" s="293"/>
      <c r="N52" s="293"/>
      <c r="O52" s="266">
        <f t="shared" si="0"/>
        <v>0</v>
      </c>
    </row>
    <row r="53" spans="2:15" x14ac:dyDescent="0.2">
      <c r="B53" s="41"/>
      <c r="C53" s="40"/>
      <c r="D53" s="40" t="s">
        <v>78</v>
      </c>
      <c r="E53" s="43"/>
      <c r="F53" s="295"/>
      <c r="G53" s="268">
        <f>SUM(G9:G52)</f>
        <v>0</v>
      </c>
      <c r="H53" s="268">
        <f t="shared" ref="H53:O53" si="3">SUM(H9:H52)</f>
        <v>126981697.08000001</v>
      </c>
      <c r="I53" s="268">
        <f t="shared" si="3"/>
        <v>770228.47</v>
      </c>
      <c r="J53" s="268">
        <f t="shared" si="3"/>
        <v>0</v>
      </c>
      <c r="K53" s="268">
        <f t="shared" si="3"/>
        <v>-83563.409999999931</v>
      </c>
      <c r="L53" s="268">
        <f t="shared" si="3"/>
        <v>127668362.14</v>
      </c>
      <c r="M53" s="268">
        <f t="shared" si="3"/>
        <v>-11557264.406760935</v>
      </c>
      <c r="N53" s="268">
        <f t="shared" si="3"/>
        <v>-1752757.6204088749</v>
      </c>
      <c r="O53" s="268">
        <f t="shared" si="3"/>
        <v>114358340.11283022</v>
      </c>
    </row>
    <row r="56" spans="2:15" ht="15.75" x14ac:dyDescent="0.25">
      <c r="B56" s="349" t="s">
        <v>311</v>
      </c>
    </row>
    <row r="58" spans="2:15" ht="46.5" customHeight="1" x14ac:dyDescent="0.2">
      <c r="B58" s="123" t="s">
        <v>223</v>
      </c>
      <c r="C58" s="123" t="s">
        <v>19</v>
      </c>
      <c r="D58" s="124" t="s">
        <v>0</v>
      </c>
      <c r="E58" s="123" t="s">
        <v>71</v>
      </c>
      <c r="F58" s="123" t="s">
        <v>72</v>
      </c>
      <c r="G58" s="124" t="s">
        <v>497</v>
      </c>
      <c r="H58" s="123" t="s">
        <v>74</v>
      </c>
      <c r="I58" s="124" t="s">
        <v>487</v>
      </c>
      <c r="J58" s="211" t="s">
        <v>309</v>
      </c>
      <c r="K58" s="123" t="s">
        <v>75</v>
      </c>
      <c r="L58" s="211" t="s">
        <v>310</v>
      </c>
      <c r="M58" s="123" t="s">
        <v>498</v>
      </c>
      <c r="N58" s="123" t="s">
        <v>76</v>
      </c>
    </row>
    <row r="59" spans="2:15" x14ac:dyDescent="0.2">
      <c r="B59" s="125"/>
      <c r="C59" s="125"/>
      <c r="D59" s="210"/>
      <c r="E59" s="125"/>
      <c r="F59" s="129" t="s">
        <v>77</v>
      </c>
      <c r="G59" s="129" t="s">
        <v>183</v>
      </c>
      <c r="H59" s="129" t="s">
        <v>183</v>
      </c>
      <c r="I59" s="129" t="s">
        <v>183</v>
      </c>
      <c r="J59" s="129" t="s">
        <v>183</v>
      </c>
      <c r="K59" s="129" t="s">
        <v>183</v>
      </c>
      <c r="L59" s="129" t="s">
        <v>183</v>
      </c>
      <c r="M59" s="129" t="s">
        <v>183</v>
      </c>
      <c r="N59" s="129" t="s">
        <v>183</v>
      </c>
    </row>
    <row r="60" spans="2:15" x14ac:dyDescent="0.2">
      <c r="B60" s="374" t="s">
        <v>574</v>
      </c>
      <c r="C60" s="258" t="s">
        <v>575</v>
      </c>
      <c r="D60" s="258" t="s">
        <v>433</v>
      </c>
      <c r="E60" s="188" t="s">
        <v>576</v>
      </c>
      <c r="F60" s="256">
        <f>'3.1 Asset useful life'!$E$27</f>
        <v>5</v>
      </c>
      <c r="G60" s="293">
        <v>457313.10134930431</v>
      </c>
      <c r="H60" s="293">
        <v>0</v>
      </c>
      <c r="I60" s="293">
        <v>0</v>
      </c>
      <c r="J60" s="293">
        <v>-28266.296590073918</v>
      </c>
      <c r="K60" s="294">
        <f t="shared" ref="K60:K64" si="4">SUM(G60:J60)</f>
        <v>429046.80475923041</v>
      </c>
      <c r="L60" s="293">
        <v>-429046.80475923041</v>
      </c>
      <c r="M60" s="293">
        <f>IF(SUM(K60:L60)&gt;0,-K60/F60,0)</f>
        <v>0</v>
      </c>
      <c r="N60" s="266">
        <f t="shared" ref="N60:N78" si="5">SUM(K60:M60)</f>
        <v>0</v>
      </c>
    </row>
    <row r="61" spans="2:15" x14ac:dyDescent="0.2">
      <c r="B61" s="374" t="s">
        <v>574</v>
      </c>
      <c r="C61" s="258" t="s">
        <v>575</v>
      </c>
      <c r="D61" s="258" t="s">
        <v>433</v>
      </c>
      <c r="E61" s="188" t="s">
        <v>577</v>
      </c>
      <c r="F61" s="256">
        <f>'3.1 Asset useful life'!$E$27</f>
        <v>5</v>
      </c>
      <c r="G61" s="293">
        <v>395500.32054322818</v>
      </c>
      <c r="H61" s="293">
        <v>0</v>
      </c>
      <c r="I61" s="293">
        <v>0</v>
      </c>
      <c r="J61" s="293">
        <v>-44911.211584393852</v>
      </c>
      <c r="K61" s="294">
        <f t="shared" si="4"/>
        <v>350589.10895883432</v>
      </c>
      <c r="L61" s="293">
        <v>-350589.10895883432</v>
      </c>
      <c r="M61" s="293">
        <f t="shared" ref="M61:M65" si="6">IF(SUM(K61:L61)&gt;0,-K61/F61,0)</f>
        <v>0</v>
      </c>
      <c r="N61" s="266">
        <f t="shared" ref="N61:N67" si="7">SUM(K61:M61)</f>
        <v>0</v>
      </c>
    </row>
    <row r="62" spans="2:15" x14ac:dyDescent="0.2">
      <c r="B62" s="374" t="s">
        <v>574</v>
      </c>
      <c r="C62" s="258" t="s">
        <v>575</v>
      </c>
      <c r="D62" s="258" t="s">
        <v>433</v>
      </c>
      <c r="E62" s="188" t="s">
        <v>578</v>
      </c>
      <c r="F62" s="256">
        <f>'3.1 Asset useful life'!$E$27</f>
        <v>5</v>
      </c>
      <c r="G62" s="293">
        <v>681390.94330555131</v>
      </c>
      <c r="H62" s="293">
        <v>0</v>
      </c>
      <c r="I62" s="293">
        <v>0</v>
      </c>
      <c r="J62" s="293">
        <v>-57685.511168189194</v>
      </c>
      <c r="K62" s="294">
        <f t="shared" si="4"/>
        <v>623705.43213736208</v>
      </c>
      <c r="L62" s="293">
        <v>-498964.34570988966</v>
      </c>
      <c r="M62" s="293">
        <f t="shared" si="6"/>
        <v>-124741.08642747242</v>
      </c>
      <c r="N62" s="266">
        <f t="shared" si="7"/>
        <v>0</v>
      </c>
    </row>
    <row r="63" spans="2:15" x14ac:dyDescent="0.2">
      <c r="B63" s="374" t="s">
        <v>574</v>
      </c>
      <c r="C63" s="258" t="s">
        <v>575</v>
      </c>
      <c r="D63" s="258" t="s">
        <v>433</v>
      </c>
      <c r="E63" s="188" t="s">
        <v>579</v>
      </c>
      <c r="F63" s="256">
        <f>'3.1 Asset useful life'!$E$27</f>
        <v>5</v>
      </c>
      <c r="G63" s="293">
        <v>974948.97540902637</v>
      </c>
      <c r="H63" s="293">
        <v>0</v>
      </c>
      <c r="I63" s="293">
        <v>0</v>
      </c>
      <c r="J63" s="293">
        <v>-18201.820170610019</v>
      </c>
      <c r="K63" s="294">
        <f t="shared" si="4"/>
        <v>956747.1552384164</v>
      </c>
      <c r="L63" s="293">
        <v>-574048.29314304981</v>
      </c>
      <c r="M63" s="293">
        <f t="shared" si="6"/>
        <v>-191349.43104768329</v>
      </c>
      <c r="N63" s="266">
        <f t="shared" si="7"/>
        <v>191349.43104768329</v>
      </c>
    </row>
    <row r="64" spans="2:15" x14ac:dyDescent="0.2">
      <c r="B64" s="374" t="s">
        <v>574</v>
      </c>
      <c r="C64" s="258" t="s">
        <v>575</v>
      </c>
      <c r="D64" s="258" t="s">
        <v>433</v>
      </c>
      <c r="E64" s="188" t="s">
        <v>580</v>
      </c>
      <c r="F64" s="256">
        <f>'3.1 Asset useful life'!$E$27</f>
        <v>5</v>
      </c>
      <c r="G64" s="293">
        <v>939016.00094436167</v>
      </c>
      <c r="H64" s="293">
        <v>0</v>
      </c>
      <c r="I64" s="293">
        <v>0</v>
      </c>
      <c r="J64" s="293">
        <v>-20382.05291425754</v>
      </c>
      <c r="K64" s="294">
        <f t="shared" si="4"/>
        <v>918633.94803010416</v>
      </c>
      <c r="L64" s="293">
        <v>-367453.57921204169</v>
      </c>
      <c r="M64" s="293">
        <f t="shared" si="6"/>
        <v>-183726.78960602084</v>
      </c>
      <c r="N64" s="266">
        <f t="shared" si="7"/>
        <v>367453.57921204163</v>
      </c>
    </row>
    <row r="65" spans="2:14" x14ac:dyDescent="0.2">
      <c r="B65" s="374" t="s">
        <v>574</v>
      </c>
      <c r="C65" s="258" t="s">
        <v>575</v>
      </c>
      <c r="D65" s="258" t="s">
        <v>433</v>
      </c>
      <c r="E65" s="188" t="s">
        <v>581</v>
      </c>
      <c r="F65" s="256">
        <f>'3.1 Asset useful life'!$E$27</f>
        <v>5</v>
      </c>
      <c r="G65" s="293">
        <v>592114.08956617059</v>
      </c>
      <c r="H65" s="293">
        <v>0</v>
      </c>
      <c r="I65" s="293">
        <v>0</v>
      </c>
      <c r="J65" s="293">
        <v>-37075.985793185879</v>
      </c>
      <c r="K65" s="294">
        <f t="shared" ref="K65" si="8">SUM(G65:J65)</f>
        <v>555038.1037729847</v>
      </c>
      <c r="L65" s="293">
        <v>-111007.62075459694</v>
      </c>
      <c r="M65" s="293">
        <f t="shared" si="6"/>
        <v>-111007.62075459694</v>
      </c>
      <c r="N65" s="266">
        <f t="shared" si="7"/>
        <v>333022.8622637908</v>
      </c>
    </row>
    <row r="66" spans="2:14" x14ac:dyDescent="0.2">
      <c r="B66" s="374" t="s">
        <v>574</v>
      </c>
      <c r="C66" s="258" t="s">
        <v>575</v>
      </c>
      <c r="D66" s="258" t="s">
        <v>433</v>
      </c>
      <c r="E66" s="188" t="s">
        <v>655</v>
      </c>
      <c r="F66" s="256">
        <f>'3.1 Asset useful life'!$E$27</f>
        <v>5</v>
      </c>
      <c r="G66" s="293">
        <v>2654579.3822333072</v>
      </c>
      <c r="H66" s="293">
        <v>0</v>
      </c>
      <c r="I66" s="293">
        <v>0</v>
      </c>
      <c r="J66" s="293">
        <v>-493169.82424838888</v>
      </c>
      <c r="K66" s="294">
        <f t="shared" ref="K66:K67" si="9">SUM(G66:J66)</f>
        <v>2161409.5579849184</v>
      </c>
      <c r="L66" s="293">
        <v>0</v>
      </c>
      <c r="M66" s="293">
        <f>IF(SUM(K66:L66)&gt;0,-K66/F66,0)</f>
        <v>-432281.91159698367</v>
      </c>
      <c r="N66" s="266">
        <f t="shared" si="7"/>
        <v>1729127.6463879347</v>
      </c>
    </row>
    <row r="67" spans="2:14" x14ac:dyDescent="0.2">
      <c r="B67" s="374" t="s">
        <v>574</v>
      </c>
      <c r="C67" s="258" t="s">
        <v>575</v>
      </c>
      <c r="D67" s="258" t="s">
        <v>433</v>
      </c>
      <c r="E67" s="188" t="s">
        <v>661</v>
      </c>
      <c r="F67" s="256">
        <f>'3.1 Asset useful life'!$E$27</f>
        <v>5</v>
      </c>
      <c r="G67" s="293">
        <v>1634348.8026974706</v>
      </c>
      <c r="H67" s="293">
        <v>0</v>
      </c>
      <c r="I67" s="293">
        <v>0</v>
      </c>
      <c r="J67" s="293">
        <v>-1524.4267263547563</v>
      </c>
      <c r="K67" s="294">
        <f t="shared" si="9"/>
        <v>1632824.3759711159</v>
      </c>
      <c r="L67" s="293">
        <v>0</v>
      </c>
      <c r="M67" s="293">
        <f>IF(SUM(K67:L67)&gt;0,-K67/F67,0)*0</f>
        <v>0</v>
      </c>
      <c r="N67" s="266">
        <f t="shared" si="7"/>
        <v>1632824.3759711159</v>
      </c>
    </row>
    <row r="68" spans="2:14" x14ac:dyDescent="0.2">
      <c r="B68" s="374" t="s">
        <v>574</v>
      </c>
      <c r="C68" s="258" t="s">
        <v>314</v>
      </c>
      <c r="D68" s="258" t="s">
        <v>314</v>
      </c>
      <c r="E68" s="188" t="s">
        <v>641</v>
      </c>
      <c r="F68" s="256" t="str">
        <f>'3.1 Asset useful life'!$E$33</f>
        <v>Various</v>
      </c>
      <c r="G68" s="293">
        <v>550162.97930123995</v>
      </c>
      <c r="H68" s="293">
        <v>211167.38960407214</v>
      </c>
      <c r="I68" s="293">
        <v>0</v>
      </c>
      <c r="J68" s="293">
        <v>-604.75190568255789</v>
      </c>
      <c r="K68" s="294">
        <f t="shared" ref="K68:K77" si="10">SUM(G68:J68)</f>
        <v>760725.61699962954</v>
      </c>
      <c r="L68" s="293">
        <v>-173880.13938392355</v>
      </c>
      <c r="M68" s="293">
        <v>0</v>
      </c>
      <c r="N68" s="266">
        <f t="shared" si="5"/>
        <v>586845.47761570592</v>
      </c>
    </row>
    <row r="69" spans="2:14" x14ac:dyDescent="0.2">
      <c r="B69" s="374" t="s">
        <v>574</v>
      </c>
      <c r="C69" s="258" t="s">
        <v>314</v>
      </c>
      <c r="D69" s="258" t="s">
        <v>314</v>
      </c>
      <c r="E69" s="188" t="s">
        <v>581</v>
      </c>
      <c r="F69" s="256" t="str">
        <f>'3.1 Asset useful life'!$E$33</f>
        <v>Various</v>
      </c>
      <c r="G69" s="293">
        <v>0</v>
      </c>
      <c r="H69" s="293">
        <v>187058.21773941314</v>
      </c>
      <c r="I69" s="293">
        <v>0</v>
      </c>
      <c r="J69" s="293">
        <v>-27331.933734069673</v>
      </c>
      <c r="K69" s="294">
        <f t="shared" si="10"/>
        <v>159726.28400534348</v>
      </c>
      <c r="L69" s="293">
        <v>-199832.20776744431</v>
      </c>
      <c r="M69" s="293">
        <v>0</v>
      </c>
      <c r="N69" s="266">
        <f t="shared" si="5"/>
        <v>-40105.923762100836</v>
      </c>
    </row>
    <row r="70" spans="2:14" x14ac:dyDescent="0.2">
      <c r="B70" s="374" t="s">
        <v>574</v>
      </c>
      <c r="C70" s="258" t="s">
        <v>314</v>
      </c>
      <c r="D70" s="258" t="s">
        <v>314</v>
      </c>
      <c r="E70" s="188" t="s">
        <v>655</v>
      </c>
      <c r="F70" s="256" t="str">
        <f>'3.1 Asset useful life'!$E$33</f>
        <v>Various</v>
      </c>
      <c r="G70" s="293">
        <v>0</v>
      </c>
      <c r="H70" s="293">
        <v>200720.47454215464</v>
      </c>
      <c r="I70" s="293">
        <v>0</v>
      </c>
      <c r="J70" s="293">
        <v>-22040.357366485878</v>
      </c>
      <c r="K70" s="294">
        <f t="shared" si="10"/>
        <v>178680.11717566877</v>
      </c>
      <c r="L70" s="293">
        <v>-203624.92987139802</v>
      </c>
      <c r="M70" s="293">
        <v>0</v>
      </c>
      <c r="N70" s="266">
        <f t="shared" si="5"/>
        <v>-24944.812695729255</v>
      </c>
    </row>
    <row r="71" spans="2:14" x14ac:dyDescent="0.2">
      <c r="B71" s="374" t="s">
        <v>574</v>
      </c>
      <c r="C71" s="258" t="s">
        <v>314</v>
      </c>
      <c r="D71" s="258" t="s">
        <v>314</v>
      </c>
      <c r="E71" s="188" t="s">
        <v>661</v>
      </c>
      <c r="F71" s="256" t="str">
        <f>'3.1 Asset useful life'!$E$33</f>
        <v>Various</v>
      </c>
      <c r="G71" s="293">
        <v>0</v>
      </c>
      <c r="H71" s="293">
        <v>385680.03506963555</v>
      </c>
      <c r="I71" s="293">
        <v>0</v>
      </c>
      <c r="J71" s="293">
        <v>-4686.5795665975274</v>
      </c>
      <c r="K71" s="294">
        <f t="shared" si="10"/>
        <v>380993.45550303801</v>
      </c>
      <c r="L71" s="293">
        <v>0</v>
      </c>
      <c r="M71" s="293">
        <v>-236953.14567927711</v>
      </c>
      <c r="N71" s="266">
        <f t="shared" si="5"/>
        <v>144040.30982376091</v>
      </c>
    </row>
    <row r="72" spans="2:14" x14ac:dyDescent="0.2">
      <c r="B72" s="374"/>
      <c r="C72" s="258"/>
      <c r="D72" s="258"/>
      <c r="E72" s="188"/>
      <c r="F72" s="256"/>
      <c r="G72" s="293"/>
      <c r="H72" s="293"/>
      <c r="I72" s="293"/>
      <c r="J72" s="293"/>
      <c r="K72" s="294"/>
      <c r="L72" s="293"/>
      <c r="M72" s="293"/>
      <c r="N72" s="266"/>
    </row>
    <row r="73" spans="2:14" x14ac:dyDescent="0.2">
      <c r="B73" s="374"/>
      <c r="C73" s="258"/>
      <c r="D73" s="258"/>
      <c r="E73" s="188"/>
      <c r="F73" s="256"/>
      <c r="G73" s="293"/>
      <c r="H73" s="293"/>
      <c r="I73" s="293"/>
      <c r="J73" s="293"/>
      <c r="K73" s="294"/>
      <c r="L73" s="293"/>
      <c r="M73" s="293"/>
      <c r="N73" s="266"/>
    </row>
    <row r="74" spans="2:14" x14ac:dyDescent="0.2">
      <c r="B74" s="374"/>
      <c r="C74" s="258"/>
      <c r="D74" s="258"/>
      <c r="E74" s="188"/>
      <c r="F74" s="256"/>
      <c r="G74" s="293"/>
      <c r="H74" s="293"/>
      <c r="I74" s="293"/>
      <c r="J74" s="293"/>
      <c r="K74" s="294"/>
      <c r="L74" s="293"/>
      <c r="M74" s="293"/>
      <c r="N74" s="266"/>
    </row>
    <row r="75" spans="2:14" x14ac:dyDescent="0.2">
      <c r="B75" s="374"/>
      <c r="C75" s="258"/>
      <c r="D75" s="258"/>
      <c r="E75" s="188"/>
      <c r="F75" s="256"/>
      <c r="G75" s="293"/>
      <c r="H75" s="293"/>
      <c r="I75" s="293"/>
      <c r="J75" s="293"/>
      <c r="K75" s="294"/>
      <c r="L75" s="293"/>
      <c r="M75" s="293"/>
      <c r="N75" s="266"/>
    </row>
    <row r="76" spans="2:14" x14ac:dyDescent="0.2">
      <c r="B76" s="374"/>
      <c r="C76" s="258"/>
      <c r="D76" s="258"/>
      <c r="E76" s="188"/>
      <c r="F76" s="256"/>
      <c r="G76" s="293"/>
      <c r="H76" s="293"/>
      <c r="I76" s="293"/>
      <c r="J76" s="293"/>
      <c r="K76" s="294">
        <f t="shared" si="10"/>
        <v>0</v>
      </c>
      <c r="L76" s="293"/>
      <c r="M76" s="293"/>
      <c r="N76" s="266">
        <f t="shared" si="5"/>
        <v>0</v>
      </c>
    </row>
    <row r="77" spans="2:14" x14ac:dyDescent="0.2">
      <c r="B77" s="374"/>
      <c r="C77" s="258"/>
      <c r="D77" s="258"/>
      <c r="E77" s="188"/>
      <c r="F77" s="256"/>
      <c r="G77" s="293"/>
      <c r="H77" s="293"/>
      <c r="I77" s="293"/>
      <c r="J77" s="293"/>
      <c r="K77" s="294">
        <f t="shared" si="10"/>
        <v>0</v>
      </c>
      <c r="L77" s="293"/>
      <c r="M77" s="293"/>
      <c r="N77" s="266">
        <f t="shared" si="5"/>
        <v>0</v>
      </c>
    </row>
    <row r="78" spans="2:14" x14ac:dyDescent="0.2">
      <c r="B78" s="374"/>
      <c r="C78" s="258"/>
      <c r="D78" s="258"/>
      <c r="E78" s="188"/>
      <c r="F78" s="256"/>
      <c r="G78" s="293"/>
      <c r="H78" s="293"/>
      <c r="I78" s="293"/>
      <c r="J78" s="293"/>
      <c r="K78" s="294">
        <f>SUM(G78:J78)</f>
        <v>0</v>
      </c>
      <c r="L78" s="293"/>
      <c r="M78" s="293"/>
      <c r="N78" s="266">
        <f t="shared" si="5"/>
        <v>0</v>
      </c>
    </row>
    <row r="79" spans="2:14" x14ac:dyDescent="0.2">
      <c r="B79" s="41"/>
      <c r="C79" s="40"/>
      <c r="D79" s="40" t="s">
        <v>26</v>
      </c>
      <c r="E79" s="46"/>
      <c r="F79" s="46"/>
      <c r="G79" s="268">
        <f t="shared" ref="G79:L79" si="11">SUM(G60:G78)</f>
        <v>8879374.5953496601</v>
      </c>
      <c r="H79" s="268">
        <f t="shared" si="11"/>
        <v>984626.11695527541</v>
      </c>
      <c r="I79" s="268">
        <f t="shared" si="11"/>
        <v>0</v>
      </c>
      <c r="J79" s="268">
        <f t="shared" si="11"/>
        <v>-755880.75176828972</v>
      </c>
      <c r="K79" s="268">
        <f t="shared" si="11"/>
        <v>9108119.9605366457</v>
      </c>
      <c r="L79" s="268">
        <f t="shared" si="11"/>
        <v>-2908447.0295604086</v>
      </c>
      <c r="M79" s="268">
        <f>SUM(M60:M78)</f>
        <v>-1280059.9851120343</v>
      </c>
      <c r="N79" s="268">
        <f>SUM(N60:N78)</f>
        <v>4919612.9458642025</v>
      </c>
    </row>
    <row r="90" ht="29.25" customHeight="1" x14ac:dyDescent="0.2"/>
  </sheetData>
  <mergeCells count="1">
    <mergeCell ref="I5:K5"/>
  </mergeCells>
  <phoneticPr fontId="37" type="noConversion"/>
  <dataValidations count="3">
    <dataValidation type="list" showInputMessage="1" showErrorMessage="1" sqref="D9:D10 D12:D52">
      <formula1>rpipelines</formula1>
    </dataValidation>
    <dataValidation type="list" allowBlank="1" showInputMessage="1" showErrorMessage="1" sqref="D11">
      <formula1>rpipelines</formula1>
    </dataValidation>
    <dataValidation type="list" allowBlank="1" showInputMessage="1" showErrorMessage="1" sqref="D60:D78">
      <formula1>rsharedassets</formula1>
    </dataValidation>
  </dataValidations>
  <pageMargins left="0.75" right="0.75" top="1" bottom="1" header="0.5" footer="0.5"/>
  <pageSetup paperSize="9" scale="27" orientation="landscape" r:id="rId1"/>
  <headerFooter alignWithMargins="0"/>
  <ignoredErrors>
    <ignoredError sqref="L9:L18 K60"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G37"/>
  <sheetViews>
    <sheetView zoomScale="80" zoomScaleNormal="80" workbookViewId="0"/>
  </sheetViews>
  <sheetFormatPr defaultColWidth="9.28515625" defaultRowHeight="12.75" x14ac:dyDescent="0.2"/>
  <cols>
    <col min="1" max="1" width="12.28515625" style="34" customWidth="1"/>
    <col min="2" max="2" width="21" style="34" customWidth="1"/>
    <col min="3" max="3" width="42.28515625" style="34" customWidth="1"/>
    <col min="4" max="4" width="28.7109375" style="34" customWidth="1"/>
    <col min="5" max="5" width="22.5703125" style="34" customWidth="1"/>
    <col min="6" max="6" width="20.5703125" style="34" customWidth="1"/>
    <col min="7" max="7" width="22.5703125" style="34" customWidth="1"/>
    <col min="8" max="8" width="9.42578125" style="34" customWidth="1"/>
    <col min="9" max="9" width="25.28515625" style="34" customWidth="1"/>
    <col min="10" max="16384" width="9.28515625" style="34"/>
  </cols>
  <sheetData>
    <row r="1" spans="2:7" ht="20.25" x14ac:dyDescent="0.3">
      <c r="B1" s="35" t="s">
        <v>120</v>
      </c>
      <c r="C1" s="35"/>
      <c r="D1" s="21"/>
      <c r="E1" s="21"/>
      <c r="F1" s="21"/>
      <c r="G1" s="21"/>
    </row>
    <row r="2" spans="2:7" ht="20.25" x14ac:dyDescent="0.3">
      <c r="B2" s="52" t="str">
        <f>Tradingname</f>
        <v>APA OPERATIONS PTY LIMITED</v>
      </c>
      <c r="C2" s="53"/>
      <c r="D2" s="35"/>
      <c r="E2" s="474" t="s">
        <v>485</v>
      </c>
      <c r="F2" s="474"/>
      <c r="G2" s="474"/>
    </row>
    <row r="3" spans="2:7" ht="17.25" customHeight="1" x14ac:dyDescent="0.25">
      <c r="B3" s="54" t="s">
        <v>240</v>
      </c>
      <c r="C3" s="55" t="str">
        <f>TEXT(Yearstart,"dd/mm/yyyy")&amp;" to "&amp;TEXT(Yearending,"dd/mm/yyyy")</f>
        <v>01/07/2022 to 30/06/2023</v>
      </c>
      <c r="E3" s="474"/>
      <c r="F3" s="474"/>
      <c r="G3" s="474"/>
    </row>
    <row r="4" spans="2:7" x14ac:dyDescent="0.2">
      <c r="E4" s="474"/>
      <c r="F4" s="474"/>
      <c r="G4" s="474"/>
    </row>
    <row r="5" spans="2:7" ht="15.75" x14ac:dyDescent="0.25">
      <c r="B5" s="38" t="s">
        <v>215</v>
      </c>
      <c r="C5" s="36"/>
      <c r="D5" s="36"/>
      <c r="E5" s="36"/>
      <c r="F5" s="37"/>
      <c r="G5" s="36"/>
    </row>
    <row r="6" spans="2:7" ht="15.75" x14ac:dyDescent="0.25">
      <c r="B6" s="38"/>
      <c r="C6" s="36"/>
      <c r="D6" s="36"/>
      <c r="E6" s="36"/>
      <c r="F6" s="37"/>
      <c r="G6" s="36"/>
    </row>
    <row r="7" spans="2:7" ht="40.5" customHeight="1" x14ac:dyDescent="0.2">
      <c r="B7" s="111" t="s">
        <v>223</v>
      </c>
      <c r="C7" s="111" t="s">
        <v>170</v>
      </c>
      <c r="D7" s="111" t="s">
        <v>171</v>
      </c>
      <c r="E7" s="120" t="s">
        <v>172</v>
      </c>
      <c r="F7" s="120" t="s">
        <v>69</v>
      </c>
      <c r="G7" s="120" t="s">
        <v>136</v>
      </c>
    </row>
    <row r="8" spans="2:7" x14ac:dyDescent="0.2">
      <c r="B8" s="113"/>
      <c r="C8" s="113"/>
      <c r="D8" s="117"/>
      <c r="E8" s="126" t="s">
        <v>183</v>
      </c>
      <c r="F8" s="126"/>
      <c r="G8" s="126" t="s">
        <v>183</v>
      </c>
    </row>
    <row r="9" spans="2:7" x14ac:dyDescent="0.2">
      <c r="B9" s="374" t="s">
        <v>574</v>
      </c>
      <c r="C9" s="375" t="s">
        <v>575</v>
      </c>
      <c r="D9" s="375" t="s">
        <v>433</v>
      </c>
      <c r="E9" s="280">
        <v>317946981.67000008</v>
      </c>
      <c r="F9" s="115">
        <v>2.3991403996941E-2</v>
      </c>
      <c r="G9" s="296">
        <f t="shared" ref="G9:G35" si="0">E9*F9</f>
        <v>7627994.4868529662</v>
      </c>
    </row>
    <row r="10" spans="2:7" x14ac:dyDescent="0.2">
      <c r="B10" s="374" t="s">
        <v>574</v>
      </c>
      <c r="C10" s="375" t="s">
        <v>314</v>
      </c>
      <c r="D10" s="375" t="s">
        <v>314</v>
      </c>
      <c r="E10" s="280">
        <v>56215147.346000001</v>
      </c>
      <c r="F10" s="115">
        <v>2.6329655681121302E-2</v>
      </c>
      <c r="G10" s="296">
        <f t="shared" si="0"/>
        <v>1480125.4736836799</v>
      </c>
    </row>
    <row r="11" spans="2:7" x14ac:dyDescent="0.2">
      <c r="B11" s="146"/>
      <c r="C11" s="146"/>
      <c r="D11" s="146"/>
      <c r="E11" s="280"/>
      <c r="F11" s="115"/>
      <c r="G11" s="296">
        <f t="shared" si="0"/>
        <v>0</v>
      </c>
    </row>
    <row r="12" spans="2:7" x14ac:dyDescent="0.2">
      <c r="B12" s="146"/>
      <c r="C12" s="146"/>
      <c r="D12" s="146"/>
      <c r="E12" s="280"/>
      <c r="F12" s="115"/>
      <c r="G12" s="296">
        <f t="shared" si="0"/>
        <v>0</v>
      </c>
    </row>
    <row r="13" spans="2:7" x14ac:dyDescent="0.2">
      <c r="B13" s="146"/>
      <c r="C13" s="146"/>
      <c r="D13" s="146"/>
      <c r="E13" s="280"/>
      <c r="F13" s="115"/>
      <c r="G13" s="296">
        <f t="shared" si="0"/>
        <v>0</v>
      </c>
    </row>
    <row r="14" spans="2:7" x14ac:dyDescent="0.2">
      <c r="B14" s="146"/>
      <c r="C14" s="146"/>
      <c r="D14" s="146"/>
      <c r="E14" s="280"/>
      <c r="F14" s="115"/>
      <c r="G14" s="296">
        <f t="shared" si="0"/>
        <v>0</v>
      </c>
    </row>
    <row r="15" spans="2:7" x14ac:dyDescent="0.2">
      <c r="B15" s="146"/>
      <c r="C15" s="146"/>
      <c r="D15" s="146"/>
      <c r="E15" s="280"/>
      <c r="F15" s="115"/>
      <c r="G15" s="296">
        <f t="shared" si="0"/>
        <v>0</v>
      </c>
    </row>
    <row r="16" spans="2:7" x14ac:dyDescent="0.2">
      <c r="B16" s="146"/>
      <c r="C16" s="146"/>
      <c r="D16" s="146"/>
      <c r="E16" s="280"/>
      <c r="F16" s="115"/>
      <c r="G16" s="296">
        <f t="shared" si="0"/>
        <v>0</v>
      </c>
    </row>
    <row r="17" spans="2:7" x14ac:dyDescent="0.2">
      <c r="B17" s="146"/>
      <c r="C17" s="146"/>
      <c r="D17" s="146"/>
      <c r="E17" s="280"/>
      <c r="F17" s="115"/>
      <c r="G17" s="296">
        <f t="shared" si="0"/>
        <v>0</v>
      </c>
    </row>
    <row r="18" spans="2:7" x14ac:dyDescent="0.2">
      <c r="B18" s="146"/>
      <c r="C18" s="146"/>
      <c r="D18" s="146"/>
      <c r="E18" s="280"/>
      <c r="F18" s="115"/>
      <c r="G18" s="296">
        <f t="shared" si="0"/>
        <v>0</v>
      </c>
    </row>
    <row r="19" spans="2:7" x14ac:dyDescent="0.2">
      <c r="B19" s="146"/>
      <c r="C19" s="146"/>
      <c r="D19" s="146"/>
      <c r="E19" s="280"/>
      <c r="F19" s="115"/>
      <c r="G19" s="296">
        <f t="shared" si="0"/>
        <v>0</v>
      </c>
    </row>
    <row r="20" spans="2:7" x14ac:dyDescent="0.2">
      <c r="B20" s="146"/>
      <c r="C20" s="146"/>
      <c r="D20" s="146"/>
      <c r="E20" s="280"/>
      <c r="F20" s="115"/>
      <c r="G20" s="296">
        <f t="shared" si="0"/>
        <v>0</v>
      </c>
    </row>
    <row r="21" spans="2:7" x14ac:dyDescent="0.2">
      <c r="B21" s="146"/>
      <c r="C21" s="146"/>
      <c r="D21" s="146"/>
      <c r="E21" s="280"/>
      <c r="F21" s="115"/>
      <c r="G21" s="296">
        <f t="shared" si="0"/>
        <v>0</v>
      </c>
    </row>
    <row r="22" spans="2:7" x14ac:dyDescent="0.2">
      <c r="B22" s="146"/>
      <c r="C22" s="146"/>
      <c r="D22" s="146"/>
      <c r="E22" s="280"/>
      <c r="F22" s="115"/>
      <c r="G22" s="296">
        <f t="shared" si="0"/>
        <v>0</v>
      </c>
    </row>
    <row r="23" spans="2:7" x14ac:dyDescent="0.2">
      <c r="B23" s="146"/>
      <c r="C23" s="146"/>
      <c r="D23" s="146"/>
      <c r="E23" s="280"/>
      <c r="F23" s="115"/>
      <c r="G23" s="296">
        <f t="shared" si="0"/>
        <v>0</v>
      </c>
    </row>
    <row r="24" spans="2:7" x14ac:dyDescent="0.2">
      <c r="B24" s="146"/>
      <c r="C24" s="146"/>
      <c r="D24" s="146"/>
      <c r="E24" s="280"/>
      <c r="F24" s="115"/>
      <c r="G24" s="296">
        <f t="shared" si="0"/>
        <v>0</v>
      </c>
    </row>
    <row r="25" spans="2:7" x14ac:dyDescent="0.2">
      <c r="B25" s="146"/>
      <c r="C25" s="146"/>
      <c r="D25" s="146"/>
      <c r="E25" s="280"/>
      <c r="F25" s="115"/>
      <c r="G25" s="296">
        <f t="shared" si="0"/>
        <v>0</v>
      </c>
    </row>
    <row r="26" spans="2:7" x14ac:dyDescent="0.2">
      <c r="B26" s="146"/>
      <c r="C26" s="146"/>
      <c r="D26" s="146"/>
      <c r="E26" s="280"/>
      <c r="F26" s="115"/>
      <c r="G26" s="296">
        <f t="shared" si="0"/>
        <v>0</v>
      </c>
    </row>
    <row r="27" spans="2:7" x14ac:dyDescent="0.2">
      <c r="B27" s="146"/>
      <c r="C27" s="146"/>
      <c r="D27" s="146"/>
      <c r="E27" s="280"/>
      <c r="F27" s="115"/>
      <c r="G27" s="296">
        <f t="shared" si="0"/>
        <v>0</v>
      </c>
    </row>
    <row r="28" spans="2:7" x14ac:dyDescent="0.2">
      <c r="B28" s="146"/>
      <c r="C28" s="146"/>
      <c r="D28" s="146"/>
      <c r="E28" s="280"/>
      <c r="F28" s="115"/>
      <c r="G28" s="296">
        <f t="shared" si="0"/>
        <v>0</v>
      </c>
    </row>
    <row r="29" spans="2:7" x14ac:dyDescent="0.2">
      <c r="B29" s="146"/>
      <c r="C29" s="146"/>
      <c r="D29" s="146"/>
      <c r="E29" s="280"/>
      <c r="F29" s="115"/>
      <c r="G29" s="296">
        <f t="shared" si="0"/>
        <v>0</v>
      </c>
    </row>
    <row r="30" spans="2:7" x14ac:dyDescent="0.2">
      <c r="B30" s="146"/>
      <c r="C30" s="146"/>
      <c r="D30" s="146"/>
      <c r="E30" s="280"/>
      <c r="F30" s="115"/>
      <c r="G30" s="296">
        <f t="shared" si="0"/>
        <v>0</v>
      </c>
    </row>
    <row r="31" spans="2:7" x14ac:dyDescent="0.2">
      <c r="B31" s="146"/>
      <c r="C31" s="146"/>
      <c r="D31" s="146"/>
      <c r="E31" s="280"/>
      <c r="F31" s="115"/>
      <c r="G31" s="296">
        <f t="shared" si="0"/>
        <v>0</v>
      </c>
    </row>
    <row r="32" spans="2:7" x14ac:dyDescent="0.2">
      <c r="B32" s="146"/>
      <c r="C32" s="146"/>
      <c r="D32" s="146"/>
      <c r="E32" s="280"/>
      <c r="F32" s="115"/>
      <c r="G32" s="296">
        <f t="shared" si="0"/>
        <v>0</v>
      </c>
    </row>
    <row r="33" spans="2:7" x14ac:dyDescent="0.2">
      <c r="B33" s="146"/>
      <c r="C33" s="146"/>
      <c r="D33" s="146"/>
      <c r="E33" s="280"/>
      <c r="F33" s="115"/>
      <c r="G33" s="296">
        <f t="shared" si="0"/>
        <v>0</v>
      </c>
    </row>
    <row r="34" spans="2:7" x14ac:dyDescent="0.2">
      <c r="B34" s="146"/>
      <c r="C34" s="146"/>
      <c r="D34" s="146"/>
      <c r="E34" s="280"/>
      <c r="F34" s="115"/>
      <c r="G34" s="296">
        <f t="shared" si="0"/>
        <v>0</v>
      </c>
    </row>
    <row r="35" spans="2:7" x14ac:dyDescent="0.2">
      <c r="B35" s="146"/>
      <c r="C35" s="146"/>
      <c r="D35" s="146"/>
      <c r="E35" s="280"/>
      <c r="F35" s="115"/>
      <c r="G35" s="296">
        <f t="shared" si="0"/>
        <v>0</v>
      </c>
    </row>
    <row r="36" spans="2:7" x14ac:dyDescent="0.2">
      <c r="B36" s="42"/>
      <c r="C36" s="477" t="s">
        <v>25</v>
      </c>
      <c r="D36" s="478"/>
      <c r="E36" s="266">
        <f>SUM(E9:E35)</f>
        <v>374162129.01600009</v>
      </c>
      <c r="F36" s="39"/>
      <c r="G36" s="296">
        <f>SUM(G9:G35)</f>
        <v>9108119.9605366457</v>
      </c>
    </row>
    <row r="37" spans="2:7" x14ac:dyDescent="0.2">
      <c r="E37" s="259"/>
    </row>
  </sheetData>
  <mergeCells count="2">
    <mergeCell ref="C36:D36"/>
    <mergeCell ref="E2:G4"/>
  </mergeCells>
  <dataValidations count="1">
    <dataValidation type="list" allowBlank="1" showInputMessage="1" showErrorMessage="1" sqref="D9:D35">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9D9"/>
  </sheetPr>
  <dimension ref="A1"/>
  <sheetViews>
    <sheetView zoomScaleNormal="100" workbookViewId="0">
      <selection activeCell="E77" sqref="E77"/>
    </sheetView>
  </sheetViews>
  <sheetFormatPr defaultColWidth="9" defaultRowHeight="12.75" x14ac:dyDescent="0.2"/>
  <cols>
    <col min="1" max="16384" width="9" style="347"/>
  </cols>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BI39"/>
  <sheetViews>
    <sheetView zoomScale="80" zoomScaleNormal="80" workbookViewId="0">
      <selection activeCell="E32" sqref="E32"/>
    </sheetView>
  </sheetViews>
  <sheetFormatPr defaultColWidth="9" defaultRowHeight="12.75" outlineLevelCol="1" x14ac:dyDescent="0.2"/>
  <cols>
    <col min="1" max="1" width="11.42578125" style="347" customWidth="1"/>
    <col min="2" max="2" width="22.28515625" style="347" customWidth="1"/>
    <col min="3" max="3" width="25.42578125" style="347" customWidth="1"/>
    <col min="4" max="4" width="50.5703125" style="347" customWidth="1"/>
    <col min="5" max="5" width="23.7109375" style="347" customWidth="1"/>
    <col min="6" max="6" width="12" style="347" customWidth="1"/>
    <col min="7" max="10" width="13" style="347" bestFit="1" customWidth="1"/>
    <col min="11" max="13" width="12.7109375" style="347" bestFit="1" customWidth="1"/>
    <col min="14" max="14" width="13" style="347" bestFit="1" customWidth="1"/>
    <col min="15" max="26" width="12" style="347" hidden="1" customWidth="1" outlineLevel="1"/>
    <col min="27" max="30" width="13.5703125" style="347" hidden="1" customWidth="1" outlineLevel="1"/>
    <col min="31" max="31" width="12.28515625" style="347" hidden="1" customWidth="1" outlineLevel="1"/>
    <col min="32" max="60" width="12" style="347" hidden="1" customWidth="1" outlineLevel="1"/>
    <col min="61" max="61" width="18.7109375" style="347" customWidth="1" collapsed="1"/>
    <col min="62" max="16384" width="9" style="347"/>
  </cols>
  <sheetData>
    <row r="1" spans="2:61" ht="20.25" x14ac:dyDescent="0.3">
      <c r="B1" s="346" t="s">
        <v>164</v>
      </c>
    </row>
    <row r="2" spans="2:61" ht="15" x14ac:dyDescent="0.25">
      <c r="B2" s="52" t="str">
        <f>Tradingname</f>
        <v>APA OPERATIONS PTY LIMITED</v>
      </c>
      <c r="C2" s="53"/>
    </row>
    <row r="3" spans="2:61" ht="19.5" customHeight="1" x14ac:dyDescent="0.45">
      <c r="B3" s="54" t="s">
        <v>240</v>
      </c>
      <c r="C3" s="55" t="str">
        <f>TEXT(Yearstart,"dd/mm/yyyy")&amp;" to "&amp;TEXT(Yearending,"dd/mm/yyyy")</f>
        <v>01/07/2022 to 30/06/2023</v>
      </c>
      <c r="K3" s="350"/>
    </row>
    <row r="4" spans="2:61" ht="20.25" x14ac:dyDescent="0.3">
      <c r="B4" s="346"/>
    </row>
    <row r="5" spans="2:61" ht="15.75" x14ac:dyDescent="0.25">
      <c r="B5" s="349" t="s">
        <v>199</v>
      </c>
      <c r="D5" s="45"/>
      <c r="E5" s="45"/>
    </row>
    <row r="7" spans="2:61" ht="38.25" x14ac:dyDescent="0.2">
      <c r="B7" s="123" t="s">
        <v>223</v>
      </c>
      <c r="C7" s="124" t="s">
        <v>84</v>
      </c>
      <c r="D7" s="124"/>
      <c r="E7" s="127" t="s">
        <v>25</v>
      </c>
      <c r="F7" s="479" t="s">
        <v>83</v>
      </c>
      <c r="G7" s="480"/>
      <c r="H7" s="480"/>
      <c r="I7" s="480"/>
      <c r="J7" s="480"/>
      <c r="K7" s="480"/>
      <c r="L7" s="480"/>
      <c r="M7" s="480"/>
      <c r="N7" s="480"/>
      <c r="O7" s="480"/>
      <c r="P7" s="480"/>
      <c r="Q7" s="480"/>
      <c r="R7" s="480"/>
      <c r="S7" s="480"/>
      <c r="T7" s="480"/>
      <c r="U7" s="480"/>
      <c r="V7" s="480"/>
      <c r="W7" s="480"/>
      <c r="X7" s="480"/>
      <c r="Y7" s="480"/>
      <c r="Z7" s="480"/>
      <c r="AA7" s="480"/>
      <c r="AB7" s="480"/>
      <c r="AC7" s="480"/>
      <c r="AD7" s="480"/>
      <c r="AE7" s="480"/>
      <c r="AF7" s="480"/>
      <c r="AG7" s="480"/>
      <c r="AH7" s="480"/>
      <c r="AI7" s="480"/>
      <c r="AJ7" s="480"/>
      <c r="AK7" s="480"/>
      <c r="AL7" s="480"/>
      <c r="AM7" s="480"/>
      <c r="AN7" s="480"/>
      <c r="AO7" s="480"/>
      <c r="AP7" s="480"/>
      <c r="AQ7" s="480"/>
      <c r="AR7" s="480"/>
      <c r="AS7" s="480"/>
      <c r="AT7" s="480"/>
      <c r="AU7" s="480"/>
      <c r="AV7" s="480"/>
      <c r="AW7" s="480"/>
      <c r="AX7" s="480"/>
      <c r="AY7" s="480"/>
      <c r="AZ7" s="480"/>
      <c r="BA7" s="480"/>
      <c r="BB7" s="480"/>
      <c r="BC7" s="480"/>
      <c r="BD7" s="480"/>
      <c r="BE7" s="480"/>
      <c r="BF7" s="480"/>
      <c r="BG7" s="480"/>
      <c r="BH7" s="480"/>
      <c r="BI7" s="128" t="s">
        <v>206</v>
      </c>
    </row>
    <row r="8" spans="2:61" s="348" customFormat="1" x14ac:dyDescent="0.2">
      <c r="B8" s="129"/>
      <c r="C8" s="260"/>
      <c r="D8" s="260"/>
      <c r="E8" s="260"/>
      <c r="F8" s="324" t="str">
        <f>RIGHT(TEXT(C38,"dd/mm/yyyy"),4)</f>
        <v>2015</v>
      </c>
      <c r="G8" s="325">
        <f>F8+1</f>
        <v>2016</v>
      </c>
      <c r="H8" s="325">
        <f t="shared" ref="H8:BH8" si="0">G8+1</f>
        <v>2017</v>
      </c>
      <c r="I8" s="325">
        <f t="shared" si="0"/>
        <v>2018</v>
      </c>
      <c r="J8" s="325">
        <f t="shared" si="0"/>
        <v>2019</v>
      </c>
      <c r="K8" s="325">
        <f t="shared" si="0"/>
        <v>2020</v>
      </c>
      <c r="L8" s="325">
        <f t="shared" si="0"/>
        <v>2021</v>
      </c>
      <c r="M8" s="325">
        <f t="shared" si="0"/>
        <v>2022</v>
      </c>
      <c r="N8" s="325">
        <f t="shared" si="0"/>
        <v>2023</v>
      </c>
      <c r="O8" s="325">
        <f t="shared" si="0"/>
        <v>2024</v>
      </c>
      <c r="P8" s="325">
        <f t="shared" si="0"/>
        <v>2025</v>
      </c>
      <c r="Q8" s="325">
        <f t="shared" si="0"/>
        <v>2026</v>
      </c>
      <c r="R8" s="325">
        <f t="shared" si="0"/>
        <v>2027</v>
      </c>
      <c r="S8" s="325">
        <f t="shared" si="0"/>
        <v>2028</v>
      </c>
      <c r="T8" s="325">
        <f t="shared" si="0"/>
        <v>2029</v>
      </c>
      <c r="U8" s="325">
        <f t="shared" si="0"/>
        <v>2030</v>
      </c>
      <c r="V8" s="325">
        <f t="shared" si="0"/>
        <v>2031</v>
      </c>
      <c r="W8" s="325">
        <f t="shared" si="0"/>
        <v>2032</v>
      </c>
      <c r="X8" s="325">
        <f t="shared" si="0"/>
        <v>2033</v>
      </c>
      <c r="Y8" s="325">
        <f t="shared" si="0"/>
        <v>2034</v>
      </c>
      <c r="Z8" s="325">
        <f t="shared" si="0"/>
        <v>2035</v>
      </c>
      <c r="AA8" s="325">
        <f t="shared" si="0"/>
        <v>2036</v>
      </c>
      <c r="AB8" s="325">
        <f t="shared" si="0"/>
        <v>2037</v>
      </c>
      <c r="AC8" s="325">
        <f t="shared" si="0"/>
        <v>2038</v>
      </c>
      <c r="AD8" s="325">
        <f t="shared" si="0"/>
        <v>2039</v>
      </c>
      <c r="AE8" s="325">
        <f t="shared" si="0"/>
        <v>2040</v>
      </c>
      <c r="AF8" s="325">
        <f t="shared" si="0"/>
        <v>2041</v>
      </c>
      <c r="AG8" s="325">
        <f t="shared" si="0"/>
        <v>2042</v>
      </c>
      <c r="AH8" s="325">
        <f t="shared" si="0"/>
        <v>2043</v>
      </c>
      <c r="AI8" s="325">
        <f t="shared" si="0"/>
        <v>2044</v>
      </c>
      <c r="AJ8" s="325">
        <f t="shared" si="0"/>
        <v>2045</v>
      </c>
      <c r="AK8" s="325">
        <f t="shared" si="0"/>
        <v>2046</v>
      </c>
      <c r="AL8" s="325">
        <f t="shared" si="0"/>
        <v>2047</v>
      </c>
      <c r="AM8" s="325">
        <f t="shared" si="0"/>
        <v>2048</v>
      </c>
      <c r="AN8" s="325">
        <f t="shared" si="0"/>
        <v>2049</v>
      </c>
      <c r="AO8" s="325">
        <f t="shared" si="0"/>
        <v>2050</v>
      </c>
      <c r="AP8" s="325">
        <f t="shared" si="0"/>
        <v>2051</v>
      </c>
      <c r="AQ8" s="325">
        <f t="shared" si="0"/>
        <v>2052</v>
      </c>
      <c r="AR8" s="325">
        <f t="shared" si="0"/>
        <v>2053</v>
      </c>
      <c r="AS8" s="325">
        <f t="shared" si="0"/>
        <v>2054</v>
      </c>
      <c r="AT8" s="325">
        <f t="shared" si="0"/>
        <v>2055</v>
      </c>
      <c r="AU8" s="325">
        <f t="shared" si="0"/>
        <v>2056</v>
      </c>
      <c r="AV8" s="325">
        <f t="shared" si="0"/>
        <v>2057</v>
      </c>
      <c r="AW8" s="325">
        <f t="shared" si="0"/>
        <v>2058</v>
      </c>
      <c r="AX8" s="325">
        <f t="shared" si="0"/>
        <v>2059</v>
      </c>
      <c r="AY8" s="325">
        <f t="shared" si="0"/>
        <v>2060</v>
      </c>
      <c r="AZ8" s="325">
        <f t="shared" si="0"/>
        <v>2061</v>
      </c>
      <c r="BA8" s="325">
        <f t="shared" si="0"/>
        <v>2062</v>
      </c>
      <c r="BB8" s="325">
        <f t="shared" si="0"/>
        <v>2063</v>
      </c>
      <c r="BC8" s="325">
        <f t="shared" si="0"/>
        <v>2064</v>
      </c>
      <c r="BD8" s="325">
        <f t="shared" si="0"/>
        <v>2065</v>
      </c>
      <c r="BE8" s="325">
        <f t="shared" si="0"/>
        <v>2066</v>
      </c>
      <c r="BF8" s="325">
        <f t="shared" si="0"/>
        <v>2067</v>
      </c>
      <c r="BG8" s="325">
        <f t="shared" si="0"/>
        <v>2068</v>
      </c>
      <c r="BH8" s="325">
        <f t="shared" si="0"/>
        <v>2069</v>
      </c>
    </row>
    <row r="9" spans="2:61" x14ac:dyDescent="0.2">
      <c r="B9" s="376">
        <v>3</v>
      </c>
      <c r="C9" s="156" t="s">
        <v>66</v>
      </c>
      <c r="D9" s="157"/>
      <c r="E9" s="266"/>
      <c r="F9" s="267"/>
      <c r="G9" s="267"/>
      <c r="H9" s="267"/>
      <c r="I9" s="267"/>
      <c r="J9" s="267"/>
      <c r="K9" s="267"/>
      <c r="L9" s="267"/>
      <c r="M9" s="267"/>
      <c r="N9" s="267"/>
      <c r="O9" s="267"/>
      <c r="P9" s="267"/>
      <c r="Q9" s="267"/>
      <c r="R9" s="267"/>
      <c r="S9" s="267"/>
      <c r="T9" s="267"/>
      <c r="U9" s="267"/>
      <c r="V9" s="267"/>
      <c r="W9" s="267"/>
      <c r="X9" s="267"/>
      <c r="Y9" s="267"/>
      <c r="Z9" s="267"/>
      <c r="AA9" s="267"/>
      <c r="AB9" s="267"/>
      <c r="AC9" s="267"/>
      <c r="AD9" s="267"/>
      <c r="AE9" s="267"/>
      <c r="AF9" s="267"/>
      <c r="AG9" s="267"/>
      <c r="AH9" s="267"/>
      <c r="AI9" s="267"/>
      <c r="AJ9" s="267"/>
      <c r="AK9" s="267"/>
      <c r="AL9" s="267"/>
      <c r="AM9" s="267"/>
      <c r="AN9" s="267"/>
      <c r="AO9" s="267"/>
      <c r="AP9" s="267"/>
      <c r="AQ9" s="267"/>
      <c r="AR9" s="267"/>
      <c r="AS9" s="267"/>
      <c r="AT9" s="267"/>
      <c r="AU9" s="267"/>
      <c r="AV9" s="267"/>
      <c r="AW9" s="267"/>
      <c r="AX9" s="267"/>
      <c r="AY9" s="267"/>
      <c r="AZ9" s="267"/>
      <c r="BA9" s="267"/>
      <c r="BB9" s="267"/>
      <c r="BC9" s="267"/>
      <c r="BD9" s="267"/>
      <c r="BE9" s="267"/>
      <c r="BF9" s="267"/>
      <c r="BG9" s="267"/>
      <c r="BH9" s="267"/>
    </row>
    <row r="10" spans="2:61" x14ac:dyDescent="0.2">
      <c r="B10" s="309"/>
      <c r="C10" s="130"/>
      <c r="D10" s="152" t="s">
        <v>73</v>
      </c>
      <c r="E10" s="266">
        <f t="shared" ref="E10:E32" si="1">SUM(F10:BH10)</f>
        <v>132401973.16413337</v>
      </c>
      <c r="F10" s="267">
        <v>0</v>
      </c>
      <c r="G10" s="267">
        <v>132401973.16413337</v>
      </c>
      <c r="H10" s="267">
        <v>0</v>
      </c>
      <c r="I10" s="267">
        <v>0</v>
      </c>
      <c r="J10" s="267">
        <v>0</v>
      </c>
      <c r="K10" s="267">
        <v>0</v>
      </c>
      <c r="L10" s="267">
        <v>0</v>
      </c>
      <c r="M10" s="267">
        <v>0</v>
      </c>
      <c r="N10" s="267">
        <v>0</v>
      </c>
      <c r="O10" s="267"/>
      <c r="P10" s="267"/>
      <c r="Q10" s="267"/>
      <c r="R10" s="267"/>
      <c r="S10" s="267"/>
      <c r="T10" s="267"/>
      <c r="U10" s="267"/>
      <c r="V10" s="267"/>
      <c r="W10" s="267"/>
      <c r="X10" s="267"/>
      <c r="Y10" s="267"/>
      <c r="Z10" s="267"/>
      <c r="AA10" s="267"/>
      <c r="AB10" s="267"/>
      <c r="AC10" s="267"/>
      <c r="AD10" s="267"/>
      <c r="AE10" s="267"/>
      <c r="AF10" s="267"/>
      <c r="AG10" s="267"/>
      <c r="AH10" s="267"/>
      <c r="AI10" s="267"/>
      <c r="AJ10" s="267"/>
      <c r="AK10" s="267"/>
      <c r="AL10" s="267"/>
      <c r="AM10" s="267"/>
      <c r="AN10" s="267"/>
      <c r="AO10" s="267"/>
      <c r="AP10" s="267"/>
      <c r="AQ10" s="267"/>
      <c r="AR10" s="267"/>
      <c r="AS10" s="267"/>
      <c r="AT10" s="267"/>
      <c r="AU10" s="267"/>
      <c r="AV10" s="267"/>
      <c r="AW10" s="267"/>
      <c r="AX10" s="267"/>
      <c r="AY10" s="267"/>
      <c r="AZ10" s="267"/>
      <c r="BA10" s="267"/>
      <c r="BB10" s="267"/>
      <c r="BC10" s="267"/>
      <c r="BD10" s="267"/>
      <c r="BE10" s="267"/>
      <c r="BF10" s="267"/>
      <c r="BG10" s="267"/>
      <c r="BH10" s="267"/>
    </row>
    <row r="11" spans="2:61" x14ac:dyDescent="0.2">
      <c r="B11" s="309"/>
      <c r="C11" s="130"/>
      <c r="D11" s="152" t="s">
        <v>167</v>
      </c>
      <c r="E11" s="266">
        <f>SUM(F11:BH11)</f>
        <v>5780973.0539057218</v>
      </c>
      <c r="F11" s="267">
        <v>0</v>
      </c>
      <c r="G11" s="267">
        <v>4695689.4065382285</v>
      </c>
      <c r="H11" s="267">
        <v>90800.623883336782</v>
      </c>
      <c r="I11" s="267">
        <v>99448.302348415367</v>
      </c>
      <c r="J11" s="267">
        <v>77829.106185716577</v>
      </c>
      <c r="K11" s="267">
        <v>-17295.356930158101</v>
      </c>
      <c r="L11" s="267">
        <v>190248.92623175122</v>
      </c>
      <c r="M11" s="267">
        <v>315640.26397540607</v>
      </c>
      <c r="N11" s="267">
        <v>328611.78167302534</v>
      </c>
      <c r="O11" s="267"/>
      <c r="P11" s="267"/>
      <c r="Q11" s="267"/>
      <c r="R11" s="267"/>
      <c r="S11" s="267"/>
      <c r="T11" s="267"/>
      <c r="U11" s="267"/>
      <c r="V11" s="267"/>
      <c r="W11" s="267"/>
      <c r="X11" s="267"/>
      <c r="Y11" s="267"/>
      <c r="Z11" s="267"/>
      <c r="AA11" s="267"/>
      <c r="AB11" s="267"/>
      <c r="AC11" s="267"/>
      <c r="AD11" s="267"/>
      <c r="AE11" s="267"/>
      <c r="AF11" s="267"/>
      <c r="AG11" s="267"/>
      <c r="AH11" s="267"/>
      <c r="AI11" s="267"/>
      <c r="AJ11" s="267"/>
      <c r="AK11" s="267"/>
      <c r="AL11" s="267"/>
      <c r="AM11" s="267"/>
      <c r="AN11" s="267"/>
      <c r="AO11" s="267"/>
      <c r="AP11" s="267"/>
      <c r="AQ11" s="267"/>
      <c r="AR11" s="267"/>
      <c r="AS11" s="267"/>
      <c r="AT11" s="267"/>
      <c r="AU11" s="267"/>
      <c r="AV11" s="267"/>
      <c r="AW11" s="267"/>
      <c r="AX11" s="267"/>
      <c r="AY11" s="267"/>
      <c r="AZ11" s="267"/>
      <c r="BA11" s="267"/>
      <c r="BB11" s="267"/>
      <c r="BC11" s="267"/>
      <c r="BD11" s="267"/>
      <c r="BE11" s="267"/>
      <c r="BF11" s="267"/>
      <c r="BG11" s="267"/>
      <c r="BH11" s="267"/>
    </row>
    <row r="12" spans="2:61" x14ac:dyDescent="0.2">
      <c r="B12" s="309"/>
      <c r="C12" s="130"/>
      <c r="D12" s="152" t="s">
        <v>74</v>
      </c>
      <c r="E12" s="266">
        <f t="shared" si="1"/>
        <v>799249.97805885249</v>
      </c>
      <c r="F12" s="267">
        <v>0</v>
      </c>
      <c r="G12" s="267">
        <v>0</v>
      </c>
      <c r="H12" s="267">
        <v>0</v>
      </c>
      <c r="I12" s="267">
        <v>357991.62039729179</v>
      </c>
      <c r="J12" s="267">
        <v>0</v>
      </c>
      <c r="K12" s="267">
        <v>90788.796812790635</v>
      </c>
      <c r="L12" s="267">
        <v>266872.68466292002</v>
      </c>
      <c r="M12" s="267">
        <v>0</v>
      </c>
      <c r="N12" s="267">
        <v>83596.876185850007</v>
      </c>
      <c r="O12" s="267"/>
      <c r="P12" s="267"/>
      <c r="Q12" s="267"/>
      <c r="R12" s="267"/>
      <c r="S12" s="267"/>
      <c r="T12" s="267"/>
      <c r="U12" s="267"/>
      <c r="V12" s="267"/>
      <c r="W12" s="267"/>
      <c r="X12" s="267"/>
      <c r="Y12" s="267"/>
      <c r="Z12" s="267"/>
      <c r="AA12" s="267"/>
      <c r="AB12" s="267"/>
      <c r="AC12" s="267"/>
      <c r="AD12" s="267"/>
      <c r="AE12" s="267"/>
      <c r="AF12" s="267"/>
      <c r="AG12" s="267"/>
      <c r="AH12" s="267"/>
      <c r="AI12" s="267"/>
      <c r="AJ12" s="267"/>
      <c r="AK12" s="267"/>
      <c r="AL12" s="267"/>
      <c r="AM12" s="267"/>
      <c r="AN12" s="267"/>
      <c r="AO12" s="267"/>
      <c r="AP12" s="267"/>
      <c r="AQ12" s="267"/>
      <c r="AR12" s="267"/>
      <c r="AS12" s="267"/>
      <c r="AT12" s="267"/>
      <c r="AU12" s="267"/>
      <c r="AV12" s="267"/>
      <c r="AW12" s="267"/>
      <c r="AX12" s="267"/>
      <c r="AY12" s="267"/>
      <c r="AZ12" s="267"/>
      <c r="BA12" s="267"/>
      <c r="BB12" s="267"/>
      <c r="BC12" s="267"/>
      <c r="BD12" s="267"/>
      <c r="BE12" s="267"/>
      <c r="BF12" s="267"/>
      <c r="BG12" s="267"/>
      <c r="BH12" s="267"/>
    </row>
    <row r="13" spans="2:61" x14ac:dyDescent="0.2">
      <c r="B13" s="309"/>
      <c r="C13" s="130"/>
      <c r="D13" s="152" t="s">
        <v>124</v>
      </c>
      <c r="E13" s="266">
        <f t="shared" si="1"/>
        <v>0</v>
      </c>
      <c r="F13" s="267">
        <v>0</v>
      </c>
      <c r="G13" s="267">
        <v>0</v>
      </c>
      <c r="H13" s="267">
        <v>0</v>
      </c>
      <c r="I13" s="267">
        <v>0</v>
      </c>
      <c r="J13" s="267">
        <v>0</v>
      </c>
      <c r="K13" s="267">
        <v>0</v>
      </c>
      <c r="L13" s="267">
        <v>0</v>
      </c>
      <c r="M13" s="267">
        <v>0</v>
      </c>
      <c r="N13" s="267">
        <v>0</v>
      </c>
      <c r="O13" s="267"/>
      <c r="P13" s="267"/>
      <c r="Q13" s="267"/>
      <c r="R13" s="267"/>
      <c r="S13" s="267"/>
      <c r="T13" s="267"/>
      <c r="U13" s="267"/>
      <c r="V13" s="267"/>
      <c r="W13" s="267"/>
      <c r="X13" s="267"/>
      <c r="Y13" s="267"/>
      <c r="Z13" s="267"/>
      <c r="AA13" s="267"/>
      <c r="AB13" s="267"/>
      <c r="AC13" s="267"/>
      <c r="AD13" s="267"/>
      <c r="AE13" s="267"/>
      <c r="AF13" s="267"/>
      <c r="AG13" s="267"/>
      <c r="AH13" s="267"/>
      <c r="AI13" s="267"/>
      <c r="AJ13" s="267"/>
      <c r="AK13" s="267"/>
      <c r="AL13" s="267"/>
      <c r="AM13" s="267"/>
      <c r="AN13" s="267"/>
      <c r="AO13" s="267"/>
      <c r="AP13" s="267"/>
      <c r="AQ13" s="267"/>
      <c r="AR13" s="267"/>
      <c r="AS13" s="267"/>
      <c r="AT13" s="267"/>
      <c r="AU13" s="267"/>
      <c r="AV13" s="267"/>
      <c r="AW13" s="267"/>
      <c r="AX13" s="267"/>
      <c r="AY13" s="267"/>
      <c r="AZ13" s="267"/>
      <c r="BA13" s="267"/>
      <c r="BB13" s="267"/>
      <c r="BC13" s="267"/>
      <c r="BD13" s="267"/>
      <c r="BE13" s="267"/>
      <c r="BF13" s="267"/>
      <c r="BG13" s="267"/>
      <c r="BH13" s="267"/>
    </row>
    <row r="14" spans="2:61" x14ac:dyDescent="0.2">
      <c r="B14" s="309"/>
      <c r="C14" s="130"/>
      <c r="D14" s="152" t="s">
        <v>79</v>
      </c>
      <c r="E14" s="266">
        <f t="shared" si="1"/>
        <v>-86710.825837649929</v>
      </c>
      <c r="F14" s="267">
        <v>0</v>
      </c>
      <c r="G14" s="267">
        <v>0</v>
      </c>
      <c r="H14" s="267">
        <v>0</v>
      </c>
      <c r="I14" s="267">
        <v>0</v>
      </c>
      <c r="J14" s="267">
        <v>0</v>
      </c>
      <c r="K14" s="267">
        <v>0</v>
      </c>
      <c r="L14" s="267">
        <v>0</v>
      </c>
      <c r="M14" s="267">
        <v>0</v>
      </c>
      <c r="N14" s="267">
        <v>-86710.825837649929</v>
      </c>
      <c r="O14" s="267"/>
      <c r="P14" s="267"/>
      <c r="Q14" s="267"/>
      <c r="R14" s="267"/>
      <c r="S14" s="267"/>
      <c r="T14" s="267"/>
      <c r="U14" s="267"/>
      <c r="V14" s="267"/>
      <c r="W14" s="267"/>
      <c r="X14" s="267"/>
      <c r="Y14" s="267"/>
      <c r="Z14" s="267"/>
      <c r="AA14" s="267"/>
      <c r="AB14" s="267"/>
      <c r="AC14" s="267"/>
      <c r="AD14" s="267"/>
      <c r="AE14" s="267"/>
      <c r="AF14" s="267"/>
      <c r="AG14" s="267"/>
      <c r="AH14" s="267"/>
      <c r="AI14" s="267"/>
      <c r="AJ14" s="267"/>
      <c r="AK14" s="267"/>
      <c r="AL14" s="267"/>
      <c r="AM14" s="267"/>
      <c r="AN14" s="267"/>
      <c r="AO14" s="267"/>
      <c r="AP14" s="267"/>
      <c r="AQ14" s="267"/>
      <c r="AR14" s="267"/>
      <c r="AS14" s="267"/>
      <c r="AT14" s="267"/>
      <c r="AU14" s="267"/>
      <c r="AV14" s="267"/>
      <c r="AW14" s="267"/>
      <c r="AX14" s="267"/>
      <c r="AY14" s="267"/>
      <c r="AZ14" s="267"/>
      <c r="BA14" s="267"/>
      <c r="BB14" s="267"/>
      <c r="BC14" s="267"/>
      <c r="BD14" s="267"/>
      <c r="BE14" s="267"/>
      <c r="BF14" s="267"/>
      <c r="BG14" s="267"/>
      <c r="BH14" s="267"/>
    </row>
    <row r="15" spans="2:61" x14ac:dyDescent="0.2">
      <c r="B15" s="309"/>
      <c r="C15" s="130"/>
      <c r="D15" s="152" t="s">
        <v>317</v>
      </c>
      <c r="E15" s="266">
        <f t="shared" si="1"/>
        <v>0</v>
      </c>
      <c r="F15" s="267">
        <v>0</v>
      </c>
      <c r="G15" s="267">
        <v>0</v>
      </c>
      <c r="H15" s="267">
        <v>0</v>
      </c>
      <c r="I15" s="267">
        <v>0</v>
      </c>
      <c r="J15" s="267">
        <v>0</v>
      </c>
      <c r="K15" s="267">
        <v>0</v>
      </c>
      <c r="L15" s="267">
        <v>0</v>
      </c>
      <c r="M15" s="267">
        <v>0</v>
      </c>
      <c r="N15" s="267">
        <v>0</v>
      </c>
      <c r="O15" s="267"/>
      <c r="P15" s="267"/>
      <c r="Q15" s="267"/>
      <c r="R15" s="267"/>
      <c r="S15" s="267"/>
      <c r="T15" s="267"/>
      <c r="U15" s="267"/>
      <c r="V15" s="267"/>
      <c r="W15" s="267"/>
      <c r="X15" s="267"/>
      <c r="Y15" s="267"/>
      <c r="Z15" s="267"/>
      <c r="AA15" s="267"/>
      <c r="AB15" s="267"/>
      <c r="AC15" s="267"/>
      <c r="AD15" s="267"/>
      <c r="AE15" s="267"/>
      <c r="AF15" s="267"/>
      <c r="AG15" s="267"/>
      <c r="AH15" s="267"/>
      <c r="AI15" s="267"/>
      <c r="AJ15" s="267"/>
      <c r="AK15" s="267"/>
      <c r="AL15" s="267"/>
      <c r="AM15" s="267"/>
      <c r="AN15" s="267"/>
      <c r="AO15" s="267"/>
      <c r="AP15" s="267"/>
      <c r="AQ15" s="267"/>
      <c r="AR15" s="267"/>
      <c r="AS15" s="267"/>
      <c r="AT15" s="267"/>
      <c r="AU15" s="267"/>
      <c r="AV15" s="267"/>
      <c r="AW15" s="267"/>
      <c r="AX15" s="267"/>
      <c r="AY15" s="267"/>
      <c r="AZ15" s="267"/>
      <c r="BA15" s="267"/>
      <c r="BB15" s="267"/>
      <c r="BC15" s="267"/>
      <c r="BD15" s="267"/>
      <c r="BE15" s="267"/>
      <c r="BF15" s="267"/>
      <c r="BG15" s="267"/>
      <c r="BH15" s="267"/>
    </row>
    <row r="16" spans="2:61" x14ac:dyDescent="0.2">
      <c r="B16" s="309"/>
      <c r="C16" s="130"/>
      <c r="D16" s="153" t="s">
        <v>75</v>
      </c>
      <c r="E16" s="266">
        <f>SUM(F16:BH16)</f>
        <v>138895485.3702603</v>
      </c>
      <c r="F16" s="268">
        <f>SUM(F9:F15)</f>
        <v>0</v>
      </c>
      <c r="G16" s="268">
        <f t="shared" ref="G16:BH16" si="2">SUM(G9:G15)</f>
        <v>137097662.57067159</v>
      </c>
      <c r="H16" s="268">
        <f t="shared" si="2"/>
        <v>90800.623883336782</v>
      </c>
      <c r="I16" s="268">
        <f t="shared" si="2"/>
        <v>457439.92274570715</v>
      </c>
      <c r="J16" s="268">
        <f t="shared" si="2"/>
        <v>77829.106185716577</v>
      </c>
      <c r="K16" s="268">
        <f t="shared" si="2"/>
        <v>73493.439882632534</v>
      </c>
      <c r="L16" s="268">
        <f t="shared" si="2"/>
        <v>457121.61089467123</v>
      </c>
      <c r="M16" s="268">
        <f t="shared" si="2"/>
        <v>315640.26397540607</v>
      </c>
      <c r="N16" s="268">
        <f t="shared" si="2"/>
        <v>325497.83202122542</v>
      </c>
      <c r="O16" s="268">
        <f t="shared" si="2"/>
        <v>0</v>
      </c>
      <c r="P16" s="268">
        <f t="shared" si="2"/>
        <v>0</v>
      </c>
      <c r="Q16" s="268">
        <f t="shared" si="2"/>
        <v>0</v>
      </c>
      <c r="R16" s="268">
        <f t="shared" si="2"/>
        <v>0</v>
      </c>
      <c r="S16" s="268">
        <f t="shared" si="2"/>
        <v>0</v>
      </c>
      <c r="T16" s="268">
        <f t="shared" si="2"/>
        <v>0</v>
      </c>
      <c r="U16" s="268">
        <f t="shared" si="2"/>
        <v>0</v>
      </c>
      <c r="V16" s="268">
        <f t="shared" si="2"/>
        <v>0</v>
      </c>
      <c r="W16" s="268">
        <f t="shared" si="2"/>
        <v>0</v>
      </c>
      <c r="X16" s="268">
        <f t="shared" si="2"/>
        <v>0</v>
      </c>
      <c r="Y16" s="268">
        <f t="shared" si="2"/>
        <v>0</v>
      </c>
      <c r="Z16" s="268">
        <f t="shared" si="2"/>
        <v>0</v>
      </c>
      <c r="AA16" s="268">
        <f t="shared" si="2"/>
        <v>0</v>
      </c>
      <c r="AB16" s="268">
        <f t="shared" si="2"/>
        <v>0</v>
      </c>
      <c r="AC16" s="268">
        <f t="shared" si="2"/>
        <v>0</v>
      </c>
      <c r="AD16" s="268">
        <f t="shared" si="2"/>
        <v>0</v>
      </c>
      <c r="AE16" s="268">
        <f t="shared" si="2"/>
        <v>0</v>
      </c>
      <c r="AF16" s="268">
        <f t="shared" si="2"/>
        <v>0</v>
      </c>
      <c r="AG16" s="268">
        <f t="shared" si="2"/>
        <v>0</v>
      </c>
      <c r="AH16" s="268">
        <f t="shared" si="2"/>
        <v>0</v>
      </c>
      <c r="AI16" s="268">
        <f t="shared" si="2"/>
        <v>0</v>
      </c>
      <c r="AJ16" s="268">
        <f t="shared" si="2"/>
        <v>0</v>
      </c>
      <c r="AK16" s="268">
        <f t="shared" si="2"/>
        <v>0</v>
      </c>
      <c r="AL16" s="268">
        <f t="shared" si="2"/>
        <v>0</v>
      </c>
      <c r="AM16" s="268">
        <f t="shared" si="2"/>
        <v>0</v>
      </c>
      <c r="AN16" s="268">
        <f t="shared" si="2"/>
        <v>0</v>
      </c>
      <c r="AO16" s="268">
        <f t="shared" si="2"/>
        <v>0</v>
      </c>
      <c r="AP16" s="268">
        <f t="shared" si="2"/>
        <v>0</v>
      </c>
      <c r="AQ16" s="268">
        <f t="shared" si="2"/>
        <v>0</v>
      </c>
      <c r="AR16" s="268">
        <f t="shared" si="2"/>
        <v>0</v>
      </c>
      <c r="AS16" s="268">
        <f t="shared" si="2"/>
        <v>0</v>
      </c>
      <c r="AT16" s="268">
        <f t="shared" si="2"/>
        <v>0</v>
      </c>
      <c r="AU16" s="268">
        <f t="shared" si="2"/>
        <v>0</v>
      </c>
      <c r="AV16" s="268">
        <f t="shared" si="2"/>
        <v>0</v>
      </c>
      <c r="AW16" s="268">
        <f t="shared" si="2"/>
        <v>0</v>
      </c>
      <c r="AX16" s="268">
        <f t="shared" si="2"/>
        <v>0</v>
      </c>
      <c r="AY16" s="268">
        <f t="shared" si="2"/>
        <v>0</v>
      </c>
      <c r="AZ16" s="268">
        <f t="shared" si="2"/>
        <v>0</v>
      </c>
      <c r="BA16" s="268">
        <f t="shared" si="2"/>
        <v>0</v>
      </c>
      <c r="BB16" s="268">
        <f t="shared" si="2"/>
        <v>0</v>
      </c>
      <c r="BC16" s="268">
        <f t="shared" si="2"/>
        <v>0</v>
      </c>
      <c r="BD16" s="268">
        <f t="shared" si="2"/>
        <v>0</v>
      </c>
      <c r="BE16" s="268">
        <f t="shared" si="2"/>
        <v>0</v>
      </c>
      <c r="BF16" s="268">
        <f t="shared" si="2"/>
        <v>0</v>
      </c>
      <c r="BG16" s="268">
        <f t="shared" si="2"/>
        <v>0</v>
      </c>
      <c r="BH16" s="268">
        <f t="shared" si="2"/>
        <v>0</v>
      </c>
    </row>
    <row r="17" spans="2:60" x14ac:dyDescent="0.2">
      <c r="B17" s="376" t="s">
        <v>582</v>
      </c>
      <c r="C17" s="156" t="s">
        <v>163</v>
      </c>
      <c r="D17" s="157"/>
      <c r="E17" s="266"/>
      <c r="F17" s="268"/>
      <c r="G17" s="268"/>
      <c r="H17" s="268"/>
      <c r="I17" s="268"/>
      <c r="J17" s="268"/>
      <c r="K17" s="268"/>
      <c r="L17" s="268"/>
      <c r="M17" s="268"/>
      <c r="N17" s="268"/>
      <c r="O17" s="268"/>
      <c r="P17" s="268"/>
      <c r="Q17" s="268"/>
      <c r="R17" s="268"/>
      <c r="S17" s="268"/>
      <c r="T17" s="268"/>
      <c r="U17" s="268"/>
      <c r="V17" s="268"/>
      <c r="W17" s="268"/>
      <c r="X17" s="268"/>
      <c r="Y17" s="268"/>
      <c r="Z17" s="268"/>
      <c r="AA17" s="268"/>
      <c r="AB17" s="268"/>
      <c r="AC17" s="268"/>
      <c r="AD17" s="268"/>
      <c r="AE17" s="268"/>
      <c r="AF17" s="268"/>
      <c r="AG17" s="268"/>
      <c r="AH17" s="268"/>
      <c r="AI17" s="268"/>
      <c r="AJ17" s="268"/>
      <c r="AK17" s="268"/>
      <c r="AL17" s="268"/>
      <c r="AM17" s="268"/>
      <c r="AN17" s="268"/>
      <c r="AO17" s="268"/>
      <c r="AP17" s="268"/>
      <c r="AQ17" s="268"/>
      <c r="AR17" s="268"/>
      <c r="AS17" s="268"/>
      <c r="AT17" s="268"/>
      <c r="AU17" s="268"/>
      <c r="AV17" s="268"/>
      <c r="AW17" s="268"/>
      <c r="AX17" s="268"/>
      <c r="AY17" s="268"/>
      <c r="AZ17" s="268"/>
      <c r="BA17" s="268"/>
      <c r="BB17" s="268"/>
      <c r="BC17" s="268"/>
      <c r="BD17" s="268"/>
      <c r="BE17" s="268"/>
      <c r="BF17" s="268"/>
      <c r="BG17" s="268"/>
      <c r="BH17" s="268"/>
    </row>
    <row r="18" spans="2:60" ht="25.5" x14ac:dyDescent="0.2">
      <c r="B18" s="309"/>
      <c r="C18" s="130"/>
      <c r="D18" s="152" t="s">
        <v>326</v>
      </c>
      <c r="E18" s="266">
        <f t="shared" si="1"/>
        <v>0</v>
      </c>
      <c r="F18" s="267">
        <v>0</v>
      </c>
      <c r="G18" s="267">
        <v>0</v>
      </c>
      <c r="H18" s="267">
        <v>0</v>
      </c>
      <c r="I18" s="267">
        <v>0</v>
      </c>
      <c r="J18" s="267">
        <v>0</v>
      </c>
      <c r="K18" s="267">
        <v>0</v>
      </c>
      <c r="L18" s="267">
        <v>0</v>
      </c>
      <c r="M18" s="267">
        <v>0</v>
      </c>
      <c r="N18" s="267">
        <v>0</v>
      </c>
      <c r="O18" s="267"/>
      <c r="P18" s="267"/>
      <c r="Q18" s="267"/>
      <c r="R18" s="267"/>
      <c r="S18" s="267"/>
      <c r="T18" s="267"/>
      <c r="U18" s="267"/>
      <c r="V18" s="267"/>
      <c r="W18" s="267"/>
      <c r="X18" s="267"/>
      <c r="Y18" s="267"/>
      <c r="Z18" s="267"/>
      <c r="AA18" s="267"/>
      <c r="AB18" s="267"/>
      <c r="AC18" s="267"/>
      <c r="AD18" s="267"/>
      <c r="AE18" s="267"/>
      <c r="AF18" s="267"/>
      <c r="AG18" s="267"/>
      <c r="AH18" s="267"/>
      <c r="AI18" s="267"/>
      <c r="AJ18" s="267"/>
      <c r="AK18" s="267"/>
      <c r="AL18" s="267"/>
      <c r="AM18" s="267"/>
      <c r="AN18" s="267"/>
      <c r="AO18" s="267"/>
      <c r="AP18" s="267"/>
      <c r="AQ18" s="267"/>
      <c r="AR18" s="267"/>
      <c r="AS18" s="267"/>
      <c r="AT18" s="267"/>
      <c r="AU18" s="267"/>
      <c r="AV18" s="267"/>
      <c r="AW18" s="267"/>
      <c r="AX18" s="267"/>
      <c r="AY18" s="267"/>
      <c r="AZ18" s="267"/>
      <c r="BA18" s="267"/>
      <c r="BB18" s="267"/>
      <c r="BC18" s="267"/>
      <c r="BD18" s="267"/>
      <c r="BE18" s="267"/>
      <c r="BF18" s="267"/>
      <c r="BG18" s="267"/>
      <c r="BH18" s="267"/>
    </row>
    <row r="19" spans="2:60" x14ac:dyDescent="0.2">
      <c r="B19" s="309"/>
      <c r="C19" s="130"/>
      <c r="D19" s="152" t="s">
        <v>74</v>
      </c>
      <c r="E19" s="266">
        <f t="shared" si="1"/>
        <v>8488089.3145374022</v>
      </c>
      <c r="F19" s="267">
        <v>0</v>
      </c>
      <c r="G19" s="267">
        <v>447360.87830495392</v>
      </c>
      <c r="H19" s="267">
        <v>365274.64937203343</v>
      </c>
      <c r="I19" s="267">
        <v>649578.28805376589</v>
      </c>
      <c r="J19" s="267">
        <v>992117.57737269253</v>
      </c>
      <c r="K19" s="267">
        <v>971345.10115006601</v>
      </c>
      <c r="L19" s="267">
        <v>612082.84117974492</v>
      </c>
      <c r="M19" s="267">
        <v>2754423.4287530743</v>
      </c>
      <c r="N19" s="267">
        <v>1695906.5503510709</v>
      </c>
      <c r="O19" s="267"/>
      <c r="P19" s="267"/>
      <c r="Q19" s="267"/>
      <c r="R19" s="267"/>
      <c r="S19" s="267"/>
      <c r="T19" s="267"/>
      <c r="U19" s="267"/>
      <c r="V19" s="267"/>
      <c r="W19" s="267"/>
      <c r="X19" s="267"/>
      <c r="Y19" s="267"/>
      <c r="Z19" s="267"/>
      <c r="AA19" s="267"/>
      <c r="AB19" s="267"/>
      <c r="AC19" s="267"/>
      <c r="AD19" s="267"/>
      <c r="AE19" s="267"/>
      <c r="AF19" s="267"/>
      <c r="AG19" s="267"/>
      <c r="AH19" s="267"/>
      <c r="AI19" s="267"/>
      <c r="AJ19" s="267"/>
      <c r="AK19" s="267"/>
      <c r="AL19" s="267"/>
      <c r="AM19" s="267"/>
      <c r="AN19" s="267"/>
      <c r="AO19" s="267"/>
      <c r="AP19" s="267"/>
      <c r="AQ19" s="267"/>
      <c r="AR19" s="267"/>
      <c r="AS19" s="267"/>
      <c r="AT19" s="267"/>
      <c r="AU19" s="267"/>
      <c r="AV19" s="267"/>
      <c r="AW19" s="267"/>
      <c r="AX19" s="267"/>
      <c r="AY19" s="267"/>
      <c r="AZ19" s="267"/>
      <c r="BA19" s="267"/>
      <c r="BB19" s="267"/>
      <c r="BC19" s="267"/>
      <c r="BD19" s="267"/>
      <c r="BE19" s="267"/>
      <c r="BF19" s="267"/>
      <c r="BG19" s="267"/>
      <c r="BH19" s="267"/>
    </row>
    <row r="20" spans="2:60" x14ac:dyDescent="0.2">
      <c r="B20" s="309"/>
      <c r="C20" s="130"/>
      <c r="D20" s="152" t="s">
        <v>124</v>
      </c>
      <c r="E20" s="266">
        <f t="shared" si="1"/>
        <v>0</v>
      </c>
      <c r="F20" s="267">
        <v>0</v>
      </c>
      <c r="G20" s="267">
        <v>0</v>
      </c>
      <c r="H20" s="267">
        <v>0</v>
      </c>
      <c r="I20" s="267">
        <v>0</v>
      </c>
      <c r="J20" s="267">
        <v>0</v>
      </c>
      <c r="K20" s="267">
        <v>0</v>
      </c>
      <c r="L20" s="267">
        <v>0</v>
      </c>
      <c r="M20" s="267">
        <v>0</v>
      </c>
      <c r="N20" s="267">
        <v>0</v>
      </c>
      <c r="O20" s="267"/>
      <c r="P20" s="267"/>
      <c r="Q20" s="267"/>
      <c r="R20" s="267"/>
      <c r="S20" s="267"/>
      <c r="T20" s="267"/>
      <c r="U20" s="267"/>
      <c r="V20" s="267"/>
      <c r="W20" s="267"/>
      <c r="X20" s="267"/>
      <c r="Y20" s="267"/>
      <c r="Z20" s="267"/>
      <c r="AA20" s="267"/>
      <c r="AB20" s="267"/>
      <c r="AC20" s="267"/>
      <c r="AD20" s="267"/>
      <c r="AE20" s="267"/>
      <c r="AF20" s="267"/>
      <c r="AG20" s="267"/>
      <c r="AH20" s="267"/>
      <c r="AI20" s="267"/>
      <c r="AJ20" s="267"/>
      <c r="AK20" s="267"/>
      <c r="AL20" s="267"/>
      <c r="AM20" s="267"/>
      <c r="AN20" s="267"/>
      <c r="AO20" s="267"/>
      <c r="AP20" s="267"/>
      <c r="AQ20" s="267"/>
      <c r="AR20" s="267"/>
      <c r="AS20" s="267"/>
      <c r="AT20" s="267"/>
      <c r="AU20" s="267"/>
      <c r="AV20" s="267"/>
      <c r="AW20" s="267"/>
      <c r="AX20" s="267"/>
      <c r="AY20" s="267"/>
      <c r="AZ20" s="267"/>
      <c r="BA20" s="267"/>
      <c r="BB20" s="267"/>
      <c r="BC20" s="267"/>
      <c r="BD20" s="267"/>
      <c r="BE20" s="267"/>
      <c r="BF20" s="267"/>
      <c r="BG20" s="267"/>
      <c r="BH20" s="267"/>
    </row>
    <row r="21" spans="2:60" x14ac:dyDescent="0.2">
      <c r="B21" s="309"/>
      <c r="C21" s="130"/>
      <c r="D21" s="152" t="s">
        <v>79</v>
      </c>
      <c r="E21" s="266">
        <f t="shared" si="1"/>
        <v>-629322.60976629728</v>
      </c>
      <c r="F21" s="267">
        <v>0</v>
      </c>
      <c r="G21" s="267">
        <v>0</v>
      </c>
      <c r="H21" s="267">
        <v>0</v>
      </c>
      <c r="I21" s="267">
        <v>0</v>
      </c>
      <c r="J21" s="267">
        <v>0</v>
      </c>
      <c r="K21" s="267">
        <v>-21709.353227357067</v>
      </c>
      <c r="L21" s="267">
        <v>-66580.044409352471</v>
      </c>
      <c r="M21" s="267">
        <v>-534588.2682846114</v>
      </c>
      <c r="N21" s="267">
        <v>-6444.943844976332</v>
      </c>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267"/>
      <c r="AL21" s="267"/>
      <c r="AM21" s="267"/>
      <c r="AN21" s="267"/>
      <c r="AO21" s="267"/>
      <c r="AP21" s="267"/>
      <c r="AQ21" s="267"/>
      <c r="AR21" s="267"/>
      <c r="AS21" s="267"/>
      <c r="AT21" s="267"/>
      <c r="AU21" s="267"/>
      <c r="AV21" s="267"/>
      <c r="AW21" s="267"/>
      <c r="AX21" s="267"/>
      <c r="AY21" s="267"/>
      <c r="AZ21" s="267"/>
      <c r="BA21" s="267"/>
      <c r="BB21" s="267"/>
      <c r="BC21" s="267"/>
      <c r="BD21" s="267"/>
      <c r="BE21" s="267"/>
      <c r="BF21" s="267"/>
      <c r="BG21" s="267"/>
      <c r="BH21" s="267"/>
    </row>
    <row r="22" spans="2:60" x14ac:dyDescent="0.2">
      <c r="B22" s="309"/>
      <c r="C22" s="130"/>
      <c r="D22" s="152" t="s">
        <v>317</v>
      </c>
      <c r="E22" s="266">
        <f t="shared" si="1"/>
        <v>1589385.2935271251</v>
      </c>
      <c r="F22" s="267">
        <v>0</v>
      </c>
      <c r="G22" s="267">
        <v>0</v>
      </c>
      <c r="H22" s="267">
        <v>0</v>
      </c>
      <c r="I22" s="267">
        <v>0</v>
      </c>
      <c r="J22" s="267">
        <v>0</v>
      </c>
      <c r="K22" s="267">
        <v>787541.98378858622</v>
      </c>
      <c r="L22" s="267">
        <v>193366.66260356593</v>
      </c>
      <c r="M22" s="267">
        <v>208269.97354443962</v>
      </c>
      <c r="N22" s="267">
        <v>400206.67359053338</v>
      </c>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267"/>
      <c r="AL22" s="267"/>
      <c r="AM22" s="267"/>
      <c r="AN22" s="267"/>
      <c r="AO22" s="267"/>
      <c r="AP22" s="267"/>
      <c r="AQ22" s="267"/>
      <c r="AR22" s="267"/>
      <c r="AS22" s="267"/>
      <c r="AT22" s="267"/>
      <c r="AU22" s="267"/>
      <c r="AV22" s="267"/>
      <c r="AW22" s="267"/>
      <c r="AX22" s="267"/>
      <c r="AY22" s="267"/>
      <c r="AZ22" s="267"/>
      <c r="BA22" s="267"/>
      <c r="BB22" s="267"/>
      <c r="BC22" s="267"/>
      <c r="BD22" s="267"/>
      <c r="BE22" s="267"/>
      <c r="BF22" s="267"/>
      <c r="BG22" s="267"/>
      <c r="BH22" s="267"/>
    </row>
    <row r="23" spans="2:60" x14ac:dyDescent="0.2">
      <c r="B23" s="309"/>
      <c r="C23" s="130"/>
      <c r="D23" s="153" t="s">
        <v>75</v>
      </c>
      <c r="E23" s="266">
        <f>SUM(F23:BH23)</f>
        <v>9448151.9982982296</v>
      </c>
      <c r="F23" s="268">
        <f>SUM(F18:F22)</f>
        <v>0</v>
      </c>
      <c r="G23" s="268">
        <f t="shared" ref="G23:BH23" si="3">SUM(G18:G22)</f>
        <v>447360.87830495392</v>
      </c>
      <c r="H23" s="268">
        <f t="shared" si="3"/>
        <v>365274.64937203343</v>
      </c>
      <c r="I23" s="268">
        <f t="shared" si="3"/>
        <v>649578.28805376589</v>
      </c>
      <c r="J23" s="268">
        <f t="shared" si="3"/>
        <v>992117.57737269253</v>
      </c>
      <c r="K23" s="268">
        <f t="shared" si="3"/>
        <v>1737177.7317112952</v>
      </c>
      <c r="L23" s="268">
        <f t="shared" si="3"/>
        <v>738869.45937395841</v>
      </c>
      <c r="M23" s="268">
        <f t="shared" si="3"/>
        <v>2428105.1340129026</v>
      </c>
      <c r="N23" s="268">
        <f t="shared" si="3"/>
        <v>2089668.280096628</v>
      </c>
      <c r="O23" s="268">
        <f t="shared" si="3"/>
        <v>0</v>
      </c>
      <c r="P23" s="268">
        <f t="shared" si="3"/>
        <v>0</v>
      </c>
      <c r="Q23" s="268">
        <f t="shared" si="3"/>
        <v>0</v>
      </c>
      <c r="R23" s="268">
        <f t="shared" si="3"/>
        <v>0</v>
      </c>
      <c r="S23" s="268">
        <f t="shared" si="3"/>
        <v>0</v>
      </c>
      <c r="T23" s="268">
        <f t="shared" si="3"/>
        <v>0</v>
      </c>
      <c r="U23" s="268">
        <f t="shared" si="3"/>
        <v>0</v>
      </c>
      <c r="V23" s="268">
        <f t="shared" si="3"/>
        <v>0</v>
      </c>
      <c r="W23" s="268">
        <f t="shared" si="3"/>
        <v>0</v>
      </c>
      <c r="X23" s="268">
        <f t="shared" si="3"/>
        <v>0</v>
      </c>
      <c r="Y23" s="268">
        <f t="shared" si="3"/>
        <v>0</v>
      </c>
      <c r="Z23" s="268">
        <f t="shared" si="3"/>
        <v>0</v>
      </c>
      <c r="AA23" s="268">
        <f t="shared" si="3"/>
        <v>0</v>
      </c>
      <c r="AB23" s="268">
        <f t="shared" si="3"/>
        <v>0</v>
      </c>
      <c r="AC23" s="268">
        <f t="shared" si="3"/>
        <v>0</v>
      </c>
      <c r="AD23" s="268">
        <f t="shared" si="3"/>
        <v>0</v>
      </c>
      <c r="AE23" s="268">
        <f t="shared" si="3"/>
        <v>0</v>
      </c>
      <c r="AF23" s="268">
        <f t="shared" si="3"/>
        <v>0</v>
      </c>
      <c r="AG23" s="268">
        <f t="shared" si="3"/>
        <v>0</v>
      </c>
      <c r="AH23" s="268">
        <f t="shared" si="3"/>
        <v>0</v>
      </c>
      <c r="AI23" s="268">
        <f t="shared" si="3"/>
        <v>0</v>
      </c>
      <c r="AJ23" s="268">
        <f t="shared" si="3"/>
        <v>0</v>
      </c>
      <c r="AK23" s="268">
        <f t="shared" si="3"/>
        <v>0</v>
      </c>
      <c r="AL23" s="268">
        <f t="shared" si="3"/>
        <v>0</v>
      </c>
      <c r="AM23" s="268">
        <f t="shared" si="3"/>
        <v>0</v>
      </c>
      <c r="AN23" s="268">
        <f t="shared" si="3"/>
        <v>0</v>
      </c>
      <c r="AO23" s="268">
        <f t="shared" si="3"/>
        <v>0</v>
      </c>
      <c r="AP23" s="268">
        <f t="shared" si="3"/>
        <v>0</v>
      </c>
      <c r="AQ23" s="268">
        <f t="shared" si="3"/>
        <v>0</v>
      </c>
      <c r="AR23" s="268">
        <f t="shared" si="3"/>
        <v>0</v>
      </c>
      <c r="AS23" s="268">
        <f t="shared" si="3"/>
        <v>0</v>
      </c>
      <c r="AT23" s="268">
        <f t="shared" si="3"/>
        <v>0</v>
      </c>
      <c r="AU23" s="268">
        <f t="shared" si="3"/>
        <v>0</v>
      </c>
      <c r="AV23" s="268">
        <f t="shared" si="3"/>
        <v>0</v>
      </c>
      <c r="AW23" s="268">
        <f t="shared" si="3"/>
        <v>0</v>
      </c>
      <c r="AX23" s="268">
        <f t="shared" si="3"/>
        <v>0</v>
      </c>
      <c r="AY23" s="268">
        <f t="shared" si="3"/>
        <v>0</v>
      </c>
      <c r="AZ23" s="268">
        <f t="shared" si="3"/>
        <v>0</v>
      </c>
      <c r="BA23" s="268">
        <f t="shared" si="3"/>
        <v>0</v>
      </c>
      <c r="BB23" s="268">
        <f t="shared" si="3"/>
        <v>0</v>
      </c>
      <c r="BC23" s="268">
        <f t="shared" si="3"/>
        <v>0</v>
      </c>
      <c r="BD23" s="268">
        <f t="shared" si="3"/>
        <v>0</v>
      </c>
      <c r="BE23" s="268">
        <f t="shared" si="3"/>
        <v>0</v>
      </c>
      <c r="BF23" s="268">
        <f t="shared" si="3"/>
        <v>0</v>
      </c>
      <c r="BG23" s="268">
        <f t="shared" si="3"/>
        <v>0</v>
      </c>
      <c r="BH23" s="268">
        <f t="shared" si="3"/>
        <v>0</v>
      </c>
    </row>
    <row r="24" spans="2:60" x14ac:dyDescent="0.2">
      <c r="B24" s="309"/>
      <c r="C24" s="130"/>
      <c r="D24" s="153" t="s">
        <v>96</v>
      </c>
      <c r="E24" s="266">
        <f>E16+E23</f>
        <v>148343637.36855853</v>
      </c>
      <c r="F24" s="268">
        <f t="shared" ref="F24:BH24" si="4">F16+F23</f>
        <v>0</v>
      </c>
      <c r="G24" s="268">
        <f t="shared" si="4"/>
        <v>137545023.44897655</v>
      </c>
      <c r="H24" s="268">
        <f t="shared" si="4"/>
        <v>456075.27325537021</v>
      </c>
      <c r="I24" s="268">
        <f t="shared" si="4"/>
        <v>1107018.2107994731</v>
      </c>
      <c r="J24" s="268">
        <f t="shared" si="4"/>
        <v>1069946.6835584091</v>
      </c>
      <c r="K24" s="268">
        <f t="shared" si="4"/>
        <v>1810671.1715939278</v>
      </c>
      <c r="L24" s="268">
        <f t="shared" si="4"/>
        <v>1195991.0702686296</v>
      </c>
      <c r="M24" s="268">
        <f t="shared" si="4"/>
        <v>2743745.3979883087</v>
      </c>
      <c r="N24" s="268">
        <f t="shared" si="4"/>
        <v>2415166.1121178535</v>
      </c>
      <c r="O24" s="268">
        <f t="shared" si="4"/>
        <v>0</v>
      </c>
      <c r="P24" s="268">
        <f t="shared" si="4"/>
        <v>0</v>
      </c>
      <c r="Q24" s="268">
        <f t="shared" si="4"/>
        <v>0</v>
      </c>
      <c r="R24" s="268">
        <f t="shared" si="4"/>
        <v>0</v>
      </c>
      <c r="S24" s="268">
        <f t="shared" si="4"/>
        <v>0</v>
      </c>
      <c r="T24" s="268">
        <f t="shared" si="4"/>
        <v>0</v>
      </c>
      <c r="U24" s="268">
        <f t="shared" si="4"/>
        <v>0</v>
      </c>
      <c r="V24" s="268">
        <f t="shared" si="4"/>
        <v>0</v>
      </c>
      <c r="W24" s="268">
        <f t="shared" si="4"/>
        <v>0</v>
      </c>
      <c r="X24" s="268">
        <f t="shared" si="4"/>
        <v>0</v>
      </c>
      <c r="Y24" s="268">
        <f t="shared" si="4"/>
        <v>0</v>
      </c>
      <c r="Z24" s="268">
        <f t="shared" si="4"/>
        <v>0</v>
      </c>
      <c r="AA24" s="268">
        <f t="shared" si="4"/>
        <v>0</v>
      </c>
      <c r="AB24" s="268">
        <f t="shared" si="4"/>
        <v>0</v>
      </c>
      <c r="AC24" s="268">
        <f t="shared" si="4"/>
        <v>0</v>
      </c>
      <c r="AD24" s="268">
        <f t="shared" si="4"/>
        <v>0</v>
      </c>
      <c r="AE24" s="268">
        <f t="shared" si="4"/>
        <v>0</v>
      </c>
      <c r="AF24" s="268">
        <f t="shared" si="4"/>
        <v>0</v>
      </c>
      <c r="AG24" s="268">
        <f t="shared" si="4"/>
        <v>0</v>
      </c>
      <c r="AH24" s="268">
        <f t="shared" si="4"/>
        <v>0</v>
      </c>
      <c r="AI24" s="268">
        <f t="shared" si="4"/>
        <v>0</v>
      </c>
      <c r="AJ24" s="268">
        <f t="shared" si="4"/>
        <v>0</v>
      </c>
      <c r="AK24" s="268">
        <f t="shared" si="4"/>
        <v>0</v>
      </c>
      <c r="AL24" s="268">
        <f t="shared" si="4"/>
        <v>0</v>
      </c>
      <c r="AM24" s="268">
        <f t="shared" si="4"/>
        <v>0</v>
      </c>
      <c r="AN24" s="268">
        <f t="shared" si="4"/>
        <v>0</v>
      </c>
      <c r="AO24" s="268">
        <f t="shared" si="4"/>
        <v>0</v>
      </c>
      <c r="AP24" s="268">
        <f t="shared" si="4"/>
        <v>0</v>
      </c>
      <c r="AQ24" s="268">
        <f t="shared" si="4"/>
        <v>0</v>
      </c>
      <c r="AR24" s="268">
        <f t="shared" si="4"/>
        <v>0</v>
      </c>
      <c r="AS24" s="268">
        <f t="shared" si="4"/>
        <v>0</v>
      </c>
      <c r="AT24" s="268">
        <f t="shared" si="4"/>
        <v>0</v>
      </c>
      <c r="AU24" s="268">
        <f t="shared" si="4"/>
        <v>0</v>
      </c>
      <c r="AV24" s="268">
        <f t="shared" si="4"/>
        <v>0</v>
      </c>
      <c r="AW24" s="268">
        <f t="shared" si="4"/>
        <v>0</v>
      </c>
      <c r="AX24" s="268">
        <f t="shared" si="4"/>
        <v>0</v>
      </c>
      <c r="AY24" s="268">
        <f t="shared" si="4"/>
        <v>0</v>
      </c>
      <c r="AZ24" s="268">
        <f t="shared" si="4"/>
        <v>0</v>
      </c>
      <c r="BA24" s="268">
        <f t="shared" si="4"/>
        <v>0</v>
      </c>
      <c r="BB24" s="268">
        <f t="shared" si="4"/>
        <v>0</v>
      </c>
      <c r="BC24" s="268">
        <f t="shared" si="4"/>
        <v>0</v>
      </c>
      <c r="BD24" s="268">
        <f t="shared" si="4"/>
        <v>0</v>
      </c>
      <c r="BE24" s="268">
        <f t="shared" si="4"/>
        <v>0</v>
      </c>
      <c r="BF24" s="268">
        <f t="shared" si="4"/>
        <v>0</v>
      </c>
      <c r="BG24" s="268">
        <f t="shared" si="4"/>
        <v>0</v>
      </c>
      <c r="BH24" s="268">
        <f t="shared" si="4"/>
        <v>0</v>
      </c>
    </row>
    <row r="25" spans="2:60" x14ac:dyDescent="0.2">
      <c r="B25" s="309"/>
      <c r="C25" s="156" t="s">
        <v>204</v>
      </c>
      <c r="D25" s="157"/>
      <c r="E25" s="266"/>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4"/>
      <c r="AQ25" s="294"/>
      <c r="AR25" s="294"/>
      <c r="AS25" s="294"/>
      <c r="AT25" s="294"/>
      <c r="AU25" s="294"/>
      <c r="AV25" s="294"/>
      <c r="AW25" s="294"/>
      <c r="AX25" s="294"/>
      <c r="AY25" s="294"/>
      <c r="AZ25" s="294"/>
      <c r="BA25" s="294"/>
      <c r="BB25" s="294"/>
      <c r="BC25" s="294"/>
      <c r="BD25" s="294"/>
      <c r="BE25" s="294"/>
      <c r="BF25" s="294"/>
      <c r="BG25" s="294"/>
      <c r="BH25" s="294"/>
    </row>
    <row r="26" spans="2:60" x14ac:dyDescent="0.2">
      <c r="B26" s="376" t="s">
        <v>583</v>
      </c>
      <c r="C26" s="130"/>
      <c r="D26" s="154" t="s">
        <v>117</v>
      </c>
      <c r="E26" s="266">
        <f t="shared" si="1"/>
        <v>261590330.57181805</v>
      </c>
      <c r="F26" s="267">
        <v>0</v>
      </c>
      <c r="G26" s="267">
        <v>14802092.039999999</v>
      </c>
      <c r="H26" s="267">
        <v>28681069.250000004</v>
      </c>
      <c r="I26" s="267">
        <v>30712703.460000001</v>
      </c>
      <c r="J26" s="267">
        <v>32282361.313070089</v>
      </c>
      <c r="K26" s="267">
        <v>37088646.120000005</v>
      </c>
      <c r="L26" s="267">
        <v>37480135.445051387</v>
      </c>
      <c r="M26" s="267">
        <v>39083551.099999994</v>
      </c>
      <c r="N26" s="267">
        <v>41459771.84369655</v>
      </c>
      <c r="O26" s="267"/>
      <c r="P26" s="267"/>
      <c r="Q26" s="267"/>
      <c r="R26" s="267"/>
      <c r="S26" s="267"/>
      <c r="T26" s="267"/>
      <c r="U26" s="267"/>
      <c r="V26" s="267"/>
      <c r="W26" s="267"/>
      <c r="X26" s="267"/>
      <c r="Y26" s="267"/>
      <c r="Z26" s="267"/>
      <c r="AA26" s="267"/>
      <c r="AB26" s="267"/>
      <c r="AC26" s="267"/>
      <c r="AD26" s="267"/>
      <c r="AE26" s="267"/>
      <c r="AF26" s="267"/>
      <c r="AG26" s="267"/>
      <c r="AH26" s="267"/>
      <c r="AI26" s="267"/>
      <c r="AJ26" s="267"/>
      <c r="AK26" s="267"/>
      <c r="AL26" s="267"/>
      <c r="AM26" s="267"/>
      <c r="AN26" s="267"/>
      <c r="AO26" s="267"/>
      <c r="AP26" s="267"/>
      <c r="AQ26" s="267"/>
      <c r="AR26" s="267"/>
      <c r="AS26" s="267"/>
      <c r="AT26" s="267"/>
      <c r="AU26" s="267"/>
      <c r="AV26" s="267"/>
      <c r="AW26" s="267"/>
      <c r="AX26" s="267"/>
      <c r="AY26" s="267"/>
      <c r="AZ26" s="267"/>
      <c r="BA26" s="267"/>
      <c r="BB26" s="267"/>
      <c r="BC26" s="267"/>
      <c r="BD26" s="267"/>
      <c r="BE26" s="267"/>
      <c r="BF26" s="267"/>
      <c r="BG26" s="267"/>
      <c r="BH26" s="267"/>
    </row>
    <row r="27" spans="2:60" x14ac:dyDescent="0.2">
      <c r="B27" s="376" t="s">
        <v>583</v>
      </c>
      <c r="C27" s="130"/>
      <c r="D27" s="154" t="s">
        <v>118</v>
      </c>
      <c r="E27" s="266">
        <f t="shared" si="1"/>
        <v>-51324971.168071523</v>
      </c>
      <c r="F27" s="267">
        <v>0</v>
      </c>
      <c r="G27" s="267">
        <v>-1661504.7548555715</v>
      </c>
      <c r="H27" s="267">
        <v>-3408045.0412943373</v>
      </c>
      <c r="I27" s="267">
        <v>-3555000.3405458517</v>
      </c>
      <c r="J27" s="267">
        <v>-6101453.6637516906</v>
      </c>
      <c r="K27" s="267">
        <v>-6743232.9082012232</v>
      </c>
      <c r="L27" s="267">
        <v>-9289414.5561425965</v>
      </c>
      <c r="M27" s="267">
        <v>-8956342.8176392764</v>
      </c>
      <c r="N27" s="267">
        <v>-11609977.085640974</v>
      </c>
      <c r="O27" s="267"/>
      <c r="P27" s="267"/>
      <c r="Q27" s="267"/>
      <c r="R27" s="267"/>
      <c r="S27" s="267"/>
      <c r="T27" s="267"/>
      <c r="U27" s="267"/>
      <c r="V27" s="267"/>
      <c r="W27" s="267"/>
      <c r="X27" s="267"/>
      <c r="Y27" s="267"/>
      <c r="Z27" s="267"/>
      <c r="AA27" s="267"/>
      <c r="AB27" s="267"/>
      <c r="AC27" s="267"/>
      <c r="AD27" s="267"/>
      <c r="AE27" s="267"/>
      <c r="AF27" s="267"/>
      <c r="AG27" s="267"/>
      <c r="AH27" s="267"/>
      <c r="AI27" s="267"/>
      <c r="AJ27" s="267"/>
      <c r="AK27" s="267"/>
      <c r="AL27" s="267"/>
      <c r="AM27" s="267"/>
      <c r="AN27" s="267"/>
      <c r="AO27" s="267"/>
      <c r="AP27" s="267"/>
      <c r="AQ27" s="267"/>
      <c r="AR27" s="267"/>
      <c r="AS27" s="267"/>
      <c r="AT27" s="267"/>
      <c r="AU27" s="267"/>
      <c r="AV27" s="267"/>
      <c r="AW27" s="267"/>
      <c r="AX27" s="267"/>
      <c r="AY27" s="267"/>
      <c r="AZ27" s="267"/>
      <c r="BA27" s="267"/>
      <c r="BB27" s="267"/>
      <c r="BC27" s="267"/>
      <c r="BD27" s="267"/>
      <c r="BE27" s="267"/>
      <c r="BF27" s="267"/>
      <c r="BG27" s="267"/>
      <c r="BH27" s="267"/>
    </row>
    <row r="28" spans="2:60" x14ac:dyDescent="0.2">
      <c r="B28" s="376" t="s">
        <v>584</v>
      </c>
      <c r="C28" s="130"/>
      <c r="D28" s="154" t="s">
        <v>119</v>
      </c>
      <c r="E28" s="266">
        <f t="shared" si="1"/>
        <v>-39508886.021009073</v>
      </c>
      <c r="F28" s="267">
        <v>0</v>
      </c>
      <c r="G28" s="267">
        <v>-2910588.5096760043</v>
      </c>
      <c r="H28" s="267">
        <v>-3710377.7999269688</v>
      </c>
      <c r="I28" s="267">
        <v>-4464364.6734795617</v>
      </c>
      <c r="J28" s="267">
        <v>-4425348.2175300447</v>
      </c>
      <c r="K28" s="267">
        <v>-5906770.7931486424</v>
      </c>
      <c r="L28" s="267">
        <v>-5513423.9814757248</v>
      </c>
      <c r="M28" s="267">
        <v>-6261789.7849059775</v>
      </c>
      <c r="N28" s="267">
        <v>-6316222.2608661475</v>
      </c>
      <c r="O28" s="267"/>
      <c r="P28" s="267"/>
      <c r="Q28" s="267"/>
      <c r="R28" s="267"/>
      <c r="S28" s="267"/>
      <c r="T28" s="267"/>
      <c r="U28" s="267"/>
      <c r="V28" s="267"/>
      <c r="W28" s="267"/>
      <c r="X28" s="267"/>
      <c r="Y28" s="267"/>
      <c r="Z28" s="267"/>
      <c r="AA28" s="267"/>
      <c r="AB28" s="267"/>
      <c r="AC28" s="267"/>
      <c r="AD28" s="267"/>
      <c r="AE28" s="267"/>
      <c r="AF28" s="267"/>
      <c r="AG28" s="267"/>
      <c r="AH28" s="267"/>
      <c r="AI28" s="267"/>
      <c r="AJ28" s="267"/>
      <c r="AK28" s="267"/>
      <c r="AL28" s="267"/>
      <c r="AM28" s="267"/>
      <c r="AN28" s="267"/>
      <c r="AO28" s="267"/>
      <c r="AP28" s="267"/>
      <c r="AQ28" s="267"/>
      <c r="AR28" s="267"/>
      <c r="AS28" s="267"/>
      <c r="AT28" s="267"/>
      <c r="AU28" s="267"/>
      <c r="AV28" s="267"/>
      <c r="AW28" s="267"/>
      <c r="AX28" s="267"/>
      <c r="AY28" s="267"/>
      <c r="AZ28" s="267"/>
      <c r="BA28" s="267"/>
      <c r="BB28" s="267"/>
      <c r="BC28" s="267"/>
      <c r="BD28" s="267"/>
      <c r="BE28" s="267"/>
      <c r="BF28" s="267"/>
      <c r="BG28" s="267"/>
      <c r="BH28" s="267"/>
    </row>
    <row r="29" spans="2:60" x14ac:dyDescent="0.2">
      <c r="B29" s="376"/>
      <c r="C29" s="130"/>
      <c r="D29" s="154" t="s">
        <v>318</v>
      </c>
      <c r="E29" s="266">
        <f t="shared" si="1"/>
        <v>-106067.79299943626</v>
      </c>
      <c r="F29" s="267">
        <v>0</v>
      </c>
      <c r="G29" s="267">
        <v>0</v>
      </c>
      <c r="H29" s="267">
        <v>0</v>
      </c>
      <c r="I29" s="267">
        <v>0</v>
      </c>
      <c r="J29" s="267">
        <v>0</v>
      </c>
      <c r="K29" s="267">
        <v>-26974.970940658142</v>
      </c>
      <c r="L29" s="267">
        <v>-23670.003253375085</v>
      </c>
      <c r="M29" s="267">
        <v>-19672.482237839966</v>
      </c>
      <c r="N29" s="267">
        <v>-35750.336567563056</v>
      </c>
      <c r="O29" s="267"/>
      <c r="P29" s="267"/>
      <c r="Q29" s="267"/>
      <c r="R29" s="267"/>
      <c r="S29" s="267"/>
      <c r="T29" s="267"/>
      <c r="U29" s="267"/>
      <c r="V29" s="267"/>
      <c r="W29" s="267"/>
      <c r="X29" s="267"/>
      <c r="Y29" s="267"/>
      <c r="Z29" s="267"/>
      <c r="AA29" s="267"/>
      <c r="AB29" s="267"/>
      <c r="AC29" s="267"/>
      <c r="AD29" s="267"/>
      <c r="AE29" s="267"/>
      <c r="AF29" s="267"/>
      <c r="AG29" s="267"/>
      <c r="AH29" s="267"/>
      <c r="AI29" s="267"/>
      <c r="AJ29" s="267"/>
      <c r="AK29" s="267"/>
      <c r="AL29" s="267"/>
      <c r="AM29" s="267"/>
      <c r="AN29" s="267"/>
      <c r="AO29" s="267"/>
      <c r="AP29" s="267"/>
      <c r="AQ29" s="267"/>
      <c r="AR29" s="267"/>
      <c r="AS29" s="267"/>
      <c r="AT29" s="267"/>
      <c r="AU29" s="267"/>
      <c r="AV29" s="267"/>
      <c r="AW29" s="267"/>
      <c r="AX29" s="267"/>
      <c r="AY29" s="267"/>
      <c r="AZ29" s="267"/>
      <c r="BA29" s="267"/>
      <c r="BB29" s="267"/>
      <c r="BC29" s="267"/>
      <c r="BD29" s="267"/>
      <c r="BE29" s="267"/>
      <c r="BF29" s="267"/>
      <c r="BG29" s="267"/>
      <c r="BH29" s="267"/>
    </row>
    <row r="30" spans="2:60" x14ac:dyDescent="0.2">
      <c r="B30" s="376" t="s">
        <v>585</v>
      </c>
      <c r="C30" s="130"/>
      <c r="D30" s="154" t="s">
        <v>165</v>
      </c>
      <c r="E30" s="266">
        <f t="shared" si="1"/>
        <v>-47275050.662759997</v>
      </c>
      <c r="F30" s="267">
        <v>0</v>
      </c>
      <c r="G30" s="267">
        <v>0</v>
      </c>
      <c r="H30" s="267">
        <v>-10665989.857103508</v>
      </c>
      <c r="I30" s="267">
        <v>-9696486.445488032</v>
      </c>
      <c r="J30" s="267">
        <v>-7762447.871384291</v>
      </c>
      <c r="K30" s="267">
        <v>-6339111.7274114322</v>
      </c>
      <c r="L30" s="267">
        <v>-5112604.5330944695</v>
      </c>
      <c r="M30" s="267">
        <v>-4472407.7857578546</v>
      </c>
      <c r="N30" s="267">
        <v>-3226002.4425204028</v>
      </c>
      <c r="O30" s="267"/>
      <c r="P30" s="267"/>
      <c r="Q30" s="267"/>
      <c r="R30" s="267"/>
      <c r="S30" s="267"/>
      <c r="T30" s="267"/>
      <c r="U30" s="267"/>
      <c r="V30" s="267"/>
      <c r="W30" s="267"/>
      <c r="X30" s="267"/>
      <c r="Y30" s="267"/>
      <c r="Z30" s="267"/>
      <c r="AA30" s="267"/>
      <c r="AB30" s="267"/>
      <c r="AC30" s="267"/>
      <c r="AD30" s="267"/>
      <c r="AE30" s="267"/>
      <c r="AF30" s="267"/>
      <c r="AG30" s="267"/>
      <c r="AH30" s="267"/>
      <c r="AI30" s="267"/>
      <c r="AJ30" s="267"/>
      <c r="AK30" s="267"/>
      <c r="AL30" s="267"/>
      <c r="AM30" s="267"/>
      <c r="AN30" s="267"/>
      <c r="AO30" s="267"/>
      <c r="AP30" s="267"/>
      <c r="AQ30" s="267"/>
      <c r="AR30" s="267"/>
      <c r="AS30" s="267"/>
      <c r="AT30" s="267"/>
      <c r="AU30" s="267"/>
      <c r="AV30" s="267"/>
      <c r="AW30" s="267"/>
      <c r="AX30" s="267"/>
      <c r="AY30" s="267"/>
      <c r="AZ30" s="267"/>
      <c r="BA30" s="267"/>
      <c r="BB30" s="267"/>
      <c r="BC30" s="267"/>
      <c r="BD30" s="267"/>
      <c r="BE30" s="267"/>
      <c r="BF30" s="267"/>
      <c r="BG30" s="267"/>
      <c r="BH30" s="267"/>
    </row>
    <row r="31" spans="2:60" x14ac:dyDescent="0.2">
      <c r="B31" s="309"/>
      <c r="C31" s="130"/>
      <c r="D31" s="153" t="s">
        <v>166</v>
      </c>
      <c r="E31" s="266">
        <f t="shared" si="1"/>
        <v>123375354.92697802</v>
      </c>
      <c r="F31" s="268">
        <f>SUM(F26:F30)</f>
        <v>0</v>
      </c>
      <c r="G31" s="268">
        <f t="shared" ref="G31:BH31" si="5">SUM(G26:G30)</f>
        <v>10229998.775468424</v>
      </c>
      <c r="H31" s="268">
        <f t="shared" si="5"/>
        <v>10896656.551675189</v>
      </c>
      <c r="I31" s="268">
        <f t="shared" si="5"/>
        <v>12996852.000486556</v>
      </c>
      <c r="J31" s="268">
        <f t="shared" si="5"/>
        <v>13993111.56040406</v>
      </c>
      <c r="K31" s="268">
        <f t="shared" si="5"/>
        <v>18072555.720298044</v>
      </c>
      <c r="L31" s="268">
        <f t="shared" si="5"/>
        <v>17541022.371085219</v>
      </c>
      <c r="M31" s="268">
        <f t="shared" si="5"/>
        <v>19373338.229459047</v>
      </c>
      <c r="N31" s="268">
        <f t="shared" si="5"/>
        <v>20271819.718101464</v>
      </c>
      <c r="O31" s="268">
        <f t="shared" si="5"/>
        <v>0</v>
      </c>
      <c r="P31" s="268">
        <f t="shared" si="5"/>
        <v>0</v>
      </c>
      <c r="Q31" s="268">
        <f t="shared" si="5"/>
        <v>0</v>
      </c>
      <c r="R31" s="268">
        <f t="shared" si="5"/>
        <v>0</v>
      </c>
      <c r="S31" s="268">
        <f t="shared" si="5"/>
        <v>0</v>
      </c>
      <c r="T31" s="268">
        <f t="shared" si="5"/>
        <v>0</v>
      </c>
      <c r="U31" s="268">
        <f t="shared" si="5"/>
        <v>0</v>
      </c>
      <c r="V31" s="268">
        <f t="shared" si="5"/>
        <v>0</v>
      </c>
      <c r="W31" s="268">
        <f t="shared" si="5"/>
        <v>0</v>
      </c>
      <c r="X31" s="268">
        <f t="shared" si="5"/>
        <v>0</v>
      </c>
      <c r="Y31" s="268">
        <f t="shared" si="5"/>
        <v>0</v>
      </c>
      <c r="Z31" s="268">
        <f t="shared" si="5"/>
        <v>0</v>
      </c>
      <c r="AA31" s="268">
        <f t="shared" si="5"/>
        <v>0</v>
      </c>
      <c r="AB31" s="268">
        <f t="shared" si="5"/>
        <v>0</v>
      </c>
      <c r="AC31" s="268">
        <f t="shared" si="5"/>
        <v>0</v>
      </c>
      <c r="AD31" s="268">
        <f t="shared" si="5"/>
        <v>0</v>
      </c>
      <c r="AE31" s="268">
        <f t="shared" si="5"/>
        <v>0</v>
      </c>
      <c r="AF31" s="268">
        <f t="shared" si="5"/>
        <v>0</v>
      </c>
      <c r="AG31" s="268">
        <f t="shared" si="5"/>
        <v>0</v>
      </c>
      <c r="AH31" s="268">
        <f t="shared" si="5"/>
        <v>0</v>
      </c>
      <c r="AI31" s="268">
        <f t="shared" si="5"/>
        <v>0</v>
      </c>
      <c r="AJ31" s="268">
        <f t="shared" si="5"/>
        <v>0</v>
      </c>
      <c r="AK31" s="268">
        <f t="shared" si="5"/>
        <v>0</v>
      </c>
      <c r="AL31" s="268">
        <f t="shared" si="5"/>
        <v>0</v>
      </c>
      <c r="AM31" s="268">
        <f t="shared" si="5"/>
        <v>0</v>
      </c>
      <c r="AN31" s="268">
        <f t="shared" si="5"/>
        <v>0</v>
      </c>
      <c r="AO31" s="268">
        <f t="shared" si="5"/>
        <v>0</v>
      </c>
      <c r="AP31" s="268">
        <f t="shared" si="5"/>
        <v>0</v>
      </c>
      <c r="AQ31" s="268">
        <f t="shared" si="5"/>
        <v>0</v>
      </c>
      <c r="AR31" s="268">
        <f t="shared" si="5"/>
        <v>0</v>
      </c>
      <c r="AS31" s="268">
        <f t="shared" si="5"/>
        <v>0</v>
      </c>
      <c r="AT31" s="268">
        <f t="shared" si="5"/>
        <v>0</v>
      </c>
      <c r="AU31" s="268">
        <f t="shared" si="5"/>
        <v>0</v>
      </c>
      <c r="AV31" s="268">
        <f t="shared" si="5"/>
        <v>0</v>
      </c>
      <c r="AW31" s="268">
        <f t="shared" si="5"/>
        <v>0</v>
      </c>
      <c r="AX31" s="268">
        <f t="shared" si="5"/>
        <v>0</v>
      </c>
      <c r="AY31" s="268">
        <f t="shared" si="5"/>
        <v>0</v>
      </c>
      <c r="AZ31" s="268">
        <f t="shared" si="5"/>
        <v>0</v>
      </c>
      <c r="BA31" s="268">
        <f t="shared" si="5"/>
        <v>0</v>
      </c>
      <c r="BB31" s="268">
        <f t="shared" si="5"/>
        <v>0</v>
      </c>
      <c r="BC31" s="268">
        <f t="shared" si="5"/>
        <v>0</v>
      </c>
      <c r="BD31" s="268">
        <f t="shared" si="5"/>
        <v>0</v>
      </c>
      <c r="BE31" s="268">
        <f t="shared" si="5"/>
        <v>0</v>
      </c>
      <c r="BF31" s="268">
        <f t="shared" si="5"/>
        <v>0</v>
      </c>
      <c r="BG31" s="268">
        <f t="shared" si="5"/>
        <v>0</v>
      </c>
      <c r="BH31" s="268">
        <f t="shared" si="5"/>
        <v>0</v>
      </c>
    </row>
    <row r="32" spans="2:60" ht="15.75" x14ac:dyDescent="0.2">
      <c r="B32" s="309"/>
      <c r="C32" s="40"/>
      <c r="D32" s="57" t="s">
        <v>205</v>
      </c>
      <c r="E32" s="266">
        <f t="shared" si="1"/>
        <v>24968282.441580508</v>
      </c>
      <c r="F32" s="268">
        <f>F16+F23-F31</f>
        <v>0</v>
      </c>
      <c r="G32" s="268">
        <f t="shared" ref="G32:BH32" si="6">G16+G23-G31</f>
        <v>127315024.67350812</v>
      </c>
      <c r="H32" s="268">
        <f t="shared" si="6"/>
        <v>-10440581.278419819</v>
      </c>
      <c r="I32" s="268">
        <f t="shared" si="6"/>
        <v>-11889833.789687084</v>
      </c>
      <c r="J32" s="268">
        <f t="shared" si="6"/>
        <v>-12923164.87684565</v>
      </c>
      <c r="K32" s="268">
        <f t="shared" si="6"/>
        <v>-16261884.548704118</v>
      </c>
      <c r="L32" s="268">
        <f t="shared" si="6"/>
        <v>-16345031.30081659</v>
      </c>
      <c r="M32" s="268">
        <f t="shared" si="6"/>
        <v>-16629592.831470739</v>
      </c>
      <c r="N32" s="268">
        <f t="shared" si="6"/>
        <v>-17856653.605983611</v>
      </c>
      <c r="O32" s="268">
        <f t="shared" si="6"/>
        <v>0</v>
      </c>
      <c r="P32" s="268">
        <f t="shared" si="6"/>
        <v>0</v>
      </c>
      <c r="Q32" s="268">
        <f t="shared" si="6"/>
        <v>0</v>
      </c>
      <c r="R32" s="268">
        <f t="shared" si="6"/>
        <v>0</v>
      </c>
      <c r="S32" s="268">
        <f t="shared" si="6"/>
        <v>0</v>
      </c>
      <c r="T32" s="268">
        <f t="shared" si="6"/>
        <v>0</v>
      </c>
      <c r="U32" s="268">
        <f t="shared" si="6"/>
        <v>0</v>
      </c>
      <c r="V32" s="268">
        <f t="shared" si="6"/>
        <v>0</v>
      </c>
      <c r="W32" s="268">
        <f t="shared" si="6"/>
        <v>0</v>
      </c>
      <c r="X32" s="268">
        <f t="shared" si="6"/>
        <v>0</v>
      </c>
      <c r="Y32" s="268">
        <f t="shared" si="6"/>
        <v>0</v>
      </c>
      <c r="Z32" s="268">
        <f t="shared" si="6"/>
        <v>0</v>
      </c>
      <c r="AA32" s="268">
        <f t="shared" si="6"/>
        <v>0</v>
      </c>
      <c r="AB32" s="268">
        <f t="shared" si="6"/>
        <v>0</v>
      </c>
      <c r="AC32" s="268">
        <f t="shared" si="6"/>
        <v>0</v>
      </c>
      <c r="AD32" s="268">
        <f t="shared" si="6"/>
        <v>0</v>
      </c>
      <c r="AE32" s="268">
        <f t="shared" si="6"/>
        <v>0</v>
      </c>
      <c r="AF32" s="268">
        <f t="shared" si="6"/>
        <v>0</v>
      </c>
      <c r="AG32" s="268">
        <f t="shared" si="6"/>
        <v>0</v>
      </c>
      <c r="AH32" s="268">
        <f t="shared" si="6"/>
        <v>0</v>
      </c>
      <c r="AI32" s="268">
        <f t="shared" si="6"/>
        <v>0</v>
      </c>
      <c r="AJ32" s="268">
        <f t="shared" si="6"/>
        <v>0</v>
      </c>
      <c r="AK32" s="268">
        <f t="shared" si="6"/>
        <v>0</v>
      </c>
      <c r="AL32" s="268">
        <f t="shared" si="6"/>
        <v>0</v>
      </c>
      <c r="AM32" s="268">
        <f t="shared" si="6"/>
        <v>0</v>
      </c>
      <c r="AN32" s="268">
        <f t="shared" si="6"/>
        <v>0</v>
      </c>
      <c r="AO32" s="268">
        <f t="shared" si="6"/>
        <v>0</v>
      </c>
      <c r="AP32" s="268">
        <f t="shared" si="6"/>
        <v>0</v>
      </c>
      <c r="AQ32" s="268">
        <f t="shared" si="6"/>
        <v>0</v>
      </c>
      <c r="AR32" s="268">
        <f t="shared" si="6"/>
        <v>0</v>
      </c>
      <c r="AS32" s="268">
        <f t="shared" si="6"/>
        <v>0</v>
      </c>
      <c r="AT32" s="268">
        <f t="shared" si="6"/>
        <v>0</v>
      </c>
      <c r="AU32" s="268">
        <f t="shared" si="6"/>
        <v>0</v>
      </c>
      <c r="AV32" s="268">
        <f t="shared" si="6"/>
        <v>0</v>
      </c>
      <c r="AW32" s="268">
        <f t="shared" si="6"/>
        <v>0</v>
      </c>
      <c r="AX32" s="268">
        <f t="shared" si="6"/>
        <v>0</v>
      </c>
      <c r="AY32" s="268">
        <f t="shared" si="6"/>
        <v>0</v>
      </c>
      <c r="AZ32" s="268">
        <f t="shared" si="6"/>
        <v>0</v>
      </c>
      <c r="BA32" s="268">
        <f t="shared" si="6"/>
        <v>0</v>
      </c>
      <c r="BB32" s="268">
        <f t="shared" si="6"/>
        <v>0</v>
      </c>
      <c r="BC32" s="268">
        <f t="shared" si="6"/>
        <v>0</v>
      </c>
      <c r="BD32" s="268">
        <f t="shared" si="6"/>
        <v>0</v>
      </c>
      <c r="BE32" s="268">
        <f t="shared" si="6"/>
        <v>0</v>
      </c>
      <c r="BF32" s="268">
        <f t="shared" si="6"/>
        <v>0</v>
      </c>
      <c r="BG32" s="268">
        <f t="shared" si="6"/>
        <v>0</v>
      </c>
      <c r="BH32" s="268">
        <f t="shared" si="6"/>
        <v>0</v>
      </c>
    </row>
    <row r="33" spans="2:60" ht="14.25" customHeight="1" x14ac:dyDescent="0.2">
      <c r="B33" s="310"/>
      <c r="C33" s="214" t="s">
        <v>505</v>
      </c>
      <c r="D33" s="326" t="s">
        <v>445</v>
      </c>
      <c r="E33" s="266"/>
      <c r="F33" s="268"/>
      <c r="G33" s="266">
        <f t="shared" ref="G33:AL33" si="7">F24+F33-F31</f>
        <v>0</v>
      </c>
      <c r="H33" s="266">
        <f>G24+G33-G31</f>
        <v>127315024.67350812</v>
      </c>
      <c r="I33" s="266">
        <f t="shared" si="7"/>
        <v>116874443.3950883</v>
      </c>
      <c r="J33" s="266">
        <f t="shared" si="7"/>
        <v>104984609.60540122</v>
      </c>
      <c r="K33" s="266">
        <f t="shared" si="7"/>
        <v>92061444.72855556</v>
      </c>
      <c r="L33" s="266">
        <f t="shared" si="7"/>
        <v>75799560.179851443</v>
      </c>
      <c r="M33" s="266">
        <f t="shared" si="7"/>
        <v>59454528.879034854</v>
      </c>
      <c r="N33" s="266">
        <f t="shared" si="7"/>
        <v>42824936.047564119</v>
      </c>
      <c r="O33" s="266">
        <f t="shared" si="7"/>
        <v>24968282.441580512</v>
      </c>
      <c r="P33" s="266">
        <f t="shared" si="7"/>
        <v>24968282.441580512</v>
      </c>
      <c r="Q33" s="266">
        <f t="shared" si="7"/>
        <v>24968282.441580512</v>
      </c>
      <c r="R33" s="266">
        <f t="shared" si="7"/>
        <v>24968282.441580512</v>
      </c>
      <c r="S33" s="266">
        <f t="shared" si="7"/>
        <v>24968282.441580512</v>
      </c>
      <c r="T33" s="266">
        <f t="shared" si="7"/>
        <v>24968282.441580512</v>
      </c>
      <c r="U33" s="266">
        <f t="shared" si="7"/>
        <v>24968282.441580512</v>
      </c>
      <c r="V33" s="266">
        <f t="shared" si="7"/>
        <v>24968282.441580512</v>
      </c>
      <c r="W33" s="266">
        <f t="shared" si="7"/>
        <v>24968282.441580512</v>
      </c>
      <c r="X33" s="266">
        <f t="shared" si="7"/>
        <v>24968282.441580512</v>
      </c>
      <c r="Y33" s="266">
        <f t="shared" si="7"/>
        <v>24968282.441580512</v>
      </c>
      <c r="Z33" s="266">
        <f t="shared" si="7"/>
        <v>24968282.441580512</v>
      </c>
      <c r="AA33" s="266">
        <f t="shared" si="7"/>
        <v>24968282.441580512</v>
      </c>
      <c r="AB33" s="266">
        <f t="shared" si="7"/>
        <v>24968282.441580512</v>
      </c>
      <c r="AC33" s="266">
        <f t="shared" si="7"/>
        <v>24968282.441580512</v>
      </c>
      <c r="AD33" s="266">
        <f t="shared" si="7"/>
        <v>24968282.441580512</v>
      </c>
      <c r="AE33" s="266">
        <f t="shared" si="7"/>
        <v>24968282.441580512</v>
      </c>
      <c r="AF33" s="266">
        <f t="shared" si="7"/>
        <v>24968282.441580512</v>
      </c>
      <c r="AG33" s="266">
        <f t="shared" si="7"/>
        <v>24968282.441580512</v>
      </c>
      <c r="AH33" s="266">
        <f t="shared" si="7"/>
        <v>24968282.441580512</v>
      </c>
      <c r="AI33" s="266">
        <f t="shared" si="7"/>
        <v>24968282.441580512</v>
      </c>
      <c r="AJ33" s="266">
        <f t="shared" si="7"/>
        <v>24968282.441580512</v>
      </c>
      <c r="AK33" s="266">
        <f t="shared" si="7"/>
        <v>24968282.441580512</v>
      </c>
      <c r="AL33" s="266">
        <f t="shared" si="7"/>
        <v>24968282.441580512</v>
      </c>
      <c r="AM33" s="266">
        <f t="shared" ref="AM33:BH33" si="8">AL24+AL33-AL31</f>
        <v>24968282.441580512</v>
      </c>
      <c r="AN33" s="266">
        <f t="shared" si="8"/>
        <v>24968282.441580512</v>
      </c>
      <c r="AO33" s="266">
        <f t="shared" si="8"/>
        <v>24968282.441580512</v>
      </c>
      <c r="AP33" s="266">
        <f t="shared" si="8"/>
        <v>24968282.441580512</v>
      </c>
      <c r="AQ33" s="266">
        <f t="shared" si="8"/>
        <v>24968282.441580512</v>
      </c>
      <c r="AR33" s="266">
        <f t="shared" si="8"/>
        <v>24968282.441580512</v>
      </c>
      <c r="AS33" s="266">
        <f t="shared" si="8"/>
        <v>24968282.441580512</v>
      </c>
      <c r="AT33" s="266">
        <f t="shared" si="8"/>
        <v>24968282.441580512</v>
      </c>
      <c r="AU33" s="266">
        <f t="shared" si="8"/>
        <v>24968282.441580512</v>
      </c>
      <c r="AV33" s="266">
        <f t="shared" si="8"/>
        <v>24968282.441580512</v>
      </c>
      <c r="AW33" s="266">
        <f t="shared" si="8"/>
        <v>24968282.441580512</v>
      </c>
      <c r="AX33" s="266">
        <f t="shared" si="8"/>
        <v>24968282.441580512</v>
      </c>
      <c r="AY33" s="266">
        <f t="shared" si="8"/>
        <v>24968282.441580512</v>
      </c>
      <c r="AZ33" s="266">
        <f t="shared" si="8"/>
        <v>24968282.441580512</v>
      </c>
      <c r="BA33" s="266">
        <f t="shared" si="8"/>
        <v>24968282.441580512</v>
      </c>
      <c r="BB33" s="266">
        <f t="shared" si="8"/>
        <v>24968282.441580512</v>
      </c>
      <c r="BC33" s="266">
        <f t="shared" si="8"/>
        <v>24968282.441580512</v>
      </c>
      <c r="BD33" s="266">
        <f t="shared" si="8"/>
        <v>24968282.441580512</v>
      </c>
      <c r="BE33" s="266">
        <f t="shared" si="8"/>
        <v>24968282.441580512</v>
      </c>
      <c r="BF33" s="266">
        <f t="shared" si="8"/>
        <v>24968282.441580512</v>
      </c>
      <c r="BG33" s="266">
        <f t="shared" si="8"/>
        <v>24968282.441580512</v>
      </c>
      <c r="BH33" s="266">
        <f t="shared" si="8"/>
        <v>24968282.441580512</v>
      </c>
    </row>
    <row r="34" spans="2:60" ht="14.25" customHeight="1" x14ac:dyDescent="0.2">
      <c r="B34" s="310"/>
      <c r="C34" s="214" t="s">
        <v>505</v>
      </c>
      <c r="D34" s="326" t="s">
        <v>446</v>
      </c>
      <c r="E34" s="266"/>
      <c r="F34" s="403" t="s">
        <v>570</v>
      </c>
      <c r="G34" s="403" t="s">
        <v>570</v>
      </c>
      <c r="H34" s="403">
        <v>8.3776364058019151E-2</v>
      </c>
      <c r="I34" s="403">
        <v>8.2964985019946036E-2</v>
      </c>
      <c r="J34" s="403">
        <v>7.3938912575476495E-2</v>
      </c>
      <c r="K34" s="403">
        <v>6.8857400034318283E-2</v>
      </c>
      <c r="L34" s="403">
        <v>6.7448999980523228E-2</v>
      </c>
      <c r="M34" s="403">
        <v>7.5224005136048364E-2</v>
      </c>
      <c r="N34" s="403">
        <v>7.5330000234849107E-2</v>
      </c>
      <c r="O34" s="267"/>
      <c r="P34" s="267"/>
      <c r="Q34" s="267"/>
      <c r="R34" s="267"/>
      <c r="S34" s="267"/>
      <c r="T34" s="267"/>
      <c r="U34" s="267"/>
      <c r="V34" s="267"/>
      <c r="W34" s="267"/>
      <c r="X34" s="267"/>
      <c r="Y34" s="267"/>
      <c r="Z34" s="267"/>
      <c r="AA34" s="267"/>
      <c r="AB34" s="267"/>
      <c r="AC34" s="267"/>
      <c r="AD34" s="267"/>
      <c r="AE34" s="267"/>
      <c r="AF34" s="267"/>
      <c r="AG34" s="267"/>
      <c r="AH34" s="267"/>
      <c r="AI34" s="267"/>
      <c r="AJ34" s="267"/>
      <c r="AK34" s="267"/>
      <c r="AL34" s="267"/>
      <c r="AM34" s="267"/>
      <c r="AN34" s="267"/>
      <c r="AO34" s="267"/>
      <c r="AP34" s="267"/>
      <c r="AQ34" s="267"/>
      <c r="AR34" s="267"/>
      <c r="AS34" s="267"/>
      <c r="AT34" s="267"/>
      <c r="AU34" s="267"/>
      <c r="AV34" s="267"/>
      <c r="AW34" s="267"/>
      <c r="AX34" s="267"/>
      <c r="AY34" s="267"/>
      <c r="AZ34" s="267"/>
      <c r="BA34" s="267"/>
      <c r="BB34" s="267"/>
      <c r="BC34" s="267"/>
      <c r="BD34" s="267"/>
      <c r="BE34" s="267"/>
      <c r="BF34" s="267"/>
      <c r="BG34" s="267"/>
      <c r="BH34" s="267"/>
    </row>
    <row r="35" spans="2:60" ht="29.25" customHeight="1" x14ac:dyDescent="0.2"/>
    <row r="36" spans="2:60" ht="15.75" x14ac:dyDescent="0.25">
      <c r="B36" s="351" t="s">
        <v>222</v>
      </c>
      <c r="C36" s="352"/>
    </row>
    <row r="37" spans="2:60" x14ac:dyDescent="0.2">
      <c r="B37" s="353"/>
      <c r="C37" s="354"/>
    </row>
    <row r="38" spans="2:60" x14ac:dyDescent="0.2">
      <c r="B38" s="96" t="s">
        <v>137</v>
      </c>
      <c r="C38" s="131">
        <v>42339</v>
      </c>
    </row>
    <row r="39" spans="2:60" x14ac:dyDescent="0.2">
      <c r="B39" s="96" t="s">
        <v>167</v>
      </c>
      <c r="C39" s="417">
        <f>E11</f>
        <v>5780973.0539057218</v>
      </c>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E34"/>
  <sheetViews>
    <sheetView zoomScale="80" zoomScaleNormal="80" workbookViewId="0"/>
  </sheetViews>
  <sheetFormatPr defaultColWidth="9.28515625" defaultRowHeight="12.75" x14ac:dyDescent="0.2"/>
  <cols>
    <col min="1" max="1" width="12.28515625" style="34" customWidth="1"/>
    <col min="2" max="2" width="21" style="34" customWidth="1"/>
    <col min="3" max="3" width="62" style="34" bestFit="1" customWidth="1"/>
    <col min="4" max="4" width="16.5703125" style="34" bestFit="1" customWidth="1"/>
    <col min="5" max="5" width="22" style="34" bestFit="1" customWidth="1"/>
    <col min="6" max="6" width="9.42578125" style="34" customWidth="1"/>
    <col min="7" max="7" width="25.28515625" style="34" customWidth="1"/>
    <col min="8" max="16384" width="9.28515625" style="34"/>
  </cols>
  <sheetData>
    <row r="1" spans="2:5" ht="20.25" x14ac:dyDescent="0.3">
      <c r="B1" s="473" t="s">
        <v>200</v>
      </c>
      <c r="C1" s="473"/>
      <c r="D1" s="21"/>
      <c r="E1" s="21"/>
    </row>
    <row r="2" spans="2:5" ht="20.25" x14ac:dyDescent="0.3">
      <c r="B2" s="52" t="str">
        <f>Tradingname</f>
        <v>APA OPERATIONS PTY LIMITED</v>
      </c>
      <c r="C2" s="53"/>
      <c r="D2" s="35"/>
      <c r="E2" s="35"/>
    </row>
    <row r="3" spans="2:5" ht="15.75" customHeight="1" x14ac:dyDescent="0.45">
      <c r="B3" s="54" t="s">
        <v>240</v>
      </c>
      <c r="C3" s="55" t="str">
        <f>TEXT(Yearstart,"dd/mm/yyyy")&amp;" to "&amp;TEXT(Yearending,"dd/mm/yyyy")</f>
        <v>01/07/2022 to 30/06/2023</v>
      </c>
      <c r="E3" s="47"/>
    </row>
    <row r="4" spans="2:5" ht="20.25" x14ac:dyDescent="0.3">
      <c r="B4" s="20"/>
    </row>
    <row r="5" spans="2:5" ht="15.75" x14ac:dyDescent="0.25">
      <c r="B5" s="38" t="s">
        <v>226</v>
      </c>
      <c r="C5" s="36"/>
      <c r="D5" s="36"/>
      <c r="E5" s="36"/>
    </row>
    <row r="6" spans="2:5" ht="15.75" x14ac:dyDescent="0.25">
      <c r="B6" s="38"/>
      <c r="C6" s="36"/>
      <c r="D6" s="36"/>
      <c r="E6" s="36"/>
    </row>
    <row r="7" spans="2:5" ht="25.5" x14ac:dyDescent="0.2">
      <c r="B7" s="111" t="s">
        <v>223</v>
      </c>
      <c r="C7" s="111" t="s">
        <v>173</v>
      </c>
      <c r="D7" s="111" t="s">
        <v>174</v>
      </c>
      <c r="E7" s="111" t="s">
        <v>210</v>
      </c>
    </row>
    <row r="8" spans="2:5" x14ac:dyDescent="0.2">
      <c r="B8" s="372"/>
      <c r="C8" s="375"/>
      <c r="D8" s="375"/>
      <c r="E8" s="298"/>
    </row>
    <row r="9" spans="2:5" x14ac:dyDescent="0.2">
      <c r="B9" s="372"/>
      <c r="C9" s="375"/>
      <c r="D9" s="375"/>
      <c r="E9" s="298"/>
    </row>
    <row r="10" spans="2:5" x14ac:dyDescent="0.2">
      <c r="B10" s="372"/>
      <c r="C10" s="375"/>
      <c r="D10" s="375"/>
      <c r="E10" s="298"/>
    </row>
    <row r="11" spans="2:5" x14ac:dyDescent="0.2">
      <c r="B11" s="372"/>
      <c r="C11" s="375"/>
      <c r="D11" s="375"/>
      <c r="E11" s="298"/>
    </row>
    <row r="12" spans="2:5" x14ac:dyDescent="0.2">
      <c r="B12" s="372"/>
      <c r="C12" s="375"/>
      <c r="D12" s="375"/>
      <c r="E12" s="298"/>
    </row>
    <row r="13" spans="2:5" x14ac:dyDescent="0.2">
      <c r="B13" s="372"/>
      <c r="C13" s="375"/>
      <c r="D13" s="375"/>
      <c r="E13" s="298"/>
    </row>
    <row r="14" spans="2:5" x14ac:dyDescent="0.2">
      <c r="B14" s="372"/>
      <c r="C14" s="375"/>
      <c r="D14" s="375"/>
      <c r="E14" s="298"/>
    </row>
    <row r="15" spans="2:5" x14ac:dyDescent="0.2">
      <c r="B15" s="372"/>
      <c r="C15" s="375"/>
      <c r="D15" s="375"/>
      <c r="E15" s="298"/>
    </row>
    <row r="16" spans="2:5" x14ac:dyDescent="0.2">
      <c r="B16" s="146"/>
      <c r="C16" s="146"/>
      <c r="D16" s="261"/>
      <c r="E16" s="298"/>
    </row>
    <row r="17" spans="2:5" x14ac:dyDescent="0.2">
      <c r="B17" s="146"/>
      <c r="C17" s="146"/>
      <c r="D17" s="261"/>
      <c r="E17" s="298"/>
    </row>
    <row r="18" spans="2:5" x14ac:dyDescent="0.2">
      <c r="B18" s="146"/>
      <c r="C18" s="146"/>
      <c r="D18" s="261"/>
      <c r="E18" s="298"/>
    </row>
    <row r="19" spans="2:5" x14ac:dyDescent="0.2">
      <c r="B19" s="146"/>
      <c r="C19" s="146"/>
      <c r="D19" s="261"/>
      <c r="E19" s="298"/>
    </row>
    <row r="20" spans="2:5" x14ac:dyDescent="0.2">
      <c r="B20" s="146"/>
      <c r="C20" s="146"/>
      <c r="D20" s="261"/>
      <c r="E20" s="298"/>
    </row>
    <row r="21" spans="2:5" x14ac:dyDescent="0.2">
      <c r="B21" s="146"/>
      <c r="C21" s="146"/>
      <c r="D21" s="261"/>
      <c r="E21" s="298"/>
    </row>
    <row r="22" spans="2:5" x14ac:dyDescent="0.2">
      <c r="B22" s="146"/>
      <c r="C22" s="146"/>
      <c r="D22" s="261"/>
      <c r="E22" s="298"/>
    </row>
    <row r="23" spans="2:5" x14ac:dyDescent="0.2">
      <c r="B23" s="146"/>
      <c r="C23" s="146"/>
      <c r="D23" s="261"/>
      <c r="E23" s="298"/>
    </row>
    <row r="24" spans="2:5" x14ac:dyDescent="0.2">
      <c r="B24" s="146"/>
      <c r="C24" s="146"/>
      <c r="D24" s="261"/>
      <c r="E24" s="298"/>
    </row>
    <row r="25" spans="2:5" x14ac:dyDescent="0.2">
      <c r="B25" s="146"/>
      <c r="C25" s="146"/>
      <c r="D25" s="261"/>
      <c r="E25" s="298"/>
    </row>
    <row r="26" spans="2:5" x14ac:dyDescent="0.2">
      <c r="B26" s="146"/>
      <c r="C26" s="146"/>
      <c r="D26" s="261"/>
      <c r="E26" s="298"/>
    </row>
    <row r="27" spans="2:5" x14ac:dyDescent="0.2">
      <c r="B27" s="146"/>
      <c r="C27" s="146"/>
      <c r="D27" s="261"/>
      <c r="E27" s="298"/>
    </row>
    <row r="28" spans="2:5" x14ac:dyDescent="0.2">
      <c r="B28" s="146"/>
      <c r="C28" s="146"/>
      <c r="D28" s="261"/>
      <c r="E28" s="298"/>
    </row>
    <row r="29" spans="2:5" x14ac:dyDescent="0.2">
      <c r="B29" s="146"/>
      <c r="C29" s="146"/>
      <c r="D29" s="261"/>
      <c r="E29" s="298"/>
    </row>
    <row r="30" spans="2:5" x14ac:dyDescent="0.2">
      <c r="B30" s="146"/>
      <c r="C30" s="146"/>
      <c r="D30" s="261"/>
      <c r="E30" s="298"/>
    </row>
    <row r="31" spans="2:5" x14ac:dyDescent="0.2">
      <c r="B31" s="146"/>
      <c r="C31" s="146"/>
      <c r="D31" s="261"/>
      <c r="E31" s="298"/>
    </row>
    <row r="32" spans="2:5" x14ac:dyDescent="0.2">
      <c r="B32" s="146"/>
      <c r="C32" s="146"/>
      <c r="D32" s="261"/>
      <c r="E32" s="298"/>
    </row>
    <row r="33" spans="2:5" x14ac:dyDescent="0.2">
      <c r="B33" s="146"/>
      <c r="C33" s="146"/>
      <c r="D33" s="261"/>
      <c r="E33" s="298"/>
    </row>
    <row r="34" spans="2:5" x14ac:dyDescent="0.2">
      <c r="B34" s="146"/>
      <c r="C34" s="146"/>
      <c r="D34" s="261"/>
      <c r="E34" s="298"/>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9D9"/>
  </sheetPr>
  <dimension ref="A1"/>
  <sheetViews>
    <sheetView zoomScaleNormal="100" workbookViewId="0">
      <selection activeCell="K65" sqref="K65"/>
    </sheetView>
  </sheetViews>
  <sheetFormatPr defaultColWidth="9" defaultRowHeight="12.75" x14ac:dyDescent="0.2"/>
  <cols>
    <col min="1" max="16384" width="9" style="347"/>
  </cols>
  <sheetData/>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pageSetUpPr fitToPage="1"/>
  </sheetPr>
  <dimension ref="B1:BJ111"/>
  <sheetViews>
    <sheetView zoomScale="80" zoomScaleNormal="80" workbookViewId="0"/>
  </sheetViews>
  <sheetFormatPr defaultColWidth="9.28515625" defaultRowHeight="12.75" x14ac:dyDescent="0.2"/>
  <cols>
    <col min="1" max="1" width="11.7109375" style="22" customWidth="1"/>
    <col min="2" max="2" width="24.7109375" style="22" customWidth="1"/>
    <col min="3" max="3" width="35.7109375" style="22" customWidth="1"/>
    <col min="4" max="4" width="18.28515625" style="22" customWidth="1"/>
    <col min="5" max="5" width="24.7109375" style="22" customWidth="1"/>
    <col min="6" max="11" width="9.28515625" style="22"/>
    <col min="12" max="12" width="13.28515625" style="22" customWidth="1"/>
    <col min="13" max="18" width="9.28515625" style="22"/>
    <col min="19" max="19" width="14" style="22" customWidth="1"/>
    <col min="20" max="37" width="9.28515625" style="22"/>
    <col min="38" max="38" width="14" style="22" customWidth="1"/>
    <col min="39" max="16384" width="9.28515625" style="22"/>
  </cols>
  <sheetData>
    <row r="1" spans="2:62" ht="20.25" x14ac:dyDescent="0.3">
      <c r="B1" s="475" t="s">
        <v>201</v>
      </c>
      <c r="C1" s="475"/>
      <c r="D1" s="486"/>
      <c r="E1" s="198"/>
    </row>
    <row r="2" spans="2:62" ht="15" x14ac:dyDescent="0.25">
      <c r="B2" s="338" t="str">
        <f>Tradingname</f>
        <v>APA OPERATIONS PTY LIMITED</v>
      </c>
      <c r="C2" s="339"/>
    </row>
    <row r="3" spans="2:62" ht="15" x14ac:dyDescent="0.25">
      <c r="B3" s="340" t="s">
        <v>240</v>
      </c>
      <c r="C3" s="341" t="str">
        <f>TEXT(Yearstart,"dd/mm/yyyy")&amp;" to "&amp;TEXT(Yearending,"dd/mm/yyyy")</f>
        <v>01/07/2022 to 30/06/2023</v>
      </c>
    </row>
    <row r="4" spans="2:62" x14ac:dyDescent="0.2">
      <c r="B4" s="29"/>
      <c r="C4" s="29"/>
    </row>
    <row r="5" spans="2:62" ht="15.75" x14ac:dyDescent="0.2">
      <c r="B5" s="465" t="s">
        <v>203</v>
      </c>
      <c r="C5" s="465"/>
      <c r="D5" s="465"/>
      <c r="E5" s="197"/>
    </row>
    <row r="7" spans="2:62" s="30" customFormat="1" ht="13.35" customHeight="1" x14ac:dyDescent="0.2">
      <c r="B7" s="493" t="s">
        <v>507</v>
      </c>
      <c r="C7" s="493" t="s">
        <v>33</v>
      </c>
      <c r="D7" s="215"/>
      <c r="E7" s="496" t="s">
        <v>506</v>
      </c>
      <c r="F7" s="499" t="s">
        <v>101</v>
      </c>
      <c r="G7" s="500"/>
      <c r="H7" s="500"/>
      <c r="I7" s="500"/>
      <c r="J7" s="500"/>
      <c r="K7" s="501"/>
      <c r="L7" s="505" t="s">
        <v>102</v>
      </c>
      <c r="M7" s="506"/>
      <c r="N7" s="506"/>
      <c r="O7" s="506"/>
      <c r="P7" s="506"/>
      <c r="Q7" s="506"/>
      <c r="R7" s="507"/>
      <c r="S7" s="487" t="s">
        <v>103</v>
      </c>
      <c r="T7" s="488"/>
      <c r="U7" s="488"/>
      <c r="V7" s="488"/>
      <c r="W7" s="488"/>
      <c r="X7" s="488"/>
      <c r="Y7" s="488"/>
      <c r="Z7" s="488"/>
      <c r="AA7" s="488"/>
      <c r="AB7" s="488"/>
      <c r="AC7" s="488"/>
      <c r="AD7" s="488"/>
      <c r="AE7" s="488"/>
      <c r="AF7" s="488"/>
      <c r="AG7" s="488"/>
      <c r="AH7" s="488"/>
      <c r="AI7" s="488"/>
      <c r="AJ7" s="488"/>
      <c r="AK7" s="489"/>
      <c r="AL7" s="490" t="s">
        <v>104</v>
      </c>
      <c r="AM7" s="491"/>
      <c r="AN7" s="491"/>
      <c r="AO7" s="491"/>
      <c r="AP7" s="491"/>
      <c r="AQ7" s="491"/>
      <c r="AR7" s="491"/>
      <c r="AS7" s="491"/>
      <c r="AT7" s="491"/>
      <c r="AU7" s="491"/>
      <c r="AV7" s="491"/>
      <c r="AW7" s="491"/>
      <c r="AX7" s="491"/>
      <c r="AY7" s="491"/>
      <c r="AZ7" s="491"/>
      <c r="BA7" s="491"/>
      <c r="BB7" s="491"/>
      <c r="BC7" s="491"/>
      <c r="BD7" s="491"/>
      <c r="BE7" s="491"/>
      <c r="BF7" s="491"/>
      <c r="BG7" s="491"/>
      <c r="BH7" s="491"/>
      <c r="BI7" s="491"/>
      <c r="BJ7" s="492"/>
    </row>
    <row r="8" spans="2:62" s="29" customFormat="1" ht="15" x14ac:dyDescent="0.2">
      <c r="B8" s="494"/>
      <c r="C8" s="494"/>
      <c r="D8" s="216"/>
      <c r="E8" s="497"/>
      <c r="F8" s="502"/>
      <c r="G8" s="503"/>
      <c r="H8" s="503"/>
      <c r="I8" s="503"/>
      <c r="J8" s="503"/>
      <c r="K8" s="504"/>
      <c r="L8" s="508"/>
      <c r="M8" s="509"/>
      <c r="N8" s="509"/>
      <c r="O8" s="509"/>
      <c r="P8" s="509"/>
      <c r="Q8" s="509"/>
      <c r="R8" s="509"/>
      <c r="S8" s="219"/>
      <c r="T8" s="488" t="s">
        <v>105</v>
      </c>
      <c r="U8" s="488"/>
      <c r="V8" s="488"/>
      <c r="W8" s="488"/>
      <c r="X8" s="488"/>
      <c r="Y8" s="489"/>
      <c r="Z8" s="514" t="s">
        <v>106</v>
      </c>
      <c r="AA8" s="514"/>
      <c r="AB8" s="514"/>
      <c r="AC8" s="514"/>
      <c r="AD8" s="514"/>
      <c r="AE8" s="515"/>
      <c r="AF8" s="513" t="s">
        <v>107</v>
      </c>
      <c r="AG8" s="514"/>
      <c r="AH8" s="514"/>
      <c r="AI8" s="514"/>
      <c r="AJ8" s="514"/>
      <c r="AK8" s="515"/>
      <c r="AL8" s="220"/>
      <c r="AM8" s="481" t="s">
        <v>108</v>
      </c>
      <c r="AN8" s="482"/>
      <c r="AO8" s="482"/>
      <c r="AP8" s="482"/>
      <c r="AQ8" s="482"/>
      <c r="AR8" s="483"/>
      <c r="AS8" s="481" t="s">
        <v>109</v>
      </c>
      <c r="AT8" s="482"/>
      <c r="AU8" s="482"/>
      <c r="AV8" s="482"/>
      <c r="AW8" s="482"/>
      <c r="AX8" s="483"/>
      <c r="AY8" s="481" t="s">
        <v>110</v>
      </c>
      <c r="AZ8" s="482"/>
      <c r="BA8" s="482"/>
      <c r="BB8" s="482"/>
      <c r="BC8" s="482"/>
      <c r="BD8" s="483"/>
      <c r="BE8" s="481" t="s">
        <v>111</v>
      </c>
      <c r="BF8" s="482"/>
      <c r="BG8" s="482"/>
      <c r="BH8" s="482"/>
      <c r="BI8" s="482"/>
      <c r="BJ8" s="483"/>
    </row>
    <row r="9" spans="2:62" s="29" customFormat="1" ht="36" x14ac:dyDescent="0.2">
      <c r="B9" s="494"/>
      <c r="C9" s="494"/>
      <c r="D9" s="216" t="s">
        <v>22</v>
      </c>
      <c r="E9" s="497"/>
      <c r="F9" s="485" t="s">
        <v>112</v>
      </c>
      <c r="G9" s="485"/>
      <c r="H9" s="485"/>
      <c r="I9" s="484" t="s">
        <v>113</v>
      </c>
      <c r="J9" s="484"/>
      <c r="K9" s="484"/>
      <c r="L9" s="218" t="s">
        <v>114</v>
      </c>
      <c r="M9" s="485" t="s">
        <v>92</v>
      </c>
      <c r="N9" s="485"/>
      <c r="O9" s="485"/>
      <c r="P9" s="484" t="s">
        <v>93</v>
      </c>
      <c r="Q9" s="484"/>
      <c r="R9" s="484"/>
      <c r="S9" s="218" t="s">
        <v>115</v>
      </c>
      <c r="T9" s="485" t="s">
        <v>92</v>
      </c>
      <c r="U9" s="485"/>
      <c r="V9" s="485"/>
      <c r="W9" s="484" t="s">
        <v>93</v>
      </c>
      <c r="X9" s="484"/>
      <c r="Y9" s="484"/>
      <c r="Z9" s="485" t="s">
        <v>92</v>
      </c>
      <c r="AA9" s="485"/>
      <c r="AB9" s="485"/>
      <c r="AC9" s="484" t="s">
        <v>93</v>
      </c>
      <c r="AD9" s="484"/>
      <c r="AE9" s="484"/>
      <c r="AF9" s="485" t="s">
        <v>92</v>
      </c>
      <c r="AG9" s="485"/>
      <c r="AH9" s="485"/>
      <c r="AI9" s="484" t="s">
        <v>93</v>
      </c>
      <c r="AJ9" s="484"/>
      <c r="AK9" s="484"/>
      <c r="AL9" s="218" t="s">
        <v>116</v>
      </c>
      <c r="AM9" s="485" t="s">
        <v>92</v>
      </c>
      <c r="AN9" s="485"/>
      <c r="AO9" s="485"/>
      <c r="AP9" s="484" t="s">
        <v>93</v>
      </c>
      <c r="AQ9" s="484"/>
      <c r="AR9" s="484"/>
      <c r="AS9" s="485" t="s">
        <v>92</v>
      </c>
      <c r="AT9" s="485"/>
      <c r="AU9" s="485"/>
      <c r="AV9" s="484" t="s">
        <v>93</v>
      </c>
      <c r="AW9" s="484"/>
      <c r="AX9" s="484"/>
      <c r="AY9" s="485" t="s">
        <v>92</v>
      </c>
      <c r="AZ9" s="485"/>
      <c r="BA9" s="485"/>
      <c r="BB9" s="484" t="s">
        <v>93</v>
      </c>
      <c r="BC9" s="484"/>
      <c r="BD9" s="484"/>
      <c r="BE9" s="485" t="s">
        <v>92</v>
      </c>
      <c r="BF9" s="485"/>
      <c r="BG9" s="485"/>
      <c r="BH9" s="484" t="s">
        <v>93</v>
      </c>
      <c r="BI9" s="484"/>
      <c r="BJ9" s="484"/>
    </row>
    <row r="10" spans="2:62" s="29" customFormat="1" ht="32.25" customHeight="1" x14ac:dyDescent="0.2">
      <c r="B10" s="495"/>
      <c r="C10" s="495"/>
      <c r="D10" s="217" t="s">
        <v>176</v>
      </c>
      <c r="E10" s="498"/>
      <c r="F10" s="308" t="s">
        <v>508</v>
      </c>
      <c r="G10" s="308" t="s">
        <v>509</v>
      </c>
      <c r="H10" s="308" t="s">
        <v>451</v>
      </c>
      <c r="I10" s="308" t="s">
        <v>508</v>
      </c>
      <c r="J10" s="308" t="s">
        <v>452</v>
      </c>
      <c r="K10" s="308" t="s">
        <v>451</v>
      </c>
      <c r="L10" s="327" t="s">
        <v>510</v>
      </c>
      <c r="M10" s="328" t="s">
        <v>449</v>
      </c>
      <c r="N10" s="328" t="s">
        <v>509</v>
      </c>
      <c r="O10" s="328" t="s">
        <v>451</v>
      </c>
      <c r="P10" s="328" t="s">
        <v>449</v>
      </c>
      <c r="Q10" s="328" t="s">
        <v>452</v>
      </c>
      <c r="R10" s="328" t="s">
        <v>451</v>
      </c>
      <c r="S10" s="329" t="s">
        <v>176</v>
      </c>
      <c r="T10" s="329" t="s">
        <v>449</v>
      </c>
      <c r="U10" s="329" t="s">
        <v>509</v>
      </c>
      <c r="V10" s="329" t="s">
        <v>451</v>
      </c>
      <c r="W10" s="329" t="s">
        <v>449</v>
      </c>
      <c r="X10" s="329" t="s">
        <v>177</v>
      </c>
      <c r="Y10" s="329" t="s">
        <v>451</v>
      </c>
      <c r="Z10" s="329" t="s">
        <v>508</v>
      </c>
      <c r="AA10" s="329" t="s">
        <v>509</v>
      </c>
      <c r="AB10" s="329" t="s">
        <v>451</v>
      </c>
      <c r="AC10" s="329" t="s">
        <v>508</v>
      </c>
      <c r="AD10" s="329" t="s">
        <v>177</v>
      </c>
      <c r="AE10" s="329" t="s">
        <v>451</v>
      </c>
      <c r="AF10" s="329" t="s">
        <v>449</v>
      </c>
      <c r="AG10" s="329" t="s">
        <v>509</v>
      </c>
      <c r="AH10" s="329" t="s">
        <v>451</v>
      </c>
      <c r="AI10" s="329" t="s">
        <v>449</v>
      </c>
      <c r="AJ10" s="329" t="s">
        <v>177</v>
      </c>
      <c r="AK10" s="329" t="s">
        <v>451</v>
      </c>
      <c r="AL10" s="330" t="s">
        <v>176</v>
      </c>
      <c r="AM10" s="330" t="s">
        <v>508</v>
      </c>
      <c r="AN10" s="330" t="s">
        <v>509</v>
      </c>
      <c r="AO10" s="330" t="s">
        <v>451</v>
      </c>
      <c r="AP10" s="330" t="s">
        <v>508</v>
      </c>
      <c r="AQ10" s="330" t="s">
        <v>452</v>
      </c>
      <c r="AR10" s="330" t="s">
        <v>451</v>
      </c>
      <c r="AS10" s="330" t="s">
        <v>449</v>
      </c>
      <c r="AT10" s="330" t="s">
        <v>509</v>
      </c>
      <c r="AU10" s="330" t="s">
        <v>451</v>
      </c>
      <c r="AV10" s="330" t="s">
        <v>449</v>
      </c>
      <c r="AW10" s="330" t="s">
        <v>452</v>
      </c>
      <c r="AX10" s="330" t="s">
        <v>451</v>
      </c>
      <c r="AY10" s="330" t="s">
        <v>449</v>
      </c>
      <c r="AZ10" s="330" t="s">
        <v>509</v>
      </c>
      <c r="BA10" s="330" t="s">
        <v>451</v>
      </c>
      <c r="BB10" s="330" t="s">
        <v>449</v>
      </c>
      <c r="BC10" s="330" t="s">
        <v>452</v>
      </c>
      <c r="BD10" s="330" t="s">
        <v>451</v>
      </c>
      <c r="BE10" s="330" t="s">
        <v>508</v>
      </c>
      <c r="BF10" s="330" t="s">
        <v>509</v>
      </c>
      <c r="BG10" s="330" t="s">
        <v>451</v>
      </c>
      <c r="BH10" s="330" t="s">
        <v>508</v>
      </c>
      <c r="BI10" s="330" t="s">
        <v>177</v>
      </c>
      <c r="BJ10" s="330" t="s">
        <v>451</v>
      </c>
    </row>
    <row r="11" spans="2:62" s="29" customFormat="1" ht="13.35" customHeight="1" x14ac:dyDescent="0.2">
      <c r="B11" s="223"/>
      <c r="C11" s="133" t="s">
        <v>34</v>
      </c>
      <c r="D11" s="132"/>
      <c r="E11" s="132"/>
      <c r="F11" s="510"/>
      <c r="G11" s="511"/>
      <c r="H11" s="511"/>
      <c r="I11" s="511"/>
      <c r="J11" s="511"/>
      <c r="K11" s="512"/>
      <c r="L11" s="331"/>
      <c r="M11" s="331"/>
      <c r="N11" s="331"/>
      <c r="O11" s="331"/>
      <c r="P11" s="331"/>
      <c r="Q11" s="331"/>
      <c r="R11" s="331"/>
      <c r="S11" s="332"/>
      <c r="T11" s="333"/>
      <c r="U11" s="332"/>
      <c r="V11" s="332"/>
      <c r="W11" s="332"/>
      <c r="X11" s="332"/>
      <c r="Y11" s="334"/>
      <c r="Z11" s="333"/>
      <c r="AA11" s="332"/>
      <c r="AB11" s="332"/>
      <c r="AC11" s="332"/>
      <c r="AD11" s="332"/>
      <c r="AE11" s="334"/>
      <c r="AF11" s="333"/>
      <c r="AG11" s="332"/>
      <c r="AH11" s="332"/>
      <c r="AI11" s="332"/>
      <c r="AJ11" s="332"/>
      <c r="AK11" s="334"/>
      <c r="AL11" s="335"/>
      <c r="AM11" s="336"/>
      <c r="AN11" s="335"/>
      <c r="AO11" s="335"/>
      <c r="AP11" s="335"/>
      <c r="AQ11" s="335"/>
      <c r="AR11" s="337"/>
      <c r="AS11" s="336"/>
      <c r="AT11" s="335"/>
      <c r="AU11" s="335"/>
      <c r="AV11" s="335"/>
      <c r="AW11" s="335"/>
      <c r="AX11" s="337"/>
      <c r="AY11" s="336"/>
      <c r="AZ11" s="335"/>
      <c r="BA11" s="335"/>
      <c r="BB11" s="335"/>
      <c r="BC11" s="335"/>
      <c r="BD11" s="337"/>
      <c r="BE11" s="336"/>
      <c r="BF11" s="335"/>
      <c r="BG11" s="335"/>
      <c r="BH11" s="335"/>
      <c r="BI11" s="335"/>
      <c r="BJ11" s="337"/>
    </row>
    <row r="12" spans="2:62" s="29" customFormat="1" ht="25.5" x14ac:dyDescent="0.2">
      <c r="B12" s="411" t="s">
        <v>646</v>
      </c>
      <c r="C12" s="155" t="s">
        <v>154</v>
      </c>
      <c r="D12" s="286">
        <f>L12+S12+AL12</f>
        <v>38426.094353048356</v>
      </c>
      <c r="E12" s="221"/>
      <c r="F12" s="300"/>
      <c r="G12" s="300"/>
      <c r="H12" s="300"/>
      <c r="I12" s="300"/>
      <c r="J12" s="300"/>
      <c r="K12" s="300"/>
      <c r="L12" s="286">
        <f>M12+P12</f>
        <v>38426.094353048356</v>
      </c>
      <c r="M12" s="297">
        <v>36492.22520902539</v>
      </c>
      <c r="N12" s="297">
        <v>9912.1725000000006</v>
      </c>
      <c r="O12" s="303">
        <f>IFERROR(M12/N12,0)</f>
        <v>3.6815567131247349</v>
      </c>
      <c r="P12" s="297">
        <v>1933.8691440229636</v>
      </c>
      <c r="Q12" s="297">
        <v>9650.2955000000002</v>
      </c>
      <c r="R12" s="303">
        <f>IFERROR(P12/Q12,0)</f>
        <v>0.20039481112500271</v>
      </c>
      <c r="S12" s="286">
        <f>T12+W12+Z12+AC12+AF12+AI12</f>
        <v>0</v>
      </c>
      <c r="T12" s="297"/>
      <c r="U12" s="297"/>
      <c r="V12" s="303">
        <f>IFERROR(T12/U12,0)</f>
        <v>0</v>
      </c>
      <c r="W12" s="297"/>
      <c r="X12" s="297"/>
      <c r="Y12" s="303">
        <f>IFERROR(W12/X12,0)</f>
        <v>0</v>
      </c>
      <c r="Z12" s="297"/>
      <c r="AA12" s="297"/>
      <c r="AB12" s="303">
        <f>IFERROR(Z12/AA12,0)</f>
        <v>0</v>
      </c>
      <c r="AC12" s="297"/>
      <c r="AD12" s="297"/>
      <c r="AE12" s="303">
        <f>IFERROR(AC12/AD12,0)</f>
        <v>0</v>
      </c>
      <c r="AF12" s="297"/>
      <c r="AG12" s="297"/>
      <c r="AH12" s="303">
        <f>IFERROR(AF12/AG12,0)</f>
        <v>0</v>
      </c>
      <c r="AI12" s="297"/>
      <c r="AJ12" s="297"/>
      <c r="AK12" s="303">
        <f>IFERROR(AI12/AJ12,0)</f>
        <v>0</v>
      </c>
      <c r="AL12" s="286">
        <f>AM12+AP12+AS12+AV12+AY12+BB12+BE12+BH12</f>
        <v>0</v>
      </c>
      <c r="AM12" s="297"/>
      <c r="AN12" s="297"/>
      <c r="AO12" s="303">
        <f>IFERROR(AM12/AN12,0)</f>
        <v>0</v>
      </c>
      <c r="AP12" s="297"/>
      <c r="AQ12" s="297"/>
      <c r="AR12" s="303">
        <f>IFERROR(AP12/AQ12,0)</f>
        <v>0</v>
      </c>
      <c r="AS12" s="297"/>
      <c r="AT12" s="297"/>
      <c r="AU12" s="303">
        <f>IFERROR(AS12/AT12,0)</f>
        <v>0</v>
      </c>
      <c r="AV12" s="297"/>
      <c r="AW12" s="297"/>
      <c r="AX12" s="303">
        <f>IFERROR(AV12/AW12,0)</f>
        <v>0</v>
      </c>
      <c r="AY12" s="297"/>
      <c r="AZ12" s="297"/>
      <c r="BA12" s="303">
        <f>IFERROR(AY12/AZ12,0)</f>
        <v>0</v>
      </c>
      <c r="BB12" s="297"/>
      <c r="BC12" s="297"/>
      <c r="BD12" s="303">
        <f>IFERROR(BB12/BC12,0)</f>
        <v>0</v>
      </c>
      <c r="BE12" s="297"/>
      <c r="BF12" s="297"/>
      <c r="BG12" s="303">
        <f>IFERROR(BE12/BF12,0)</f>
        <v>0</v>
      </c>
      <c r="BH12" s="297"/>
      <c r="BI12" s="297"/>
      <c r="BJ12" s="303">
        <f>IFERROR(BH12/BI12,0)</f>
        <v>0</v>
      </c>
    </row>
    <row r="13" spans="2:62" s="29" customFormat="1" ht="25.5" x14ac:dyDescent="0.2">
      <c r="B13" s="411" t="s">
        <v>646</v>
      </c>
      <c r="C13" s="155" t="s">
        <v>202</v>
      </c>
      <c r="D13" s="286">
        <f>L13+S13+AL13</f>
        <v>2915.203289748194</v>
      </c>
      <c r="E13" s="221"/>
      <c r="F13" s="300"/>
      <c r="G13" s="300"/>
      <c r="H13" s="300"/>
      <c r="I13" s="300"/>
      <c r="J13" s="300"/>
      <c r="K13" s="300"/>
      <c r="L13" s="286">
        <f>M13+P13</f>
        <v>2915.203289748194</v>
      </c>
      <c r="M13" s="297">
        <v>1429.9438536998418</v>
      </c>
      <c r="N13" s="297">
        <v>730</v>
      </c>
      <c r="O13" s="303">
        <f>IFERROR(M13/N13,0)</f>
        <v>1.9588271968490985</v>
      </c>
      <c r="P13" s="297">
        <v>1485.2594360483524</v>
      </c>
      <c r="Q13" s="297">
        <v>676.11</v>
      </c>
      <c r="R13" s="303">
        <f>IFERROR(P13/Q13,0)</f>
        <v>2.1967718803868488</v>
      </c>
      <c r="S13" s="286">
        <f>T13+W13+Z13+AC13+AF13+AI13</f>
        <v>0</v>
      </c>
      <c r="T13" s="297"/>
      <c r="U13" s="297"/>
      <c r="V13" s="303">
        <f>IFERROR(T13/U13,0)</f>
        <v>0</v>
      </c>
      <c r="W13" s="297"/>
      <c r="X13" s="297"/>
      <c r="Y13" s="303">
        <f>IFERROR(W13/X13,0)</f>
        <v>0</v>
      </c>
      <c r="Z13" s="297"/>
      <c r="AA13" s="297"/>
      <c r="AB13" s="303">
        <f>IFERROR(Z13/AA13,0)</f>
        <v>0</v>
      </c>
      <c r="AC13" s="297"/>
      <c r="AD13" s="297"/>
      <c r="AE13" s="303">
        <f>IFERROR(AC13/AD13,0)</f>
        <v>0</v>
      </c>
      <c r="AF13" s="297"/>
      <c r="AG13" s="297"/>
      <c r="AH13" s="303">
        <f>IFERROR(AF13/AG13,0)</f>
        <v>0</v>
      </c>
      <c r="AI13" s="297"/>
      <c r="AJ13" s="297"/>
      <c r="AK13" s="303">
        <f>IFERROR(AI13/AJ13,0)</f>
        <v>0</v>
      </c>
      <c r="AL13" s="286">
        <f>AM13+AP13+AS13+AV13+AY13+BB13+BE13+BH13</f>
        <v>0</v>
      </c>
      <c r="AM13" s="297"/>
      <c r="AN13" s="297"/>
      <c r="AO13" s="303">
        <f>IFERROR(AM13/AN13,0)</f>
        <v>0</v>
      </c>
      <c r="AP13" s="297"/>
      <c r="AQ13" s="297"/>
      <c r="AR13" s="303">
        <f>IFERROR(AP13/AQ13,0)</f>
        <v>0</v>
      </c>
      <c r="AS13" s="297"/>
      <c r="AT13" s="297"/>
      <c r="AU13" s="303">
        <f>IFERROR(AS13/AT13,0)</f>
        <v>0</v>
      </c>
      <c r="AV13" s="297"/>
      <c r="AW13" s="297"/>
      <c r="AX13" s="303">
        <f>IFERROR(AV13/AW13,0)</f>
        <v>0</v>
      </c>
      <c r="AY13" s="297"/>
      <c r="AZ13" s="297"/>
      <c r="BA13" s="303">
        <f>IFERROR(AY13/AZ13,0)</f>
        <v>0</v>
      </c>
      <c r="BB13" s="297"/>
      <c r="BC13" s="297"/>
      <c r="BD13" s="303">
        <f>IFERROR(BB13/BC13,0)</f>
        <v>0</v>
      </c>
      <c r="BE13" s="297"/>
      <c r="BF13" s="297"/>
      <c r="BG13" s="303">
        <f>IFERROR(BE13/BF13,0)</f>
        <v>0</v>
      </c>
      <c r="BH13" s="297"/>
      <c r="BI13" s="297"/>
      <c r="BJ13" s="303">
        <f>IFERROR(BH13/BI13,0)</f>
        <v>0</v>
      </c>
    </row>
    <row r="14" spans="2:62" s="29" customFormat="1" x14ac:dyDescent="0.2">
      <c r="B14" s="411" t="s">
        <v>646</v>
      </c>
      <c r="C14" s="155" t="s">
        <v>36</v>
      </c>
      <c r="D14" s="286">
        <f>L14+S14+AL14</f>
        <v>0</v>
      </c>
      <c r="E14" s="221"/>
      <c r="F14" s="300"/>
      <c r="G14" s="300"/>
      <c r="H14" s="300"/>
      <c r="I14" s="300"/>
      <c r="J14" s="300"/>
      <c r="K14" s="300"/>
      <c r="L14" s="286">
        <f>M14+P14</f>
        <v>0</v>
      </c>
      <c r="M14" s="297"/>
      <c r="N14" s="297"/>
      <c r="O14" s="303">
        <f>IFERROR(M14/N14,0)</f>
        <v>0</v>
      </c>
      <c r="P14" s="297"/>
      <c r="Q14" s="297"/>
      <c r="R14" s="303">
        <f>IFERROR(P14/Q14,0)</f>
        <v>0</v>
      </c>
      <c r="S14" s="286">
        <f>T14+W14+Z14+AC14+AF14+AI14</f>
        <v>0</v>
      </c>
      <c r="T14" s="297"/>
      <c r="U14" s="297"/>
      <c r="V14" s="303">
        <f>IFERROR(T14/U14,0)</f>
        <v>0</v>
      </c>
      <c r="W14" s="297"/>
      <c r="X14" s="297"/>
      <c r="Y14" s="303">
        <f>IFERROR(W14/X14,0)</f>
        <v>0</v>
      </c>
      <c r="Z14" s="297"/>
      <c r="AA14" s="297"/>
      <c r="AB14" s="303">
        <f>IFERROR(Z14/AA14,0)</f>
        <v>0</v>
      </c>
      <c r="AC14" s="297"/>
      <c r="AD14" s="297"/>
      <c r="AE14" s="303">
        <f>IFERROR(AC14/AD14,0)</f>
        <v>0</v>
      </c>
      <c r="AF14" s="297"/>
      <c r="AG14" s="297"/>
      <c r="AH14" s="303">
        <f>IFERROR(AF14/AG14,0)</f>
        <v>0</v>
      </c>
      <c r="AI14" s="297"/>
      <c r="AJ14" s="297"/>
      <c r="AK14" s="303">
        <f>IFERROR(AI14/AJ14,0)</f>
        <v>0</v>
      </c>
      <c r="AL14" s="286">
        <f>AM14+AP14+AS14+AV14+AY14+BB14+BE14+BH14</f>
        <v>0</v>
      </c>
      <c r="AM14" s="297"/>
      <c r="AN14" s="297"/>
      <c r="AO14" s="303">
        <f>IFERROR(AM14/AN14,0)</f>
        <v>0</v>
      </c>
      <c r="AP14" s="297"/>
      <c r="AQ14" s="297"/>
      <c r="AR14" s="303">
        <f>IFERROR(AP14/AQ14,0)</f>
        <v>0</v>
      </c>
      <c r="AS14" s="297"/>
      <c r="AT14" s="297"/>
      <c r="AU14" s="303">
        <f>IFERROR(AS14/AT14,0)</f>
        <v>0</v>
      </c>
      <c r="AV14" s="297"/>
      <c r="AW14" s="297"/>
      <c r="AX14" s="303">
        <f>IFERROR(AV14/AW14,0)</f>
        <v>0</v>
      </c>
      <c r="AY14" s="297"/>
      <c r="AZ14" s="297"/>
      <c r="BA14" s="303">
        <f>IFERROR(AY14/AZ14,0)</f>
        <v>0</v>
      </c>
      <c r="BB14" s="297"/>
      <c r="BC14" s="297"/>
      <c r="BD14" s="303">
        <f>IFERROR(BB14/BC14,0)</f>
        <v>0</v>
      </c>
      <c r="BE14" s="297"/>
      <c r="BF14" s="297"/>
      <c r="BG14" s="303">
        <f>IFERROR(BE14/BF14,0)</f>
        <v>0</v>
      </c>
      <c r="BH14" s="297"/>
      <c r="BI14" s="297"/>
      <c r="BJ14" s="303">
        <f>IFERROR(BH14/BI14,0)</f>
        <v>0</v>
      </c>
    </row>
    <row r="15" spans="2:62" s="29" customFormat="1" x14ac:dyDescent="0.2">
      <c r="B15" s="411"/>
      <c r="C15" s="133" t="s">
        <v>229</v>
      </c>
      <c r="D15" s="299"/>
      <c r="E15" s="222"/>
      <c r="F15" s="299"/>
      <c r="G15" s="299"/>
      <c r="H15" s="299"/>
      <c r="I15" s="299"/>
      <c r="J15" s="299"/>
      <c r="K15" s="301"/>
      <c r="L15" s="300"/>
      <c r="M15" s="300"/>
      <c r="N15" s="300"/>
      <c r="O15" s="300"/>
      <c r="P15" s="300"/>
      <c r="Q15" s="300"/>
      <c r="R15" s="300"/>
      <c r="S15" s="300"/>
      <c r="T15" s="300"/>
      <c r="U15" s="300"/>
      <c r="V15" s="300"/>
      <c r="W15" s="300"/>
      <c r="X15" s="300"/>
      <c r="Y15" s="300"/>
      <c r="Z15" s="300"/>
      <c r="AA15" s="300"/>
      <c r="AB15" s="300"/>
      <c r="AC15" s="300"/>
      <c r="AD15" s="300"/>
      <c r="AE15" s="300"/>
      <c r="AF15" s="300"/>
      <c r="AG15" s="300"/>
      <c r="AH15" s="300"/>
      <c r="AI15" s="300"/>
      <c r="AJ15" s="300"/>
      <c r="AK15" s="300"/>
      <c r="AL15" s="300"/>
      <c r="AM15" s="300"/>
      <c r="AN15" s="300"/>
      <c r="AO15" s="300"/>
      <c r="AP15" s="300"/>
      <c r="AQ15" s="300"/>
      <c r="AR15" s="300"/>
      <c r="AS15" s="300"/>
      <c r="AT15" s="300"/>
      <c r="AU15" s="300"/>
      <c r="AV15" s="300"/>
      <c r="AW15" s="300"/>
      <c r="AX15" s="300"/>
      <c r="AY15" s="300"/>
      <c r="AZ15" s="300"/>
      <c r="BA15" s="300"/>
      <c r="BB15" s="300"/>
      <c r="BC15" s="300"/>
      <c r="BD15" s="300"/>
      <c r="BE15" s="300"/>
      <c r="BF15" s="300"/>
      <c r="BG15" s="300"/>
      <c r="BH15" s="300"/>
      <c r="BI15" s="300"/>
      <c r="BJ15" s="302"/>
    </row>
    <row r="16" spans="2:62" s="29" customFormat="1" ht="25.5" x14ac:dyDescent="0.2">
      <c r="B16" s="411" t="s">
        <v>647</v>
      </c>
      <c r="C16" s="155" t="s">
        <v>227</v>
      </c>
      <c r="D16" s="286">
        <f>F16+I16</f>
        <v>0</v>
      </c>
      <c r="E16" s="221"/>
      <c r="F16" s="267"/>
      <c r="G16" s="267"/>
      <c r="H16" s="303">
        <f>IFERROR(F16/G16,0)</f>
        <v>0</v>
      </c>
      <c r="I16" s="267">
        <v>0</v>
      </c>
      <c r="J16" s="267">
        <v>0</v>
      </c>
      <c r="K16" s="303">
        <f>IFERROR(I16/J16,0)</f>
        <v>0</v>
      </c>
      <c r="L16" s="300"/>
      <c r="M16" s="300"/>
      <c r="N16" s="300"/>
      <c r="O16" s="300"/>
      <c r="P16" s="300"/>
      <c r="Q16" s="300"/>
      <c r="R16" s="300"/>
      <c r="S16" s="300"/>
      <c r="T16" s="300"/>
      <c r="U16" s="300"/>
      <c r="V16" s="300"/>
      <c r="W16" s="300"/>
      <c r="X16" s="300"/>
      <c r="Y16" s="300"/>
      <c r="Z16" s="300"/>
      <c r="AA16" s="300"/>
      <c r="AB16" s="300"/>
      <c r="AC16" s="300"/>
      <c r="AD16" s="300"/>
      <c r="AE16" s="300"/>
      <c r="AF16" s="300"/>
      <c r="AG16" s="300"/>
      <c r="AH16" s="300"/>
      <c r="AI16" s="300"/>
      <c r="AJ16" s="300"/>
      <c r="AK16" s="300"/>
      <c r="AL16" s="300"/>
      <c r="AM16" s="300"/>
      <c r="AN16" s="300"/>
      <c r="AO16" s="300"/>
      <c r="AP16" s="300"/>
      <c r="AQ16" s="300"/>
      <c r="AR16" s="300"/>
      <c r="AS16" s="300"/>
      <c r="AT16" s="300"/>
      <c r="AU16" s="300"/>
      <c r="AV16" s="300"/>
      <c r="AW16" s="300"/>
      <c r="AX16" s="300"/>
      <c r="AY16" s="300"/>
      <c r="AZ16" s="300"/>
      <c r="BA16" s="300"/>
      <c r="BB16" s="300"/>
      <c r="BC16" s="300"/>
      <c r="BD16" s="300"/>
      <c r="BE16" s="300"/>
      <c r="BF16" s="300"/>
      <c r="BG16" s="300"/>
      <c r="BH16" s="300"/>
      <c r="BI16" s="300"/>
      <c r="BJ16" s="302"/>
    </row>
    <row r="17" spans="2:62" s="29" customFormat="1" x14ac:dyDescent="0.2">
      <c r="B17" s="411"/>
      <c r="C17" s="133" t="s">
        <v>37</v>
      </c>
      <c r="D17" s="299"/>
      <c r="E17" s="222"/>
      <c r="F17" s="299"/>
      <c r="G17" s="299"/>
      <c r="H17" s="299"/>
      <c r="I17" s="299"/>
      <c r="J17" s="299"/>
      <c r="K17" s="301"/>
      <c r="L17" s="300"/>
      <c r="M17" s="300"/>
      <c r="N17" s="300"/>
      <c r="O17" s="300"/>
      <c r="P17" s="300"/>
      <c r="Q17" s="300"/>
      <c r="R17" s="300"/>
      <c r="S17" s="300"/>
      <c r="T17" s="300"/>
      <c r="U17" s="300"/>
      <c r="V17" s="300"/>
      <c r="W17" s="300"/>
      <c r="X17" s="300"/>
      <c r="Y17" s="300"/>
      <c r="Z17" s="300"/>
      <c r="AA17" s="300"/>
      <c r="AB17" s="300"/>
      <c r="AC17" s="300"/>
      <c r="AD17" s="300"/>
      <c r="AE17" s="300"/>
      <c r="AF17" s="300"/>
      <c r="AG17" s="300"/>
      <c r="AH17" s="300"/>
      <c r="AI17" s="300"/>
      <c r="AJ17" s="300"/>
      <c r="AK17" s="300"/>
      <c r="AL17" s="300"/>
      <c r="AM17" s="300"/>
      <c r="AN17" s="300"/>
      <c r="AO17" s="300"/>
      <c r="AP17" s="300"/>
      <c r="AQ17" s="300"/>
      <c r="AR17" s="300"/>
      <c r="AS17" s="300"/>
      <c r="AT17" s="300"/>
      <c r="AU17" s="300"/>
      <c r="AV17" s="300"/>
      <c r="AW17" s="300"/>
      <c r="AX17" s="300"/>
      <c r="AY17" s="300"/>
      <c r="AZ17" s="300"/>
      <c r="BA17" s="300"/>
      <c r="BB17" s="300"/>
      <c r="BC17" s="300"/>
      <c r="BD17" s="300"/>
      <c r="BE17" s="300"/>
      <c r="BF17" s="300"/>
      <c r="BG17" s="300"/>
      <c r="BH17" s="300"/>
      <c r="BI17" s="300"/>
      <c r="BJ17" s="302"/>
    </row>
    <row r="18" spans="2:62" s="29" customFormat="1" x14ac:dyDescent="0.2">
      <c r="B18" s="411" t="s">
        <v>648</v>
      </c>
      <c r="C18" s="155" t="s">
        <v>228</v>
      </c>
      <c r="D18" s="286">
        <f>F18+I18</f>
        <v>0</v>
      </c>
      <c r="E18" s="221"/>
      <c r="F18" s="267"/>
      <c r="G18" s="267"/>
      <c r="H18" s="303">
        <f>IFERROR(F18/G18,0)</f>
        <v>0</v>
      </c>
      <c r="I18" s="267">
        <v>0</v>
      </c>
      <c r="J18" s="267">
        <v>0</v>
      </c>
      <c r="K18" s="303">
        <f>IFERROR(I18/J18,0)</f>
        <v>0</v>
      </c>
      <c r="L18" s="300"/>
      <c r="M18" s="300"/>
      <c r="N18" s="300"/>
      <c r="O18" s="300"/>
      <c r="P18" s="300"/>
      <c r="Q18" s="300"/>
      <c r="R18" s="300"/>
      <c r="S18" s="300"/>
      <c r="T18" s="300"/>
      <c r="U18" s="300"/>
      <c r="V18" s="300"/>
      <c r="W18" s="300"/>
      <c r="X18" s="300"/>
      <c r="Y18" s="300"/>
      <c r="Z18" s="300"/>
      <c r="AA18" s="300"/>
      <c r="AB18" s="300"/>
      <c r="AC18" s="300"/>
      <c r="AD18" s="300"/>
      <c r="AE18" s="300"/>
      <c r="AF18" s="300"/>
      <c r="AG18" s="300"/>
      <c r="AH18" s="300"/>
      <c r="AI18" s="300"/>
      <c r="AJ18" s="300"/>
      <c r="AK18" s="300"/>
      <c r="AL18" s="300"/>
      <c r="AM18" s="300"/>
      <c r="AN18" s="300"/>
      <c r="AO18" s="300"/>
      <c r="AP18" s="300"/>
      <c r="AQ18" s="300"/>
      <c r="AR18" s="300"/>
      <c r="AS18" s="300"/>
      <c r="AT18" s="300"/>
      <c r="AU18" s="300"/>
      <c r="AV18" s="300"/>
      <c r="AW18" s="300"/>
      <c r="AX18" s="300"/>
      <c r="AY18" s="300"/>
      <c r="AZ18" s="300"/>
      <c r="BA18" s="300"/>
      <c r="BB18" s="300"/>
      <c r="BC18" s="300"/>
      <c r="BD18" s="300"/>
      <c r="BE18" s="300"/>
      <c r="BF18" s="300"/>
      <c r="BG18" s="300"/>
      <c r="BH18" s="300"/>
      <c r="BI18" s="300"/>
      <c r="BJ18" s="302"/>
    </row>
    <row r="19" spans="2:62" s="29" customFormat="1" x14ac:dyDescent="0.2">
      <c r="B19" s="411" t="s">
        <v>649</v>
      </c>
      <c r="C19" s="225" t="s">
        <v>91</v>
      </c>
      <c r="D19" s="286">
        <f>F19+I19</f>
        <v>0</v>
      </c>
      <c r="E19" s="221"/>
      <c r="F19" s="267"/>
      <c r="G19" s="300"/>
      <c r="H19" s="300"/>
      <c r="I19" s="267"/>
      <c r="J19" s="300"/>
      <c r="K19" s="300"/>
      <c r="L19" s="300"/>
      <c r="M19" s="300"/>
      <c r="N19" s="300"/>
      <c r="O19" s="300"/>
      <c r="P19" s="300"/>
      <c r="Q19" s="300"/>
      <c r="R19" s="300"/>
      <c r="S19" s="300"/>
      <c r="T19" s="300"/>
      <c r="U19" s="300"/>
      <c r="V19" s="300"/>
      <c r="W19" s="300"/>
      <c r="X19" s="300"/>
      <c r="Y19" s="300"/>
      <c r="Z19" s="300"/>
      <c r="AA19" s="300"/>
      <c r="AB19" s="300"/>
      <c r="AC19" s="300"/>
      <c r="AD19" s="300"/>
      <c r="AE19" s="300"/>
      <c r="AF19" s="300"/>
      <c r="AG19" s="300"/>
      <c r="AH19" s="300"/>
      <c r="AI19" s="300"/>
      <c r="AJ19" s="300"/>
      <c r="AK19" s="300"/>
      <c r="AL19" s="300"/>
      <c r="AM19" s="300"/>
      <c r="AN19" s="300"/>
      <c r="AO19" s="300"/>
      <c r="AP19" s="300"/>
      <c r="AQ19" s="300"/>
      <c r="AR19" s="300"/>
      <c r="AS19" s="300"/>
      <c r="AT19" s="300"/>
      <c r="AU19" s="300"/>
      <c r="AV19" s="300"/>
      <c r="AW19" s="300"/>
      <c r="AX19" s="300"/>
      <c r="AY19" s="300"/>
      <c r="AZ19" s="300"/>
      <c r="BA19" s="300"/>
      <c r="BB19" s="300"/>
      <c r="BC19" s="300"/>
      <c r="BD19" s="300"/>
      <c r="BE19" s="300"/>
      <c r="BF19" s="300"/>
      <c r="BG19" s="300"/>
      <c r="BH19" s="300"/>
      <c r="BI19" s="300"/>
      <c r="BJ19" s="302"/>
    </row>
    <row r="20" spans="2:62" s="29" customFormat="1" x14ac:dyDescent="0.2">
      <c r="B20" s="411"/>
      <c r="C20" s="224" t="s">
        <v>25</v>
      </c>
      <c r="D20" s="291">
        <f>SUM(D12:D19)</f>
        <v>41341.297642796548</v>
      </c>
      <c r="E20" s="221"/>
      <c r="F20" s="291">
        <f>SUM(F12:F19)</f>
        <v>0</v>
      </c>
      <c r="G20" s="291">
        <f>SUM(G12:G19)</f>
        <v>0</v>
      </c>
      <c r="H20" s="291"/>
      <c r="I20" s="291">
        <f>SUM(I12:I19)</f>
        <v>0</v>
      </c>
      <c r="J20" s="291">
        <f>SUM(J12:J19)</f>
        <v>0</v>
      </c>
      <c r="K20" s="291"/>
      <c r="L20" s="291">
        <f>SUM(L12:L19)</f>
        <v>41341.297642796548</v>
      </c>
      <c r="M20" s="291">
        <f>SUM(M12:M19)</f>
        <v>37922.169062725232</v>
      </c>
      <c r="N20" s="291">
        <f>SUM(N12:N19)</f>
        <v>10642.172500000001</v>
      </c>
      <c r="O20" s="291"/>
      <c r="P20" s="291">
        <f>SUM(P12:P19)</f>
        <v>3419.1285800713158</v>
      </c>
      <c r="Q20" s="291">
        <f>SUM(Q12:Q19)</f>
        <v>10326.405500000001</v>
      </c>
      <c r="R20" s="291"/>
      <c r="S20" s="291">
        <f>SUM(S12:S19)</f>
        <v>0</v>
      </c>
      <c r="T20" s="291">
        <f>SUM(T12:T19)</f>
        <v>0</v>
      </c>
      <c r="U20" s="291">
        <f>SUM(U12:U19)</f>
        <v>0</v>
      </c>
      <c r="V20" s="291"/>
      <c r="W20" s="291">
        <f>SUM(W12:W19)</f>
        <v>0</v>
      </c>
      <c r="X20" s="291">
        <f>SUM(X12:X19)</f>
        <v>0</v>
      </c>
      <c r="Y20" s="291"/>
      <c r="Z20" s="291">
        <f>SUM(Z12:Z19)</f>
        <v>0</v>
      </c>
      <c r="AA20" s="291">
        <f>SUM(AA12:AA19)</f>
        <v>0</v>
      </c>
      <c r="AB20" s="291"/>
      <c r="AC20" s="291">
        <f>SUM(AC12:AC19)</f>
        <v>0</v>
      </c>
      <c r="AD20" s="291">
        <f>SUM(AD12:AD19)</f>
        <v>0</v>
      </c>
      <c r="AE20" s="291"/>
      <c r="AF20" s="291">
        <f>SUM(AF12:AF19)</f>
        <v>0</v>
      </c>
      <c r="AG20" s="291">
        <f>SUM(AG12:AG19)</f>
        <v>0</v>
      </c>
      <c r="AH20" s="291"/>
      <c r="AI20" s="291">
        <f>SUM(AI12:AI19)</f>
        <v>0</v>
      </c>
      <c r="AJ20" s="291">
        <f>SUM(AJ12:AJ19)</f>
        <v>0</v>
      </c>
      <c r="AK20" s="291"/>
      <c r="AL20" s="291">
        <f>SUM(AL12:AL19)</f>
        <v>0</v>
      </c>
      <c r="AM20" s="291">
        <f>SUM(AM12:AM19)</f>
        <v>0</v>
      </c>
      <c r="AN20" s="291">
        <f>SUM(AN12:AN19)</f>
        <v>0</v>
      </c>
      <c r="AO20" s="291"/>
      <c r="AP20" s="291">
        <f>SUM(AP12:AP19)</f>
        <v>0</v>
      </c>
      <c r="AQ20" s="291">
        <f>SUM(AQ12:AQ19)</f>
        <v>0</v>
      </c>
      <c r="AR20" s="291"/>
      <c r="AS20" s="291">
        <f>SUM(AS12:AS19)</f>
        <v>0</v>
      </c>
      <c r="AT20" s="291">
        <f>SUM(AT12:AT19)</f>
        <v>0</v>
      </c>
      <c r="AU20" s="291"/>
      <c r="AV20" s="291">
        <f>SUM(AV12:AV19)</f>
        <v>0</v>
      </c>
      <c r="AW20" s="291">
        <f>SUM(AW12:AW19)</f>
        <v>0</v>
      </c>
      <c r="AX20" s="291"/>
      <c r="AY20" s="291">
        <f>SUM(AY12:AY19)</f>
        <v>0</v>
      </c>
      <c r="AZ20" s="291">
        <f>SUM(AZ12:AZ19)</f>
        <v>0</v>
      </c>
      <c r="BA20" s="291"/>
      <c r="BB20" s="291">
        <f>SUM(BB12:BB19)</f>
        <v>0</v>
      </c>
      <c r="BC20" s="291">
        <f>SUM(BC12:BC19)</f>
        <v>0</v>
      </c>
      <c r="BD20" s="291"/>
      <c r="BE20" s="291">
        <f>SUM(BE12:BE19)</f>
        <v>0</v>
      </c>
      <c r="BF20" s="291">
        <f>SUM(BF12:BF19)</f>
        <v>0</v>
      </c>
      <c r="BG20" s="291"/>
      <c r="BH20" s="291">
        <f>SUM(BH12:BH19)</f>
        <v>0</v>
      </c>
      <c r="BI20" s="291">
        <f>SUM(BI12:BI19)</f>
        <v>0</v>
      </c>
      <c r="BJ20" s="291"/>
    </row>
    <row r="21" spans="2:62" x14ac:dyDescent="0.2">
      <c r="B21" s="29"/>
      <c r="C21" s="29"/>
      <c r="D21" s="29"/>
      <c r="E21" s="29"/>
    </row>
    <row r="22" spans="2:62" x14ac:dyDescent="0.2">
      <c r="B22" s="342" t="s">
        <v>511</v>
      </c>
      <c r="C22" s="29"/>
      <c r="D22" s="29"/>
      <c r="E22" s="29"/>
    </row>
    <row r="23" spans="2:62" x14ac:dyDescent="0.2">
      <c r="B23" s="29"/>
      <c r="C23" s="29"/>
      <c r="D23" s="29"/>
      <c r="E23" s="29"/>
    </row>
    <row r="24" spans="2:62" x14ac:dyDescent="0.2">
      <c r="B24" s="29"/>
      <c r="C24" s="29"/>
      <c r="D24" s="29"/>
      <c r="E24" s="29"/>
    </row>
    <row r="25" spans="2:62" x14ac:dyDescent="0.2">
      <c r="B25" s="29"/>
      <c r="C25" s="29"/>
      <c r="D25" s="29"/>
      <c r="E25" s="29"/>
    </row>
    <row r="26" spans="2:62" x14ac:dyDescent="0.2">
      <c r="B26" s="29"/>
      <c r="C26" s="29"/>
      <c r="D26" s="29"/>
      <c r="E26" s="29"/>
    </row>
    <row r="27" spans="2:62" x14ac:dyDescent="0.2">
      <c r="B27" s="29"/>
      <c r="C27" s="29"/>
      <c r="D27" s="29"/>
      <c r="E27" s="29"/>
    </row>
    <row r="28" spans="2:62" x14ac:dyDescent="0.2">
      <c r="B28" s="29"/>
      <c r="C28" s="29"/>
      <c r="D28" s="29"/>
      <c r="E28" s="29"/>
    </row>
    <row r="29" spans="2:62" x14ac:dyDescent="0.2">
      <c r="B29" s="29"/>
      <c r="C29" s="29"/>
      <c r="D29" s="29"/>
      <c r="E29" s="29"/>
    </row>
    <row r="30" spans="2:62" x14ac:dyDescent="0.2">
      <c r="B30" s="29"/>
      <c r="C30" s="29"/>
      <c r="D30" s="29"/>
      <c r="E30" s="29"/>
    </row>
    <row r="31" spans="2:62" x14ac:dyDescent="0.2">
      <c r="B31" s="29"/>
      <c r="C31" s="29"/>
      <c r="D31" s="29"/>
      <c r="E31" s="29"/>
    </row>
    <row r="32" spans="2:62" ht="15" x14ac:dyDescent="0.2">
      <c r="B32" s="31"/>
      <c r="C32" s="29"/>
      <c r="D32" s="29"/>
      <c r="E32" s="29"/>
    </row>
    <row r="33" spans="2:5" ht="15" x14ac:dyDescent="0.2">
      <c r="B33" s="31"/>
      <c r="C33" s="31"/>
      <c r="D33" s="31"/>
      <c r="E33" s="31"/>
    </row>
    <row r="34" spans="2:5" ht="15" x14ac:dyDescent="0.2">
      <c r="B34" s="31"/>
      <c r="C34" s="31"/>
      <c r="D34" s="31"/>
      <c r="E34" s="31"/>
    </row>
    <row r="35" spans="2:5" ht="15" x14ac:dyDescent="0.2">
      <c r="B35" s="31"/>
      <c r="C35" s="31"/>
      <c r="D35" s="31"/>
      <c r="E35" s="31"/>
    </row>
    <row r="36" spans="2:5" ht="15" x14ac:dyDescent="0.2">
      <c r="B36" s="31"/>
      <c r="C36" s="31"/>
      <c r="D36" s="31"/>
      <c r="E36" s="31"/>
    </row>
    <row r="37" spans="2:5" ht="15" x14ac:dyDescent="0.2">
      <c r="B37" s="31"/>
      <c r="C37" s="31"/>
      <c r="D37" s="31"/>
      <c r="E37" s="31"/>
    </row>
    <row r="38" spans="2:5" ht="15" x14ac:dyDescent="0.2">
      <c r="B38" s="31"/>
      <c r="C38" s="31"/>
      <c r="D38" s="31"/>
      <c r="E38" s="31"/>
    </row>
    <row r="39" spans="2:5" ht="15" x14ac:dyDescent="0.2">
      <c r="B39" s="31"/>
      <c r="C39" s="31"/>
      <c r="D39" s="31"/>
      <c r="E39" s="31"/>
    </row>
    <row r="40" spans="2:5" ht="15" x14ac:dyDescent="0.2">
      <c r="B40" s="31"/>
      <c r="C40" s="31"/>
      <c r="D40" s="31"/>
      <c r="E40" s="31"/>
    </row>
    <row r="41" spans="2:5" ht="15" x14ac:dyDescent="0.2">
      <c r="B41" s="31"/>
      <c r="C41" s="31"/>
      <c r="D41" s="31"/>
      <c r="E41" s="31"/>
    </row>
    <row r="42" spans="2:5" ht="15" x14ac:dyDescent="0.2">
      <c r="B42" s="31"/>
      <c r="C42" s="31"/>
      <c r="D42" s="31"/>
      <c r="E42" s="31"/>
    </row>
    <row r="43" spans="2:5" ht="15" x14ac:dyDescent="0.2">
      <c r="B43" s="31"/>
      <c r="C43" s="31"/>
      <c r="D43" s="31"/>
      <c r="E43" s="31"/>
    </row>
    <row r="44" spans="2:5" ht="15" x14ac:dyDescent="0.2">
      <c r="B44" s="31"/>
      <c r="C44" s="31"/>
      <c r="D44" s="31"/>
      <c r="E44" s="31"/>
    </row>
    <row r="45" spans="2:5" ht="15" x14ac:dyDescent="0.2">
      <c r="B45" s="31"/>
      <c r="C45" s="31"/>
      <c r="D45" s="31"/>
      <c r="E45" s="31"/>
    </row>
    <row r="46" spans="2:5" ht="15" x14ac:dyDescent="0.2">
      <c r="B46" s="31"/>
      <c r="C46" s="31"/>
      <c r="D46" s="31"/>
      <c r="E46" s="31"/>
    </row>
    <row r="47" spans="2:5" ht="15" x14ac:dyDescent="0.2">
      <c r="B47" s="31"/>
      <c r="C47" s="31"/>
      <c r="D47" s="31"/>
      <c r="E47" s="31"/>
    </row>
    <row r="48" spans="2:5" ht="15" x14ac:dyDescent="0.2">
      <c r="B48" s="31"/>
      <c r="C48" s="31"/>
      <c r="D48" s="31"/>
      <c r="E48" s="31"/>
    </row>
    <row r="49" spans="2:5" ht="15" x14ac:dyDescent="0.2">
      <c r="B49" s="31"/>
      <c r="C49" s="31"/>
      <c r="D49" s="31"/>
      <c r="E49" s="31"/>
    </row>
    <row r="50" spans="2:5" ht="15" x14ac:dyDescent="0.2">
      <c r="B50" s="31"/>
      <c r="C50" s="31"/>
      <c r="D50" s="31"/>
      <c r="E50" s="31"/>
    </row>
    <row r="51" spans="2:5" ht="15" x14ac:dyDescent="0.2">
      <c r="B51" s="31"/>
      <c r="C51" s="31"/>
      <c r="D51" s="31"/>
      <c r="E51" s="31"/>
    </row>
    <row r="52" spans="2:5" ht="15" x14ac:dyDescent="0.2">
      <c r="B52" s="31"/>
      <c r="C52" s="31"/>
      <c r="D52" s="31"/>
      <c r="E52" s="31"/>
    </row>
    <row r="53" spans="2:5" ht="15" x14ac:dyDescent="0.2">
      <c r="B53" s="31"/>
      <c r="C53" s="31"/>
      <c r="D53" s="31"/>
      <c r="E53" s="31"/>
    </row>
    <row r="54" spans="2:5" ht="15" x14ac:dyDescent="0.2">
      <c r="B54" s="31"/>
      <c r="C54" s="31"/>
      <c r="D54" s="31"/>
      <c r="E54" s="31"/>
    </row>
    <row r="55" spans="2:5" ht="15" x14ac:dyDescent="0.2">
      <c r="B55" s="31"/>
      <c r="C55" s="31"/>
      <c r="D55" s="31"/>
      <c r="E55" s="31"/>
    </row>
    <row r="56" spans="2:5" ht="15" x14ac:dyDescent="0.2">
      <c r="B56" s="31"/>
      <c r="C56" s="31"/>
      <c r="D56" s="31"/>
      <c r="E56" s="31"/>
    </row>
    <row r="57" spans="2:5" ht="15" x14ac:dyDescent="0.2">
      <c r="B57" s="31"/>
      <c r="C57" s="31"/>
      <c r="D57" s="31"/>
      <c r="E57" s="31"/>
    </row>
    <row r="58" spans="2:5" ht="15" x14ac:dyDescent="0.2">
      <c r="B58" s="31"/>
      <c r="C58" s="31"/>
      <c r="D58" s="31"/>
      <c r="E58" s="31"/>
    </row>
    <row r="59" spans="2:5" ht="15" x14ac:dyDescent="0.2">
      <c r="B59" s="31"/>
      <c r="C59" s="31"/>
      <c r="D59" s="31"/>
      <c r="E59" s="31"/>
    </row>
    <row r="60" spans="2:5" ht="15" x14ac:dyDescent="0.2">
      <c r="B60" s="31"/>
      <c r="C60" s="31"/>
      <c r="D60" s="31"/>
      <c r="E60" s="31"/>
    </row>
    <row r="61" spans="2:5" ht="15" x14ac:dyDescent="0.2">
      <c r="B61" s="31"/>
      <c r="C61" s="31"/>
      <c r="D61" s="31"/>
      <c r="E61" s="31"/>
    </row>
    <row r="62" spans="2:5" ht="15" x14ac:dyDescent="0.2">
      <c r="B62" s="31"/>
      <c r="C62" s="31"/>
      <c r="D62" s="31"/>
      <c r="E62" s="31"/>
    </row>
    <row r="63" spans="2:5" ht="15" x14ac:dyDescent="0.2">
      <c r="B63" s="31"/>
      <c r="C63" s="31"/>
      <c r="D63" s="31"/>
      <c r="E63" s="31"/>
    </row>
    <row r="64" spans="2:5" ht="15" x14ac:dyDescent="0.2">
      <c r="B64" s="31"/>
      <c r="C64" s="31"/>
      <c r="D64" s="31"/>
      <c r="E64" s="31"/>
    </row>
    <row r="65" spans="2:5" ht="15" x14ac:dyDescent="0.2">
      <c r="B65" s="31"/>
      <c r="C65" s="31"/>
      <c r="D65" s="31"/>
      <c r="E65" s="31"/>
    </row>
    <row r="66" spans="2:5" ht="15" x14ac:dyDescent="0.2">
      <c r="B66" s="31"/>
      <c r="C66" s="31"/>
      <c r="D66" s="31"/>
      <c r="E66" s="31"/>
    </row>
    <row r="67" spans="2:5" ht="15" x14ac:dyDescent="0.2">
      <c r="B67" s="31"/>
      <c r="C67" s="31"/>
      <c r="D67" s="31"/>
      <c r="E67" s="31"/>
    </row>
    <row r="68" spans="2:5" ht="15" x14ac:dyDescent="0.2">
      <c r="B68" s="31"/>
      <c r="C68" s="31"/>
      <c r="D68" s="31"/>
      <c r="E68" s="31"/>
    </row>
    <row r="69" spans="2:5" ht="15" x14ac:dyDescent="0.2">
      <c r="B69" s="31"/>
      <c r="C69" s="31"/>
      <c r="D69" s="31"/>
      <c r="E69" s="31"/>
    </row>
    <row r="70" spans="2:5" ht="15" x14ac:dyDescent="0.2">
      <c r="B70" s="31"/>
      <c r="C70" s="31"/>
      <c r="D70" s="31"/>
      <c r="E70" s="31"/>
    </row>
    <row r="71" spans="2:5" ht="15" x14ac:dyDescent="0.2">
      <c r="B71" s="31"/>
      <c r="C71" s="31"/>
      <c r="D71" s="31"/>
      <c r="E71" s="31"/>
    </row>
    <row r="72" spans="2:5" ht="15" x14ac:dyDescent="0.2">
      <c r="B72" s="31"/>
      <c r="C72" s="31"/>
      <c r="D72" s="31"/>
      <c r="E72" s="31"/>
    </row>
    <row r="73" spans="2:5" ht="15" x14ac:dyDescent="0.2">
      <c r="B73" s="31"/>
      <c r="C73" s="31"/>
      <c r="D73" s="31"/>
      <c r="E73" s="31"/>
    </row>
    <row r="74" spans="2:5" ht="15" x14ac:dyDescent="0.2">
      <c r="B74" s="31"/>
      <c r="C74" s="31"/>
      <c r="D74" s="31"/>
      <c r="E74" s="31"/>
    </row>
    <row r="75" spans="2:5" ht="15" x14ac:dyDescent="0.2">
      <c r="B75" s="31"/>
      <c r="C75" s="31"/>
      <c r="D75" s="31"/>
      <c r="E75" s="31"/>
    </row>
    <row r="76" spans="2:5" ht="15" x14ac:dyDescent="0.2">
      <c r="B76" s="31"/>
      <c r="C76" s="31"/>
      <c r="D76" s="31"/>
      <c r="E76" s="31"/>
    </row>
    <row r="77" spans="2:5" ht="15" x14ac:dyDescent="0.2">
      <c r="B77" s="31"/>
      <c r="C77" s="31"/>
      <c r="D77" s="31"/>
      <c r="E77" s="31"/>
    </row>
    <row r="78" spans="2:5" ht="15" x14ac:dyDescent="0.2">
      <c r="B78" s="31"/>
      <c r="C78" s="31"/>
      <c r="D78" s="31"/>
      <c r="E78" s="31"/>
    </row>
    <row r="79" spans="2:5" ht="15" x14ac:dyDescent="0.2">
      <c r="B79" s="31"/>
      <c r="C79" s="31"/>
      <c r="D79" s="31"/>
      <c r="E79" s="31"/>
    </row>
    <row r="80" spans="2:5" ht="15" x14ac:dyDescent="0.2">
      <c r="B80" s="31"/>
      <c r="C80" s="31"/>
      <c r="D80" s="31"/>
      <c r="E80" s="31"/>
    </row>
    <row r="81" spans="2:5" ht="15" x14ac:dyDescent="0.2">
      <c r="B81" s="31"/>
      <c r="C81" s="31"/>
      <c r="D81" s="31"/>
      <c r="E81" s="31"/>
    </row>
    <row r="82" spans="2:5" ht="15" x14ac:dyDescent="0.2">
      <c r="B82" s="31"/>
      <c r="C82" s="31"/>
      <c r="D82" s="31"/>
      <c r="E82" s="31"/>
    </row>
    <row r="83" spans="2:5" ht="15" x14ac:dyDescent="0.2">
      <c r="B83" s="31"/>
      <c r="C83" s="31"/>
      <c r="D83" s="31"/>
      <c r="E83" s="31"/>
    </row>
    <row r="84" spans="2:5" ht="15" x14ac:dyDescent="0.2">
      <c r="B84" s="31"/>
      <c r="C84" s="31"/>
      <c r="D84" s="31"/>
      <c r="E84" s="31"/>
    </row>
    <row r="85" spans="2:5" ht="15" x14ac:dyDescent="0.2">
      <c r="B85" s="31"/>
      <c r="C85" s="31"/>
      <c r="D85" s="31"/>
      <c r="E85" s="31"/>
    </row>
    <row r="86" spans="2:5" ht="15" x14ac:dyDescent="0.2">
      <c r="B86" s="31"/>
      <c r="C86" s="31"/>
      <c r="D86" s="31"/>
      <c r="E86" s="31"/>
    </row>
    <row r="87" spans="2:5" ht="15" x14ac:dyDescent="0.2">
      <c r="B87" s="31"/>
      <c r="C87" s="31"/>
      <c r="D87" s="31"/>
      <c r="E87" s="31"/>
    </row>
    <row r="88" spans="2:5" ht="15" x14ac:dyDescent="0.2">
      <c r="B88" s="31"/>
      <c r="C88" s="31"/>
      <c r="D88" s="31"/>
      <c r="E88" s="31"/>
    </row>
    <row r="89" spans="2:5" ht="15" x14ac:dyDescent="0.2">
      <c r="B89" s="31"/>
      <c r="C89" s="31"/>
      <c r="D89" s="31"/>
      <c r="E89" s="31"/>
    </row>
    <row r="90" spans="2:5" ht="15" x14ac:dyDescent="0.2">
      <c r="B90" s="31"/>
      <c r="C90" s="31"/>
      <c r="D90" s="31"/>
      <c r="E90" s="31"/>
    </row>
    <row r="91" spans="2:5" ht="15" x14ac:dyDescent="0.2">
      <c r="B91" s="31"/>
      <c r="C91" s="31"/>
      <c r="D91" s="31"/>
      <c r="E91" s="31"/>
    </row>
    <row r="92" spans="2:5" ht="15" x14ac:dyDescent="0.2">
      <c r="B92" s="31"/>
      <c r="C92" s="31"/>
      <c r="D92" s="31"/>
      <c r="E92" s="31"/>
    </row>
    <row r="93" spans="2:5" ht="15" x14ac:dyDescent="0.2">
      <c r="B93" s="31"/>
      <c r="C93" s="31"/>
      <c r="D93" s="31"/>
      <c r="E93" s="31"/>
    </row>
    <row r="94" spans="2:5" ht="15" x14ac:dyDescent="0.2">
      <c r="B94" s="31"/>
      <c r="C94" s="31"/>
      <c r="D94" s="31"/>
      <c r="E94" s="31"/>
    </row>
    <row r="95" spans="2:5" ht="15" x14ac:dyDescent="0.2">
      <c r="B95" s="31"/>
      <c r="C95" s="31"/>
      <c r="D95" s="31"/>
      <c r="E95" s="31"/>
    </row>
    <row r="96" spans="2:5" ht="15" x14ac:dyDescent="0.2">
      <c r="B96" s="31"/>
      <c r="C96" s="31"/>
      <c r="D96" s="31"/>
      <c r="E96" s="31"/>
    </row>
    <row r="97" spans="2:5" ht="15" x14ac:dyDescent="0.2">
      <c r="B97" s="31"/>
      <c r="C97" s="31"/>
      <c r="D97" s="31"/>
      <c r="E97" s="31"/>
    </row>
    <row r="98" spans="2:5" ht="15" x14ac:dyDescent="0.2">
      <c r="B98" s="31"/>
      <c r="C98" s="31"/>
      <c r="D98" s="31"/>
      <c r="E98" s="31"/>
    </row>
    <row r="99" spans="2:5" ht="15" x14ac:dyDescent="0.2">
      <c r="B99" s="31"/>
      <c r="C99" s="31"/>
      <c r="D99" s="31"/>
      <c r="E99" s="31"/>
    </row>
    <row r="100" spans="2:5" ht="15" x14ac:dyDescent="0.2">
      <c r="B100" s="31"/>
      <c r="C100" s="31"/>
      <c r="D100" s="31"/>
      <c r="E100" s="31"/>
    </row>
    <row r="101" spans="2:5" ht="15" x14ac:dyDescent="0.2">
      <c r="B101" s="31"/>
      <c r="C101" s="31"/>
      <c r="D101" s="31"/>
      <c r="E101" s="31"/>
    </row>
    <row r="102" spans="2:5" ht="15" x14ac:dyDescent="0.2">
      <c r="B102" s="31"/>
      <c r="C102" s="31"/>
      <c r="D102" s="31"/>
      <c r="E102" s="31"/>
    </row>
    <row r="103" spans="2:5" ht="15" x14ac:dyDescent="0.2">
      <c r="B103" s="31"/>
      <c r="C103" s="31"/>
      <c r="D103" s="31"/>
      <c r="E103" s="31"/>
    </row>
    <row r="104" spans="2:5" ht="15" x14ac:dyDescent="0.2">
      <c r="B104" s="31"/>
      <c r="C104" s="31"/>
      <c r="D104" s="31"/>
      <c r="E104" s="31"/>
    </row>
    <row r="105" spans="2:5" ht="15" x14ac:dyDescent="0.2">
      <c r="B105" s="31"/>
      <c r="C105" s="31"/>
      <c r="D105" s="31"/>
      <c r="E105" s="31"/>
    </row>
    <row r="106" spans="2:5" ht="15" x14ac:dyDescent="0.2">
      <c r="B106" s="31"/>
      <c r="C106" s="31"/>
      <c r="D106" s="31"/>
      <c r="E106" s="31"/>
    </row>
    <row r="107" spans="2:5" ht="15" x14ac:dyDescent="0.2">
      <c r="B107" s="31"/>
      <c r="C107" s="31"/>
      <c r="D107" s="31"/>
      <c r="E107" s="31"/>
    </row>
    <row r="108" spans="2:5" ht="15" x14ac:dyDescent="0.2">
      <c r="B108" s="31"/>
      <c r="C108" s="31"/>
      <c r="D108" s="31"/>
      <c r="E108" s="31"/>
    </row>
    <row r="109" spans="2:5" ht="15" x14ac:dyDescent="0.2">
      <c r="B109" s="31"/>
      <c r="C109" s="31"/>
      <c r="D109" s="31"/>
      <c r="E109" s="31"/>
    </row>
    <row r="110" spans="2:5" ht="15" x14ac:dyDescent="0.2">
      <c r="B110" s="31"/>
      <c r="C110" s="31"/>
      <c r="D110" s="31"/>
      <c r="E110" s="31"/>
    </row>
    <row r="111" spans="2:5" ht="15" x14ac:dyDescent="0.2">
      <c r="C111" s="31"/>
      <c r="D111" s="31"/>
      <c r="E111" s="31"/>
    </row>
  </sheetData>
  <mergeCells count="35">
    <mergeCell ref="F11:K11"/>
    <mergeCell ref="AF8:AK8"/>
    <mergeCell ref="I9:K9"/>
    <mergeCell ref="Z8:AE8"/>
    <mergeCell ref="T8:Y8"/>
    <mergeCell ref="AF9:AH9"/>
    <mergeCell ref="W9:Y9"/>
    <mergeCell ref="F9:H9"/>
    <mergeCell ref="M9:O9"/>
    <mergeCell ref="P9:R9"/>
    <mergeCell ref="T9:V9"/>
    <mergeCell ref="Z9:AB9"/>
    <mergeCell ref="AC9:AE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BE8:BJ8"/>
    <mergeCell ref="AY8:BD8"/>
    <mergeCell ref="AS8:AX8"/>
    <mergeCell ref="AM8:AR8"/>
    <mergeCell ref="BH9:BJ9"/>
    <mergeCell ref="AM9:AO9"/>
  </mergeCells>
  <pageMargins left="0.75" right="0.75" top="1" bottom="1" header="0.5" footer="0.5"/>
  <pageSetup paperSize="9" scale="20"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9999"/>
  </sheetPr>
  <dimension ref="B1:I13"/>
  <sheetViews>
    <sheetView zoomScale="80" zoomScaleNormal="80" workbookViewId="0"/>
  </sheetViews>
  <sheetFormatPr defaultColWidth="9.28515625" defaultRowHeight="12.75" x14ac:dyDescent="0.2"/>
  <cols>
    <col min="1" max="1" width="12" style="22" customWidth="1"/>
    <col min="2" max="2" width="34.28515625" style="22" customWidth="1"/>
    <col min="3" max="3" width="25.5703125" style="22" customWidth="1"/>
    <col min="4" max="4" width="50.28515625" style="22" customWidth="1"/>
    <col min="5" max="5" width="20.28515625" style="22" customWidth="1"/>
    <col min="6" max="6" width="5.7109375" style="22" customWidth="1"/>
    <col min="7" max="9" width="19.7109375" style="22" customWidth="1"/>
    <col min="10" max="10" width="18.28515625" style="22" customWidth="1"/>
    <col min="11" max="16384" width="9.28515625" style="22"/>
  </cols>
  <sheetData>
    <row r="1" spans="2:9" ht="20.25" x14ac:dyDescent="0.3">
      <c r="B1" s="23" t="s">
        <v>238</v>
      </c>
      <c r="C1" s="21"/>
      <c r="D1" s="21"/>
      <c r="E1" s="21"/>
      <c r="F1" s="21"/>
      <c r="G1" s="21"/>
      <c r="H1" s="21"/>
      <c r="I1" s="21"/>
    </row>
    <row r="2" spans="2:9" ht="15" x14ac:dyDescent="0.25">
      <c r="B2" s="52" t="str">
        <f>Tradingname</f>
        <v>APA OPERATIONS PTY LIMITED</v>
      </c>
      <c r="C2" s="53"/>
    </row>
    <row r="3" spans="2:9" ht="18" customHeight="1" x14ac:dyDescent="0.45">
      <c r="B3" s="54" t="s">
        <v>240</v>
      </c>
      <c r="C3" s="55" t="str">
        <f>TEXT(Yearstart,"dd/mm/yyyy")&amp;" to "&amp;TEXT(Yearending,"dd/mm/yyyy")</f>
        <v>01/07/2022 to 30/06/2023</v>
      </c>
      <c r="D3" s="47"/>
      <c r="E3" s="47"/>
    </row>
    <row r="4" spans="2:9" ht="20.25" x14ac:dyDescent="0.3">
      <c r="B4" s="20"/>
    </row>
    <row r="5" spans="2:9" ht="15.75" x14ac:dyDescent="0.25">
      <c r="B5" s="32" t="s">
        <v>239</v>
      </c>
    </row>
    <row r="6" spans="2:9" x14ac:dyDescent="0.2">
      <c r="B6" s="24"/>
      <c r="C6" s="27"/>
      <c r="D6" s="27"/>
      <c r="E6" s="27"/>
      <c r="G6" s="33"/>
      <c r="H6" s="29"/>
      <c r="I6" s="29"/>
    </row>
    <row r="7" spans="2:9" ht="57" customHeight="1" x14ac:dyDescent="0.2">
      <c r="B7" s="517" t="s">
        <v>138</v>
      </c>
      <c r="C7" s="518"/>
      <c r="D7" s="518"/>
      <c r="E7" s="519"/>
    </row>
    <row r="8" spans="2:9" ht="13.5" customHeight="1" x14ac:dyDescent="0.2">
      <c r="B8" s="520"/>
      <c r="C8" s="521"/>
      <c r="D8" s="521"/>
      <c r="E8" s="522"/>
    </row>
    <row r="9" spans="2:9" ht="13.5" customHeight="1" x14ac:dyDescent="0.2">
      <c r="B9" s="516"/>
      <c r="C9" s="516"/>
      <c r="D9" s="516"/>
      <c r="E9" s="516"/>
    </row>
    <row r="10" spans="2:9" ht="13.5" customHeight="1" x14ac:dyDescent="0.2">
      <c r="B10" s="516"/>
      <c r="C10" s="516"/>
      <c r="D10" s="516"/>
      <c r="E10" s="516"/>
    </row>
    <row r="11" spans="2:9" ht="13.5" customHeight="1" x14ac:dyDescent="0.2">
      <c r="B11" s="516"/>
      <c r="C11" s="516"/>
      <c r="D11" s="516"/>
      <c r="E11" s="516"/>
    </row>
    <row r="12" spans="2:9" ht="13.5" customHeight="1" x14ac:dyDescent="0.2">
      <c r="B12" s="516"/>
      <c r="C12" s="516"/>
      <c r="D12" s="516"/>
      <c r="E12" s="516"/>
    </row>
    <row r="13" spans="2:9" ht="13.5" customHeight="1" x14ac:dyDescent="0.2">
      <c r="B13" s="516"/>
      <c r="C13" s="516"/>
      <c r="D13" s="516"/>
      <c r="E13" s="516"/>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E9D9"/>
  </sheetPr>
  <dimension ref="A1"/>
  <sheetViews>
    <sheetView zoomScaleNormal="100" workbookViewId="0"/>
  </sheetViews>
  <sheetFormatPr defaultColWidth="9" defaultRowHeight="12.75" x14ac:dyDescent="0.2"/>
  <cols>
    <col min="1" max="16384" width="9" style="347"/>
  </cols>
  <sheetData/>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27"/>
  <sheetViews>
    <sheetView zoomScale="80" zoomScaleNormal="80" workbookViewId="0"/>
  </sheetViews>
  <sheetFormatPr defaultColWidth="9.28515625" defaultRowHeight="12.75" x14ac:dyDescent="0.2"/>
  <cols>
    <col min="1" max="1" width="11.7109375" style="22" customWidth="1"/>
    <col min="2" max="2" width="22.42578125" style="22" customWidth="1"/>
    <col min="3" max="11" width="14.28515625" style="22" customWidth="1"/>
    <col min="12" max="16384" width="9.28515625" style="22"/>
  </cols>
  <sheetData>
    <row r="1" spans="2:22" ht="20.25" x14ac:dyDescent="0.3">
      <c r="B1" s="23" t="s">
        <v>230</v>
      </c>
      <c r="C1" s="21"/>
      <c r="D1" s="21"/>
    </row>
    <row r="2" spans="2:22" ht="15" x14ac:dyDescent="0.25">
      <c r="B2" s="52" t="str">
        <f>Tradingname</f>
        <v>APA OPERATIONS PTY LIMITED</v>
      </c>
      <c r="C2" s="53"/>
    </row>
    <row r="3" spans="2:22" ht="15.75" customHeight="1" x14ac:dyDescent="0.45">
      <c r="B3" s="54" t="s">
        <v>181</v>
      </c>
      <c r="C3" s="55">
        <f>Yearending</f>
        <v>45107</v>
      </c>
      <c r="D3" s="47"/>
    </row>
    <row r="4" spans="2:22" ht="20.25" x14ac:dyDescent="0.3">
      <c r="B4" s="20"/>
    </row>
    <row r="5" spans="2:22" ht="14.25" x14ac:dyDescent="0.2">
      <c r="B5" s="395" t="s">
        <v>631</v>
      </c>
      <c r="C5" s="352"/>
      <c r="D5" s="352"/>
      <c r="E5" s="352"/>
      <c r="F5" s="352"/>
      <c r="G5" s="352"/>
      <c r="H5" s="352"/>
      <c r="I5" s="352"/>
      <c r="J5" s="352"/>
      <c r="K5" s="352"/>
    </row>
    <row r="6" spans="2:22" ht="13.5" thickBot="1" x14ac:dyDescent="0.25">
      <c r="C6" s="352"/>
      <c r="D6" s="352"/>
      <c r="E6" s="352"/>
      <c r="F6" s="352"/>
      <c r="G6" s="352"/>
      <c r="H6" s="352"/>
      <c r="I6" s="352"/>
      <c r="J6" s="352"/>
      <c r="K6" s="352"/>
    </row>
    <row r="7" spans="2:22" s="408" customFormat="1" ht="31.9" customHeight="1" thickBot="1" x14ac:dyDescent="0.25">
      <c r="B7" s="409" t="s">
        <v>278</v>
      </c>
      <c r="C7" s="523" t="s">
        <v>664</v>
      </c>
      <c r="D7" s="524"/>
      <c r="E7" s="524"/>
      <c r="F7" s="524"/>
      <c r="G7" s="524"/>
      <c r="H7" s="524"/>
      <c r="I7" s="524"/>
      <c r="J7" s="524"/>
      <c r="K7" s="525"/>
      <c r="M7" s="558"/>
      <c r="N7" s="558"/>
      <c r="O7" s="558"/>
      <c r="P7" s="558"/>
      <c r="Q7" s="558"/>
      <c r="R7" s="558"/>
      <c r="S7" s="558"/>
      <c r="T7" s="558"/>
      <c r="U7" s="558"/>
      <c r="V7" s="558"/>
    </row>
    <row r="8" spans="2:22" ht="18" customHeight="1" thickBot="1" x14ac:dyDescent="0.25">
      <c r="B8" s="396">
        <v>1.1000000000000001</v>
      </c>
      <c r="C8" s="523" t="s">
        <v>632</v>
      </c>
      <c r="D8" s="524"/>
      <c r="E8" s="524"/>
      <c r="F8" s="524"/>
      <c r="G8" s="524"/>
      <c r="H8" s="524"/>
      <c r="I8" s="524"/>
      <c r="J8" s="524"/>
      <c r="K8" s="525"/>
    </row>
    <row r="9" spans="2:22" ht="31.5" customHeight="1" thickBot="1" x14ac:dyDescent="0.25">
      <c r="B9" s="396">
        <v>1.2</v>
      </c>
      <c r="C9" s="523" t="s">
        <v>633</v>
      </c>
      <c r="D9" s="524"/>
      <c r="E9" s="524"/>
      <c r="F9" s="524"/>
      <c r="G9" s="524"/>
      <c r="H9" s="524"/>
      <c r="I9" s="524"/>
      <c r="J9" s="524"/>
      <c r="K9" s="525"/>
    </row>
    <row r="10" spans="2:22" ht="274.5" customHeight="1" thickBot="1" x14ac:dyDescent="0.25">
      <c r="B10" s="420">
        <v>2.1</v>
      </c>
      <c r="C10" s="559" t="s">
        <v>667</v>
      </c>
      <c r="D10" s="560"/>
      <c r="E10" s="560"/>
      <c r="F10" s="560"/>
      <c r="G10" s="560"/>
      <c r="H10" s="560"/>
      <c r="I10" s="560"/>
      <c r="J10" s="560"/>
      <c r="K10" s="561"/>
    </row>
    <row r="11" spans="2:22" ht="30.75" customHeight="1" thickBot="1" x14ac:dyDescent="0.25">
      <c r="B11" s="396" t="s">
        <v>372</v>
      </c>
      <c r="C11" s="562" t="s">
        <v>656</v>
      </c>
      <c r="D11" s="563"/>
      <c r="E11" s="563"/>
      <c r="F11" s="563"/>
      <c r="G11" s="563"/>
      <c r="H11" s="563"/>
      <c r="I11" s="563"/>
      <c r="J11" s="563"/>
      <c r="K11" s="564"/>
    </row>
    <row r="12" spans="2:22" ht="32.25" customHeight="1" thickBot="1" x14ac:dyDescent="0.25">
      <c r="B12" s="410">
        <v>3.1</v>
      </c>
      <c r="C12" s="531" t="s">
        <v>657</v>
      </c>
      <c r="D12" s="532"/>
      <c r="E12" s="532"/>
      <c r="F12" s="532"/>
      <c r="G12" s="532"/>
      <c r="H12" s="532"/>
      <c r="I12" s="532"/>
      <c r="J12" s="532"/>
      <c r="K12" s="533"/>
    </row>
    <row r="13" spans="2:22" ht="54" customHeight="1" thickBot="1" x14ac:dyDescent="0.25">
      <c r="B13" s="409" t="s">
        <v>276</v>
      </c>
      <c r="C13" s="531" t="s">
        <v>663</v>
      </c>
      <c r="D13" s="532"/>
      <c r="E13" s="532"/>
      <c r="F13" s="532"/>
      <c r="G13" s="532"/>
      <c r="H13" s="532"/>
      <c r="I13" s="532"/>
      <c r="J13" s="532"/>
      <c r="K13" s="533"/>
    </row>
    <row r="14" spans="2:22" ht="14.65" customHeight="1" x14ac:dyDescent="0.2">
      <c r="B14" s="556" t="s">
        <v>260</v>
      </c>
      <c r="C14" s="531" t="s">
        <v>665</v>
      </c>
      <c r="D14" s="532"/>
      <c r="E14" s="532"/>
      <c r="F14" s="532"/>
      <c r="G14" s="532"/>
      <c r="H14" s="532"/>
      <c r="I14" s="532"/>
      <c r="J14" s="532"/>
      <c r="K14" s="533"/>
    </row>
    <row r="15" spans="2:22" ht="14.65" customHeight="1" x14ac:dyDescent="0.2">
      <c r="B15" s="555"/>
      <c r="C15" s="534" t="s">
        <v>670</v>
      </c>
      <c r="D15" s="535"/>
      <c r="E15" s="535"/>
      <c r="F15" s="535"/>
      <c r="G15" s="535"/>
      <c r="H15" s="535"/>
      <c r="I15" s="535"/>
      <c r="J15" s="535"/>
      <c r="K15" s="536"/>
    </row>
    <row r="16" spans="2:22" ht="37.5" customHeight="1" thickBot="1" x14ac:dyDescent="0.25">
      <c r="B16" s="557"/>
      <c r="C16" s="546" t="s">
        <v>662</v>
      </c>
      <c r="D16" s="547"/>
      <c r="E16" s="547"/>
      <c r="F16" s="547"/>
      <c r="G16" s="547"/>
      <c r="H16" s="547"/>
      <c r="I16" s="547"/>
      <c r="J16" s="547"/>
      <c r="K16" s="548"/>
    </row>
    <row r="17" spans="2:11" ht="14.65" customHeight="1" x14ac:dyDescent="0.2">
      <c r="B17" s="555" t="s">
        <v>287</v>
      </c>
      <c r="C17" s="537" t="s">
        <v>634</v>
      </c>
      <c r="D17" s="538"/>
      <c r="E17" s="538"/>
      <c r="F17" s="538"/>
      <c r="G17" s="538"/>
      <c r="H17" s="538"/>
      <c r="I17" s="538"/>
      <c r="J17" s="538"/>
      <c r="K17" s="539"/>
    </row>
    <row r="18" spans="2:11" ht="19.5" customHeight="1" thickBot="1" x14ac:dyDescent="0.25">
      <c r="B18" s="555"/>
      <c r="C18" s="534" t="s">
        <v>635</v>
      </c>
      <c r="D18" s="535"/>
      <c r="E18" s="535"/>
      <c r="F18" s="535"/>
      <c r="G18" s="535"/>
      <c r="H18" s="535"/>
      <c r="I18" s="535"/>
      <c r="J18" s="535"/>
      <c r="K18" s="536"/>
    </row>
    <row r="19" spans="2:11" ht="32.65" customHeight="1" thickBot="1" x14ac:dyDescent="0.25">
      <c r="B19" s="424">
        <v>3.4</v>
      </c>
      <c r="C19" s="523" t="s">
        <v>658</v>
      </c>
      <c r="D19" s="524"/>
      <c r="E19" s="524"/>
      <c r="F19" s="524"/>
      <c r="G19" s="524"/>
      <c r="H19" s="524"/>
      <c r="I19" s="524"/>
      <c r="J19" s="524"/>
      <c r="K19" s="525"/>
    </row>
    <row r="20" spans="2:11" ht="15" customHeight="1" thickBot="1" x14ac:dyDescent="0.25">
      <c r="B20" s="552">
        <v>4.0999999999999996</v>
      </c>
      <c r="C20" s="526" t="s">
        <v>659</v>
      </c>
      <c r="D20" s="526"/>
      <c r="E20" s="526"/>
      <c r="F20" s="526"/>
      <c r="G20" s="526"/>
      <c r="H20" s="526"/>
      <c r="I20" s="526"/>
      <c r="J20" s="526"/>
      <c r="K20" s="527"/>
    </row>
    <row r="21" spans="2:11" ht="33.75" customHeight="1" x14ac:dyDescent="0.2">
      <c r="B21" s="553"/>
      <c r="C21" s="528" t="s">
        <v>668</v>
      </c>
      <c r="D21" s="529"/>
      <c r="E21" s="529"/>
      <c r="F21" s="529"/>
      <c r="G21" s="529"/>
      <c r="H21" s="529"/>
      <c r="I21" s="529"/>
      <c r="J21" s="529"/>
      <c r="K21" s="530"/>
    </row>
    <row r="22" spans="2:11" ht="78.75" customHeight="1" x14ac:dyDescent="0.2">
      <c r="B22" s="553"/>
      <c r="C22" s="549" t="s">
        <v>669</v>
      </c>
      <c r="D22" s="550"/>
      <c r="E22" s="550"/>
      <c r="F22" s="550"/>
      <c r="G22" s="550"/>
      <c r="H22" s="550"/>
      <c r="I22" s="550"/>
      <c r="J22" s="550"/>
      <c r="K22" s="551"/>
    </row>
    <row r="23" spans="2:11" ht="15.75" hidden="1" customHeight="1" x14ac:dyDescent="0.2">
      <c r="B23" s="553"/>
      <c r="C23" s="421"/>
      <c r="D23" s="422"/>
      <c r="E23" s="422"/>
      <c r="F23" s="422"/>
      <c r="G23" s="422"/>
      <c r="H23" s="422"/>
      <c r="I23" s="422"/>
      <c r="J23" s="422"/>
      <c r="K23" s="423"/>
    </row>
    <row r="24" spans="2:11" ht="37.5" customHeight="1" x14ac:dyDescent="0.2">
      <c r="B24" s="553"/>
      <c r="C24" s="543" t="s">
        <v>645</v>
      </c>
      <c r="D24" s="544"/>
      <c r="E24" s="544"/>
      <c r="F24" s="544"/>
      <c r="G24" s="544"/>
      <c r="H24" s="544"/>
      <c r="I24" s="544"/>
      <c r="J24" s="544"/>
      <c r="K24" s="545"/>
    </row>
    <row r="25" spans="2:11" ht="22.5" customHeight="1" thickBot="1" x14ac:dyDescent="0.25">
      <c r="B25" s="554"/>
      <c r="C25" s="540" t="s">
        <v>666</v>
      </c>
      <c r="D25" s="541"/>
      <c r="E25" s="541"/>
      <c r="F25" s="541"/>
      <c r="G25" s="541"/>
      <c r="H25" s="541"/>
      <c r="I25" s="541"/>
      <c r="J25" s="541"/>
      <c r="K25" s="542"/>
    </row>
    <row r="26" spans="2:11" ht="84.75" customHeight="1" thickBot="1" x14ac:dyDescent="0.25">
      <c r="B26" s="419" t="s">
        <v>636</v>
      </c>
      <c r="C26" s="540" t="s">
        <v>660</v>
      </c>
      <c r="D26" s="541"/>
      <c r="E26" s="541"/>
      <c r="F26" s="541"/>
      <c r="G26" s="541"/>
      <c r="H26" s="541"/>
      <c r="I26" s="541"/>
      <c r="J26" s="541"/>
      <c r="K26" s="542"/>
    </row>
    <row r="27" spans="2:11" ht="60" customHeight="1" thickBot="1" x14ac:dyDescent="0.25">
      <c r="B27" s="396">
        <v>5.0999999999999996</v>
      </c>
      <c r="C27" s="523" t="s">
        <v>637</v>
      </c>
      <c r="D27" s="524"/>
      <c r="E27" s="524"/>
      <c r="F27" s="524"/>
      <c r="G27" s="524"/>
      <c r="H27" s="524"/>
      <c r="I27" s="524"/>
      <c r="J27" s="524"/>
      <c r="K27" s="525"/>
    </row>
  </sheetData>
  <mergeCells count="24">
    <mergeCell ref="B20:B25"/>
    <mergeCell ref="B17:B18"/>
    <mergeCell ref="B14:B16"/>
    <mergeCell ref="M7:V7"/>
    <mergeCell ref="C8:K8"/>
    <mergeCell ref="C13:K13"/>
    <mergeCell ref="C10:K10"/>
    <mergeCell ref="C9:K9"/>
    <mergeCell ref="C11:K11"/>
    <mergeCell ref="C27:K27"/>
    <mergeCell ref="C20:K20"/>
    <mergeCell ref="C7:K7"/>
    <mergeCell ref="C21:K21"/>
    <mergeCell ref="C19:K19"/>
    <mergeCell ref="C14:K14"/>
    <mergeCell ref="C15:K15"/>
    <mergeCell ref="C17:K17"/>
    <mergeCell ref="C18:K18"/>
    <mergeCell ref="C12:K12"/>
    <mergeCell ref="C26:K26"/>
    <mergeCell ref="C24:K24"/>
    <mergeCell ref="C16:K16"/>
    <mergeCell ref="C22:K22"/>
    <mergeCell ref="C25:K25"/>
  </mergeCells>
  <pageMargins left="0.25" right="0.25" top="0.75" bottom="0.75" header="0.3" footer="0.3"/>
  <pageSetup paperSize="9" scale="48" orientation="landscape" r:id="rId1"/>
  <colBreaks count="1" manualBreakCount="1">
    <brk id="11" max="1048575"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pageSetUpPr fitToPage="1"/>
  </sheetPr>
  <dimension ref="A1:P95"/>
  <sheetViews>
    <sheetView zoomScale="80" zoomScaleNormal="80" workbookViewId="0"/>
  </sheetViews>
  <sheetFormatPr defaultColWidth="9" defaultRowHeight="12.75" x14ac:dyDescent="0.2"/>
  <cols>
    <col min="1" max="1" width="10.7109375" style="182" customWidth="1"/>
    <col min="2" max="2" width="15.7109375" style="187" customWidth="1"/>
    <col min="3" max="3" width="27.42578125" style="182" customWidth="1"/>
    <col min="4" max="4" width="22.7109375" style="187" customWidth="1"/>
    <col min="5" max="5" width="23.5703125" style="182" customWidth="1"/>
    <col min="6" max="6" width="25.28515625" style="182" customWidth="1"/>
    <col min="7" max="7" width="63.7109375" style="182" customWidth="1"/>
    <col min="8" max="8" width="19.28515625" style="190" customWidth="1"/>
    <col min="9" max="9" width="16.5703125" style="190" customWidth="1"/>
    <col min="10" max="10" width="12.42578125" style="190" customWidth="1"/>
    <col min="11" max="11" width="9.7109375" style="190" customWidth="1"/>
    <col min="12" max="12" width="9" style="190" customWidth="1"/>
    <col min="13" max="13" width="9" style="190"/>
    <col min="14" max="14" width="11.28515625" style="190" customWidth="1"/>
    <col min="15" max="15" width="9" style="190"/>
    <col min="16" max="16" width="82.28515625" style="190" customWidth="1"/>
    <col min="17" max="16384" width="9" style="182"/>
  </cols>
  <sheetData>
    <row r="1" spans="1:16" ht="22.35" customHeight="1" x14ac:dyDescent="0.2">
      <c r="H1" s="377"/>
    </row>
    <row r="2" spans="1:16" ht="28.5" customHeight="1" x14ac:dyDescent="0.2">
      <c r="A2" s="195" t="s">
        <v>241</v>
      </c>
      <c r="B2" s="196" t="s">
        <v>242</v>
      </c>
      <c r="C2" s="195" t="s">
        <v>243</v>
      </c>
      <c r="D2" s="195" t="s">
        <v>244</v>
      </c>
      <c r="E2" s="195" t="s">
        <v>245</v>
      </c>
      <c r="F2" s="195" t="s">
        <v>246</v>
      </c>
      <c r="G2" s="195" t="s">
        <v>247</v>
      </c>
      <c r="H2" s="191"/>
      <c r="I2" s="191"/>
      <c r="J2" s="191"/>
      <c r="K2" s="191"/>
      <c r="L2" s="191"/>
      <c r="M2" s="191"/>
      <c r="N2" s="191"/>
      <c r="O2" s="191"/>
      <c r="P2" s="191"/>
    </row>
    <row r="3" spans="1:16" s="185" customFormat="1" ht="25.5" x14ac:dyDescent="0.2">
      <c r="A3" s="183">
        <v>44084</v>
      </c>
      <c r="B3" s="184">
        <v>1</v>
      </c>
      <c r="C3" s="378" t="s">
        <v>250</v>
      </c>
      <c r="D3" s="379"/>
      <c r="E3" s="380"/>
      <c r="F3" s="380" t="s">
        <v>251</v>
      </c>
      <c r="G3" s="380" t="s">
        <v>329</v>
      </c>
      <c r="H3" s="192"/>
      <c r="I3" s="193"/>
      <c r="J3" s="193"/>
      <c r="K3" s="193"/>
      <c r="L3" s="193"/>
      <c r="M3" s="193"/>
      <c r="N3" s="193"/>
      <c r="O3" s="193"/>
      <c r="P3" s="194"/>
    </row>
    <row r="4" spans="1:16" s="185" customFormat="1" ht="25.5" x14ac:dyDescent="0.2">
      <c r="A4" s="183">
        <v>44084</v>
      </c>
      <c r="B4" s="184">
        <f>B3+1</f>
        <v>2</v>
      </c>
      <c r="C4" s="378" t="s">
        <v>252</v>
      </c>
      <c r="D4" s="381">
        <v>2.1</v>
      </c>
      <c r="E4" s="380" t="s">
        <v>253</v>
      </c>
      <c r="F4" s="378" t="s">
        <v>254</v>
      </c>
      <c r="G4" s="380" t="s">
        <v>255</v>
      </c>
      <c r="H4" s="192"/>
      <c r="I4" s="193"/>
      <c r="J4" s="193"/>
      <c r="K4" s="193"/>
      <c r="L4" s="193"/>
      <c r="M4" s="193"/>
      <c r="N4" s="193"/>
      <c r="O4" s="193"/>
      <c r="P4" s="194"/>
    </row>
    <row r="5" spans="1:16" s="185" customFormat="1" ht="25.5" x14ac:dyDescent="0.2">
      <c r="A5" s="183">
        <v>44084</v>
      </c>
      <c r="B5" s="184">
        <f>B4+1</f>
        <v>3</v>
      </c>
      <c r="C5" s="378" t="s">
        <v>521</v>
      </c>
      <c r="D5" s="379">
        <v>3.1</v>
      </c>
      <c r="E5" s="380" t="s">
        <v>256</v>
      </c>
      <c r="F5" s="378" t="s">
        <v>257</v>
      </c>
      <c r="G5" s="380" t="s">
        <v>258</v>
      </c>
      <c r="H5" s="192"/>
      <c r="I5" s="193"/>
      <c r="J5" s="193"/>
      <c r="K5" s="193"/>
      <c r="L5" s="193"/>
      <c r="M5" s="193"/>
      <c r="N5" s="193"/>
      <c r="O5" s="193"/>
      <c r="P5" s="194"/>
    </row>
    <row r="6" spans="1:16" s="185" customFormat="1" ht="25.5" x14ac:dyDescent="0.2">
      <c r="A6" s="183">
        <v>44084</v>
      </c>
      <c r="B6" s="184">
        <f t="shared" ref="B6:B69" si="0">B5+1</f>
        <v>4</v>
      </c>
      <c r="C6" s="378" t="s">
        <v>259</v>
      </c>
      <c r="D6" s="379" t="s">
        <v>260</v>
      </c>
      <c r="E6" s="380" t="s">
        <v>261</v>
      </c>
      <c r="F6" s="378" t="s">
        <v>262</v>
      </c>
      <c r="G6" s="380" t="s">
        <v>263</v>
      </c>
      <c r="H6" s="192"/>
      <c r="I6" s="193"/>
      <c r="J6" s="193"/>
      <c r="K6" s="193"/>
      <c r="L6" s="193"/>
      <c r="M6" s="193"/>
      <c r="N6" s="193"/>
      <c r="O6" s="193"/>
      <c r="P6" s="194"/>
    </row>
    <row r="7" spans="1:16" s="185" customFormat="1" ht="48.75" customHeight="1" x14ac:dyDescent="0.2">
      <c r="A7" s="183">
        <v>44084</v>
      </c>
      <c r="B7" s="184">
        <f t="shared" si="0"/>
        <v>5</v>
      </c>
      <c r="C7" s="378" t="s">
        <v>259</v>
      </c>
      <c r="D7" s="379" t="s">
        <v>260</v>
      </c>
      <c r="E7" s="380" t="s">
        <v>264</v>
      </c>
      <c r="F7" s="378" t="s">
        <v>265</v>
      </c>
      <c r="G7" s="380" t="s">
        <v>266</v>
      </c>
      <c r="H7" s="192"/>
      <c r="I7" s="193"/>
      <c r="J7" s="193"/>
      <c r="K7" s="193"/>
      <c r="L7" s="193"/>
      <c r="M7" s="193"/>
      <c r="N7" s="193"/>
      <c r="O7" s="193"/>
      <c r="P7" s="194"/>
    </row>
    <row r="8" spans="1:16" s="185" customFormat="1" ht="99" customHeight="1" x14ac:dyDescent="0.2">
      <c r="A8" s="183">
        <v>44084</v>
      </c>
      <c r="B8" s="184">
        <f t="shared" si="0"/>
        <v>6</v>
      </c>
      <c r="C8" s="378" t="s">
        <v>259</v>
      </c>
      <c r="D8" s="379" t="s">
        <v>260</v>
      </c>
      <c r="E8" s="380" t="s">
        <v>267</v>
      </c>
      <c r="F8" s="378" t="s">
        <v>268</v>
      </c>
      <c r="G8" s="380" t="s">
        <v>269</v>
      </c>
      <c r="H8" s="192"/>
      <c r="I8" s="193"/>
      <c r="J8" s="193"/>
      <c r="K8" s="193"/>
      <c r="L8" s="193"/>
      <c r="M8" s="193"/>
      <c r="N8" s="193"/>
      <c r="O8" s="193"/>
      <c r="P8" s="194"/>
    </row>
    <row r="9" spans="1:16" s="185" customFormat="1" ht="33" customHeight="1" x14ac:dyDescent="0.2">
      <c r="A9" s="183">
        <v>44084</v>
      </c>
      <c r="B9" s="184">
        <f t="shared" si="0"/>
        <v>7</v>
      </c>
      <c r="C9" s="378" t="s">
        <v>521</v>
      </c>
      <c r="D9" s="379">
        <v>3.1</v>
      </c>
      <c r="E9" s="380" t="s">
        <v>270</v>
      </c>
      <c r="F9" s="378" t="s">
        <v>271</v>
      </c>
      <c r="G9" s="380" t="s">
        <v>272</v>
      </c>
      <c r="H9" s="192"/>
      <c r="I9" s="193"/>
      <c r="J9" s="193"/>
      <c r="K9" s="193"/>
      <c r="L9" s="193"/>
      <c r="M9" s="193"/>
      <c r="N9" s="193"/>
      <c r="O9" s="193"/>
      <c r="P9" s="194"/>
    </row>
    <row r="10" spans="1:16" s="185" customFormat="1" x14ac:dyDescent="0.2">
      <c r="A10" s="183">
        <v>44084</v>
      </c>
      <c r="B10" s="184">
        <f t="shared" si="0"/>
        <v>8</v>
      </c>
      <c r="C10" s="378" t="s">
        <v>521</v>
      </c>
      <c r="D10" s="379">
        <v>3.1</v>
      </c>
      <c r="E10" s="378" t="s">
        <v>332</v>
      </c>
      <c r="F10" s="378" t="s">
        <v>248</v>
      </c>
      <c r="G10" s="382" t="s">
        <v>273</v>
      </c>
      <c r="H10" s="192"/>
      <c r="I10" s="193"/>
      <c r="J10" s="193"/>
      <c r="K10" s="193"/>
      <c r="L10" s="193"/>
      <c r="M10" s="193"/>
      <c r="N10" s="193"/>
      <c r="O10" s="193"/>
      <c r="P10" s="194"/>
    </row>
    <row r="11" spans="1:16" s="185" customFormat="1" ht="38.25" x14ac:dyDescent="0.2">
      <c r="A11" s="183">
        <v>44084</v>
      </c>
      <c r="B11" s="184">
        <f t="shared" si="0"/>
        <v>9</v>
      </c>
      <c r="C11" s="378" t="s">
        <v>521</v>
      </c>
      <c r="D11" s="379">
        <v>3.1</v>
      </c>
      <c r="E11" s="380" t="s">
        <v>274</v>
      </c>
      <c r="F11" s="378" t="s">
        <v>275</v>
      </c>
      <c r="G11" s="380" t="s">
        <v>328</v>
      </c>
      <c r="H11" s="192"/>
      <c r="I11" s="193"/>
      <c r="J11" s="193"/>
      <c r="K11" s="193"/>
      <c r="L11" s="193"/>
      <c r="M11" s="193"/>
      <c r="N11" s="193"/>
      <c r="O11" s="193"/>
      <c r="P11" s="194"/>
    </row>
    <row r="12" spans="1:16" s="185" customFormat="1" ht="12.75" customHeight="1" x14ac:dyDescent="0.2">
      <c r="A12" s="183">
        <v>44084</v>
      </c>
      <c r="B12" s="184">
        <f t="shared" si="0"/>
        <v>10</v>
      </c>
      <c r="C12" s="378" t="s">
        <v>249</v>
      </c>
      <c r="D12" s="379" t="s">
        <v>276</v>
      </c>
      <c r="E12" s="383" t="s">
        <v>330</v>
      </c>
      <c r="F12" s="378" t="s">
        <v>271</v>
      </c>
      <c r="G12" s="380" t="s">
        <v>277</v>
      </c>
      <c r="H12" s="192"/>
      <c r="I12" s="193"/>
      <c r="J12" s="193"/>
      <c r="K12" s="193"/>
      <c r="L12" s="193"/>
      <c r="M12" s="193"/>
      <c r="N12" s="193"/>
      <c r="O12" s="193"/>
      <c r="P12" s="194"/>
    </row>
    <row r="13" spans="1:16" s="185" customFormat="1" x14ac:dyDescent="0.2">
      <c r="A13" s="183">
        <v>44084</v>
      </c>
      <c r="B13" s="184">
        <f t="shared" si="0"/>
        <v>11</v>
      </c>
      <c r="C13" s="378" t="s">
        <v>278</v>
      </c>
      <c r="D13" s="379" t="s">
        <v>160</v>
      </c>
      <c r="E13" s="380" t="s">
        <v>279</v>
      </c>
      <c r="F13" s="378" t="s">
        <v>316</v>
      </c>
      <c r="G13" s="380" t="s">
        <v>280</v>
      </c>
      <c r="H13" s="192"/>
      <c r="I13" s="193"/>
      <c r="J13" s="193"/>
      <c r="K13" s="193"/>
      <c r="L13" s="193"/>
      <c r="M13" s="193"/>
      <c r="N13" s="193"/>
      <c r="O13" s="193"/>
      <c r="P13" s="194"/>
    </row>
    <row r="14" spans="1:16" s="185" customFormat="1" ht="38.25" x14ac:dyDescent="0.2">
      <c r="A14" s="183">
        <v>44084</v>
      </c>
      <c r="B14" s="184">
        <f t="shared" si="0"/>
        <v>12</v>
      </c>
      <c r="C14" s="378" t="s">
        <v>281</v>
      </c>
      <c r="D14" s="379" t="s">
        <v>282</v>
      </c>
      <c r="E14" s="380" t="s">
        <v>283</v>
      </c>
      <c r="F14" s="380" t="s">
        <v>284</v>
      </c>
      <c r="G14" s="380" t="s">
        <v>285</v>
      </c>
      <c r="H14" s="192"/>
      <c r="I14" s="193"/>
      <c r="J14" s="193"/>
      <c r="K14" s="193"/>
      <c r="L14" s="193"/>
      <c r="M14" s="193"/>
      <c r="N14" s="193"/>
      <c r="O14" s="193"/>
      <c r="P14" s="194"/>
    </row>
    <row r="15" spans="1:16" s="185" customFormat="1" x14ac:dyDescent="0.2">
      <c r="A15" s="183">
        <v>44084</v>
      </c>
      <c r="B15" s="184">
        <f t="shared" si="0"/>
        <v>13</v>
      </c>
      <c r="C15" s="378" t="s">
        <v>259</v>
      </c>
      <c r="D15" s="379"/>
      <c r="E15" s="380"/>
      <c r="F15" s="378"/>
      <c r="G15" s="380" t="s">
        <v>333</v>
      </c>
      <c r="H15" s="192"/>
      <c r="I15" s="193"/>
      <c r="J15" s="193"/>
      <c r="K15" s="193"/>
      <c r="L15" s="193"/>
      <c r="M15" s="193"/>
      <c r="N15" s="193"/>
      <c r="O15" s="193"/>
      <c r="P15" s="194"/>
    </row>
    <row r="16" spans="1:16" s="185" customFormat="1" x14ac:dyDescent="0.2">
      <c r="A16" s="183">
        <v>44084</v>
      </c>
      <c r="B16" s="184">
        <f t="shared" si="0"/>
        <v>14</v>
      </c>
      <c r="C16" s="378" t="s">
        <v>286</v>
      </c>
      <c r="D16" s="379" t="s">
        <v>287</v>
      </c>
      <c r="E16" s="380" t="s">
        <v>288</v>
      </c>
      <c r="F16" s="378" t="s">
        <v>289</v>
      </c>
      <c r="G16" s="380" t="s">
        <v>290</v>
      </c>
      <c r="H16" s="192"/>
      <c r="I16" s="193"/>
      <c r="J16" s="193"/>
      <c r="K16" s="193"/>
      <c r="L16" s="193"/>
      <c r="M16" s="193"/>
      <c r="N16" s="193"/>
      <c r="O16" s="193"/>
      <c r="P16" s="194"/>
    </row>
    <row r="17" spans="1:16" s="185" customFormat="1" x14ac:dyDescent="0.2">
      <c r="A17" s="183">
        <v>44084</v>
      </c>
      <c r="B17" s="184">
        <f t="shared" si="0"/>
        <v>15</v>
      </c>
      <c r="C17" s="378" t="s">
        <v>521</v>
      </c>
      <c r="D17" s="379">
        <v>3.1</v>
      </c>
      <c r="E17" s="380" t="s">
        <v>291</v>
      </c>
      <c r="F17" s="378" t="s">
        <v>271</v>
      </c>
      <c r="G17" s="380" t="s">
        <v>334</v>
      </c>
      <c r="H17" s="192"/>
      <c r="I17" s="193"/>
      <c r="J17" s="193"/>
      <c r="K17" s="193"/>
      <c r="L17" s="193"/>
      <c r="M17" s="193"/>
      <c r="N17" s="193"/>
      <c r="O17" s="193"/>
      <c r="P17" s="194"/>
    </row>
    <row r="18" spans="1:16" s="185" customFormat="1" x14ac:dyDescent="0.2">
      <c r="A18" s="183">
        <v>44084</v>
      </c>
      <c r="B18" s="184">
        <f t="shared" si="0"/>
        <v>16</v>
      </c>
      <c r="C18" s="378" t="s">
        <v>521</v>
      </c>
      <c r="D18" s="379">
        <v>3.1</v>
      </c>
      <c r="E18" s="380" t="s">
        <v>292</v>
      </c>
      <c r="F18" s="378" t="s">
        <v>248</v>
      </c>
      <c r="G18" s="380" t="s">
        <v>335</v>
      </c>
      <c r="H18" s="192"/>
      <c r="I18" s="193"/>
      <c r="J18" s="193"/>
      <c r="K18" s="193"/>
      <c r="L18" s="193"/>
      <c r="M18" s="193"/>
      <c r="N18" s="193"/>
      <c r="O18" s="193"/>
      <c r="P18" s="194"/>
    </row>
    <row r="19" spans="1:16" s="185" customFormat="1" x14ac:dyDescent="0.2">
      <c r="A19" s="183">
        <v>44084</v>
      </c>
      <c r="B19" s="184">
        <f t="shared" si="0"/>
        <v>17</v>
      </c>
      <c r="C19" s="378" t="s">
        <v>286</v>
      </c>
      <c r="D19" s="379" t="s">
        <v>260</v>
      </c>
      <c r="E19" s="380" t="s">
        <v>293</v>
      </c>
      <c r="F19" s="378" t="s">
        <v>294</v>
      </c>
      <c r="G19" s="380" t="s">
        <v>336</v>
      </c>
      <c r="H19" s="192"/>
      <c r="I19" s="193"/>
      <c r="J19" s="193"/>
      <c r="K19" s="193"/>
      <c r="L19" s="193"/>
      <c r="M19" s="193"/>
      <c r="N19" s="193"/>
      <c r="O19" s="193"/>
      <c r="P19" s="194"/>
    </row>
    <row r="20" spans="1:16" s="185" customFormat="1" x14ac:dyDescent="0.2">
      <c r="A20" s="183">
        <v>44084</v>
      </c>
      <c r="B20" s="184">
        <f t="shared" si="0"/>
        <v>18</v>
      </c>
      <c r="C20" s="378" t="s">
        <v>286</v>
      </c>
      <c r="D20" s="379" t="s">
        <v>287</v>
      </c>
      <c r="E20" s="383" t="s">
        <v>331</v>
      </c>
      <c r="F20" s="378" t="s">
        <v>294</v>
      </c>
      <c r="G20" s="380" t="s">
        <v>337</v>
      </c>
      <c r="H20" s="192"/>
      <c r="I20" s="193"/>
      <c r="J20" s="193"/>
      <c r="K20" s="193"/>
      <c r="L20" s="193"/>
      <c r="M20" s="193"/>
      <c r="N20" s="193"/>
      <c r="O20" s="193"/>
      <c r="P20" s="194"/>
    </row>
    <row r="21" spans="1:16" s="185" customFormat="1" x14ac:dyDescent="0.2">
      <c r="A21" s="183">
        <v>44084</v>
      </c>
      <c r="B21" s="184">
        <f t="shared" si="0"/>
        <v>19</v>
      </c>
      <c r="C21" s="378" t="s">
        <v>295</v>
      </c>
      <c r="D21" s="379">
        <v>4.0999999999999996</v>
      </c>
      <c r="E21" s="380" t="s">
        <v>296</v>
      </c>
      <c r="F21" s="378" t="s">
        <v>271</v>
      </c>
      <c r="G21" s="380" t="s">
        <v>297</v>
      </c>
      <c r="H21" s="192"/>
      <c r="I21" s="193"/>
      <c r="J21" s="193"/>
      <c r="K21" s="193"/>
      <c r="L21" s="193"/>
      <c r="M21" s="193"/>
      <c r="N21" s="193"/>
      <c r="O21" s="193"/>
      <c r="P21" s="194"/>
    </row>
    <row r="22" spans="1:16" s="185" customFormat="1" x14ac:dyDescent="0.2">
      <c r="A22" s="183">
        <v>44084</v>
      </c>
      <c r="B22" s="184">
        <f t="shared" si="0"/>
        <v>20</v>
      </c>
      <c r="C22" s="378" t="s">
        <v>295</v>
      </c>
      <c r="D22" s="379">
        <v>4.0999999999999996</v>
      </c>
      <c r="E22" s="380" t="s">
        <v>298</v>
      </c>
      <c r="F22" s="378" t="s">
        <v>299</v>
      </c>
      <c r="G22" s="380" t="s">
        <v>338</v>
      </c>
      <c r="H22" s="192"/>
      <c r="I22" s="193"/>
      <c r="J22" s="193"/>
      <c r="K22" s="193"/>
      <c r="L22" s="193"/>
      <c r="M22" s="193"/>
      <c r="N22" s="193"/>
      <c r="O22" s="193"/>
      <c r="P22" s="194"/>
    </row>
    <row r="23" spans="1:16" s="185" customFormat="1" ht="27" customHeight="1" x14ac:dyDescent="0.2">
      <c r="A23" s="183">
        <v>44084</v>
      </c>
      <c r="B23" s="184">
        <f t="shared" si="0"/>
        <v>21</v>
      </c>
      <c r="C23" s="378" t="s">
        <v>295</v>
      </c>
      <c r="D23" s="379">
        <v>4.0999999999999996</v>
      </c>
      <c r="E23" s="380" t="s">
        <v>300</v>
      </c>
      <c r="F23" s="378" t="s">
        <v>248</v>
      </c>
      <c r="G23" s="380" t="s">
        <v>339</v>
      </c>
      <c r="H23" s="192"/>
      <c r="I23" s="193"/>
      <c r="J23" s="193"/>
      <c r="K23" s="193"/>
      <c r="L23" s="193"/>
      <c r="M23" s="193"/>
      <c r="N23" s="193"/>
      <c r="O23" s="193"/>
      <c r="P23" s="194"/>
    </row>
    <row r="24" spans="1:16" s="185" customFormat="1" ht="25.5" x14ac:dyDescent="0.2">
      <c r="A24" s="183">
        <v>44084</v>
      </c>
      <c r="B24" s="184">
        <f t="shared" si="0"/>
        <v>22</v>
      </c>
      <c r="C24" s="378" t="s">
        <v>286</v>
      </c>
      <c r="D24" s="379" t="s">
        <v>301</v>
      </c>
      <c r="E24" s="380" t="s">
        <v>302</v>
      </c>
      <c r="F24" s="378" t="s">
        <v>265</v>
      </c>
      <c r="G24" s="380" t="s">
        <v>303</v>
      </c>
      <c r="H24" s="192"/>
      <c r="I24" s="193"/>
      <c r="J24" s="193"/>
      <c r="K24" s="193"/>
      <c r="L24" s="193"/>
      <c r="M24" s="193"/>
      <c r="N24" s="193"/>
      <c r="O24" s="193"/>
      <c r="P24" s="194"/>
    </row>
    <row r="25" spans="1:16" s="185" customFormat="1" x14ac:dyDescent="0.2">
      <c r="A25" s="183">
        <v>44084</v>
      </c>
      <c r="B25" s="184">
        <f t="shared" si="0"/>
        <v>23</v>
      </c>
      <c r="C25" s="185" t="s">
        <v>259</v>
      </c>
      <c r="D25" s="185" t="s">
        <v>260</v>
      </c>
      <c r="E25" s="186" t="s">
        <v>306</v>
      </c>
      <c r="F25" s="185" t="s">
        <v>304</v>
      </c>
      <c r="G25" s="186" t="s">
        <v>327</v>
      </c>
      <c r="H25" s="192"/>
      <c r="I25" s="193"/>
      <c r="J25" s="193"/>
      <c r="K25" s="193"/>
      <c r="L25" s="193"/>
      <c r="M25" s="193"/>
      <c r="N25" s="193"/>
      <c r="O25" s="193"/>
      <c r="P25" s="194"/>
    </row>
    <row r="26" spans="1:16" s="185" customFormat="1" x14ac:dyDescent="0.2">
      <c r="A26" s="183">
        <v>44084</v>
      </c>
      <c r="B26" s="184">
        <f t="shared" si="0"/>
        <v>24</v>
      </c>
      <c r="C26" s="185" t="s">
        <v>259</v>
      </c>
      <c r="D26" s="185" t="s">
        <v>287</v>
      </c>
      <c r="E26" s="186" t="s">
        <v>305</v>
      </c>
      <c r="F26" s="185" t="s">
        <v>304</v>
      </c>
      <c r="G26" s="186" t="s">
        <v>327</v>
      </c>
      <c r="H26" s="192"/>
      <c r="I26" s="193"/>
      <c r="J26" s="193"/>
      <c r="K26" s="193"/>
      <c r="L26" s="193"/>
      <c r="M26" s="193"/>
      <c r="N26" s="193"/>
      <c r="O26" s="193"/>
      <c r="P26" s="194"/>
    </row>
    <row r="27" spans="1:16" s="185" customFormat="1" x14ac:dyDescent="0.2">
      <c r="A27" s="183">
        <v>44084</v>
      </c>
      <c r="B27" s="184">
        <f t="shared" si="0"/>
        <v>25</v>
      </c>
      <c r="C27" s="378" t="s">
        <v>249</v>
      </c>
      <c r="D27" s="379" t="s">
        <v>276</v>
      </c>
      <c r="E27" s="186" t="s">
        <v>315</v>
      </c>
      <c r="F27" s="185" t="s">
        <v>304</v>
      </c>
      <c r="G27" s="186" t="s">
        <v>327</v>
      </c>
      <c r="H27" s="192"/>
      <c r="I27" s="193"/>
      <c r="J27" s="193"/>
      <c r="K27" s="193"/>
      <c r="L27" s="193"/>
      <c r="M27" s="193"/>
      <c r="N27" s="193"/>
      <c r="O27" s="193"/>
      <c r="P27" s="194"/>
    </row>
    <row r="28" spans="1:16" s="185" customFormat="1" x14ac:dyDescent="0.2">
      <c r="A28" s="183">
        <v>44109</v>
      </c>
      <c r="B28" s="184">
        <f t="shared" si="0"/>
        <v>26</v>
      </c>
      <c r="C28" s="185" t="s">
        <v>278</v>
      </c>
      <c r="D28" s="185" t="s">
        <v>160</v>
      </c>
      <c r="E28" s="185" t="s">
        <v>319</v>
      </c>
      <c r="F28" s="185" t="s">
        <v>320</v>
      </c>
      <c r="G28" s="186" t="s">
        <v>321</v>
      </c>
      <c r="H28" s="193"/>
      <c r="I28" s="193"/>
      <c r="J28" s="193"/>
      <c r="K28" s="193"/>
      <c r="L28" s="193"/>
      <c r="M28" s="193"/>
      <c r="N28" s="193"/>
      <c r="O28" s="193"/>
      <c r="P28" s="193"/>
    </row>
    <row r="29" spans="1:16" s="185" customFormat="1" x14ac:dyDescent="0.2">
      <c r="A29" s="183">
        <v>44109</v>
      </c>
      <c r="B29" s="384">
        <f t="shared" si="0"/>
        <v>27</v>
      </c>
      <c r="C29" s="185" t="s">
        <v>249</v>
      </c>
      <c r="D29" s="185" t="s">
        <v>276</v>
      </c>
      <c r="E29" s="185" t="s">
        <v>323</v>
      </c>
      <c r="F29" s="185" t="s">
        <v>320</v>
      </c>
      <c r="G29" s="186" t="s">
        <v>324</v>
      </c>
      <c r="H29" s="193"/>
      <c r="I29" s="193"/>
      <c r="J29" s="193"/>
      <c r="K29" s="193"/>
      <c r="L29" s="193"/>
      <c r="M29" s="193"/>
      <c r="N29" s="193"/>
      <c r="O29" s="193"/>
      <c r="P29" s="193"/>
    </row>
    <row r="30" spans="1:16" x14ac:dyDescent="0.2">
      <c r="A30" s="183">
        <v>44109</v>
      </c>
      <c r="B30" s="384">
        <f t="shared" si="0"/>
        <v>28</v>
      </c>
      <c r="C30" s="185" t="s">
        <v>295</v>
      </c>
      <c r="D30" s="185" t="s">
        <v>276</v>
      </c>
      <c r="E30" s="185" t="s">
        <v>325</v>
      </c>
      <c r="F30" s="185" t="s">
        <v>320</v>
      </c>
      <c r="G30" s="186" t="s">
        <v>324</v>
      </c>
    </row>
    <row r="31" spans="1:16" x14ac:dyDescent="0.2">
      <c r="A31" s="385">
        <v>44377</v>
      </c>
      <c r="B31" s="384">
        <f t="shared" si="0"/>
        <v>29</v>
      </c>
      <c r="C31" s="386" t="s">
        <v>278</v>
      </c>
      <c r="D31" s="387"/>
      <c r="E31" s="388" t="s">
        <v>340</v>
      </c>
      <c r="F31" s="388" t="s">
        <v>341</v>
      </c>
      <c r="G31" s="388" t="s">
        <v>342</v>
      </c>
    </row>
    <row r="32" spans="1:16" x14ac:dyDescent="0.2">
      <c r="A32" s="385">
        <v>44377</v>
      </c>
      <c r="B32" s="384">
        <f t="shared" si="0"/>
        <v>30</v>
      </c>
      <c r="C32" s="386" t="s">
        <v>278</v>
      </c>
      <c r="D32" s="388"/>
      <c r="E32" s="388" t="s">
        <v>343</v>
      </c>
      <c r="F32" s="388" t="s">
        <v>341</v>
      </c>
      <c r="G32" s="388" t="s">
        <v>344</v>
      </c>
    </row>
    <row r="33" spans="1:16" ht="51" x14ac:dyDescent="0.2">
      <c r="A33" s="385">
        <v>44377</v>
      </c>
      <c r="B33" s="384">
        <f t="shared" si="0"/>
        <v>31</v>
      </c>
      <c r="C33" s="386" t="s">
        <v>278</v>
      </c>
      <c r="D33" s="388"/>
      <c r="E33" s="388" t="s">
        <v>345</v>
      </c>
      <c r="F33" s="388" t="s">
        <v>600</v>
      </c>
      <c r="G33" s="388" t="s">
        <v>601</v>
      </c>
    </row>
    <row r="34" spans="1:16" ht="25.5" x14ac:dyDescent="0.2">
      <c r="A34" s="385">
        <v>44377</v>
      </c>
      <c r="B34" s="384">
        <f t="shared" si="0"/>
        <v>32</v>
      </c>
      <c r="C34" s="386" t="s">
        <v>535</v>
      </c>
      <c r="D34" s="389"/>
      <c r="E34" s="388"/>
      <c r="F34" s="388" t="s">
        <v>536</v>
      </c>
      <c r="G34" s="390" t="s">
        <v>602</v>
      </c>
    </row>
    <row r="35" spans="1:16" ht="38.25" x14ac:dyDescent="0.2">
      <c r="A35" s="385">
        <v>44377</v>
      </c>
      <c r="B35" s="384">
        <f t="shared" si="0"/>
        <v>33</v>
      </c>
      <c r="C35" s="386" t="s">
        <v>346</v>
      </c>
      <c r="D35" s="388"/>
      <c r="E35" s="388"/>
      <c r="F35" s="388" t="s">
        <v>347</v>
      </c>
      <c r="G35" s="388" t="s">
        <v>348</v>
      </c>
    </row>
    <row r="36" spans="1:16" x14ac:dyDescent="0.2">
      <c r="A36" s="385">
        <v>44377</v>
      </c>
      <c r="B36" s="384">
        <f t="shared" si="0"/>
        <v>34</v>
      </c>
      <c r="C36" s="386" t="s">
        <v>349</v>
      </c>
      <c r="D36" s="388">
        <v>1.2</v>
      </c>
      <c r="E36" s="388" t="s">
        <v>350</v>
      </c>
      <c r="F36" s="388" t="s">
        <v>351</v>
      </c>
      <c r="G36" s="388" t="s">
        <v>352</v>
      </c>
    </row>
    <row r="37" spans="1:16" x14ac:dyDescent="0.2">
      <c r="A37" s="385">
        <v>44377</v>
      </c>
      <c r="B37" s="384">
        <f t="shared" si="0"/>
        <v>35</v>
      </c>
      <c r="C37" s="386" t="s">
        <v>349</v>
      </c>
      <c r="D37" s="388">
        <v>1.2</v>
      </c>
      <c r="E37" s="388" t="s">
        <v>540</v>
      </c>
      <c r="F37" s="388" t="s">
        <v>541</v>
      </c>
      <c r="G37" s="390" t="s">
        <v>542</v>
      </c>
    </row>
    <row r="38" spans="1:16" s="392" customFormat="1" x14ac:dyDescent="0.2">
      <c r="A38" s="385">
        <v>44377</v>
      </c>
      <c r="B38" s="384">
        <f t="shared" si="0"/>
        <v>36</v>
      </c>
      <c r="C38" s="386" t="s">
        <v>281</v>
      </c>
      <c r="D38" s="389" t="s">
        <v>282</v>
      </c>
      <c r="E38" s="388" t="s">
        <v>283</v>
      </c>
      <c r="F38" s="388" t="s">
        <v>382</v>
      </c>
      <c r="G38" s="390" t="s">
        <v>603</v>
      </c>
      <c r="H38" s="391"/>
      <c r="I38" s="391"/>
      <c r="J38" s="391"/>
      <c r="K38" s="391"/>
      <c r="L38" s="391"/>
      <c r="M38" s="391"/>
      <c r="N38" s="391"/>
      <c r="O38" s="391"/>
      <c r="P38" s="391"/>
    </row>
    <row r="39" spans="1:16" ht="63.75" x14ac:dyDescent="0.2">
      <c r="A39" s="385">
        <v>44377</v>
      </c>
      <c r="B39" s="384">
        <f t="shared" si="0"/>
        <v>37</v>
      </c>
      <c r="C39" s="386" t="s">
        <v>252</v>
      </c>
      <c r="D39" s="388">
        <v>2.1</v>
      </c>
      <c r="E39" s="388" t="s">
        <v>353</v>
      </c>
      <c r="F39" s="388" t="s">
        <v>354</v>
      </c>
      <c r="G39" s="388" t="s">
        <v>355</v>
      </c>
    </row>
    <row r="40" spans="1:16" ht="25.5" x14ac:dyDescent="0.2">
      <c r="A40" s="385">
        <v>44377</v>
      </c>
      <c r="B40" s="384">
        <f t="shared" si="0"/>
        <v>38</v>
      </c>
      <c r="C40" s="386" t="s">
        <v>252</v>
      </c>
      <c r="D40" s="388">
        <v>2.1</v>
      </c>
      <c r="E40" s="388" t="s">
        <v>356</v>
      </c>
      <c r="F40" s="386" t="s">
        <v>254</v>
      </c>
      <c r="G40" s="388" t="s">
        <v>357</v>
      </c>
    </row>
    <row r="41" spans="1:16" ht="25.5" x14ac:dyDescent="0.2">
      <c r="A41" s="385">
        <v>44377</v>
      </c>
      <c r="B41" s="384">
        <f t="shared" si="0"/>
        <v>39</v>
      </c>
      <c r="C41" s="386" t="s">
        <v>252</v>
      </c>
      <c r="D41" s="388">
        <v>2.1</v>
      </c>
      <c r="E41" s="388" t="s">
        <v>545</v>
      </c>
      <c r="F41" s="386" t="s">
        <v>382</v>
      </c>
      <c r="G41" s="388" t="s">
        <v>604</v>
      </c>
    </row>
    <row r="42" spans="1:16" ht="25.5" x14ac:dyDescent="0.2">
      <c r="A42" s="385">
        <v>44377</v>
      </c>
      <c r="B42" s="384">
        <f t="shared" si="0"/>
        <v>40</v>
      </c>
      <c r="C42" s="386" t="s">
        <v>252</v>
      </c>
      <c r="D42" s="388">
        <v>2.1</v>
      </c>
      <c r="E42" s="388" t="s">
        <v>546</v>
      </c>
      <c r="F42" s="386" t="s">
        <v>254</v>
      </c>
      <c r="G42" s="390" t="s">
        <v>605</v>
      </c>
    </row>
    <row r="43" spans="1:16" ht="25.5" x14ac:dyDescent="0.2">
      <c r="A43" s="385">
        <v>44377</v>
      </c>
      <c r="B43" s="384">
        <f t="shared" si="0"/>
        <v>41</v>
      </c>
      <c r="C43" s="386" t="s">
        <v>252</v>
      </c>
      <c r="D43" s="388">
        <v>2.1</v>
      </c>
      <c r="E43" s="388" t="s">
        <v>358</v>
      </c>
      <c r="F43" s="386" t="s">
        <v>254</v>
      </c>
      <c r="G43" s="388" t="s">
        <v>359</v>
      </c>
    </row>
    <row r="44" spans="1:16" ht="38.25" x14ac:dyDescent="0.2">
      <c r="A44" s="385">
        <v>44377</v>
      </c>
      <c r="B44" s="384">
        <f t="shared" si="0"/>
        <v>42</v>
      </c>
      <c r="C44" s="386" t="s">
        <v>360</v>
      </c>
      <c r="D44" s="388" t="s">
        <v>361</v>
      </c>
      <c r="E44" s="388" t="s">
        <v>547</v>
      </c>
      <c r="F44" s="386" t="s">
        <v>362</v>
      </c>
      <c r="G44" s="388" t="s">
        <v>363</v>
      </c>
    </row>
    <row r="45" spans="1:16" ht="76.5" x14ac:dyDescent="0.2">
      <c r="A45" s="385">
        <v>44377</v>
      </c>
      <c r="B45" s="384">
        <f t="shared" si="0"/>
        <v>43</v>
      </c>
      <c r="C45" s="386" t="s">
        <v>360</v>
      </c>
      <c r="D45" s="388" t="s">
        <v>361</v>
      </c>
      <c r="E45" s="388" t="s">
        <v>364</v>
      </c>
      <c r="F45" s="386" t="s">
        <v>365</v>
      </c>
      <c r="G45" s="388" t="s">
        <v>606</v>
      </c>
    </row>
    <row r="46" spans="1:16" ht="38.25" x14ac:dyDescent="0.2">
      <c r="A46" s="385">
        <v>44377</v>
      </c>
      <c r="B46" s="384">
        <f t="shared" si="0"/>
        <v>44</v>
      </c>
      <c r="C46" s="386" t="s">
        <v>360</v>
      </c>
      <c r="D46" s="388" t="s">
        <v>361</v>
      </c>
      <c r="E46" s="388" t="s">
        <v>517</v>
      </c>
      <c r="F46" s="386" t="s">
        <v>607</v>
      </c>
      <c r="G46" s="388" t="s">
        <v>366</v>
      </c>
    </row>
    <row r="47" spans="1:16" ht="25.5" x14ac:dyDescent="0.2">
      <c r="A47" s="385">
        <v>44377</v>
      </c>
      <c r="B47" s="384">
        <f t="shared" si="0"/>
        <v>45</v>
      </c>
      <c r="C47" s="386" t="s">
        <v>360</v>
      </c>
      <c r="D47" s="388" t="s">
        <v>361</v>
      </c>
      <c r="E47" s="388" t="s">
        <v>367</v>
      </c>
      <c r="F47" s="386" t="s">
        <v>368</v>
      </c>
      <c r="G47" s="388" t="s">
        <v>518</v>
      </c>
    </row>
    <row r="48" spans="1:16" x14ac:dyDescent="0.2">
      <c r="A48" s="385">
        <v>44377</v>
      </c>
      <c r="B48" s="384">
        <f t="shared" si="0"/>
        <v>46</v>
      </c>
      <c r="C48" s="386" t="s">
        <v>360</v>
      </c>
      <c r="D48" s="388" t="s">
        <v>361</v>
      </c>
      <c r="E48" s="388" t="s">
        <v>369</v>
      </c>
      <c r="F48" s="386" t="s">
        <v>248</v>
      </c>
      <c r="G48" s="386" t="s">
        <v>370</v>
      </c>
    </row>
    <row r="49" spans="1:16" ht="25.5" x14ac:dyDescent="0.2">
      <c r="A49" s="385">
        <v>44377</v>
      </c>
      <c r="B49" s="384">
        <f t="shared" si="0"/>
        <v>47</v>
      </c>
      <c r="C49" s="386" t="s">
        <v>371</v>
      </c>
      <c r="D49" s="388" t="s">
        <v>372</v>
      </c>
      <c r="E49" s="388" t="s">
        <v>373</v>
      </c>
      <c r="F49" s="388" t="s">
        <v>519</v>
      </c>
      <c r="G49" s="388" t="s">
        <v>374</v>
      </c>
    </row>
    <row r="50" spans="1:16" ht="25.5" x14ac:dyDescent="0.2">
      <c r="A50" s="385">
        <v>44377</v>
      </c>
      <c r="B50" s="384">
        <f t="shared" si="0"/>
        <v>48</v>
      </c>
      <c r="C50" s="386" t="s">
        <v>375</v>
      </c>
      <c r="D50" s="388" t="s">
        <v>376</v>
      </c>
      <c r="E50" s="388" t="s">
        <v>377</v>
      </c>
      <c r="F50" s="386" t="s">
        <v>268</v>
      </c>
      <c r="G50" s="388" t="s">
        <v>378</v>
      </c>
    </row>
    <row r="51" spans="1:16" s="392" customFormat="1" x14ac:dyDescent="0.2">
      <c r="A51" s="385">
        <v>44377</v>
      </c>
      <c r="B51" s="384">
        <f t="shared" si="0"/>
        <v>49</v>
      </c>
      <c r="C51" s="386" t="s">
        <v>375</v>
      </c>
      <c r="D51" s="388" t="s">
        <v>376</v>
      </c>
      <c r="E51" s="388" t="s">
        <v>608</v>
      </c>
      <c r="F51" s="386" t="s">
        <v>382</v>
      </c>
      <c r="G51" s="390" t="s">
        <v>609</v>
      </c>
      <c r="H51" s="391"/>
      <c r="I51" s="391"/>
      <c r="J51" s="391"/>
      <c r="K51" s="391"/>
      <c r="L51" s="391"/>
      <c r="M51" s="391"/>
      <c r="N51" s="391"/>
      <c r="O51" s="391"/>
      <c r="P51" s="391"/>
    </row>
    <row r="52" spans="1:16" ht="25.5" x14ac:dyDescent="0.2">
      <c r="A52" s="385">
        <v>44377</v>
      </c>
      <c r="B52" s="384">
        <f t="shared" si="0"/>
        <v>50</v>
      </c>
      <c r="C52" s="386" t="s">
        <v>379</v>
      </c>
      <c r="D52" s="388" t="s">
        <v>380</v>
      </c>
      <c r="E52" s="388" t="s">
        <v>377</v>
      </c>
      <c r="F52" s="386" t="s">
        <v>268</v>
      </c>
      <c r="G52" s="388" t="s">
        <v>378</v>
      </c>
    </row>
    <row r="53" spans="1:16" x14ac:dyDescent="0.2">
      <c r="A53" s="385">
        <v>44377</v>
      </c>
      <c r="B53" s="384">
        <f t="shared" si="0"/>
        <v>51</v>
      </c>
      <c r="C53" s="386" t="s">
        <v>379</v>
      </c>
      <c r="D53" s="388" t="s">
        <v>380</v>
      </c>
      <c r="E53" s="388" t="s">
        <v>548</v>
      </c>
      <c r="F53" s="386" t="s">
        <v>254</v>
      </c>
      <c r="G53" s="388" t="s">
        <v>381</v>
      </c>
    </row>
    <row r="54" spans="1:16" x14ac:dyDescent="0.2">
      <c r="A54" s="385">
        <v>44377</v>
      </c>
      <c r="B54" s="384">
        <f t="shared" si="0"/>
        <v>52</v>
      </c>
      <c r="C54" s="386" t="s">
        <v>379</v>
      </c>
      <c r="D54" s="388" t="s">
        <v>380</v>
      </c>
      <c r="E54" s="388" t="s">
        <v>549</v>
      </c>
      <c r="F54" s="386" t="s">
        <v>382</v>
      </c>
      <c r="G54" s="388" t="s">
        <v>383</v>
      </c>
    </row>
    <row r="55" spans="1:16" x14ac:dyDescent="0.2">
      <c r="A55" s="385">
        <v>44377</v>
      </c>
      <c r="B55" s="384">
        <f t="shared" si="0"/>
        <v>53</v>
      </c>
      <c r="C55" s="386" t="s">
        <v>379</v>
      </c>
      <c r="D55" s="388" t="s">
        <v>380</v>
      </c>
      <c r="E55" s="388" t="s">
        <v>608</v>
      </c>
      <c r="F55" s="386" t="s">
        <v>382</v>
      </c>
      <c r="G55" s="390" t="s">
        <v>609</v>
      </c>
    </row>
    <row r="56" spans="1:16" ht="25.5" x14ac:dyDescent="0.2">
      <c r="A56" s="385">
        <v>44377</v>
      </c>
      <c r="B56" s="384">
        <f t="shared" si="0"/>
        <v>54</v>
      </c>
      <c r="C56" s="386" t="s">
        <v>521</v>
      </c>
      <c r="D56" s="388">
        <v>3.1</v>
      </c>
      <c r="E56" s="388" t="s">
        <v>550</v>
      </c>
      <c r="F56" s="386" t="s">
        <v>384</v>
      </c>
      <c r="G56" s="388" t="s">
        <v>385</v>
      </c>
    </row>
    <row r="57" spans="1:16" ht="25.5" x14ac:dyDescent="0.2">
      <c r="A57" s="385">
        <v>44377</v>
      </c>
      <c r="B57" s="384">
        <f t="shared" si="0"/>
        <v>55</v>
      </c>
      <c r="C57" s="386" t="s">
        <v>521</v>
      </c>
      <c r="D57" s="388">
        <v>3.1</v>
      </c>
      <c r="E57" s="388" t="s">
        <v>386</v>
      </c>
      <c r="F57" s="386" t="s">
        <v>351</v>
      </c>
      <c r="G57" s="388" t="s">
        <v>523</v>
      </c>
    </row>
    <row r="58" spans="1:16" ht="126.6" customHeight="1" x14ac:dyDescent="0.2">
      <c r="A58" s="385">
        <v>44377</v>
      </c>
      <c r="B58" s="384">
        <f t="shared" si="0"/>
        <v>56</v>
      </c>
      <c r="C58" s="386" t="s">
        <v>521</v>
      </c>
      <c r="D58" s="388">
        <v>3.1</v>
      </c>
      <c r="E58" s="388" t="s">
        <v>387</v>
      </c>
      <c r="F58" s="388" t="s">
        <v>539</v>
      </c>
      <c r="G58" s="388" t="s">
        <v>520</v>
      </c>
    </row>
    <row r="59" spans="1:16" ht="51" x14ac:dyDescent="0.2">
      <c r="A59" s="385">
        <v>44377</v>
      </c>
      <c r="B59" s="384">
        <f t="shared" si="0"/>
        <v>57</v>
      </c>
      <c r="C59" s="386" t="s">
        <v>521</v>
      </c>
      <c r="D59" s="386">
        <v>3.1</v>
      </c>
      <c r="E59" s="388" t="s">
        <v>610</v>
      </c>
      <c r="F59" s="388" t="s">
        <v>248</v>
      </c>
      <c r="G59" s="390" t="s">
        <v>537</v>
      </c>
    </row>
    <row r="60" spans="1:16" ht="38.25" x14ac:dyDescent="0.2">
      <c r="A60" s="385">
        <v>44377</v>
      </c>
      <c r="B60" s="384">
        <f t="shared" si="0"/>
        <v>58</v>
      </c>
      <c r="C60" s="386" t="s">
        <v>388</v>
      </c>
      <c r="D60" s="388"/>
      <c r="E60" s="388"/>
      <c r="F60" s="386" t="s">
        <v>389</v>
      </c>
      <c r="G60" s="388" t="s">
        <v>611</v>
      </c>
    </row>
    <row r="61" spans="1:16" s="392" customFormat="1" x14ac:dyDescent="0.2">
      <c r="A61" s="385">
        <v>44377</v>
      </c>
      <c r="B61" s="384">
        <f t="shared" si="0"/>
        <v>59</v>
      </c>
      <c r="C61" s="386" t="s">
        <v>388</v>
      </c>
      <c r="D61" s="389" t="s">
        <v>276</v>
      </c>
      <c r="E61" s="388" t="s">
        <v>586</v>
      </c>
      <c r="F61" s="386" t="s">
        <v>612</v>
      </c>
      <c r="G61" s="390" t="s">
        <v>613</v>
      </c>
      <c r="H61" s="391"/>
      <c r="I61" s="391"/>
      <c r="J61" s="391"/>
      <c r="K61" s="391"/>
      <c r="L61" s="391"/>
      <c r="M61" s="391"/>
      <c r="N61" s="391"/>
      <c r="O61" s="391"/>
      <c r="P61" s="391"/>
    </row>
    <row r="62" spans="1:16" x14ac:dyDescent="0.2">
      <c r="A62" s="385">
        <v>44377</v>
      </c>
      <c r="B62" s="384">
        <f t="shared" si="0"/>
        <v>60</v>
      </c>
      <c r="C62" s="386" t="s">
        <v>388</v>
      </c>
      <c r="D62" s="388" t="s">
        <v>276</v>
      </c>
      <c r="E62" s="388" t="s">
        <v>315</v>
      </c>
      <c r="F62" s="386" t="s">
        <v>382</v>
      </c>
      <c r="G62" s="388" t="s">
        <v>524</v>
      </c>
    </row>
    <row r="63" spans="1:16" ht="38.25" x14ac:dyDescent="0.2">
      <c r="A63" s="385">
        <v>44377</v>
      </c>
      <c r="B63" s="384">
        <f t="shared" si="0"/>
        <v>61</v>
      </c>
      <c r="C63" s="386" t="s">
        <v>391</v>
      </c>
      <c r="D63" s="388"/>
      <c r="E63" s="388"/>
      <c r="F63" s="386" t="s">
        <v>389</v>
      </c>
      <c r="G63" s="388" t="s">
        <v>614</v>
      </c>
    </row>
    <row r="64" spans="1:16" ht="38.25" x14ac:dyDescent="0.2">
      <c r="A64" s="385">
        <v>44377</v>
      </c>
      <c r="B64" s="384">
        <f t="shared" si="0"/>
        <v>62</v>
      </c>
      <c r="C64" s="393" t="s">
        <v>391</v>
      </c>
      <c r="D64" s="388" t="s">
        <v>615</v>
      </c>
      <c r="E64" s="388" t="s">
        <v>392</v>
      </c>
      <c r="F64" s="386" t="s">
        <v>382</v>
      </c>
      <c r="G64" s="388" t="s">
        <v>390</v>
      </c>
    </row>
    <row r="65" spans="1:16" x14ac:dyDescent="0.2">
      <c r="A65" s="385">
        <v>44377</v>
      </c>
      <c r="B65" s="384">
        <f t="shared" si="0"/>
        <v>63</v>
      </c>
      <c r="C65" s="393" t="s">
        <v>286</v>
      </c>
      <c r="D65" s="389"/>
      <c r="E65" s="388" t="s">
        <v>525</v>
      </c>
      <c r="F65" s="386" t="s">
        <v>265</v>
      </c>
      <c r="G65" s="390" t="s">
        <v>526</v>
      </c>
    </row>
    <row r="66" spans="1:16" ht="25.5" x14ac:dyDescent="0.2">
      <c r="A66" s="385">
        <v>44377</v>
      </c>
      <c r="B66" s="384">
        <f t="shared" si="0"/>
        <v>64</v>
      </c>
      <c r="C66" s="393" t="s">
        <v>286</v>
      </c>
      <c r="D66" s="388" t="s">
        <v>616</v>
      </c>
      <c r="E66" s="388" t="s">
        <v>551</v>
      </c>
      <c r="F66" s="386" t="s">
        <v>265</v>
      </c>
      <c r="G66" s="388" t="s">
        <v>527</v>
      </c>
    </row>
    <row r="67" spans="1:16" x14ac:dyDescent="0.2">
      <c r="A67" s="385">
        <v>44377</v>
      </c>
      <c r="B67" s="384">
        <f t="shared" si="0"/>
        <v>65</v>
      </c>
      <c r="C67" s="386" t="s">
        <v>286</v>
      </c>
      <c r="D67" s="388" t="s">
        <v>260</v>
      </c>
      <c r="E67" s="388" t="s">
        <v>293</v>
      </c>
      <c r="F67" s="386" t="s">
        <v>294</v>
      </c>
      <c r="G67" s="388" t="s">
        <v>393</v>
      </c>
    </row>
    <row r="68" spans="1:16" x14ac:dyDescent="0.2">
      <c r="A68" s="385">
        <v>44377</v>
      </c>
      <c r="B68" s="384">
        <f t="shared" si="0"/>
        <v>66</v>
      </c>
      <c r="C68" s="386" t="s">
        <v>286</v>
      </c>
      <c r="D68" s="388" t="s">
        <v>260</v>
      </c>
      <c r="E68" s="388" t="s">
        <v>394</v>
      </c>
      <c r="F68" s="386" t="s">
        <v>299</v>
      </c>
      <c r="G68" s="388" t="s">
        <v>395</v>
      </c>
    </row>
    <row r="69" spans="1:16" ht="25.5" x14ac:dyDescent="0.2">
      <c r="A69" s="385">
        <v>44377</v>
      </c>
      <c r="B69" s="384">
        <f t="shared" si="0"/>
        <v>67</v>
      </c>
      <c r="C69" s="386" t="s">
        <v>286</v>
      </c>
      <c r="D69" s="388" t="s">
        <v>617</v>
      </c>
      <c r="E69" s="388" t="s">
        <v>552</v>
      </c>
      <c r="F69" s="386" t="s">
        <v>382</v>
      </c>
      <c r="G69" s="388" t="s">
        <v>396</v>
      </c>
    </row>
    <row r="70" spans="1:16" ht="25.5" x14ac:dyDescent="0.2">
      <c r="A70" s="385">
        <v>44377</v>
      </c>
      <c r="B70" s="384">
        <f t="shared" ref="B70:B95" si="1">B69+1</f>
        <v>68</v>
      </c>
      <c r="C70" s="386" t="s">
        <v>286</v>
      </c>
      <c r="D70" s="390" t="s">
        <v>618</v>
      </c>
      <c r="E70" s="388" t="s">
        <v>557</v>
      </c>
      <c r="F70" s="386" t="s">
        <v>612</v>
      </c>
      <c r="G70" s="390" t="s">
        <v>619</v>
      </c>
    </row>
    <row r="71" spans="1:16" x14ac:dyDescent="0.2">
      <c r="A71" s="385">
        <v>44377</v>
      </c>
      <c r="B71" s="384">
        <f t="shared" si="1"/>
        <v>69</v>
      </c>
      <c r="C71" s="386" t="s">
        <v>286</v>
      </c>
      <c r="D71" s="388" t="s">
        <v>287</v>
      </c>
      <c r="E71" s="388" t="s">
        <v>528</v>
      </c>
      <c r="F71" s="386" t="s">
        <v>382</v>
      </c>
      <c r="G71" s="390" t="s">
        <v>529</v>
      </c>
    </row>
    <row r="72" spans="1:16" x14ac:dyDescent="0.2">
      <c r="A72" s="385">
        <v>44377</v>
      </c>
      <c r="B72" s="384">
        <f t="shared" si="1"/>
        <v>70</v>
      </c>
      <c r="C72" s="393" t="s">
        <v>286</v>
      </c>
      <c r="D72" s="388" t="s">
        <v>287</v>
      </c>
      <c r="E72" s="388" t="s">
        <v>331</v>
      </c>
      <c r="F72" s="386" t="s">
        <v>294</v>
      </c>
      <c r="G72" s="388" t="s">
        <v>393</v>
      </c>
    </row>
    <row r="73" spans="1:16" x14ac:dyDescent="0.2">
      <c r="A73" s="385">
        <v>44377</v>
      </c>
      <c r="B73" s="384">
        <f t="shared" si="1"/>
        <v>71</v>
      </c>
      <c r="C73" s="386" t="s">
        <v>397</v>
      </c>
      <c r="D73" s="386" t="s">
        <v>398</v>
      </c>
      <c r="E73" s="388" t="s">
        <v>399</v>
      </c>
      <c r="F73" s="386" t="s">
        <v>400</v>
      </c>
      <c r="G73" s="390" t="s">
        <v>530</v>
      </c>
    </row>
    <row r="74" spans="1:16" ht="25.5" x14ac:dyDescent="0.2">
      <c r="A74" s="385">
        <v>44377</v>
      </c>
      <c r="B74" s="384">
        <f t="shared" si="1"/>
        <v>72</v>
      </c>
      <c r="C74" s="386" t="s">
        <v>397</v>
      </c>
      <c r="D74" s="386" t="s">
        <v>398</v>
      </c>
      <c r="E74" s="388" t="s">
        <v>377</v>
      </c>
      <c r="F74" s="386" t="s">
        <v>268</v>
      </c>
      <c r="G74" s="390" t="s">
        <v>378</v>
      </c>
    </row>
    <row r="75" spans="1:16" s="392" customFormat="1" x14ac:dyDescent="0.2">
      <c r="A75" s="385">
        <v>44377</v>
      </c>
      <c r="B75" s="384">
        <f t="shared" si="1"/>
        <v>73</v>
      </c>
      <c r="C75" s="386" t="s">
        <v>397</v>
      </c>
      <c r="D75" s="389" t="s">
        <v>398</v>
      </c>
      <c r="E75" s="388" t="s">
        <v>608</v>
      </c>
      <c r="F75" s="386" t="s">
        <v>382</v>
      </c>
      <c r="G75" s="390" t="s">
        <v>609</v>
      </c>
      <c r="H75" s="391"/>
      <c r="I75" s="391"/>
      <c r="J75" s="391"/>
      <c r="K75" s="391"/>
      <c r="L75" s="391"/>
      <c r="M75" s="391"/>
      <c r="N75" s="391"/>
      <c r="O75" s="391"/>
      <c r="P75" s="391"/>
    </row>
    <row r="76" spans="1:16" x14ac:dyDescent="0.2">
      <c r="A76" s="385">
        <v>44377</v>
      </c>
      <c r="B76" s="384">
        <f t="shared" si="1"/>
        <v>74</v>
      </c>
      <c r="C76" s="386" t="s">
        <v>522</v>
      </c>
      <c r="D76" s="389"/>
      <c r="E76" s="388"/>
      <c r="F76" s="386" t="s">
        <v>389</v>
      </c>
      <c r="G76" s="390" t="s">
        <v>531</v>
      </c>
    </row>
    <row r="77" spans="1:16" ht="25.5" x14ac:dyDescent="0.2">
      <c r="A77" s="385">
        <v>44377</v>
      </c>
      <c r="B77" s="384">
        <f t="shared" si="1"/>
        <v>75</v>
      </c>
      <c r="C77" s="386" t="s">
        <v>522</v>
      </c>
      <c r="D77" s="386">
        <v>4.0999999999999996</v>
      </c>
      <c r="E77" s="388" t="s">
        <v>553</v>
      </c>
      <c r="F77" s="388" t="s">
        <v>354</v>
      </c>
      <c r="G77" s="390" t="s">
        <v>401</v>
      </c>
    </row>
    <row r="78" spans="1:16" ht="25.5" x14ac:dyDescent="0.2">
      <c r="A78" s="385">
        <v>44377</v>
      </c>
      <c r="B78" s="384">
        <f t="shared" si="1"/>
        <v>76</v>
      </c>
      <c r="C78" s="386" t="s">
        <v>522</v>
      </c>
      <c r="D78" s="386">
        <v>4.0999999999999996</v>
      </c>
      <c r="E78" s="388" t="s">
        <v>402</v>
      </c>
      <c r="F78" s="386" t="s">
        <v>254</v>
      </c>
      <c r="G78" s="390" t="s">
        <v>403</v>
      </c>
    </row>
    <row r="79" spans="1:16" x14ac:dyDescent="0.2">
      <c r="A79" s="385">
        <v>44377</v>
      </c>
      <c r="B79" s="384">
        <f t="shared" si="1"/>
        <v>77</v>
      </c>
      <c r="C79" s="386" t="s">
        <v>522</v>
      </c>
      <c r="D79" s="386">
        <v>4.0999999999999996</v>
      </c>
      <c r="E79" s="388" t="s">
        <v>404</v>
      </c>
      <c r="F79" s="386" t="s">
        <v>405</v>
      </c>
      <c r="G79" s="390" t="s">
        <v>406</v>
      </c>
    </row>
    <row r="80" spans="1:16" ht="25.5" x14ac:dyDescent="0.2">
      <c r="A80" s="385">
        <v>44377</v>
      </c>
      <c r="B80" s="384">
        <f t="shared" si="1"/>
        <v>78</v>
      </c>
      <c r="C80" s="386" t="s">
        <v>522</v>
      </c>
      <c r="D80" s="386">
        <v>4.0999999999999996</v>
      </c>
      <c r="E80" s="388" t="s">
        <v>409</v>
      </c>
      <c r="F80" s="386" t="s">
        <v>254</v>
      </c>
      <c r="G80" s="390" t="s">
        <v>410</v>
      </c>
    </row>
    <row r="81" spans="1:16" x14ac:dyDescent="0.2">
      <c r="A81" s="385">
        <v>44377</v>
      </c>
      <c r="B81" s="384">
        <f t="shared" si="1"/>
        <v>79</v>
      </c>
      <c r="C81" s="386" t="s">
        <v>522</v>
      </c>
      <c r="D81" s="386">
        <v>4.0999999999999996</v>
      </c>
      <c r="E81" s="388" t="s">
        <v>407</v>
      </c>
      <c r="F81" s="386" t="s">
        <v>254</v>
      </c>
      <c r="G81" s="390" t="s">
        <v>408</v>
      </c>
    </row>
    <row r="82" spans="1:16" ht="38.25" x14ac:dyDescent="0.2">
      <c r="A82" s="385">
        <v>44377</v>
      </c>
      <c r="B82" s="384">
        <f t="shared" si="1"/>
        <v>80</v>
      </c>
      <c r="C82" s="386" t="s">
        <v>532</v>
      </c>
      <c r="D82" s="386">
        <v>5.0999999999999996</v>
      </c>
      <c r="E82" s="388" t="s">
        <v>411</v>
      </c>
      <c r="F82" s="386" t="s">
        <v>412</v>
      </c>
      <c r="G82" s="390" t="s">
        <v>413</v>
      </c>
    </row>
    <row r="83" spans="1:16" ht="25.5" x14ac:dyDescent="0.2">
      <c r="A83" s="385">
        <v>44377</v>
      </c>
      <c r="B83" s="384">
        <f t="shared" si="1"/>
        <v>81</v>
      </c>
      <c r="C83" s="386" t="s">
        <v>532</v>
      </c>
      <c r="D83" s="386">
        <v>5.0999999999999996</v>
      </c>
      <c r="E83" s="388" t="s">
        <v>557</v>
      </c>
      <c r="F83" s="386" t="s">
        <v>412</v>
      </c>
      <c r="G83" s="390" t="s">
        <v>414</v>
      </c>
    </row>
    <row r="84" spans="1:16" x14ac:dyDescent="0.2">
      <c r="A84" s="385">
        <v>44377</v>
      </c>
      <c r="B84" s="384">
        <f t="shared" si="1"/>
        <v>82</v>
      </c>
      <c r="C84" s="386" t="s">
        <v>532</v>
      </c>
      <c r="D84" s="386">
        <v>5.0999999999999996</v>
      </c>
      <c r="E84" s="388" t="s">
        <v>554</v>
      </c>
      <c r="F84" s="386" t="s">
        <v>415</v>
      </c>
      <c r="G84" s="390" t="s">
        <v>416</v>
      </c>
    </row>
    <row r="85" spans="1:16" ht="63.75" x14ac:dyDescent="0.2">
      <c r="A85" s="385">
        <v>44377</v>
      </c>
      <c r="B85" s="384">
        <f t="shared" si="1"/>
        <v>83</v>
      </c>
      <c r="C85" s="386" t="s">
        <v>532</v>
      </c>
      <c r="D85" s="386">
        <v>5.0999999999999996</v>
      </c>
      <c r="E85" s="388" t="s">
        <v>417</v>
      </c>
      <c r="F85" s="388" t="s">
        <v>418</v>
      </c>
      <c r="G85" s="390" t="s">
        <v>555</v>
      </c>
    </row>
    <row r="86" spans="1:16" x14ac:dyDescent="0.2">
      <c r="A86" s="385">
        <v>44377</v>
      </c>
      <c r="B86" s="384">
        <f t="shared" si="1"/>
        <v>84</v>
      </c>
      <c r="C86" s="386" t="s">
        <v>532</v>
      </c>
      <c r="D86" s="386">
        <v>5.0999999999999996</v>
      </c>
      <c r="E86" s="388" t="s">
        <v>533</v>
      </c>
      <c r="F86" s="388" t="s">
        <v>382</v>
      </c>
      <c r="G86" s="390" t="s">
        <v>534</v>
      </c>
    </row>
    <row r="87" spans="1:16" ht="25.5" x14ac:dyDescent="0.2">
      <c r="A87" s="385">
        <v>44377</v>
      </c>
      <c r="B87" s="384">
        <f t="shared" si="1"/>
        <v>85</v>
      </c>
      <c r="C87" s="386" t="s">
        <v>532</v>
      </c>
      <c r="D87" s="388">
        <v>5.0999999999999996</v>
      </c>
      <c r="E87" s="388" t="s">
        <v>512</v>
      </c>
      <c r="F87" s="388" t="s">
        <v>513</v>
      </c>
      <c r="G87" s="388" t="s">
        <v>516</v>
      </c>
    </row>
    <row r="88" spans="1:16" ht="25.5" x14ac:dyDescent="0.2">
      <c r="A88" s="385">
        <v>44377</v>
      </c>
      <c r="B88" s="384">
        <f t="shared" si="1"/>
        <v>86</v>
      </c>
      <c r="C88" s="386" t="s">
        <v>419</v>
      </c>
      <c r="D88" s="386"/>
      <c r="E88" s="388" t="s">
        <v>420</v>
      </c>
      <c r="F88" s="386" t="s">
        <v>382</v>
      </c>
      <c r="G88" s="390" t="s">
        <v>543</v>
      </c>
    </row>
    <row r="89" spans="1:16" x14ac:dyDescent="0.2">
      <c r="A89" s="385">
        <v>44377</v>
      </c>
      <c r="B89" s="384">
        <f t="shared" si="1"/>
        <v>87</v>
      </c>
      <c r="C89" s="386" t="s">
        <v>419</v>
      </c>
      <c r="D89" s="394"/>
      <c r="E89" s="390" t="s">
        <v>514</v>
      </c>
      <c r="F89" s="386" t="s">
        <v>382</v>
      </c>
      <c r="G89" s="390" t="s">
        <v>515</v>
      </c>
    </row>
    <row r="90" spans="1:16" s="392" customFormat="1" x14ac:dyDescent="0.2">
      <c r="A90" s="385">
        <v>44377</v>
      </c>
      <c r="B90" s="384">
        <f t="shared" si="1"/>
        <v>88</v>
      </c>
      <c r="C90" s="378" t="s">
        <v>419</v>
      </c>
      <c r="D90" s="378"/>
      <c r="E90" s="378" t="s">
        <v>620</v>
      </c>
      <c r="F90" s="378" t="s">
        <v>382</v>
      </c>
      <c r="G90" s="380" t="s">
        <v>621</v>
      </c>
      <c r="H90" s="391"/>
      <c r="I90" s="391"/>
      <c r="J90" s="391"/>
      <c r="K90" s="391"/>
      <c r="L90" s="391"/>
      <c r="M90" s="391"/>
      <c r="N90" s="391"/>
      <c r="O90" s="391"/>
      <c r="P90" s="391"/>
    </row>
    <row r="91" spans="1:16" ht="25.5" x14ac:dyDescent="0.2">
      <c r="A91" s="385">
        <v>44377</v>
      </c>
      <c r="B91" s="384">
        <f t="shared" si="1"/>
        <v>89</v>
      </c>
      <c r="C91" s="390" t="s">
        <v>419</v>
      </c>
      <c r="D91" s="388"/>
      <c r="E91" s="390" t="s">
        <v>587</v>
      </c>
      <c r="F91" s="390" t="s">
        <v>382</v>
      </c>
      <c r="G91" s="390" t="s">
        <v>622</v>
      </c>
    </row>
    <row r="92" spans="1:16" ht="38.25" x14ac:dyDescent="0.2">
      <c r="A92" s="183">
        <v>44383</v>
      </c>
      <c r="B92" s="384">
        <f t="shared" si="1"/>
        <v>90</v>
      </c>
      <c r="C92" s="386" t="s">
        <v>346</v>
      </c>
      <c r="D92" s="185"/>
      <c r="E92" s="185" t="s">
        <v>623</v>
      </c>
      <c r="F92" s="185" t="s">
        <v>254</v>
      </c>
      <c r="G92" s="186" t="s">
        <v>624</v>
      </c>
    </row>
    <row r="93" spans="1:16" ht="25.5" x14ac:dyDescent="0.2">
      <c r="A93" s="183">
        <v>44383</v>
      </c>
      <c r="B93" s="384">
        <f t="shared" si="1"/>
        <v>91</v>
      </c>
      <c r="C93" s="386" t="s">
        <v>346</v>
      </c>
      <c r="D93" s="185"/>
      <c r="E93" s="185" t="s">
        <v>625</v>
      </c>
      <c r="F93" s="185" t="s">
        <v>254</v>
      </c>
      <c r="G93" s="186" t="s">
        <v>626</v>
      </c>
    </row>
    <row r="94" spans="1:16" ht="25.5" x14ac:dyDescent="0.2">
      <c r="A94" s="183">
        <v>44383</v>
      </c>
      <c r="B94" s="384">
        <f t="shared" si="1"/>
        <v>92</v>
      </c>
      <c r="C94" s="386" t="s">
        <v>521</v>
      </c>
      <c r="D94" s="388">
        <v>3.1</v>
      </c>
      <c r="E94" s="185" t="s">
        <v>627</v>
      </c>
      <c r="F94" s="185" t="s">
        <v>254</v>
      </c>
      <c r="G94" s="186" t="s">
        <v>628</v>
      </c>
    </row>
    <row r="95" spans="1:16" ht="25.5" x14ac:dyDescent="0.2">
      <c r="A95" s="183">
        <v>44383</v>
      </c>
      <c r="B95" s="384">
        <f t="shared" si="1"/>
        <v>93</v>
      </c>
      <c r="C95" s="386" t="s">
        <v>521</v>
      </c>
      <c r="D95" s="388">
        <v>3.1</v>
      </c>
      <c r="E95" s="185" t="s">
        <v>629</v>
      </c>
      <c r="F95" s="185" t="s">
        <v>254</v>
      </c>
      <c r="G95" s="186" t="s">
        <v>630</v>
      </c>
    </row>
  </sheetData>
  <pageMargins left="0.23622047244094491" right="0.23622047244094491" top="0.74803149606299213" bottom="0.74803149606299213" header="0.31496062992125984" footer="0.31496062992125984"/>
  <pageSetup paperSize="9" scale="77"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pageSetUpPr fitToPage="1"/>
  </sheetPr>
  <dimension ref="A1:P22"/>
  <sheetViews>
    <sheetView zoomScale="80" zoomScaleNormal="80" workbookViewId="0">
      <selection activeCell="D50" sqref="D50"/>
    </sheetView>
  </sheetViews>
  <sheetFormatPr defaultColWidth="9" defaultRowHeight="12.75" x14ac:dyDescent="0.2"/>
  <cols>
    <col min="1" max="1" width="10.7109375" style="182" customWidth="1"/>
    <col min="2" max="2" width="15.7109375" style="187" customWidth="1"/>
    <col min="3" max="3" width="27.42578125" style="182" customWidth="1"/>
    <col min="4" max="4" width="22.7109375" style="187" customWidth="1"/>
    <col min="5" max="5" width="23.5703125" style="182" customWidth="1"/>
    <col min="6" max="6" width="25.28515625" style="182" customWidth="1"/>
    <col min="7" max="7" width="101.42578125" style="182" customWidth="1"/>
    <col min="8" max="8" width="19.28515625" style="398" customWidth="1"/>
    <col min="9" max="9" width="16.5703125" style="398" customWidth="1"/>
    <col min="10" max="10" width="12.42578125" style="398" customWidth="1"/>
    <col min="11" max="11" width="9.7109375" style="398" customWidth="1"/>
    <col min="12" max="12" width="9" style="398" customWidth="1"/>
    <col min="13" max="13" width="9" style="398"/>
    <col min="14" max="14" width="11.28515625" style="398" customWidth="1"/>
    <col min="15" max="15" width="9" style="398"/>
    <col min="16" max="16" width="82.28515625" style="398" customWidth="1"/>
    <col min="17" max="16384" width="9" style="182"/>
  </cols>
  <sheetData>
    <row r="1" spans="1:16" ht="22.35" customHeight="1" x14ac:dyDescent="0.2">
      <c r="H1" s="397"/>
    </row>
    <row r="2" spans="1:16" ht="28.5" customHeight="1" x14ac:dyDescent="0.2">
      <c r="A2" s="195" t="s">
        <v>241</v>
      </c>
      <c r="B2" s="196" t="s">
        <v>638</v>
      </c>
      <c r="C2" s="195" t="s">
        <v>243</v>
      </c>
      <c r="D2" s="195" t="s">
        <v>244</v>
      </c>
      <c r="E2" s="195" t="s">
        <v>245</v>
      </c>
      <c r="F2" s="195" t="s">
        <v>246</v>
      </c>
      <c r="G2" s="195" t="s">
        <v>247</v>
      </c>
      <c r="H2" s="399"/>
      <c r="I2" s="399"/>
      <c r="J2" s="399"/>
      <c r="K2" s="399"/>
      <c r="L2" s="399"/>
      <c r="M2" s="399"/>
      <c r="N2" s="399"/>
      <c r="O2" s="399"/>
      <c r="P2" s="399"/>
    </row>
    <row r="3" spans="1:16" s="185" customFormat="1" x14ac:dyDescent="0.2">
      <c r="A3" s="183">
        <v>44434</v>
      </c>
      <c r="B3" s="184">
        <v>1</v>
      </c>
      <c r="C3" s="378" t="s">
        <v>639</v>
      </c>
      <c r="D3" s="379"/>
      <c r="E3" s="380"/>
      <c r="F3" s="380" t="s">
        <v>251</v>
      </c>
      <c r="G3" s="380" t="s">
        <v>329</v>
      </c>
      <c r="H3" s="400"/>
      <c r="I3" s="401"/>
      <c r="J3" s="401"/>
      <c r="K3" s="401"/>
      <c r="L3" s="401"/>
      <c r="M3" s="401"/>
      <c r="N3" s="401"/>
      <c r="O3" s="401"/>
      <c r="P3" s="402"/>
    </row>
    <row r="4" spans="1:16" s="185" customFormat="1" ht="25.5" x14ac:dyDescent="0.2">
      <c r="A4" s="183">
        <v>44434</v>
      </c>
      <c r="B4" s="184">
        <f>B3+1</f>
        <v>2</v>
      </c>
      <c r="C4" s="378" t="s">
        <v>286</v>
      </c>
      <c r="D4" s="379" t="s">
        <v>260</v>
      </c>
      <c r="E4" s="380" t="s">
        <v>640</v>
      </c>
      <c r="F4" s="380" t="s">
        <v>265</v>
      </c>
      <c r="G4" s="380" t="s">
        <v>266</v>
      </c>
      <c r="H4" s="400"/>
      <c r="I4" s="401"/>
      <c r="J4" s="401"/>
      <c r="K4" s="401"/>
      <c r="L4" s="401"/>
      <c r="M4" s="401"/>
      <c r="N4" s="401"/>
      <c r="O4" s="401"/>
      <c r="P4" s="402"/>
    </row>
    <row r="5" spans="1:16" s="185" customFormat="1" ht="25.5" x14ac:dyDescent="0.2">
      <c r="A5" s="404">
        <v>44432</v>
      </c>
      <c r="B5" s="405">
        <f>B4+1</f>
        <v>3</v>
      </c>
      <c r="C5" s="406" t="s">
        <v>346</v>
      </c>
      <c r="D5" s="405"/>
      <c r="E5" s="406" t="s">
        <v>642</v>
      </c>
      <c r="F5" s="407" t="s">
        <v>643</v>
      </c>
      <c r="G5" s="407" t="s">
        <v>644</v>
      </c>
      <c r="H5" s="400"/>
      <c r="I5" s="401"/>
      <c r="J5" s="401"/>
      <c r="K5" s="401"/>
      <c r="L5" s="401"/>
      <c r="M5" s="401"/>
      <c r="N5" s="401"/>
      <c r="O5" s="401"/>
      <c r="P5" s="402"/>
    </row>
    <row r="6" spans="1:16" s="185" customFormat="1" x14ac:dyDescent="0.2">
      <c r="A6" s="404">
        <v>44482</v>
      </c>
      <c r="B6" s="405">
        <f>B5+1</f>
        <v>4</v>
      </c>
      <c r="C6" s="406" t="s">
        <v>278</v>
      </c>
      <c r="D6" s="405"/>
      <c r="E6" s="406" t="s">
        <v>650</v>
      </c>
      <c r="F6" s="416" t="s">
        <v>651</v>
      </c>
      <c r="G6" s="407" t="s">
        <v>651</v>
      </c>
      <c r="H6" s="400"/>
      <c r="I6" s="401"/>
      <c r="J6" s="401"/>
      <c r="K6" s="401"/>
      <c r="L6" s="401"/>
      <c r="M6" s="401"/>
      <c r="N6" s="401"/>
      <c r="O6" s="401"/>
      <c r="P6" s="402"/>
    </row>
    <row r="7" spans="1:16" s="185" customFormat="1" x14ac:dyDescent="0.2">
      <c r="A7" s="183">
        <v>44489</v>
      </c>
      <c r="B7" s="405">
        <f>B6+1</f>
        <v>5</v>
      </c>
      <c r="C7" s="378" t="s">
        <v>564</v>
      </c>
      <c r="D7" s="379" t="s">
        <v>652</v>
      </c>
      <c r="E7" s="380" t="s">
        <v>653</v>
      </c>
      <c r="F7" s="386" t="s">
        <v>382</v>
      </c>
      <c r="G7" s="390" t="s">
        <v>654</v>
      </c>
      <c r="H7" s="400"/>
      <c r="I7" s="401"/>
      <c r="J7" s="401"/>
      <c r="K7" s="401"/>
      <c r="L7" s="401"/>
      <c r="M7" s="401"/>
      <c r="N7" s="401"/>
      <c r="O7" s="401"/>
      <c r="P7" s="402"/>
    </row>
    <row r="8" spans="1:16" s="185" customFormat="1" x14ac:dyDescent="0.2">
      <c r="A8" s="183"/>
      <c r="B8" s="184"/>
      <c r="C8" s="378"/>
      <c r="D8" s="379"/>
      <c r="E8" s="380"/>
      <c r="F8" s="380"/>
      <c r="G8" s="380"/>
      <c r="H8" s="400"/>
      <c r="I8" s="401"/>
      <c r="J8" s="401"/>
      <c r="K8" s="401"/>
      <c r="L8" s="401"/>
      <c r="M8" s="401"/>
      <c r="N8" s="401"/>
      <c r="O8" s="401"/>
      <c r="P8" s="402"/>
    </row>
    <row r="9" spans="1:16" s="185" customFormat="1" x14ac:dyDescent="0.2">
      <c r="A9" s="183"/>
      <c r="B9" s="184"/>
      <c r="C9" s="378"/>
      <c r="D9" s="379"/>
      <c r="E9" s="380"/>
      <c r="F9" s="380"/>
      <c r="G9" s="380"/>
      <c r="H9" s="400"/>
      <c r="I9" s="401"/>
      <c r="J9" s="401"/>
      <c r="K9" s="401"/>
      <c r="L9" s="401"/>
      <c r="M9" s="401"/>
      <c r="N9" s="401"/>
      <c r="O9" s="401"/>
      <c r="P9" s="402"/>
    </row>
    <row r="10" spans="1:16" s="185" customFormat="1" x14ac:dyDescent="0.2">
      <c r="A10" s="183"/>
      <c r="B10" s="184"/>
      <c r="C10" s="378"/>
      <c r="D10" s="379"/>
      <c r="E10" s="380"/>
      <c r="F10" s="380"/>
      <c r="G10" s="380"/>
      <c r="H10" s="400"/>
      <c r="I10" s="401"/>
      <c r="J10" s="401"/>
      <c r="K10" s="401"/>
      <c r="L10" s="401"/>
      <c r="M10" s="401"/>
      <c r="N10" s="401"/>
      <c r="O10" s="401"/>
      <c r="P10" s="402"/>
    </row>
    <row r="11" spans="1:16" s="185" customFormat="1" x14ac:dyDescent="0.2">
      <c r="A11" s="183"/>
      <c r="B11" s="184"/>
      <c r="C11" s="378"/>
      <c r="D11" s="379"/>
      <c r="E11" s="380"/>
      <c r="F11" s="380"/>
      <c r="G11" s="380"/>
      <c r="H11" s="400"/>
      <c r="I11" s="401"/>
      <c r="J11" s="401"/>
      <c r="K11" s="401"/>
      <c r="L11" s="401"/>
      <c r="M11" s="401"/>
      <c r="N11" s="401"/>
      <c r="O11" s="401"/>
      <c r="P11" s="402"/>
    </row>
    <row r="12" spans="1:16" s="185" customFormat="1" x14ac:dyDescent="0.2">
      <c r="A12" s="183"/>
      <c r="B12" s="184"/>
      <c r="C12" s="378"/>
      <c r="D12" s="379"/>
      <c r="E12" s="380"/>
      <c r="F12" s="380"/>
      <c r="G12" s="380"/>
      <c r="H12" s="400"/>
      <c r="I12" s="401"/>
      <c r="J12" s="401"/>
      <c r="K12" s="401"/>
      <c r="L12" s="401"/>
      <c r="M12" s="401"/>
      <c r="N12" s="401"/>
      <c r="O12" s="401"/>
      <c r="P12" s="402"/>
    </row>
    <row r="13" spans="1:16" s="185" customFormat="1" x14ac:dyDescent="0.2">
      <c r="A13" s="183"/>
      <c r="B13" s="184"/>
      <c r="C13" s="378"/>
      <c r="D13" s="379"/>
      <c r="E13" s="380"/>
      <c r="F13" s="380"/>
      <c r="G13" s="380"/>
      <c r="H13" s="400"/>
      <c r="I13" s="401"/>
      <c r="J13" s="401"/>
      <c r="K13" s="401"/>
      <c r="L13" s="401"/>
      <c r="M13" s="401"/>
      <c r="N13" s="401"/>
      <c r="O13" s="401"/>
      <c r="P13" s="402"/>
    </row>
    <row r="14" spans="1:16" s="185" customFormat="1" x14ac:dyDescent="0.2">
      <c r="A14" s="183"/>
      <c r="B14" s="184"/>
      <c r="C14" s="378"/>
      <c r="D14" s="379"/>
      <c r="E14" s="380"/>
      <c r="F14" s="380"/>
      <c r="G14" s="380"/>
      <c r="H14" s="400"/>
      <c r="I14" s="401"/>
      <c r="J14" s="401"/>
      <c r="K14" s="401"/>
      <c r="L14" s="401"/>
      <c r="M14" s="401"/>
      <c r="N14" s="401"/>
      <c r="O14" s="401"/>
      <c r="P14" s="402"/>
    </row>
    <row r="15" spans="1:16" s="185" customFormat="1" x14ac:dyDescent="0.2">
      <c r="A15" s="183"/>
      <c r="B15" s="184"/>
      <c r="C15" s="378"/>
      <c r="D15" s="379"/>
      <c r="E15" s="380"/>
      <c r="F15" s="380"/>
      <c r="G15" s="380"/>
      <c r="H15" s="400"/>
      <c r="I15" s="401"/>
      <c r="J15" s="401"/>
      <c r="K15" s="401"/>
      <c r="L15" s="401"/>
      <c r="M15" s="401"/>
      <c r="N15" s="401"/>
      <c r="O15" s="401"/>
      <c r="P15" s="402"/>
    </row>
    <row r="16" spans="1:16" s="185" customFormat="1" x14ac:dyDescent="0.2">
      <c r="A16" s="183"/>
      <c r="B16" s="184"/>
      <c r="C16" s="378"/>
      <c r="D16" s="379"/>
      <c r="E16" s="380"/>
      <c r="F16" s="380"/>
      <c r="G16" s="380"/>
      <c r="H16" s="400"/>
      <c r="I16" s="401"/>
      <c r="J16" s="401"/>
      <c r="K16" s="401"/>
      <c r="L16" s="401"/>
      <c r="M16" s="401"/>
      <c r="N16" s="401"/>
      <c r="O16" s="401"/>
      <c r="P16" s="402"/>
    </row>
    <row r="17" spans="1:16" s="185" customFormat="1" x14ac:dyDescent="0.2">
      <c r="A17" s="183"/>
      <c r="B17" s="184"/>
      <c r="C17" s="378"/>
      <c r="D17" s="379"/>
      <c r="E17" s="380"/>
      <c r="F17" s="380"/>
      <c r="G17" s="380"/>
      <c r="H17" s="400"/>
      <c r="I17" s="401"/>
      <c r="J17" s="401"/>
      <c r="K17" s="401"/>
      <c r="L17" s="401"/>
      <c r="M17" s="401"/>
      <c r="N17" s="401"/>
      <c r="O17" s="401"/>
      <c r="P17" s="402"/>
    </row>
    <row r="18" spans="1:16" s="185" customFormat="1" x14ac:dyDescent="0.2">
      <c r="A18" s="183"/>
      <c r="B18" s="184"/>
      <c r="C18" s="378"/>
      <c r="D18" s="379"/>
      <c r="E18" s="380"/>
      <c r="F18" s="380"/>
      <c r="G18" s="380"/>
      <c r="H18" s="400"/>
      <c r="I18" s="401"/>
      <c r="J18" s="401"/>
      <c r="K18" s="401"/>
      <c r="L18" s="401"/>
      <c r="M18" s="401"/>
      <c r="N18" s="401"/>
      <c r="O18" s="401"/>
      <c r="P18" s="402"/>
    </row>
    <row r="19" spans="1:16" s="185" customFormat="1" x14ac:dyDescent="0.2">
      <c r="A19" s="183"/>
      <c r="B19" s="184"/>
      <c r="C19" s="378"/>
      <c r="D19" s="379"/>
      <c r="E19" s="380"/>
      <c r="F19" s="380"/>
      <c r="G19" s="380"/>
      <c r="H19" s="400"/>
      <c r="I19" s="401"/>
      <c r="J19" s="401"/>
      <c r="K19" s="401"/>
      <c r="L19" s="401"/>
      <c r="M19" s="401"/>
      <c r="N19" s="401"/>
      <c r="O19" s="401"/>
      <c r="P19" s="402"/>
    </row>
    <row r="20" spans="1:16" x14ac:dyDescent="0.2">
      <c r="A20" s="183"/>
      <c r="B20" s="184"/>
      <c r="C20" s="185"/>
      <c r="D20" s="185"/>
      <c r="E20" s="185"/>
      <c r="F20" s="185"/>
      <c r="G20" s="380"/>
    </row>
    <row r="21" spans="1:16" x14ac:dyDescent="0.2">
      <c r="A21" s="183"/>
      <c r="B21" s="184"/>
      <c r="C21" s="185"/>
      <c r="D21" s="185"/>
      <c r="E21" s="185"/>
      <c r="F21" s="185"/>
      <c r="G21" s="380"/>
    </row>
    <row r="22" spans="1:16" x14ac:dyDescent="0.2">
      <c r="A22" s="183"/>
      <c r="B22" s="184"/>
      <c r="C22" s="185"/>
      <c r="D22" s="185"/>
      <c r="E22" s="185"/>
      <c r="F22" s="185"/>
      <c r="G22" s="380"/>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2"/>
  <sheetViews>
    <sheetView workbookViewId="0"/>
  </sheetViews>
  <sheetFormatPr defaultColWidth="9.28515625" defaultRowHeight="15" customHeight="1" x14ac:dyDescent="0.2"/>
  <cols>
    <col min="1" max="1" width="16.28515625" style="48" customWidth="1"/>
    <col min="2" max="2" width="26.7109375" style="48" customWidth="1"/>
    <col min="3" max="16384" width="9.28515625" style="48"/>
  </cols>
  <sheetData>
    <row r="1" spans="1:2" ht="15" customHeight="1" x14ac:dyDescent="0.2">
      <c r="A1" s="48" t="s">
        <v>152</v>
      </c>
    </row>
    <row r="3" spans="1:2" ht="15" customHeight="1" x14ac:dyDescent="0.2">
      <c r="A3" s="212" t="s">
        <v>502</v>
      </c>
      <c r="B3" s="306" t="s">
        <v>142</v>
      </c>
    </row>
    <row r="4" spans="1:2" ht="15" customHeight="1" x14ac:dyDescent="0.2">
      <c r="B4" s="306" t="s">
        <v>85</v>
      </c>
    </row>
    <row r="5" spans="1:2" ht="15" customHeight="1" x14ac:dyDescent="0.2">
      <c r="B5" s="306" t="s">
        <v>143</v>
      </c>
    </row>
    <row r="6" spans="1:2" ht="15" customHeight="1" x14ac:dyDescent="0.2">
      <c r="B6" s="306" t="s">
        <v>145</v>
      </c>
    </row>
    <row r="7" spans="1:2" ht="15" customHeight="1" x14ac:dyDescent="0.2">
      <c r="B7" s="306" t="s">
        <v>491</v>
      </c>
    </row>
    <row r="8" spans="1:2" ht="15" customHeight="1" x14ac:dyDescent="0.2">
      <c r="B8" s="306" t="s">
        <v>147</v>
      </c>
    </row>
    <row r="9" spans="1:2" ht="15" customHeight="1" x14ac:dyDescent="0.2">
      <c r="B9" s="306" t="s">
        <v>1</v>
      </c>
    </row>
    <row r="10" spans="1:2" ht="15" customHeight="1" x14ac:dyDescent="0.2">
      <c r="B10" s="306" t="s">
        <v>149</v>
      </c>
    </row>
    <row r="11" spans="1:2" ht="15" customHeight="1" x14ac:dyDescent="0.2">
      <c r="B11" s="306" t="s">
        <v>233</v>
      </c>
    </row>
    <row r="12" spans="1:2" ht="15" customHeight="1" x14ac:dyDescent="0.2">
      <c r="B12" s="307" t="s">
        <v>544</v>
      </c>
    </row>
    <row r="15" spans="1:2" ht="15" customHeight="1" x14ac:dyDescent="0.2">
      <c r="A15" s="212" t="s">
        <v>501</v>
      </c>
      <c r="B15" s="307" t="s">
        <v>433</v>
      </c>
    </row>
    <row r="16" spans="1:2" ht="15" customHeight="1" x14ac:dyDescent="0.2">
      <c r="B16" s="307" t="s">
        <v>314</v>
      </c>
    </row>
    <row r="17" spans="1:2" ht="15" customHeight="1" x14ac:dyDescent="0.2">
      <c r="B17" s="307" t="s">
        <v>435</v>
      </c>
    </row>
    <row r="18" spans="1:2" ht="15" customHeight="1" x14ac:dyDescent="0.2">
      <c r="B18" s="307" t="s">
        <v>122</v>
      </c>
    </row>
    <row r="19" spans="1:2" ht="15" customHeight="1" x14ac:dyDescent="0.2">
      <c r="B19" s="307" t="s">
        <v>68</v>
      </c>
    </row>
    <row r="21" spans="1:2" ht="15" customHeight="1" x14ac:dyDescent="0.2">
      <c r="A21" s="212" t="s">
        <v>503</v>
      </c>
      <c r="B21" s="307" t="s">
        <v>499</v>
      </c>
    </row>
    <row r="22" spans="1:2" ht="15" customHeight="1" x14ac:dyDescent="0.2">
      <c r="B22" s="307" t="s">
        <v>500</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296EA19ABC954EABA4C30FD461591D" ma:contentTypeVersion="3" ma:contentTypeDescription="Create a new document." ma:contentTypeScope="" ma:versionID="33f8425f4cb8f30778ab1e16a39bbc2f">
  <xsd:schema xmlns:xsd="http://www.w3.org/2001/XMLSchema" xmlns:xs="http://www.w3.org/2001/XMLSchema" xmlns:p="http://schemas.microsoft.com/office/2006/metadata/properties" xmlns:ns2="a8dfe984-6a1a-4f81-9ced-5753c23c797b" targetNamespace="http://schemas.microsoft.com/office/2006/metadata/properties" ma:root="true" ma:fieldsID="bbf83ee6ca2fd07194a86687285f36f2" ns2:_="">
    <xsd:import namespace="a8dfe984-6a1a-4f81-9ced-5753c23c797b"/>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dfe984-6a1a-4f81-9ced-5753c23c79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594743-929C-48CA-AC5C-8BC535E6F232}"/>
</file>

<file path=customXml/itemProps2.xml><?xml version="1.0" encoding="utf-8"?>
<ds:datastoreItem xmlns:ds="http://schemas.openxmlformats.org/officeDocument/2006/customXml" ds:itemID="{C4F3CE0D-79BF-4D95-89C7-FB6C016997F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7ebdc03-41bf-49e5-96a0-1a55b0c83c0c"/>
    <ds:schemaRef ds:uri="http://www.w3.org/XML/1998/namespace"/>
    <ds:schemaRef ds:uri="http://purl.org/dc/dcmitype/"/>
  </ds:schemaRefs>
</ds:datastoreItem>
</file>

<file path=customXml/itemProps3.xml><?xml version="1.0" encoding="utf-8"?>
<ds:datastoreItem xmlns:ds="http://schemas.openxmlformats.org/officeDocument/2006/customXml" ds:itemID="{32CD4418-8363-44B8-8DDA-C853712D1A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26</vt:i4>
      </vt:variant>
      <vt:variant>
        <vt:lpstr>Named Ranges</vt:lpstr>
      </vt:variant>
      <vt:variant>
        <vt:i4>7</vt:i4>
      </vt:variant>
    </vt:vector>
  </HeadingPairs>
  <TitlesOfParts>
    <vt:vector size="33"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Data Validation List</vt:lpstr>
      <vt:lpstr>ABN</vt:lpstr>
      <vt:lpstr>'6. Notes'!Print_Area</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Alessandro, Silvana</cp:lastModifiedBy>
  <cp:lastPrinted>2017-11-25T22:15:53Z</cp:lastPrinted>
  <dcterms:created xsi:type="dcterms:W3CDTF">2012-02-16T03:44:14Z</dcterms:created>
  <dcterms:modified xsi:type="dcterms:W3CDTF">2023-10-30T10:25:12Z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0x01010015296EA19ABC954EABA4C30FD461591D</vt:lpwstr>
  </property>
  <property fmtid="{D5CDD505-2E9C-101B-9397-08002B2CF9AE}" pid="4" name="SV_QUERY_LIST_4F35BF76-6C0D-4D9B-82B2-816C12CF3733">
    <vt:lpwstr>empty_477D106A-C0D6-4607-AEBD-E2C9D60EA279</vt:lpwstr>
  </property>
  <property fmtid="{D5CDD505-2E9C-101B-9397-08002B2CF9AE}" pid="5" name="MSIP_Label_8e2e509a-f02b-496b-97a8-09ffbb9893ea_Enabled">
    <vt:lpwstr>true</vt:lpwstr>
  </property>
  <property fmtid="{D5CDD505-2E9C-101B-9397-08002B2CF9AE}" pid="6" name="MSIP_Label_8e2e509a-f02b-496b-97a8-09ffbb9893ea_SetDate">
    <vt:lpwstr>2023-10-27T04:23:26Z</vt:lpwstr>
  </property>
  <property fmtid="{D5CDD505-2E9C-101B-9397-08002B2CF9AE}" pid="7" name="MSIP_Label_8e2e509a-f02b-496b-97a8-09ffbb9893ea_Method">
    <vt:lpwstr>Privileged</vt:lpwstr>
  </property>
  <property fmtid="{D5CDD505-2E9C-101B-9397-08002B2CF9AE}" pid="8" name="MSIP_Label_8e2e509a-f02b-496b-97a8-09ffbb9893ea_Name">
    <vt:lpwstr>APA-Internal</vt:lpwstr>
  </property>
  <property fmtid="{D5CDD505-2E9C-101B-9397-08002B2CF9AE}" pid="9" name="MSIP_Label_8e2e509a-f02b-496b-97a8-09ffbb9893ea_SiteId">
    <vt:lpwstr>234ac309-c216-4661-a5ba-18879f6c4c75</vt:lpwstr>
  </property>
  <property fmtid="{D5CDD505-2E9C-101B-9397-08002B2CF9AE}" pid="10" name="MSIP_Label_8e2e509a-f02b-496b-97a8-09ffbb9893ea_ActionId">
    <vt:lpwstr>d46bb8c2-7e3f-40c1-ae28-55fd34ebe970</vt:lpwstr>
  </property>
  <property fmtid="{D5CDD505-2E9C-101B-9397-08002B2CF9AE}" pid="11" name="MSIP_Label_8e2e509a-f02b-496b-97a8-09ffbb9893ea_ContentBits">
    <vt:lpwstr>0</vt:lpwstr>
  </property>
</Properties>
</file>