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23/FY26/16. Publication/Publication Files/Part 23/"/>
    </mc:Choice>
  </mc:AlternateContent>
  <xr:revisionPtr revIDLastSave="4326" documentId="13_ncr:1_{ABEEE073-9DBE-4CE2-B57C-F538F2958BA4}" xr6:coauthVersionLast="47" xr6:coauthVersionMax="47" xr10:uidLastSave="{D76A61D6-2B26-418B-892B-A70BD20C0903}"/>
  <bookViews>
    <workbookView xWindow="-120" yWindow="-120" windowWidth="51840" windowHeight="21120" tabRatio="807" xr2:uid="{00000000-000D-0000-FFFF-FFFF0000000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2" r:id="rId16"/>
    <sheet name="4. Recovered capital" sheetId="47" r:id="rId17"/>
    <sheet name="4.1 Pipelines capex" sheetId="66" r:id="rId18"/>
    <sheet name="Auditor's Review Report RCM" sheetId="103" r:id="rId19"/>
    <sheet name="5. Weighted average price" sheetId="54" r:id="rId20"/>
    <sheet name="5.1 Exempt WAP services" sheetId="60" r:id="rId21"/>
    <sheet name="Auditor's Review Report WAP" sheetId="104" r:id="rId22"/>
    <sheet name="6. Notes" sheetId="64" r:id="rId23"/>
    <sheet name="Amendment record" sheetId="95" r:id="rId24"/>
    <sheet name="APA Amendment record" sheetId="96" r:id="rId25"/>
    <sheet name="CrossfireHiddenWorksheet" sheetId="123" state="veryHidden" r:id="rId26"/>
    <sheet name="OfficeConnectCellHighlights" sheetId="124" state="veryHidden" r:id="rId27"/>
    <sheet name="Data Validation List" sheetId="61" state="hidden" r:id="rId28"/>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 localSheetId="24">#REF!</definedName>
    <definedName name="ABN" localSheetId="15">#REF!</definedName>
    <definedName name="ABN" localSheetId="18">#REF!</definedName>
    <definedName name="ABN" localSheetId="21">#REF!</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3">#N/A</definedName>
    <definedName name="_xlnm.Print_Area" localSheetId="4">#N/A</definedName>
    <definedName name="_xlnm.Print_Area" localSheetId="5">#N/A</definedName>
    <definedName name="_xlnm.Print_Area" localSheetId="6">#N/A</definedName>
    <definedName name="_xlnm.Print_Area" localSheetId="7">#N/A</definedName>
    <definedName name="_xlnm.Print_Area" localSheetId="8">#N/A</definedName>
    <definedName name="_xlnm.Print_Area" localSheetId="9">#N/A</definedName>
    <definedName name="_xlnm.Print_Area" localSheetId="11">#N/A</definedName>
    <definedName name="_xlnm.Print_Area" localSheetId="12">#N/A</definedName>
    <definedName name="_xlnm.Print_Area" localSheetId="13">#N/A</definedName>
    <definedName name="_xlnm.Print_Area" localSheetId="14">#N/A</definedName>
    <definedName name="_xlnm.Print_Area" localSheetId="16">#N/A</definedName>
    <definedName name="_xlnm.Print_Area" localSheetId="17">#N/A</definedName>
    <definedName name="_xlnm.Print_Area" localSheetId="19">#N/A</definedName>
    <definedName name="_xlnm.Print_Area" localSheetId="20">#N/A</definedName>
    <definedName name="_xlnm.Print_Area" localSheetId="22">#N/A</definedName>
    <definedName name="_xlnm.Print_Area" localSheetId="23">'Amendment record'!$A$2:$G$95</definedName>
    <definedName name="_xlnm.Print_Area" localSheetId="24">'APA Amendment record'!$A$2:$G$22</definedName>
    <definedName name="_xlnm.Print_Area" localSheetId="1">#N/A</definedName>
    <definedName name="_xlnm.Print_Area" localSheetId="27">#N/A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 localSheetId="23">#REF!</definedName>
    <definedName name="rpipelines" localSheetId="24">#REF!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 localSheetId="23">#REF!</definedName>
    <definedName name="rsharedassets" localSheetId="24">#REF!</definedName>
    <definedName name="rSharedAssets" localSheetId="15">#REF!</definedName>
    <definedName name="rSharedAssets" localSheetId="18">#REF!</definedName>
    <definedName name="rSharedAssets" localSheetId="21">#REF!</definedName>
    <definedName name="rsharedassets">#N/A</definedName>
    <definedName name="rvanilla">#REF!</definedName>
    <definedName name="ryesno" localSheetId="23">#REF!</definedName>
    <definedName name="ryesno" localSheetId="24">#REF!</definedName>
    <definedName name="rYesNo" localSheetId="15">#REF!</definedName>
    <definedName name="rYesNo" localSheetId="18">#REF!</definedName>
    <definedName name="rYesNo" localSheetId="21">#REF!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 localSheetId="23">#REF!</definedName>
    <definedName name="Tradingname" localSheetId="24">#REF!</definedName>
    <definedName name="Tradingname" localSheetId="15">#REF!</definedName>
    <definedName name="Tradingname" localSheetId="18">#REF!</definedName>
    <definedName name="Tradingname" localSheetId="21">#REF!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 localSheetId="23">#REF!</definedName>
    <definedName name="Yearending" localSheetId="24">#REF!</definedName>
    <definedName name="Yearending" localSheetId="15">#REF!</definedName>
    <definedName name="Yearending" localSheetId="18">#REF!</definedName>
    <definedName name="Yearending" localSheetId="21">#REF!</definedName>
    <definedName name="Yearending">Cover!$C$23</definedName>
    <definedName name="YearEndMonth">#REF!</definedName>
    <definedName name="years">#REF!</definedName>
    <definedName name="Yearstart" localSheetId="23">#REF!</definedName>
    <definedName name="Yearstart" localSheetId="24">#REF!</definedName>
    <definedName name="Yearstart" localSheetId="15">#REF!</definedName>
    <definedName name="Yearstart" localSheetId="18">#REF!</definedName>
    <definedName name="Yearstart" localSheetId="21">#REF!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0" i="34" l="1"/>
  <c r="K73" i="34" l="1"/>
  <c r="M73" i="34" s="1"/>
  <c r="N73" i="34" l="1"/>
  <c r="BI8" i="47" l="1"/>
  <c r="BI16" i="47" l="1"/>
  <c r="BI23" i="47"/>
  <c r="BI24" i="47" l="1"/>
  <c r="F79" i="34" l="1"/>
  <c r="E79" i="34"/>
  <c r="K79" i="34" l="1"/>
  <c r="N79" i="34" s="1"/>
  <c r="E13" i="6" l="1"/>
  <c r="F78" i="34" l="1"/>
  <c r="E78" i="34"/>
  <c r="F77" i="34" l="1"/>
  <c r="E77" i="34"/>
  <c r="F76" i="34" l="1"/>
  <c r="F75" i="34"/>
  <c r="F74" i="34"/>
  <c r="F69" i="34"/>
  <c r="F67" i="34"/>
  <c r="F66" i="34"/>
  <c r="F65" i="34"/>
  <c r="F64" i="34"/>
  <c r="F63" i="34"/>
  <c r="F62" i="34"/>
  <c r="F61" i="34"/>
  <c r="F60" i="34"/>
  <c r="F68" i="34"/>
  <c r="C33" i="55" l="1"/>
  <c r="C27" i="55"/>
  <c r="C21" i="55"/>
  <c r="C16" i="55"/>
  <c r="C15" i="55"/>
  <c r="C14" i="55"/>
  <c r="C13" i="55"/>
  <c r="C12" i="55"/>
  <c r="C11" i="55"/>
  <c r="C10" i="55"/>
  <c r="C9" i="55"/>
  <c r="B4" i="96"/>
  <c r="B5" i="96" s="1"/>
  <c r="B6" i="96" s="1"/>
  <c r="B7" i="96" s="1"/>
  <c r="B4" i="95" l="1"/>
  <c r="B5" i="95" s="1"/>
  <c r="B6" i="95" s="1"/>
  <c r="B7" i="95" s="1"/>
  <c r="B8" i="95" s="1"/>
  <c r="B9" i="95" s="1"/>
  <c r="B10" i="95" s="1"/>
  <c r="B11" i="95" s="1"/>
  <c r="B12" i="95" s="1"/>
  <c r="B13" i="95" s="1"/>
  <c r="B14" i="95" s="1"/>
  <c r="B15" i="95" s="1"/>
  <c r="B16" i="95" s="1"/>
  <c r="B17" i="95" s="1"/>
  <c r="B18" i="95" s="1"/>
  <c r="B19" i="95" s="1"/>
  <c r="B20" i="95" s="1"/>
  <c r="B21" i="95" s="1"/>
  <c r="B22" i="95" s="1"/>
  <c r="B23" i="95" s="1"/>
  <c r="B24" i="95" s="1"/>
  <c r="B25" i="95" s="1"/>
  <c r="B26" i="95" s="1"/>
  <c r="B27" i="95" s="1"/>
  <c r="B28" i="95" s="1"/>
  <c r="B29" i="95" s="1"/>
  <c r="B30" i="95" s="1"/>
  <c r="B31" i="95" s="1"/>
  <c r="B32" i="95" s="1"/>
  <c r="B33" i="95" s="1"/>
  <c r="B34" i="95" s="1"/>
  <c r="B35" i="95" s="1"/>
  <c r="B36" i="95" s="1"/>
  <c r="B37" i="95" s="1"/>
  <c r="B38" i="95" s="1"/>
  <c r="B39" i="95" s="1"/>
  <c r="B40" i="95" s="1"/>
  <c r="B41" i="95" s="1"/>
  <c r="B42" i="95" s="1"/>
  <c r="B43" i="95" s="1"/>
  <c r="B44" i="95" s="1"/>
  <c r="B45" i="95" s="1"/>
  <c r="B46" i="95" s="1"/>
  <c r="B47" i="95" s="1"/>
  <c r="B48" i="95" s="1"/>
  <c r="B49" i="95" s="1"/>
  <c r="B50" i="95" s="1"/>
  <c r="B51" i="95" s="1"/>
  <c r="B52" i="95" s="1"/>
  <c r="B53" i="95" s="1"/>
  <c r="B54" i="95" s="1"/>
  <c r="B55" i="95" s="1"/>
  <c r="B56" i="95" s="1"/>
  <c r="B57" i="95" s="1"/>
  <c r="B58" i="95" s="1"/>
  <c r="B59" i="95" s="1"/>
  <c r="B60" i="95" s="1"/>
  <c r="B61" i="95" s="1"/>
  <c r="B62" i="95" s="1"/>
  <c r="B63" i="95" s="1"/>
  <c r="B64" i="95" s="1"/>
  <c r="B65" i="95" s="1"/>
  <c r="B66" i="95" s="1"/>
  <c r="B67" i="95" s="1"/>
  <c r="B68" i="95" s="1"/>
  <c r="B69" i="95" s="1"/>
  <c r="B70" i="95" s="1"/>
  <c r="B71" i="95" s="1"/>
  <c r="B72" i="95" s="1"/>
  <c r="B73" i="95" s="1"/>
  <c r="B74" i="95" s="1"/>
  <c r="B75" i="95" s="1"/>
  <c r="B76" i="95" s="1"/>
  <c r="B77" i="95" s="1"/>
  <c r="B78" i="95" s="1"/>
  <c r="B79" i="95" s="1"/>
  <c r="B80" i="95" s="1"/>
  <c r="B81" i="95" s="1"/>
  <c r="B82" i="95" s="1"/>
  <c r="B83" i="95" s="1"/>
  <c r="B84" i="95" s="1"/>
  <c r="B85" i="95" s="1"/>
  <c r="B86" i="95" s="1"/>
  <c r="B87" i="95" s="1"/>
  <c r="B88" i="95" s="1"/>
  <c r="B89" i="95" s="1"/>
  <c r="B90" i="95" s="1"/>
  <c r="B91" i="95" s="1"/>
  <c r="B92" i="95" s="1"/>
  <c r="B93" i="95" s="1"/>
  <c r="B94" i="95" s="1"/>
  <c r="B95" i="95" s="1"/>
  <c r="C3" i="68" l="1"/>
  <c r="D33" i="55" l="1"/>
  <c r="D21" i="55"/>
  <c r="E18" i="34" s="1"/>
  <c r="D27" i="55"/>
  <c r="D16" i="55"/>
  <c r="E16" i="34" s="1"/>
  <c r="D15" i="55"/>
  <c r="E15" i="34" s="1"/>
  <c r="D14" i="55"/>
  <c r="E14" i="34" s="1"/>
  <c r="D13" i="55"/>
  <c r="E13" i="34" s="1"/>
  <c r="D12" i="55"/>
  <c r="E12" i="34" s="1"/>
  <c r="D11" i="55"/>
  <c r="E11" i="34" s="1"/>
  <c r="D10" i="55"/>
  <c r="E10" i="34" s="1"/>
  <c r="D9" i="55"/>
  <c r="E9"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54" i="68" s="1"/>
  <c r="D35" i="68"/>
  <c r="D34" i="68"/>
  <c r="D33" i="68"/>
  <c r="D29" i="68"/>
  <c r="D92" i="6" l="1"/>
  <c r="D90" i="6"/>
  <c r="D85" i="6"/>
  <c r="D84" i="6"/>
  <c r="D70" i="6"/>
  <c r="D57" i="6"/>
  <c r="D50" i="6"/>
  <c r="D43" i="6"/>
  <c r="D36" i="6"/>
  <c r="D29" i="6"/>
  <c r="D69" i="6"/>
  <c r="D56" i="6"/>
  <c r="D49" i="6"/>
  <c r="D42" i="6"/>
  <c r="D35" i="6"/>
  <c r="D28" i="6"/>
  <c r="D75" i="6"/>
  <c r="D68" i="6"/>
  <c r="D62" i="6"/>
  <c r="D55" i="6"/>
  <c r="D48" i="6"/>
  <c r="D41" i="6"/>
  <c r="D34" i="6"/>
  <c r="D27" i="6"/>
  <c r="D67" i="6"/>
  <c r="D61" i="6"/>
  <c r="D54" i="6"/>
  <c r="D47" i="6"/>
  <c r="D40" i="6"/>
  <c r="D33" i="6"/>
  <c r="D26" i="6"/>
  <c r="D19" i="6"/>
  <c r="D73" i="6"/>
  <c r="D66"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B2" i="68"/>
  <c r="F14" i="56" l="1"/>
  <c r="L9" i="34"/>
  <c r="F17" i="16"/>
  <c r="F36" i="16" s="1"/>
  <c r="E21" i="56"/>
  <c r="E11" i="5" s="1"/>
  <c r="E16" i="5" s="1"/>
  <c r="F57" i="68"/>
  <c r="I22" i="5"/>
  <c r="I23" i="5"/>
  <c r="F31" i="47"/>
  <c r="E71" i="6"/>
  <c r="D27" i="68" s="1"/>
  <c r="E64" i="6"/>
  <c r="D26" i="68" s="1"/>
  <c r="E58" i="6"/>
  <c r="D25" i="68" s="1"/>
  <c r="E51" i="6"/>
  <c r="D24" i="68" s="1"/>
  <c r="E44" i="6"/>
  <c r="D23" i="68" s="1"/>
  <c r="E37" i="6"/>
  <c r="D22" i="68" s="1"/>
  <c r="E30" i="6"/>
  <c r="D21" i="68" s="1"/>
  <c r="E23" i="6"/>
  <c r="D20" i="68" s="1"/>
  <c r="E16" i="6"/>
  <c r="D19" i="68" s="1"/>
  <c r="E78" i="6"/>
  <c r="D28" i="68" s="1"/>
  <c r="E88" i="6"/>
  <c r="D31" i="68" s="1"/>
  <c r="E95" i="6"/>
  <c r="D32" i="68" s="1"/>
  <c r="D71" i="6"/>
  <c r="D64" i="6"/>
  <c r="D37" i="6"/>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G53" i="34"/>
  <c r="E14" i="57"/>
  <c r="E13" i="57"/>
  <c r="E12" i="57"/>
  <c r="E11" i="57"/>
  <c r="E10" i="57"/>
  <c r="I17" i="56"/>
  <c r="I16" i="56"/>
  <c r="F16" i="56"/>
  <c r="I15" i="5"/>
  <c r="I14" i="5"/>
  <c r="I13" i="5"/>
  <c r="I12" i="5"/>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F16" i="47"/>
  <c r="BE16" i="47"/>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F16" i="47"/>
  <c r="AE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51" i="6"/>
  <c r="D16" i="54"/>
  <c r="E36" i="45"/>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L13" i="34"/>
  <c r="O13" i="34" s="1"/>
  <c r="L14" i="34"/>
  <c r="O14" i="34" s="1"/>
  <c r="L15" i="34"/>
  <c r="O15" i="34" s="1"/>
  <c r="L16" i="34"/>
  <c r="O16" i="34" s="1"/>
  <c r="L17" i="34"/>
  <c r="O17"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K74" i="34"/>
  <c r="N74" i="34" s="1"/>
  <c r="K80" i="34"/>
  <c r="N80" i="34" s="1"/>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G16" i="5" s="1"/>
  <c r="I20" i="56"/>
  <c r="I19" i="56"/>
  <c r="I18" i="56"/>
  <c r="I15" i="56"/>
  <c r="F15" i="56"/>
  <c r="I14" i="56"/>
  <c r="I13" i="56"/>
  <c r="F13" i="56"/>
  <c r="I12" i="56"/>
  <c r="I11" i="56"/>
  <c r="L12" i="54"/>
  <c r="D18" i="54"/>
  <c r="AL14" i="54"/>
  <c r="S14" i="54"/>
  <c r="L14" i="54"/>
  <c r="AL13" i="54"/>
  <c r="S13" i="54"/>
  <c r="L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I82" i="34"/>
  <c r="J53" i="34"/>
  <c r="K81" i="34"/>
  <c r="N81" i="34" s="1"/>
  <c r="L49" i="34"/>
  <c r="O49" i="34" s="1"/>
  <c r="L50" i="34"/>
  <c r="O50" i="34" s="1"/>
  <c r="L51" i="34"/>
  <c r="O51" i="34" s="1"/>
  <c r="L52" i="34"/>
  <c r="O52" i="34" s="1"/>
  <c r="M53" i="34"/>
  <c r="H53" i="34"/>
  <c r="G19" i="5"/>
  <c r="D13" i="6"/>
  <c r="D16" i="6" s="1"/>
  <c r="D58" i="6"/>
  <c r="D30" i="6"/>
  <c r="D44" i="6"/>
  <c r="D23" i="6"/>
  <c r="D9" i="68" l="1"/>
  <c r="AL20" i="54"/>
  <c r="D14" i="54"/>
  <c r="G36" i="45"/>
  <c r="D18" i="5" s="1"/>
  <c r="D19" i="5" s="1"/>
  <c r="C10" i="68" s="1"/>
  <c r="D12" i="54"/>
  <c r="H36" i="45"/>
  <c r="D13" i="54"/>
  <c r="S20" i="54"/>
  <c r="I11" i="5"/>
  <c r="I16" i="5" s="1"/>
  <c r="I20" i="5" s="1"/>
  <c r="H20" i="5"/>
  <c r="O9" i="34"/>
  <c r="L20" i="54"/>
  <c r="G32" i="47"/>
  <c r="O32" i="47"/>
  <c r="AE24" i="47"/>
  <c r="AK24" i="47"/>
  <c r="C20" i="68"/>
  <c r="C23" i="68"/>
  <c r="C25" i="68"/>
  <c r="C22" i="68"/>
  <c r="C26" i="68"/>
  <c r="C21" i="68"/>
  <c r="C27" i="68"/>
  <c r="C19" i="68"/>
  <c r="C24" i="68"/>
  <c r="AU32" i="47"/>
  <c r="T24" i="47"/>
  <c r="S24" i="47"/>
  <c r="M24" i="47"/>
  <c r="U24" i="47"/>
  <c r="BA24" i="47"/>
  <c r="AA24" i="47"/>
  <c r="X32" i="47"/>
  <c r="AF32" i="47"/>
  <c r="AX32" i="47"/>
  <c r="BD24" i="47"/>
  <c r="R24" i="47"/>
  <c r="Z24" i="47"/>
  <c r="AN32" i="47"/>
  <c r="F37" i="5"/>
  <c r="F38" i="5"/>
  <c r="F33" i="5"/>
  <c r="F32" i="5"/>
  <c r="F34" i="5"/>
  <c r="F36" i="5"/>
  <c r="F39" i="5"/>
  <c r="BE24" i="47"/>
  <c r="BF24" i="47"/>
  <c r="AA32" i="47"/>
  <c r="V32" i="47"/>
  <c r="AD32" i="47"/>
  <c r="AL32" i="47"/>
  <c r="AT24" i="47"/>
  <c r="BE32" i="47"/>
  <c r="I24" i="47"/>
  <c r="AG24" i="47"/>
  <c r="BF32" i="47"/>
  <c r="AD24" i="47"/>
  <c r="AX24" i="47"/>
  <c r="Y32" i="47"/>
  <c r="AH24" i="47"/>
  <c r="AL24" i="47"/>
  <c r="AB32" i="47"/>
  <c r="AC32" i="47"/>
  <c r="X24" i="47"/>
  <c r="BC32" i="47"/>
  <c r="F18" i="56"/>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P32" i="47"/>
  <c r="AT32" i="47"/>
  <c r="AE32" i="47"/>
  <c r="U32" i="47"/>
  <c r="AR32" i="47"/>
  <c r="AI24" i="47"/>
  <c r="AZ32" i="47"/>
  <c r="AP32" i="47"/>
  <c r="AH32" i="47"/>
  <c r="Z32" i="47"/>
  <c r="I32" i="47"/>
  <c r="AM32" i="47"/>
  <c r="W24" i="47"/>
  <c r="AY32" i="47"/>
  <c r="AQ24" i="47"/>
  <c r="Q32" i="47"/>
  <c r="F32" i="47"/>
  <c r="P24" i="47"/>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20" i="5"/>
  <c r="I21" i="56"/>
  <c r="E57" i="68"/>
  <c r="S32" i="47"/>
  <c r="J32" i="47"/>
  <c r="N32" i="47"/>
  <c r="F24" i="47"/>
  <c r="G33" i="47" s="1"/>
  <c r="K24" i="47"/>
  <c r="L32" i="47"/>
  <c r="H24" i="47"/>
  <c r="O24" i="47"/>
  <c r="K32" i="47"/>
  <c r="Q24" i="47"/>
  <c r="G24" i="47"/>
  <c r="E99" i="6"/>
  <c r="D36" i="68" s="1"/>
  <c r="E80" i="6"/>
  <c r="D30" i="68" s="1"/>
  <c r="D20" i="54" l="1"/>
  <c r="E18" i="5"/>
  <c r="I42" i="5"/>
  <c r="I43" i="5" s="1"/>
  <c r="C29" i="68"/>
  <c r="D57" i="68"/>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E100" i="6"/>
  <c r="D37" i="68" s="1"/>
  <c r="D60" i="68" l="1"/>
  <c r="D62" i="68"/>
  <c r="D61" i="68"/>
  <c r="D59" i="68"/>
  <c r="D58" i="68"/>
  <c r="D63" i="68"/>
  <c r="E19" i="5"/>
  <c r="F18" i="5"/>
  <c r="F19" i="5" s="1"/>
  <c r="C57" i="68"/>
  <c r="C58" i="68" l="1"/>
  <c r="C62" i="68"/>
  <c r="C61" i="68"/>
  <c r="C59" i="68"/>
  <c r="C60" i="68"/>
  <c r="C63" i="68"/>
  <c r="E10" i="68"/>
  <c r="E20" i="5"/>
  <c r="D11" i="68" s="1"/>
  <c r="D10" i="68"/>
  <c r="F20" i="56" l="1"/>
  <c r="C15" i="57" l="1"/>
  <c r="D12" i="5" s="1"/>
  <c r="F12" i="5" s="1"/>
  <c r="E9" i="57"/>
  <c r="E15" i="57" s="1"/>
  <c r="K75" i="34" l="1"/>
  <c r="N75" i="34" s="1"/>
  <c r="L82" i="34" l="1"/>
  <c r="K67" i="34" l="1"/>
  <c r="M67" i="34" s="1"/>
  <c r="N67" i="34" s="1"/>
  <c r="K63" i="34" l="1"/>
  <c r="M63" i="34" s="1"/>
  <c r="N63" i="34" s="1"/>
  <c r="K61" i="34"/>
  <c r="M61" i="34" s="1"/>
  <c r="N61" i="34" s="1"/>
  <c r="K60" i="34" l="1"/>
  <c r="K62" i="34"/>
  <c r="M62" i="34" s="1"/>
  <c r="N62" i="34" s="1"/>
  <c r="K65" i="34"/>
  <c r="M65" i="34" s="1"/>
  <c r="N65" i="34" s="1"/>
  <c r="K64" i="34"/>
  <c r="M64" i="34" s="1"/>
  <c r="N64" i="34" s="1"/>
  <c r="K68" i="34"/>
  <c r="M68" i="34" s="1"/>
  <c r="N68" i="34" s="1"/>
  <c r="M60" i="34" l="1"/>
  <c r="N60" i="34" s="1"/>
  <c r="K66" i="34" l="1"/>
  <c r="M66" i="34" l="1"/>
  <c r="N66" i="34" s="1"/>
  <c r="K76" i="34" l="1"/>
  <c r="N76" i="34" s="1"/>
  <c r="K69" i="34" l="1"/>
  <c r="M69" i="34" s="1"/>
  <c r="N69" i="34" l="1"/>
  <c r="D77" i="6" l="1"/>
  <c r="K53" i="34"/>
  <c r="I53" i="34"/>
  <c r="D74" i="6" l="1"/>
  <c r="L18" i="34"/>
  <c r="L53" i="34" s="1"/>
  <c r="N53" i="34" l="1"/>
  <c r="D115" i="68" s="1"/>
  <c r="O18" i="34"/>
  <c r="O53" i="34" s="1"/>
  <c r="D76" i="6"/>
  <c r="D78" i="6" s="1"/>
  <c r="D80" i="6" l="1"/>
  <c r="C28" i="68"/>
  <c r="C30" i="68" l="1"/>
  <c r="K70" i="34" l="1"/>
  <c r="M70" i="34" s="1"/>
  <c r="N70" i="34" l="1"/>
  <c r="K77" i="34" l="1"/>
  <c r="N77" i="34" l="1"/>
  <c r="F15" i="5" l="1"/>
  <c r="F17" i="56" l="1"/>
  <c r="F12" i="56" l="1"/>
  <c r="F11" i="56" l="1"/>
  <c r="I18" i="16" l="1"/>
  <c r="H18" i="16"/>
  <c r="I19" i="16" l="1"/>
  <c r="H19" i="16"/>
  <c r="I20" i="16" l="1"/>
  <c r="I17" i="16" s="1"/>
  <c r="G59" i="68" l="1"/>
  <c r="D47" i="68"/>
  <c r="E40" i="5"/>
  <c r="F14" i="5" l="1"/>
  <c r="BG16" i="47" l="1"/>
  <c r="E58" i="68" l="1"/>
  <c r="F58" i="68" l="1"/>
  <c r="E59" i="68" l="1"/>
  <c r="F59" i="68"/>
  <c r="E17" i="16" l="1"/>
  <c r="H20" i="16"/>
  <c r="H17" i="16" l="1"/>
  <c r="D40" i="5" l="1"/>
  <c r="F40" i="5" l="1"/>
  <c r="D93" i="6" l="1"/>
  <c r="G10" i="59" l="1"/>
  <c r="H82" i="34"/>
  <c r="D91" i="6"/>
  <c r="K78" i="34"/>
  <c r="D94" i="6"/>
  <c r="N78" i="34" l="1"/>
  <c r="D95" i="6"/>
  <c r="C32" i="68" l="1"/>
  <c r="G61" i="68" l="1"/>
  <c r="D49" i="68"/>
  <c r="F61" i="68" l="1"/>
  <c r="E61" i="68"/>
  <c r="BG23" i="47"/>
  <c r="BG24" i="47" l="1"/>
  <c r="E60" i="68" l="1"/>
  <c r="F60" i="68"/>
  <c r="E62" i="68" l="1"/>
  <c r="F62" i="68"/>
  <c r="BG31" i="47"/>
  <c r="E63" i="68" s="1"/>
  <c r="BH33" i="47" l="1"/>
  <c r="BG32" i="47"/>
  <c r="K71" i="34" l="1"/>
  <c r="M71" i="34" s="1"/>
  <c r="N71" i="34" l="1"/>
  <c r="E10" i="47" l="1"/>
  <c r="E18" i="47" l="1"/>
  <c r="E20" i="47" l="1"/>
  <c r="E13" i="47" l="1"/>
  <c r="E15" i="47" l="1"/>
  <c r="E12" i="47" l="1"/>
  <c r="E14" i="47" l="1"/>
  <c r="E22" i="47" l="1"/>
  <c r="E21" i="47" l="1"/>
  <c r="E19" i="47" l="1"/>
  <c r="BH23" i="47" l="1"/>
  <c r="E23" i="47" s="1"/>
  <c r="C43" i="68" l="1"/>
  <c r="E11" i="47" l="1"/>
  <c r="C39" i="47" l="1"/>
  <c r="BH16" i="47"/>
  <c r="E16" i="47" s="1"/>
  <c r="BH24" i="47" l="1"/>
  <c r="C42" i="68" l="1"/>
  <c r="E24" i="47"/>
  <c r="D106" i="68" s="1"/>
  <c r="C44" i="68" l="1"/>
  <c r="D105" i="68"/>
  <c r="E29" i="47" l="1"/>
  <c r="C49" i="68" s="1"/>
  <c r="E27" i="47"/>
  <c r="C47" i="68" s="1"/>
  <c r="BH31" i="47" l="1"/>
  <c r="F63" i="68" s="1"/>
  <c r="BI33" i="47" l="1"/>
  <c r="D53" i="68" s="1"/>
  <c r="BH32" i="47"/>
  <c r="E36" i="59" l="1"/>
  <c r="E36" i="16"/>
  <c r="G82" i="34" l="1"/>
  <c r="J82" i="34"/>
  <c r="D87" i="6" l="1"/>
  <c r="D83" i="6"/>
  <c r="K72" i="34"/>
  <c r="K82" i="34" s="1"/>
  <c r="M72" i="34" l="1"/>
  <c r="N72" i="34" s="1"/>
  <c r="D86" i="6"/>
  <c r="D88" i="6" s="1"/>
  <c r="M82" i="34" l="1"/>
  <c r="N82" i="34"/>
  <c r="C31" i="68"/>
  <c r="D116" i="68"/>
  <c r="G9" i="59" l="1"/>
  <c r="G36" i="59" s="1"/>
  <c r="I12" i="16" l="1"/>
  <c r="H12" i="16" l="1"/>
  <c r="H36" i="16" s="1"/>
  <c r="E35" i="5"/>
  <c r="E41" i="5" s="1"/>
  <c r="I36" i="16"/>
  <c r="D35" i="5" l="1"/>
  <c r="F35" i="5" s="1"/>
  <c r="D13" i="68"/>
  <c r="D41" i="5" l="1"/>
  <c r="C13" i="68" s="1"/>
  <c r="F41" i="5"/>
  <c r="C116" i="68"/>
  <c r="E13" i="68" l="1"/>
  <c r="C33" i="68" l="1"/>
  <c r="D99" i="6"/>
  <c r="C34" i="68"/>
  <c r="C35" i="68"/>
  <c r="D100" i="6" l="1"/>
  <c r="C36" i="68"/>
  <c r="C105" i="68" l="1"/>
  <c r="C9" i="52"/>
  <c r="C37" i="68"/>
  <c r="C104" i="68" s="1"/>
  <c r="C106" i="68"/>
  <c r="F19" i="56" l="1"/>
  <c r="F21" i="56" s="1"/>
  <c r="D21" i="56"/>
  <c r="D11" i="5" s="1"/>
  <c r="F11" i="5" l="1"/>
  <c r="D16" i="5"/>
  <c r="F16" i="5" l="1"/>
  <c r="C9" i="68"/>
  <c r="D20" i="5"/>
  <c r="C108" i="68" s="1"/>
  <c r="G58" i="68" l="1"/>
  <c r="D46" i="68"/>
  <c r="E26" i="47"/>
  <c r="C46" i="68" s="1"/>
  <c r="C11" i="68"/>
  <c r="C109" i="68"/>
  <c r="E9" i="68"/>
  <c r="F20" i="5"/>
  <c r="F27" i="5" l="1"/>
  <c r="F24" i="5"/>
  <c r="F23" i="5"/>
  <c r="F29" i="5"/>
  <c r="F28" i="5"/>
  <c r="F25" i="5"/>
  <c r="F26" i="5"/>
  <c r="E30" i="5"/>
  <c r="E11" i="68"/>
  <c r="C115" i="68" l="1"/>
  <c r="F22" i="5"/>
  <c r="F30" i="5" s="1"/>
  <c r="D30" i="5"/>
  <c r="D12" i="68"/>
  <c r="E42" i="5"/>
  <c r="D48" i="68"/>
  <c r="G60" i="68"/>
  <c r="E28" i="47"/>
  <c r="C48" i="68" s="1"/>
  <c r="E43" i="5" l="1"/>
  <c r="D15" i="68" s="1"/>
  <c r="D14" i="68"/>
  <c r="C12" i="68"/>
  <c r="D42" i="5"/>
  <c r="C110" i="68" s="1"/>
  <c r="E12" i="68"/>
  <c r="F42" i="5"/>
  <c r="E14" i="68" l="1"/>
  <c r="F43" i="5"/>
  <c r="C111" i="68"/>
  <c r="C14" i="68"/>
  <c r="D43" i="5"/>
  <c r="D50" i="68"/>
  <c r="G62" i="68"/>
  <c r="E30" i="47"/>
  <c r="C50" i="68" s="1"/>
  <c r="BI31" i="47"/>
  <c r="C15" i="68" l="1"/>
  <c r="E15" i="68"/>
  <c r="C8" i="52"/>
  <c r="D51" i="68"/>
  <c r="G63" i="68"/>
  <c r="BI32" i="47"/>
  <c r="E31" i="47"/>
  <c r="C51" i="68" s="1"/>
  <c r="C10" i="52" l="1"/>
  <c r="C38" i="68" s="1"/>
  <c r="E32" i="47"/>
  <c r="D52" i="68"/>
  <c r="C52" i="68"/>
  <c r="D104" i="68" s="1"/>
  <c r="E16" i="64" l="1"/>
  <c r="D14" i="64" l="1"/>
  <c r="D18" i="64" s="1"/>
  <c r="E14" i="64"/>
  <c r="E18" i="64" s="1"/>
  <c r="C18" i="64"/>
</calcChain>
</file>

<file path=xl/sharedStrings.xml><?xml version="1.0" encoding="utf-8"?>
<sst xmlns="http://schemas.openxmlformats.org/spreadsheetml/2006/main" count="3090" uniqueCount="1820">
  <si>
    <t>Date</t>
  </si>
  <si>
    <t>Gas Pipeline Operator</t>
  </si>
  <si>
    <t>Reporting template</t>
  </si>
  <si>
    <t xml:space="preserve">This template is to be uploaded by a Gas Pipeline Operator to its website to fulfil its annual reporting obligations. </t>
  </si>
  <si>
    <t>Colour coding of input sheets:</t>
  </si>
  <si>
    <t>Dark cyan = ERA instructions/headings</t>
  </si>
  <si>
    <t>Yellow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</si>
  <si>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</si>
  <si>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</si>
  <si>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</si>
  <si>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</si>
  <si>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APA (PILBARA PIPELINE) PTY LTD</t>
  </si>
  <si>
    <t xml:space="preserve">Australian business number: </t>
  </si>
  <si>
    <t>46 081 971 173</t>
  </si>
  <si>
    <t>Pipeline name:</t>
  </si>
  <si>
    <t>Pilbara Pipeline System</t>
  </si>
  <si>
    <t>Reporting period start date:</t>
  </si>
  <si>
    <t>Reporting period end date:</t>
  </si>
  <si>
    <t>Publication date of this report:</t>
  </si>
  <si>
    <t>Reported information is current at:</t>
  </si>
  <si>
    <t>Has any information in this template been amended since last published within this current reporting period?</t>
  </si>
  <si>
    <t>No</t>
  </si>
  <si>
    <t>Amendment reference</t>
  </si>
  <si>
    <t>Business address</t>
  </si>
  <si>
    <t>Address</t>
  </si>
  <si>
    <t>Level 10, 121 Castlereagh Street</t>
  </si>
  <si>
    <t>Suburb</t>
  </si>
  <si>
    <t>Sydney</t>
  </si>
  <si>
    <t>State</t>
  </si>
  <si>
    <t>NSW</t>
  </si>
  <si>
    <t>Postcode</t>
  </si>
  <si>
    <t>Postal address</t>
  </si>
  <si>
    <t>PO Box R41</t>
  </si>
  <si>
    <t>Royal Exchange</t>
  </si>
  <si>
    <t>Contact name/s</t>
  </si>
  <si>
    <t>Andrew Nairn (General Manager Investor Relations)</t>
  </si>
  <si>
    <t>Contact phone/s</t>
  </si>
  <si>
    <t>+61 (03) 8416 2887</t>
  </si>
  <si>
    <t>Contact email address/s</t>
  </si>
  <si>
    <t>APARegReporting@apa.com.au</t>
  </si>
  <si>
    <t xml:space="preserve"> </t>
  </si>
  <si>
    <t>Table of contents</t>
  </si>
  <si>
    <t>Summary</t>
  </si>
  <si>
    <t xml:space="preserve">Year ending </t>
  </si>
  <si>
    <t>All numbers are expressed in $nominal</t>
  </si>
  <si>
    <t>Revenues and expenses (Table 2.1)</t>
  </si>
  <si>
    <t>Amounts excluding related party transactions</t>
  </si>
  <si>
    <t>Related party transactions</t>
  </si>
  <si>
    <t>Total</t>
  </si>
  <si>
    <t>Direct revenue</t>
  </si>
  <si>
    <t>Indirect revenue allocated</t>
  </si>
  <si>
    <t>Total revenue</t>
  </si>
  <si>
    <t>Direct costs</t>
  </si>
  <si>
    <t>Shared costs allocated</t>
  </si>
  <si>
    <t>Total costs</t>
  </si>
  <si>
    <t>Earnings before interest and tax (EBIT)</t>
  </si>
  <si>
    <t xml:space="preserve">Statement of pipeline assets (Table 3.1) </t>
  </si>
  <si>
    <t>Cumulative value as at current reporting period</t>
  </si>
  <si>
    <t>Cumulative value as at previous reporting period</t>
  </si>
  <si>
    <t>Pipelines</t>
  </si>
  <si>
    <t>Compressors</t>
  </si>
  <si>
    <t>City Gates, supply regulators and valve stations</t>
  </si>
  <si>
    <t>Metering</t>
  </si>
  <si>
    <t>Odourant plants</t>
  </si>
  <si>
    <t>SCADA (Communications)</t>
  </si>
  <si>
    <t>Buildings</t>
  </si>
  <si>
    <t>Land and easements</t>
  </si>
  <si>
    <t>Other depreciable pipeline assets</t>
  </si>
  <si>
    <t>Leased Assets</t>
  </si>
  <si>
    <t>Other non-depreciable pipeline assets</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</si>
  <si>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</si>
  <si>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</si>
  <si>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</si>
  <si>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</si>
  <si>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</si>
  <si>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</si>
  <si>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</si>
  <si>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</si>
  <si>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</si>
  <si>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</si>
  <si>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</si>
  <si>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</si>
  <si>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assets</t>
  </si>
  <si>
    <t>Return of capital</t>
  </si>
  <si>
    <t>Revenue</t>
  </si>
  <si>
    <t>Operating expenses</t>
  </si>
  <si>
    <t>Net tax liabilities</t>
  </si>
  <si>
    <t>Leased Asset Interest/Financing Charge</t>
  </si>
  <si>
    <t>Return on capital</t>
  </si>
  <si>
    <t>Total return of capital</t>
  </si>
  <si>
    <t>Recovered capital method total asset value</t>
  </si>
  <si>
    <t>Opening asset value</t>
  </si>
  <si>
    <t>Rate of return (WACC)</t>
  </si>
  <si>
    <t>For information only - yearly percentage change</t>
  </si>
  <si>
    <t>Total Return of Capital</t>
  </si>
  <si>
    <t xml:space="preserve">Weighted average price (Table 5.1) </t>
  </si>
  <si>
    <t>Capacity based charges</t>
  </si>
  <si>
    <t>Volumetric based charges</t>
  </si>
  <si>
    <t>Service description</t>
  </si>
  <si>
    <t>Revenue 
$'000</t>
  </si>
  <si>
    <t>MDQ 
Total TJ</t>
  </si>
  <si>
    <t>WAP 
$/GJ</t>
  </si>
  <si>
    <t>Total 
TJ</t>
  </si>
  <si>
    <t>Transportation services</t>
  </si>
  <si>
    <t xml:space="preserve"> Firm forward haul transportation services</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</si>
  <si>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</si>
  <si>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</si>
  <si>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</si>
  <si>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</si>
  <si>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</si>
  <si>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</si>
  <si>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</si>
  <si>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</si>
  <si>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 xml:space="preserve"> Interruptible or as available transportation services</t>
  </si>
  <si>
    <t xml:space="preserve"> Backhaul services</t>
  </si>
  <si>
    <t>Stand alone compression services</t>
  </si>
  <si>
    <t>Firm stand alone compression services</t>
  </si>
  <si>
    <t>Storage services</t>
  </si>
  <si>
    <t>Firm park/park and loan services</t>
  </si>
  <si>
    <t>Exempt services</t>
  </si>
  <si>
    <t xml:space="preserve">For information only </t>
  </si>
  <si>
    <t>As reported in 'Statement of pipeline assets'</t>
  </si>
  <si>
    <t>As reported in 'Recovered capital'</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</si>
  <si>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</si>
  <si>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</si>
  <si>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</si>
  <si>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</si>
  <si>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</si>
  <si>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</si>
  <si>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</si>
  <si>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</si>
  <si>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</si>
  <si>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</si>
  <si>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</si>
  <si>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</si>
  <si>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Pipeline information</t>
  </si>
  <si>
    <t>Reporting Period</t>
  </si>
  <si>
    <t>Table 1.1: Pipeline details</t>
  </si>
  <si>
    <t>Pipeline location</t>
  </si>
  <si>
    <t>Pipeline length (km)</t>
  </si>
  <si>
    <t>Number of customers</t>
  </si>
  <si>
    <t>Service type</t>
  </si>
  <si>
    <t>Table 1.2: Pipeline services provided</t>
  </si>
  <si>
    <t>Provided to non related parties</t>
  </si>
  <si>
    <t>Provided to related parties</t>
  </si>
  <si>
    <t xml:space="preserve"> Firm forward haul transportation service</t>
  </si>
  <si>
    <t xml:space="preserve"> Interruptible or as available transportation service</t>
  </si>
  <si>
    <t>Stand-alone compression services</t>
  </si>
  <si>
    <t xml:space="preserve"> Firm stand-alone compression service</t>
  </si>
  <si>
    <t xml:space="preserve"> Interruptible or as available stand-alone compression service</t>
  </si>
  <si>
    <t xml:space="preserve"> Park services</t>
  </si>
  <si>
    <t xml:space="preserve"> Park and loan services</t>
  </si>
  <si>
    <t>Trading services</t>
  </si>
  <si>
    <t xml:space="preserve"> Capacity trading service</t>
  </si>
  <si>
    <t xml:space="preserve"> In pipe trading service</t>
  </si>
  <si>
    <t>Other (please specify)</t>
  </si>
  <si>
    <t xml:space="preserve">   other service (insert description)</t>
  </si>
  <si>
    <t>Financial performance measures</t>
  </si>
  <si>
    <t>Table 1.1.1: Return on assets</t>
  </si>
  <si>
    <t>Pipeline</t>
  </si>
  <si>
    <t>Earnings before interest and tax</t>
  </si>
  <si>
    <t>Return on assets</t>
  </si>
  <si>
    <t>Statement of pipeline revenues and expenses</t>
  </si>
  <si>
    <t>Table 2.1:  Statement of pipeline revenues and expenses</t>
  </si>
  <si>
    <t>Reporting period</t>
  </si>
  <si>
    <t>Previous reporting period</t>
  </si>
  <si>
    <t>Basis of Preparation reference</t>
  </si>
  <si>
    <t>Description</t>
  </si>
  <si>
    <t>$ nominal</t>
  </si>
  <si>
    <t>2.3.1 &amp; 2.3.1.1</t>
  </si>
  <si>
    <t>Total service revenue</t>
  </si>
  <si>
    <t>Customer contribution revenue</t>
  </si>
  <si>
    <t>Government contribution revenue</t>
  </si>
  <si>
    <t>Profit from sale of fixed assets</t>
  </si>
  <si>
    <t>2.3.1</t>
  </si>
  <si>
    <t>Other direct revenue</t>
  </si>
  <si>
    <t>Total direct revenue</t>
  </si>
  <si>
    <t xml:space="preserve">Other revenue </t>
  </si>
  <si>
    <t>Total indirect revenue allocated</t>
  </si>
  <si>
    <t>2.3.2</t>
  </si>
  <si>
    <t>Repairs and maintenance</t>
  </si>
  <si>
    <t>Wages</t>
  </si>
  <si>
    <t>2.3.2.1</t>
  </si>
  <si>
    <t xml:space="preserve">Depreciation </t>
  </si>
  <si>
    <t>Insurance</t>
  </si>
  <si>
    <t>Licence and regulatory costs</t>
  </si>
  <si>
    <t>Directly attributable finance charges</t>
  </si>
  <si>
    <t>Leasing and rental costs</t>
  </si>
  <si>
    <t>Other direct costs</t>
  </si>
  <si>
    <t>Total direct costs</t>
  </si>
  <si>
    <t>Shared costs</t>
  </si>
  <si>
    <t>Employee costs</t>
  </si>
  <si>
    <t>Information technology and communication costs</t>
  </si>
  <si>
    <t>Indirect operating expenses</t>
  </si>
  <si>
    <t xml:space="preserve">Shared asset depreciation </t>
  </si>
  <si>
    <t>Rental and leasing costs</t>
  </si>
  <si>
    <t>Borrowing costs</t>
  </si>
  <si>
    <t>Loss from sale of shared fixed assets</t>
  </si>
  <si>
    <t>2.4.4</t>
  </si>
  <si>
    <t>Impairment losses (nature of the impairment loss)</t>
  </si>
  <si>
    <t>2.3.2.2</t>
  </si>
  <si>
    <t>Other shared costs</t>
  </si>
  <si>
    <t>Total shared costs allocated</t>
  </si>
  <si>
    <t>Earnings before Interest and tax (EBIT)</t>
  </si>
  <si>
    <t>Revenue by service</t>
  </si>
  <si>
    <t>Table 2.1.1:  Revenue by service</t>
  </si>
  <si>
    <t>Firm forward haul transportation services</t>
  </si>
  <si>
    <t>Interruptible or as available transportation services</t>
  </si>
  <si>
    <t>Backhaul services</t>
  </si>
  <si>
    <t>Firm stand-alone compression service</t>
  </si>
  <si>
    <t>Interruptible or as available stand-alone compression service</t>
  </si>
  <si>
    <t>Park services</t>
  </si>
  <si>
    <t>Park and loan services</t>
  </si>
  <si>
    <t>Capacity trading service</t>
  </si>
  <si>
    <t>In pipe trading service</t>
  </si>
  <si>
    <t>Other pipeline revenue (if relevant)</t>
  </si>
  <si>
    <t>Revenue - contributions</t>
  </si>
  <si>
    <t>Table 2.2.1: Customer contributions received</t>
  </si>
  <si>
    <t>Customer Contributions</t>
  </si>
  <si>
    <t>Table 2.2.2: Government contributions received</t>
  </si>
  <si>
    <t>Source</t>
  </si>
  <si>
    <t xml:space="preserve">Total </t>
  </si>
  <si>
    <t>Indirect revenue</t>
  </si>
  <si>
    <t>Please ensure allocation methodologies are explained in sufficient detail in the Basis of Preparation as required under section 3.2.4 of the Guideline</t>
  </si>
  <si>
    <t>Table 2.3.1: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</si>
  <si>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</si>
  <si>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</si>
  <si>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</si>
  <si>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</si>
  <si>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</si>
  <si>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</si>
  <si>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(list each individual revenue item)</t>
  </si>
  <si>
    <t>Table 2.4.1: Shared cost allocation</t>
  </si>
  <si>
    <t>Income statement account applied to</t>
  </si>
  <si>
    <t>Shared costs excluding related parties</t>
  </si>
  <si>
    <t>Shared costs paid to related parties</t>
  </si>
  <si>
    <t xml:space="preserve"> (list each individual cost)</t>
  </si>
  <si>
    <t>Corporate operating expenditure</t>
  </si>
  <si>
    <t>Shared leased interest</t>
  </si>
  <si>
    <t>Shared leased asset depreciation</t>
  </si>
  <si>
    <t>Statement of pipeline assets</t>
  </si>
  <si>
    <t>Table 3.1: Pipeline assets</t>
  </si>
  <si>
    <t>Pipeline Assets</t>
  </si>
  <si>
    <t>Initial construction or acquisition costs</t>
  </si>
  <si>
    <t>Additions</t>
  </si>
  <si>
    <t>Capitalised maintenance or improvements</t>
  </si>
  <si>
    <t>Total capitalised pipeline construction costs</t>
  </si>
  <si>
    <t>Depreciation</t>
  </si>
  <si>
    <t>Disposals or early termination (at cost)</t>
  </si>
  <si>
    <t>Closing pipeline carrying value</t>
  </si>
  <si>
    <t>Disposal or early termination (at cost)</t>
  </si>
  <si>
    <t>Closing compressors carrying value</t>
  </si>
  <si>
    <t>Closing city gates, supply regulators and valve stations carrying value</t>
  </si>
  <si>
    <t>Closing Metering</t>
  </si>
  <si>
    <t>Odorant plants</t>
  </si>
  <si>
    <t>Closing odorant plants carrying value</t>
  </si>
  <si>
    <t>Closing SCADA carrying value</t>
  </si>
  <si>
    <t>Closing buildings carrying value</t>
  </si>
  <si>
    <t>Closing land and easements carrying value</t>
  </si>
  <si>
    <t>Closing other depreciable pipeline assets carrying value</t>
  </si>
  <si>
    <t>Depreciation (Amortisation)</t>
  </si>
  <si>
    <t>Closing leased asset carrying value</t>
  </si>
  <si>
    <t>Total pipeline assets</t>
  </si>
  <si>
    <t>Shared supporting assets allocated</t>
  </si>
  <si>
    <t>2.4.5</t>
  </si>
  <si>
    <t>Closing shared property, plant and equipment carrying value</t>
  </si>
  <si>
    <t>Shared leased assets</t>
  </si>
  <si>
    <t>Depreciation (amortisation)</t>
  </si>
  <si>
    <t>Closing shared leased asset carrying value</t>
  </si>
  <si>
    <t xml:space="preserve">Inventories </t>
  </si>
  <si>
    <t>Deferred tax assets</t>
  </si>
  <si>
    <t>Other assets</t>
  </si>
  <si>
    <t>Total shared supporting assets allocated</t>
  </si>
  <si>
    <t>TOTAL ASSETS</t>
  </si>
  <si>
    <t>Asset useful life</t>
  </si>
  <si>
    <t>Table 3.1.1: Asset useful life</t>
  </si>
  <si>
    <t>Description (list each individual  balance sheet item)</t>
  </si>
  <si>
    <t>Acquisition date</t>
  </si>
  <si>
    <t xml:space="preserve">Useful life </t>
  </si>
  <si>
    <t>Reason for choosing this useful life</t>
  </si>
  <si>
    <t>years</t>
  </si>
  <si>
    <t>Per Appendix A - Pipeline asset lives</t>
  </si>
  <si>
    <t>5-80</t>
  </si>
  <si>
    <t>N/A</t>
  </si>
  <si>
    <t>Indefinite</t>
  </si>
  <si>
    <t xml:space="preserve">insert asset description </t>
  </si>
  <si>
    <t>2.4.6</t>
  </si>
  <si>
    <t>Various</t>
  </si>
  <si>
    <t>Per leased asset life</t>
  </si>
  <si>
    <t>Asset impairment</t>
  </si>
  <si>
    <t>Table 3.2.1: Assets impaired</t>
  </si>
  <si>
    <t>Asset description</t>
  </si>
  <si>
    <t>Impairment amount $ nominal</t>
  </si>
  <si>
    <t>Impairment date</t>
  </si>
  <si>
    <t>Basis for impairment</t>
  </si>
  <si>
    <t>Table 3.2.2: Asset impairment reversals</t>
  </si>
  <si>
    <t>Prior Impairment amount 
$ nominal</t>
  </si>
  <si>
    <t>Reversal amount
$nominal</t>
  </si>
  <si>
    <t>Reversal date</t>
  </si>
  <si>
    <t>Basis for Reversal</t>
  </si>
  <si>
    <t>Depreciation and amortisation</t>
  </si>
  <si>
    <t>Table 3.3.1: Pipeline assets at cost</t>
  </si>
  <si>
    <t>Additions, capitalised maintenance and disposals must be reported on a cumulative basis</t>
  </si>
  <si>
    <t>Category</t>
  </si>
  <si>
    <t>Useful life</t>
  </si>
  <si>
    <t>Estimated residual value</t>
  </si>
  <si>
    <t>Initial construction or acquisition cost</t>
  </si>
  <si>
    <t>Disposals or Early termination</t>
  </si>
  <si>
    <t>Cost base</t>
  </si>
  <si>
    <t>Prior years' accumulated depreciation</t>
  </si>
  <si>
    <t>Current year depreciation</t>
  </si>
  <si>
    <t>Written down value</t>
  </si>
  <si>
    <t>Years</t>
  </si>
  <si>
    <t>Leased assets</t>
  </si>
  <si>
    <t>Table 3.3.2: Shared assets at cost</t>
  </si>
  <si>
    <t>Information Technology</t>
  </si>
  <si>
    <t>During FY13</t>
  </si>
  <si>
    <t>During FY14</t>
  </si>
  <si>
    <t>During FY15</t>
  </si>
  <si>
    <t>During FY16</t>
  </si>
  <si>
    <t>During FY17</t>
  </si>
  <si>
    <t>During FY18</t>
  </si>
  <si>
    <t>During FY19</t>
  </si>
  <si>
    <t>During FY20</t>
  </si>
  <si>
    <t>During FY21</t>
  </si>
  <si>
    <t>During FY22</t>
  </si>
  <si>
    <t>During FY23</t>
  </si>
  <si>
    <t>During FY24</t>
  </si>
  <si>
    <t>During FY25</t>
  </si>
  <si>
    <t>1/7/2019 to 30/6/2020</t>
  </si>
  <si>
    <t>Total fixed assets</t>
  </si>
  <si>
    <t>Shared supporting assets</t>
  </si>
  <si>
    <t>Table 3.4.1: Shared supporting asset allocation</t>
  </si>
  <si>
    <t>Description (list each individual shared asset category greater than 5%)</t>
  </si>
  <si>
    <t>Category of shared assets</t>
  </si>
  <si>
    <t>Total amount</t>
  </si>
  <si>
    <t>Total allocated to pipeline</t>
  </si>
  <si>
    <t>Recovered capital method (rule 569(4))</t>
  </si>
  <si>
    <t>Table 4.1: Recovered capital method - pipeline assets</t>
  </si>
  <si>
    <t>Year</t>
  </si>
  <si>
    <t>Drag and drop columns if required</t>
  </si>
  <si>
    <t>Pipeline assets</t>
  </si>
  <si>
    <t>Construction cost</t>
  </si>
  <si>
    <t>Negative residual value</t>
  </si>
  <si>
    <t>Maintenance capitalised</t>
  </si>
  <si>
    <t>Disposal (at cost)</t>
  </si>
  <si>
    <t>Leased Asset</t>
  </si>
  <si>
    <t>3.2.3</t>
  </si>
  <si>
    <t>Shared assets</t>
  </si>
  <si>
    <t>Construction cost or acquisition cost (where allowed) apportioned</t>
  </si>
  <si>
    <t>3.2.2</t>
  </si>
  <si>
    <t>3.2.5</t>
  </si>
  <si>
    <t>3.2.4</t>
  </si>
  <si>
    <t>For information</t>
  </si>
  <si>
    <t>Table 4.2: Pipeline details</t>
  </si>
  <si>
    <t>Construction date</t>
  </si>
  <si>
    <t>Capital expenditure</t>
  </si>
  <si>
    <t>Table 4.1.1: Capital expenditure greater than 5% of construction cost</t>
  </si>
  <si>
    <t>Description of works</t>
  </si>
  <si>
    <t>Date recognised</t>
  </si>
  <si>
    <t>Expenditure ($ nominal)</t>
  </si>
  <si>
    <t>3.2.1</t>
  </si>
  <si>
    <t>Burrup Extension Pipeline and Stay in Business Capital Expenditure</t>
  </si>
  <si>
    <t>Calendar Year 98</t>
  </si>
  <si>
    <t>Hot Briquetted Iron Facility and Stay in Business Capital Expenditure</t>
  </si>
  <si>
    <t>Calendar Year 00</t>
  </si>
  <si>
    <t>Compressor and Meters</t>
  </si>
  <si>
    <t>Calendar Year 05</t>
  </si>
  <si>
    <t>Karratha Lateral and Stay in Business Capital Expenditure</t>
  </si>
  <si>
    <t>Calendar Year 09</t>
  </si>
  <si>
    <t>Calendar Year 10</t>
  </si>
  <si>
    <t>South Headland Meter Station and Stay in Business Capital Expenditure</t>
  </si>
  <si>
    <t>Fiscal Year 14</t>
  </si>
  <si>
    <t>Sub 161 and Stay In Business Capital Expenditure</t>
  </si>
  <si>
    <t>Fiscal Year 15</t>
  </si>
  <si>
    <t>Pinga Creek Station and Stay in Business Capital Expenditure</t>
  </si>
  <si>
    <t>Fiscal Year 20</t>
  </si>
  <si>
    <t>Weighted average prices</t>
  </si>
  <si>
    <t>Table 5.1:  Weighted average prices</t>
  </si>
  <si>
    <t>Basis of preparation reference</t>
  </si>
  <si>
    <t>Has there been any use of estimates to allocate revenue to each transportation service?</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</si>
  <si>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</si>
  <si>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</si>
  <si>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</si>
  <si>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</si>
  <si>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</si>
  <si>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</si>
  <si>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</si>
  <si>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</si>
  <si>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</si>
  <si>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</si>
  <si>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</si>
  <si>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Total Postage Stamp Revenue</t>
  </si>
  <si>
    <t>Capacity based</t>
  </si>
  <si>
    <t>Volumetric based</t>
  </si>
  <si>
    <t>Total Zonal Revenue</t>
  </si>
  <si>
    <t>Total Distance Based Revenue</t>
  </si>
  <si>
    <t>$'000</t>
  </si>
  <si>
    <t>Revenue $'000</t>
  </si>
  <si>
    <t>MDQ
Total TJ*</t>
  </si>
  <si>
    <t>$ '000</t>
  </si>
  <si>
    <t>Total TJ</t>
  </si>
  <si>
    <t>4.4.1</t>
  </si>
  <si>
    <t>4.4.2</t>
  </si>
  <si>
    <t>4.4.3</t>
  </si>
  <si>
    <t>Total exempt services</t>
  </si>
  <si>
    <t>* MDQ (Total TJ) = sum of MDQ’s over the reporting period in TJs</t>
  </si>
  <si>
    <t>Services exemption granted from ERA for Weighted Average Price disclosure</t>
  </si>
  <si>
    <t>Table 5.1.1: ERA exemptions</t>
  </si>
  <si>
    <t>Service category</t>
  </si>
  <si>
    <t>Additional (optional) notes and information</t>
  </si>
  <si>
    <t>Table reference</t>
  </si>
  <si>
    <t>Cover</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</si>
  <si>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</si>
  <si>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</si>
  <si>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2.1.1</t>
  </si>
  <si>
    <r>
      <rPr>
        <b/>
        <sz val="10.5"/>
        <rFont val="Century Gothic"/>
        <family val="2"/>
      </rPr>
      <t xml:space="preserve">AASB 15 reporting in the Pipeline Financial Statements and the RCM 
</t>
    </r>
    <r>
      <rPr>
        <sz val="10.5"/>
        <rFont val="Century Gothic"/>
        <family val="2"/>
      </rPr>
      <t>As described in the Basis of Preparation, AASB 15 Revenue from Contracts with Customers ("AASB 15") (effective from 1 July 2018) requires a significant financing component to be reported in those circumstances where there is a length of time in between the payment for the service and when APA Group fulfils the performance obligation. A significant financing component has been identified in some revenue contracts on the Pilbara Pipeline System.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Pilbara Pipeline System amounts to:</t>
    </r>
  </si>
  <si>
    <t>Statutory presentation</t>
  </si>
  <si>
    <t>Part 23 Reporting</t>
  </si>
  <si>
    <t>Difference Statutory and Part 23</t>
  </si>
  <si>
    <t>$</t>
  </si>
  <si>
    <t>time value of money included in reported revenue in the pipeline financial statements on table 2.1 and 4.1.</t>
  </si>
  <si>
    <t>interest expense not permitted to be reported under Part 23 and not included in this reporting.</t>
  </si>
  <si>
    <t>Net impact of including both Revenue and interest expense associated with the significant financing component of revenue.</t>
  </si>
  <si>
    <t>2.2.1</t>
  </si>
  <si>
    <t xml:space="preserve">Customer contribution in table 2.2.1 from FY21 onwards represents revenue in instances where a customer with an underlying GTA contributes to the capital expenditure of the pipeline. </t>
  </si>
  <si>
    <t xml:space="preserve">Other non-depreciable pipeline assets includes other elements of total assets reported in the Balance Sheet (e.g. debtors, capital work in progress, contract intangibles etc.).  </t>
  </si>
  <si>
    <t>3.1.1</t>
  </si>
  <si>
    <t>3.3.1</t>
  </si>
  <si>
    <t>New assets are reported as commissioned with depreciation assumed from the date of service.</t>
  </si>
  <si>
    <t>3.3.2</t>
  </si>
  <si>
    <t xml:space="preserve">APA has reported the shared assets information per fiscal year from date of acquisition. </t>
  </si>
  <si>
    <t>New assets are reported as commissioned with depreciation assumed in the next fiscal year.</t>
  </si>
  <si>
    <t>The majority of total shared assets represents mainly Information Technology assets and other assets such as office related assets. The values are reported on a gross book basis.</t>
  </si>
  <si>
    <t xml:space="preserve">Net tax liabilities incorporates mid-year tax depreciation for capital expenditure incurred during the fiscal year. </t>
  </si>
  <si>
    <t>As APA acquired PPS in December 2012, APA has relied on the financial information provided by the previous owner.</t>
  </si>
  <si>
    <t>Capital expenditure is reported in the period commissioned and excludes capital work in progress.</t>
  </si>
  <si>
    <t xml:space="preserve">For reporting periods up to FY23, capital expenditure is reported in the period commissioned and excludes capital work in progress.  </t>
  </si>
  <si>
    <t xml:space="preserve">From FY23 onwards, capital expenditure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</si>
  <si>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The interest component of the leased assets (both Directly attributable and Shared RoU) has been included as part of Leased assets Interest/ Financing charges.</t>
  </si>
  <si>
    <t>Disposals and early terminations recognised include a half year capitalised WACC.</t>
  </si>
  <si>
    <t>4.1.1</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</si>
  <si>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has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</si>
  <si>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In accordance with the Guideline, APA has not reported revenue in respect of exempt services against the relevant service category in Table 5.1. Instead, revenue associated with exempt services is aggregated and reported under “Total exempt services” in Table 5.1.</t>
  </si>
  <si>
    <t>ERA amendment#</t>
  </si>
  <si>
    <t>Worksheet</t>
  </si>
  <si>
    <t>Table</t>
  </si>
  <si>
    <t>Cell</t>
  </si>
  <si>
    <t>Change</t>
  </si>
  <si>
    <t>Reason</t>
  </si>
  <si>
    <t>Amendment record</t>
  </si>
  <si>
    <t>New worksheet inserted</t>
  </si>
  <si>
    <t>This sheet captures the changes made to this non scheme financial reporting template.</t>
  </si>
  <si>
    <t>2. Revenue and expenses</t>
  </si>
  <si>
    <t>F13</t>
  </si>
  <si>
    <t>Formula corrected</t>
  </si>
  <si>
    <t>Formula amended to sum both elements of 'Direct revenue' to get 'Total direct revenue'.</t>
  </si>
  <si>
    <t>3. Statement of pipeline assets</t>
  </si>
  <si>
    <t>D33:E33</t>
  </si>
  <si>
    <t>Formula inserted</t>
  </si>
  <si>
    <t>Formula to aggregate relevant rows (Metering) to determine Closing value for metering assets</t>
  </si>
  <si>
    <t>3.3 Depreciation</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</si>
  <si>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</si>
  <si>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</si>
  <si>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</si>
  <si>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</si>
  <si>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</si>
  <si>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</si>
  <si>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</si>
  <si>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</si>
  <si>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</si>
  <si>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</si>
  <si>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</si>
  <si>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</si>
  <si>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D69:E69 and D84:E84</t>
  </si>
  <si>
    <t>Formula updated</t>
  </si>
  <si>
    <t>Formulae updated to include leased assets</t>
  </si>
  <si>
    <t xml:space="preserve">D14, D19, D25, D31, D37, D43, D49, D59 </t>
  </si>
  <si>
    <t>Formulae corrected</t>
  </si>
  <si>
    <t>Formulae amended to include prior year accumulated depreciation plus current year depreciation.  It was only picking up current year depreciation.</t>
  </si>
  <si>
    <t>3.1 Pipeline asset useful life</t>
  </si>
  <si>
    <t>B21:F26 and B33:F38</t>
  </si>
  <si>
    <t>Allow for lease asset information</t>
  </si>
  <si>
    <t>D31:F32</t>
  </si>
  <si>
    <t>Formatting</t>
  </si>
  <si>
    <t>To be visible.</t>
  </si>
  <si>
    <t>1.1 Financial performance</t>
  </si>
  <si>
    <t>1.1.1</t>
  </si>
  <si>
    <t>C10</t>
  </si>
  <si>
    <t>Formatting - changed from Accounting Comma to Percentage Percent</t>
  </si>
  <si>
    <t>To disclose percentage with appropriate signage</t>
  </si>
  <si>
    <t>Tab renamed 3.3 Depreciation amortisation</t>
  </si>
  <si>
    <t>3.3 Depreciation amortisation</t>
  </si>
  <si>
    <t>L58:L78</t>
  </si>
  <si>
    <t>Insert column</t>
  </si>
  <si>
    <t>To explicitly allow for prior period depreciation</t>
  </si>
  <si>
    <t>Row 59</t>
  </si>
  <si>
    <t>To record additions and improvements capitalised</t>
  </si>
  <si>
    <t>D58</t>
  </si>
  <si>
    <t>To only pick up initial acquisition costs</t>
  </si>
  <si>
    <t>D9:D52</t>
  </si>
  <si>
    <t>List updated</t>
  </si>
  <si>
    <t>Added Leased assets to drop list</t>
  </si>
  <si>
    <t>D60:D77</t>
  </si>
  <si>
    <t>Added Shared leased assets to drop list</t>
  </si>
  <si>
    <t>4 Recovered Capital</t>
  </si>
  <si>
    <t>Rows 15, 22, 29</t>
  </si>
  <si>
    <t>New items inserted to record Leased Assets</t>
  </si>
  <si>
    <t>E15, E22 and E29</t>
  </si>
  <si>
    <t>Formula added</t>
  </si>
  <si>
    <t>To sum columns F to BH for respective items</t>
  </si>
  <si>
    <t>F16:BH16 and F23:BH23</t>
  </si>
  <si>
    <t>To include Leased Assets in total</t>
  </si>
  <si>
    <t>3.3.1 and 3.3.2</t>
  </si>
  <si>
    <t>B5, B56, K7, G58, J58 and M58</t>
  </si>
  <si>
    <t>Headings updated for clarity</t>
  </si>
  <si>
    <t>E9:E52</t>
  </si>
  <si>
    <t>Reformat</t>
  </si>
  <si>
    <t>The cells have been reformatted to show dd/mm/yyyy</t>
  </si>
  <si>
    <t>E60:E77</t>
  </si>
  <si>
    <t>D9:D38</t>
  </si>
  <si>
    <t>A7</t>
  </si>
  <si>
    <t>a typographical error fixed.</t>
  </si>
  <si>
    <t>Corrected the spelling from 'insructions' to 'instructions'.</t>
  </si>
  <si>
    <t>D7</t>
  </si>
  <si>
    <t>Corrected the spelling from 'acqusition' to 'acquisition'.</t>
  </si>
  <si>
    <t>D18</t>
  </si>
  <si>
    <t>A25:E25</t>
  </si>
  <si>
    <t>Question added</t>
  </si>
  <si>
    <t>To record publication date of the report</t>
  </si>
  <si>
    <t>A27:E27</t>
  </si>
  <si>
    <t>To record the date to which the reported information is current</t>
  </si>
  <si>
    <t>A29:K29</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</si>
  <si>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</si>
  <si>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</si>
  <si>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Contents</t>
  </si>
  <si>
    <t>Contents updated</t>
  </si>
  <si>
    <t>To add hyperlink to Summary worksheet and reflect changes in worksheet names (3.1, 3.2 and 3.3)</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</si>
  <si>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</si>
  <si>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</si>
  <si>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</si>
  <si>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</si>
  <si>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</si>
  <si>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</si>
  <si>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C29:D36</t>
  </si>
  <si>
    <t>List added</t>
  </si>
  <si>
    <t>To add a yes/no dropdown list, consistent with other rows.</t>
  </si>
  <si>
    <t>Formatting changed</t>
  </si>
  <si>
    <t>To express percentage in two decimal places</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</si>
  <si>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</si>
  <si>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</si>
  <si>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</si>
  <si>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</si>
  <si>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</si>
  <si>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C34 and C39</t>
  </si>
  <si>
    <t>Remove uppercase in some words. Corresponding cells in original template are C31 and C36.</t>
  </si>
  <si>
    <t>F11 and I11</t>
  </si>
  <si>
    <t>To amend formula to sum up D11 and E11 and G11 and H11, respectively</t>
  </si>
  <si>
    <t>I16</t>
  </si>
  <si>
    <t xml:space="preserve">To include new revenue categories and correctly calculate the ‘total direct revenue’ </t>
  </si>
  <si>
    <t>2.1 Revenue by service</t>
  </si>
  <si>
    <t>C10 and C21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</si>
  <si>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</si>
  <si>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</si>
  <si>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</si>
  <si>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</si>
  <si>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To delete categories that do not fall under 'service revenue':
-	'Customer contribution revenue' 
-	'Profit from sale of fixed assets'
-	‘Other direct revenue’
These categories are moved to Table 2.1. See amendment # 37.</t>
  </si>
  <si>
    <t>Row 16</t>
  </si>
  <si>
    <t>Row split</t>
  </si>
  <si>
    <t xml:space="preserve"> “Park and park and loan services” is split into two rows: “Park services” (row 16) and “Park and loan services (row 17) to be consistent with service categories in Table 1.2.</t>
  </si>
  <si>
    <t>Row 20</t>
  </si>
  <si>
    <t>Description renamed</t>
  </si>
  <si>
    <t>Replaced "Distribution/transmission revenue" (originally C19) with "Other pipeline services (if relevant)" (now C20) to be consistent with Table 2.1.</t>
  </si>
  <si>
    <t>I21</t>
  </si>
  <si>
    <t>To correctly calculate the ‘total service revenue’.</t>
  </si>
  <si>
    <t>2.2 Revenue contributions</t>
  </si>
  <si>
    <t>E9:E14</t>
  </si>
  <si>
    <t>Formula added
Formatting changed</t>
  </si>
  <si>
    <t>To add sum formula (E=C+D)</t>
  </si>
  <si>
    <t>2.3 Indirect revenue</t>
  </si>
  <si>
    <t>E2:G4</t>
  </si>
  <si>
    <t>To prompt operators to include sufficient information on their basis of preparation, explaining allocation methodologies and basis of allocators.</t>
  </si>
  <si>
    <t>Row 36</t>
  </si>
  <si>
    <t>Change format of totals to 'bold' font</t>
  </si>
  <si>
    <t>2.4 Shared costs</t>
  </si>
  <si>
    <t>2.4.1</t>
  </si>
  <si>
    <t xml:space="preserve">H36 and I36 </t>
  </si>
  <si>
    <t xml:space="preserve">To correct double counting of other shared costs. </t>
  </si>
  <si>
    <t>C11 and C16</t>
  </si>
  <si>
    <t>To remove uppercase in some words.</t>
  </si>
  <si>
    <t>C8 and C81</t>
  </si>
  <si>
    <t>Headings added</t>
  </si>
  <si>
    <t>Add headings ‘Pipeline assets’ and ‘Shared supporting assets allocated’ to improve clarity of asset categories.</t>
  </si>
  <si>
    <t>C82</t>
  </si>
  <si>
    <t>Renamed 'shared supporting assets' to 'shared property, plant and equipment' to be consistent with the labelling between worksheets</t>
  </si>
  <si>
    <t>Column C</t>
  </si>
  <si>
    <t>Rows added
Sub-categories amended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</si>
  <si>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</si>
  <si>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Columns D and E
(D66, D33:E33, D71:E71, D80:E80, D83:D87, D90:D94 and D99:E99)</t>
  </si>
  <si>
    <t>To update formula following changes in asset categories/ sub-categories,  and correct previous errors.</t>
  </si>
  <si>
    <t>3.1 Asset useful life</t>
  </si>
  <si>
    <t>Tab renamed</t>
  </si>
  <si>
    <t>Renamed from 3.1 "Pipeline asset useful life" to "Asset useful life' to be consistent with the heading of the worksheet. Worksheet contains shared assets other than pipeline assets.</t>
  </si>
  <si>
    <t>Column D</t>
  </si>
  <si>
    <t>Data entry deleted</t>
  </si>
  <si>
    <t>To remove data entries under 'Acquisition date' column</t>
  </si>
  <si>
    <t>Changed format from number to 'short date'</t>
  </si>
  <si>
    <t>3.2 Asset impairment</t>
  </si>
  <si>
    <t>Renamed from 3.2 "Pipeline asset impairment" to "Asset impairment' to be consistent with the heading of the worksheet. Worksheet contains shared assets other than pipeline assets.</t>
  </si>
  <si>
    <t>3.2.1 and 
3.2.2</t>
  </si>
  <si>
    <t>D8:D22
D28:D54
G28:G54</t>
  </si>
  <si>
    <t>Change format to 'short date'</t>
  </si>
  <si>
    <t>B1</t>
  </si>
  <si>
    <t>To be consistent with tab name</t>
  </si>
  <si>
    <t>3.3.1 and 
3.3.2</t>
  </si>
  <si>
    <t>H7, J7, G58 and L58</t>
  </si>
  <si>
    <t>To be consistent with the labelling of categories in Table 3.1</t>
  </si>
  <si>
    <t>To be consistent with the categories in Table 3.1</t>
  </si>
  <si>
    <t>G53</t>
  </si>
  <si>
    <t>To add sum formula</t>
  </si>
  <si>
    <t>3.3.1and
3.3.2</t>
  </si>
  <si>
    <t>F9:F52 and F60:F77</t>
  </si>
  <si>
    <t>Numbers formatted to the nearest whole number</t>
  </si>
  <si>
    <t>3.3.1 and
3.3.2</t>
  </si>
  <si>
    <t>Column E</t>
  </si>
  <si>
    <t>To remove data entries under Acquisition date column</t>
  </si>
  <si>
    <t>B58:N59</t>
  </si>
  <si>
    <t>Cell colour changed to be consistent with other tables</t>
  </si>
  <si>
    <t>3.4 Shared supporting assets</t>
  </si>
  <si>
    <t>3.4.1</t>
  </si>
  <si>
    <t>D9:D40</t>
  </si>
  <si>
    <t>List created</t>
  </si>
  <si>
    <t>To add dropdown list consistent with the categories in Table 3.1</t>
  </si>
  <si>
    <t>4. Recovered Capital</t>
  </si>
  <si>
    <t>Minor punctuation amendment</t>
  </si>
  <si>
    <t>Rows 33 and 34</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</si>
  <si>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</si>
  <si>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</si>
  <si>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</si>
  <si>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</si>
  <si>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</si>
  <si>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</si>
  <si>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F8:BH8</t>
  </si>
  <si>
    <t>To adjust formula to display year and allow cross-referencing with the Summary tab</t>
  </si>
  <si>
    <t>F31:BH31</t>
  </si>
  <si>
    <t>To exclude row 25 which is not an input cell</t>
  </si>
  <si>
    <t>5. Weighted average price</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</si>
  <si>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</si>
  <si>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</si>
  <si>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</si>
  <si>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</si>
  <si>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B2 and C3</t>
  </si>
  <si>
    <t>Heading added</t>
  </si>
  <si>
    <t>To be consistent with other worksheets</t>
  </si>
  <si>
    <t>F10:BJ10</t>
  </si>
  <si>
    <t>Headings amended
Formatting changed</t>
  </si>
  <si>
    <t>Heading (units) amended and format changed for clarity and consistency with formula:
- revenues in $'000
- MDQ in Total TJ
- WAP in $/GJ</t>
  </si>
  <si>
    <t>C19:20</t>
  </si>
  <si>
    <t>To be consistent with other tables</t>
  </si>
  <si>
    <t>Row 22</t>
  </si>
  <si>
    <t>Explanatory note added</t>
  </si>
  <si>
    <r>
      <t xml:space="preserve">To clarify the MDQ unit above as:
</t>
    </r>
    <r>
      <rPr>
        <i/>
        <sz val="10"/>
        <rFont val="Arial"/>
        <family val="2"/>
      </rPr>
      <t xml:space="preserve">Total TJ = sum of MDQ’s over the reporting period in TJs </t>
    </r>
  </si>
  <si>
    <t>All worksheets</t>
  </si>
  <si>
    <t>Numerical cells</t>
  </si>
  <si>
    <t>Amend relevant numerical cells to ensure format is in comma style, negative values in brackets and rounded off to nearest whole number</t>
  </si>
  <si>
    <t>Date cells</t>
  </si>
  <si>
    <t>Amend relevant date cells to ensure format is in date style</t>
  </si>
  <si>
    <t>Input cells</t>
  </si>
  <si>
    <t>Amend relevant input cells to ensure font colour is blue</t>
  </si>
  <si>
    <t>A1</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</si>
  <si>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</si>
  <si>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</si>
  <si>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</si>
  <si>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</si>
  <si>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</si>
  <si>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</si>
  <si>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</si>
  <si>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</si>
  <si>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</si>
  <si>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APA amendment#</t>
  </si>
  <si>
    <t>APA Amendment record</t>
  </si>
  <si>
    <t>N7</t>
  </si>
  <si>
    <t>C116</t>
  </si>
  <si>
    <t>Formula change</t>
  </si>
  <si>
    <t>Formula updated to include shared leased asset depreciation reported under other Other shared costs in tab 2.4 Shared costs</t>
  </si>
  <si>
    <t>I29</t>
  </si>
  <si>
    <t>Wrap text</t>
  </si>
  <si>
    <t>4. Recovered capital</t>
  </si>
  <si>
    <t>4.1</t>
  </si>
  <si>
    <t>C39</t>
  </si>
  <si>
    <t>Format changed to comma style and rounded off to nearest whole number</t>
  </si>
  <si>
    <t>A623 Pilbara Energy Pipeline System</t>
  </si>
  <si>
    <t>Yes</t>
  </si>
  <si>
    <t>971bd263-85ca-430f-8b60-67a81cbec049</t>
  </si>
  <si>
    <t>ba1e36e3-4399-40c9-accb-608773ace223</t>
  </si>
  <si>
    <t>65361c6a-b5bb-4adb-825b-f74ea77ae862</t>
  </si>
  <si>
    <t>A104 Corporate General</t>
  </si>
  <si>
    <t>A928 3rd party - PEPL</t>
  </si>
  <si>
    <t>A979 Passthrough PEPL</t>
  </si>
  <si>
    <t>C089 APA (PILBARA PIPELINE) PTY LTD, C328 J PEPL</t>
  </si>
  <si>
    <t>Current Assets</t>
  </si>
  <si>
    <t>1300</t>
  </si>
  <si>
    <t>1300:ASSETS HELD FOR SALE</t>
  </si>
  <si>
    <t>1000</t>
  </si>
  <si>
    <t>1000:CASH AT BANK</t>
  </si>
  <si>
    <t>1001</t>
  </si>
  <si>
    <t>1001:CBA-APT A/C 4848 DIST. ACCOUNT</t>
  </si>
  <si>
    <t>1002</t>
  </si>
  <si>
    <t>1002:CBA SUBORDINATED NOTES A/C 2428</t>
  </si>
  <si>
    <t>1003</t>
  </si>
  <si>
    <t>1003:GGT - BANK ALLOCATIONS</t>
  </si>
  <si>
    <t>1004</t>
  </si>
  <si>
    <t>1004:APA GROUP EQUITY TRUST BANK A/C</t>
  </si>
  <si>
    <t>1029</t>
  </si>
  <si>
    <t>1029:CASH AT BANK - CONVERSION</t>
  </si>
  <si>
    <t>1030</t>
  </si>
  <si>
    <t>1030:CASH ON HAND</t>
  </si>
  <si>
    <t>1031</t>
  </si>
  <si>
    <t>1031:PETTY CASH</t>
  </si>
  <si>
    <t>1060</t>
  </si>
  <si>
    <t>1060:CASH CALLS PAID</t>
  </si>
  <si>
    <t>1061</t>
  </si>
  <si>
    <t>1061:CASH CALLS EQUALISATIONS</t>
  </si>
  <si>
    <t>1050</t>
  </si>
  <si>
    <t>1050:DEPOSITS @ CALL</t>
  </si>
  <si>
    <t>1051</t>
  </si>
  <si>
    <t>1051:SHORT TERM DEPOSITS</t>
  </si>
  <si>
    <t>1306</t>
  </si>
  <si>
    <t>1306:CURRENT ASSET CONVERSION ACCOUNT</t>
  </si>
  <si>
    <t>1240</t>
  </si>
  <si>
    <t>1240:GAS STOCK STORAGE - CURRENT</t>
  </si>
  <si>
    <t>1200</t>
  </si>
  <si>
    <t>1200:INVENTORY (CONTROL)</t>
  </si>
  <si>
    <t>1201</t>
  </si>
  <si>
    <t>1201:INVENTORY CONVERSION CLEARING</t>
  </si>
  <si>
    <t>1202</t>
  </si>
  <si>
    <t>1202:INVENTORY OFFSETS B/S (GGT)</t>
  </si>
  <si>
    <t>1203</t>
  </si>
  <si>
    <t>1203:ACCUMULATED DIMINUTION - INVENTORY</t>
  </si>
  <si>
    <t>1204</t>
  </si>
  <si>
    <t>1204:STORES &amp; SPARES</t>
  </si>
  <si>
    <t>1205</t>
  </si>
  <si>
    <t>1205:INVENTORY - WIP AT COST</t>
  </si>
  <si>
    <t>1206</t>
  </si>
  <si>
    <t>1206:MAXIMO INVENTORY CLEARING</t>
  </si>
  <si>
    <t>1280</t>
  </si>
  <si>
    <t>1280:PREPAYMENTS - GENERAL</t>
  </si>
  <si>
    <t>1281</t>
  </si>
  <si>
    <t>1281:PREPAYMENTS - BORROWING COSTS</t>
  </si>
  <si>
    <t>1282</t>
  </si>
  <si>
    <t>1282:ENVIRONMENTAL INSTRUMENTS ASSETS - STC &amp; LGC</t>
  </si>
  <si>
    <t>1283</t>
  </si>
  <si>
    <t>1283:PREPAYMENTS - COMP LICENCE FEES</t>
  </si>
  <si>
    <t>1284</t>
  </si>
  <si>
    <t>1284:PREPAYMENTS - CROWN LEASE</t>
  </si>
  <si>
    <t>1285</t>
  </si>
  <si>
    <t>1285:PREPAYMENTS - INSURANCE</t>
  </si>
  <si>
    <t>1286</t>
  </si>
  <si>
    <t>1286:PREPAYMENTS - PIPELINE LICENSES</t>
  </si>
  <si>
    <t>1287</t>
  </si>
  <si>
    <t>1287:PREPAYMENTS - RATES AND TAXES</t>
  </si>
  <si>
    <t>1288</t>
  </si>
  <si>
    <t>1288:PREPAYMENTS - ACCESS LEASE</t>
  </si>
  <si>
    <t>1250</t>
  </si>
  <si>
    <t>1250:HEDGE ASSET - CCIRS - INTEREST ACCRUAL</t>
  </si>
  <si>
    <t>1251</t>
  </si>
  <si>
    <t>1251:HEDGE ASSET - IRS - CURRENT</t>
  </si>
  <si>
    <t>1252</t>
  </si>
  <si>
    <t>1252:HEDGE ASSET - LTI FVTPL - CURRENT</t>
  </si>
  <si>
    <t>1253</t>
  </si>
  <si>
    <t>1253:HEDGE ASSET - FEC - CURRENT</t>
  </si>
  <si>
    <t>1254</t>
  </si>
  <si>
    <t>1254:REDEEMABLE PREFERENCE SHARES - INTEREST ACCRUAL</t>
  </si>
  <si>
    <t>1255</t>
  </si>
  <si>
    <t>1255:HEDGE ASSET - IRS - INTEREST ACCRUAL</t>
  </si>
  <si>
    <t>1140</t>
  </si>
  <si>
    <t>1140:PROVISION FOR DOUBTFUL DEBTS</t>
  </si>
  <si>
    <t>1170</t>
  </si>
  <si>
    <t>1170:FINANCE LEASE RECEIVABLE - CURRENT</t>
  </si>
  <si>
    <t>1171</t>
  </si>
  <si>
    <t>1171:IE FINANCE LEASE RECEIVABLE - CURRENT</t>
  </si>
  <si>
    <t>1180</t>
  </si>
  <si>
    <t>1180:SECURITY DEPOSITS</t>
  </si>
  <si>
    <t>1181</t>
  </si>
  <si>
    <t>1181:LOAN RECEIVABLE (PRINCIPAL) (INV) - CURRENT THIRD PARTY</t>
  </si>
  <si>
    <t>1150</t>
  </si>
  <si>
    <t>1150:DEBTORS - ASSOCIATES</t>
  </si>
  <si>
    <t>1151</t>
  </si>
  <si>
    <t>1151:INTEREST RECEIVABLE (OCF) - CURRENT ASSOCIATE</t>
  </si>
  <si>
    <t>1152</t>
  </si>
  <si>
    <t>1152:LOAN RECEIVABLE (INV) - CURRENT ASSOCIATE</t>
  </si>
  <si>
    <t>1100</t>
  </si>
  <si>
    <t>1100:TRADE DEBTORS (CONTROL)</t>
  </si>
  <si>
    <t>1101</t>
  </si>
  <si>
    <t>1101:TRADE DEBTORS (CONTRA)</t>
  </si>
  <si>
    <t>1102</t>
  </si>
  <si>
    <t>1102:TRADE DEBTORS - FINANCE LEASE PRINCIPAL</t>
  </si>
  <si>
    <t>1103</t>
  </si>
  <si>
    <t>1103:TRADE DEBTORS - FINANCE LEASE INTEREST</t>
  </si>
  <si>
    <t>1104</t>
  </si>
  <si>
    <t>1104:UNAPPLIED RECEIPTS</t>
  </si>
  <si>
    <t>1105</t>
  </si>
  <si>
    <t>1105:TRADE DEBTORS - OTHER</t>
  </si>
  <si>
    <t>1106</t>
  </si>
  <si>
    <t>1106:ACCRUED REVENUE</t>
  </si>
  <si>
    <t>1107</t>
  </si>
  <si>
    <t>1107:ACCRUED REVENUE - FINANCE LEASE PRINCIPAL</t>
  </si>
  <si>
    <t>1108</t>
  </si>
  <si>
    <t>1108:ACCRUED REVENUE - FINANCE LEASE INTEREST</t>
  </si>
  <si>
    <t>1109</t>
  </si>
  <si>
    <t>1109:ADVANCES MOBILISATION</t>
  </si>
  <si>
    <t>1110</t>
  </si>
  <si>
    <t>1110:ACCRUED REVENUE - INTEREST INCOME</t>
  </si>
  <si>
    <t>1111</t>
  </si>
  <si>
    <t>1111:DEBTORS - CAPEX</t>
  </si>
  <si>
    <t>1139</t>
  </si>
  <si>
    <t>1139:IE CURRENT BALANCES (CLEARING ACCOUNT) - CONVERSION BALANCE</t>
  </si>
  <si>
    <t>1860</t>
  </si>
  <si>
    <t>1860:DEFERRED TAX ASSET</t>
  </si>
  <si>
    <t>1861</t>
  </si>
  <si>
    <t>1861:DEFERRED TAX ASSET - NET TAX LOSSES</t>
  </si>
  <si>
    <t>1850</t>
  </si>
  <si>
    <t>1850:GOODWILL</t>
  </si>
  <si>
    <t>1851</t>
  </si>
  <si>
    <t>1851:GOODWILL - ACCUM IMPAIRMENT</t>
  </si>
  <si>
    <t>1610</t>
  </si>
  <si>
    <t>1610:EQUITY ACCOUNTING INVESTMENTS - OPENING BALANCE</t>
  </si>
  <si>
    <t>1611</t>
  </si>
  <si>
    <t>1611:EQUITY ACCOUNTING INVESTMENTS - SHARE OF PROFITS</t>
  </si>
  <si>
    <t>1612</t>
  </si>
  <si>
    <t>1612:EQUITY ACCOUNTING INVESTMENTS - MOVEMENT IN RESERVES</t>
  </si>
  <si>
    <t>1613</t>
  </si>
  <si>
    <t>1613:EQUITY ACCOUNTING INVESTMENTS - DIVIDENDS</t>
  </si>
  <si>
    <t>1614</t>
  </si>
  <si>
    <t>1614:EQUITY ACCOUNTING INVESTMENTS - ACQUISITION</t>
  </si>
  <si>
    <t>1615</t>
  </si>
  <si>
    <t>1615:EQUITY ACCOUNTING INVESTMENTS - DISPOSAL</t>
  </si>
  <si>
    <t>1616</t>
  </si>
  <si>
    <t>1616:EQUITY ACCOUNTING INVESTMENTS - RECLASS TO SUBSIDIARY</t>
  </si>
  <si>
    <t>1500</t>
  </si>
  <si>
    <t>1500:LONG-TERM CASH DEPOSIT</t>
  </si>
  <si>
    <t>1530</t>
  </si>
  <si>
    <t>1530:FINANCE LEASE - NET INVESTMENT IN LEASE</t>
  </si>
  <si>
    <t>1531</t>
  </si>
  <si>
    <t>1531:FINANCE LEASE - PAYMENTS RECEIVED</t>
  </si>
  <si>
    <t>1532</t>
  </si>
  <si>
    <t>1532:FINANCE LEASE - CONTINGENT RENTAL RECEIVED</t>
  </si>
  <si>
    <t>1533</t>
  </si>
  <si>
    <t>1533:FINANCE LEASE - INTEREST RECOGNISED (CUM.)</t>
  </si>
  <si>
    <t>1534</t>
  </si>
  <si>
    <t>1534:FINANCE LEASE - TRSFR TO CURRENT (1170)</t>
  </si>
  <si>
    <t>1520</t>
  </si>
  <si>
    <t>1520:LOAN RECEIVABLE FROM THIRD PARTY</t>
  </si>
  <si>
    <t>1521</t>
  </si>
  <si>
    <t>1521:ACCRUED REVENUE - NON-CURRENT</t>
  </si>
  <si>
    <t>1522</t>
  </si>
  <si>
    <t>1522:ACCRUED REVENUE - INTEREST INCOME - NON-CURRENT</t>
  </si>
  <si>
    <t>1840</t>
  </si>
  <si>
    <t>1840:ACCESS ARRANGEMENTS</t>
  </si>
  <si>
    <t>1841</t>
  </si>
  <si>
    <t>1841:ACCESS ARRANGEMENTS - ACCUM AMORTISATION</t>
  </si>
  <si>
    <t>1780</t>
  </si>
  <si>
    <t>1780:VALUATION OF LICENCES</t>
  </si>
  <si>
    <t>1781</t>
  </si>
  <si>
    <t>1781:ACCUM AMORTISATION - LICENCES</t>
  </si>
  <si>
    <t>1782</t>
  </si>
  <si>
    <t>1782:RIGHT TO RECEIVE PIPELINE TARIFF</t>
  </si>
  <si>
    <t>1783</t>
  </si>
  <si>
    <t>1783:CONTRACT INTANGIBLE - COST</t>
  </si>
  <si>
    <t>1784</t>
  </si>
  <si>
    <t>1784:CONTRACT INTANGIBLE - ACCUM AMORTISATION AND IMPAIRMENT</t>
  </si>
  <si>
    <t>1785</t>
  </si>
  <si>
    <t>1785:AMORT RIGHT TO REC PIPELINE TARIFF</t>
  </si>
  <si>
    <t>1786</t>
  </si>
  <si>
    <t>1786:DEVELOPMENT ASSETS</t>
  </si>
  <si>
    <t>1787</t>
  </si>
  <si>
    <t>1787:AMORT DEVELOPMENT ASSETS</t>
  </si>
  <si>
    <t>1830</t>
  </si>
  <si>
    <t>1830:CONSTRUCTION IN PROGRESS - INTANGIBLE ASSETS</t>
  </si>
  <si>
    <t>1831</t>
  </si>
  <si>
    <t>1831:CONSTRUCTION IN PROGRESS - INTANGIBLE ASSETS (CONTRA)</t>
  </si>
  <si>
    <t>1800</t>
  </si>
  <si>
    <t>1800:OTHER INTANGIBLE ASSETS - COST (CONTROL)</t>
  </si>
  <si>
    <t>1801</t>
  </si>
  <si>
    <t>1801:OTHER INTANGIBLE ASSETS - COST (CONTRA)</t>
  </si>
  <si>
    <t>1802</t>
  </si>
  <si>
    <t>1802:OTHER INTANGIBLE ASSETS - ACCUM AMORTISATION (CONTROL)</t>
  </si>
  <si>
    <t>1803</t>
  </si>
  <si>
    <t>1803:OTHER INTANGIBLE ASSETS - ACCUM AMORTISATION (CONTRA)</t>
  </si>
  <si>
    <t>1890</t>
  </si>
  <si>
    <t>1890:GAS STOCK IN STORAGE - NC</t>
  </si>
  <si>
    <t>1880</t>
  </si>
  <si>
    <t>1880:GAS STOCK IN PIPELINE - NC</t>
  </si>
  <si>
    <t>1870</t>
  </si>
  <si>
    <t>1870:NC RECEIVABLES - ATO</t>
  </si>
  <si>
    <t>1997</t>
  </si>
  <si>
    <t>1997:AR CONVERSION</t>
  </si>
  <si>
    <t>1998</t>
  </si>
  <si>
    <t>1998:PROJECTS CLEARING SUSPENSE CONVERSON BALANCE</t>
  </si>
  <si>
    <t>1999</t>
  </si>
  <si>
    <t>1999:MASS ALLOCATION CLEARING ACCOUNT</t>
  </si>
  <si>
    <t>1876</t>
  </si>
  <si>
    <t>1876:DEFINE BENEFIT SUPERANNUATION OBLIGATION ASSETS</t>
  </si>
  <si>
    <t>1550</t>
  </si>
  <si>
    <t>1550:INVESTMENT IN SUBSIDIARY</t>
  </si>
  <si>
    <t>1551</t>
  </si>
  <si>
    <t>1551:INVESTMENT IN ASSOCIATE</t>
  </si>
  <si>
    <t>1552</t>
  </si>
  <si>
    <t>1552:ENERGY INFRASTRUCTURE INVESTMENT - CARRIED AT COST</t>
  </si>
  <si>
    <t>1553</t>
  </si>
  <si>
    <t>1553:INVESTMENTS CARRIED @ COST - ANP SPV 2</t>
  </si>
  <si>
    <t>1554</t>
  </si>
  <si>
    <t>1554:INVESTMENTS CARRIED @ COST - ANP SPV 3</t>
  </si>
  <si>
    <t>1555</t>
  </si>
  <si>
    <t>1555:INVESTMENTS CARRIED @ COST - SEA GAS INVESTMENTS HOLDINGS PTY LTD</t>
  </si>
  <si>
    <t>1556</t>
  </si>
  <si>
    <t>1556:AVAILABLE FOR SALE INVESTMENTS - ACQUISITIONS</t>
  </si>
  <si>
    <t>1557</t>
  </si>
  <si>
    <t>1557:AVAILABLE FOR SALE INVESTMENTS - MTM</t>
  </si>
  <si>
    <t>1558</t>
  </si>
  <si>
    <t>1558:AVAILABLE FOR SALE INVESTMENTS - DISTRIBUTIONS</t>
  </si>
  <si>
    <t>1559</t>
  </si>
  <si>
    <t>1559:AVAILABLE FOR SALE INVESTMENTS - DISPOSAL</t>
  </si>
  <si>
    <t>1560</t>
  </si>
  <si>
    <t>1560:AVAILABLE FOR SALE INVESTMENTS - RECLASS TO SUBSIDIARY</t>
  </si>
  <si>
    <t>1561</t>
  </si>
  <si>
    <t>1561:INVESTMENT IN SHARES</t>
  </si>
  <si>
    <t>1580</t>
  </si>
  <si>
    <t>1580:HEDGE ASSET - IRS - NON-CURRENT</t>
  </si>
  <si>
    <t>1581</t>
  </si>
  <si>
    <t>1581:HEDGE ASSET - LTI FVTPL - NON-CURRENT</t>
  </si>
  <si>
    <t>1582</t>
  </si>
  <si>
    <t>1582:HEDGE ASSET - FEC -NON-CURRENT</t>
  </si>
  <si>
    <t>1600</t>
  </si>
  <si>
    <t>1600:REDEEMABLE PREFERENCE SHARES - AMORTISED COST</t>
  </si>
  <si>
    <t>1700</t>
  </si>
  <si>
    <t>1700:PROPERTY, PLANT AND EQUIPMENT - COST (CONTROL)</t>
  </si>
  <si>
    <t>1701</t>
  </si>
  <si>
    <t>1701:PROPERTY, PLANT AND EQUIPMENT - COST (CONTRA)</t>
  </si>
  <si>
    <t>1702</t>
  </si>
  <si>
    <t>1702:PROPERTY, PLANT AND EQUIPMENT - ACCUM DEPRECIATION AND IMPAIRMENT (CONTROL)</t>
  </si>
  <si>
    <t>1704</t>
  </si>
  <si>
    <t>1704:PROPERTY, PLANT AND EQUIPMENT - ACCUM DEPRECIATION AND IMPAIRMENT (CONTRA)</t>
  </si>
  <si>
    <t>1705</t>
  </si>
  <si>
    <t>1705:FIXED ASSET CLEARING ACCOUNT</t>
  </si>
  <si>
    <t>1706</t>
  </si>
  <si>
    <t>1706:SUNDRY GAS METERS &amp; PIPES</t>
  </si>
  <si>
    <t>1707</t>
  </si>
  <si>
    <t>1707:ASSET MULTI-BOOK SETTLEMENT ACCOUNT</t>
  </si>
  <si>
    <t>1729</t>
  </si>
  <si>
    <t>1729:FIXED ASSET CONVERSION</t>
  </si>
  <si>
    <t>1760</t>
  </si>
  <si>
    <t>1760:PPE C LAND &amp; BUILDINGS ROU ASSET - OPENING BALANCE</t>
  </si>
  <si>
    <t>1761</t>
  </si>
  <si>
    <t>1761:PPE C LAND &amp; BUILDINGS ROU ASSET - ADDITIONS</t>
  </si>
  <si>
    <t>1762</t>
  </si>
  <si>
    <t>1762:PPE C LAND &amp; BUILDINGS ROU ASSET - ADJUSTMENTS</t>
  </si>
  <si>
    <t>1763</t>
  </si>
  <si>
    <t>1763:PPE C LAND &amp; BUILDINGS ROU ASSET - TERMINATIONS</t>
  </si>
  <si>
    <t>1764</t>
  </si>
  <si>
    <t>1764:PPE D LAND &amp; BUILDINGS ROU ASSET</t>
  </si>
  <si>
    <t>1740</t>
  </si>
  <si>
    <t>1740:PPE C PLANT &amp; EQUIPMENT ROU ASSET - OPENING BALANCE</t>
  </si>
  <si>
    <t>1741</t>
  </si>
  <si>
    <t>1741:PPE C PLANT &amp; EQUIPMENT ROU ASSET - ADDITIONS</t>
  </si>
  <si>
    <t>1742</t>
  </si>
  <si>
    <t>1742:PPE C PLANT &amp; EQUIPMENT ROU ASSET - ADJUSTMENTS</t>
  </si>
  <si>
    <t>1743</t>
  </si>
  <si>
    <t>1743:PPE C PLANT &amp; EQUIPMENT ROU ASSET - TERMINATIONS</t>
  </si>
  <si>
    <t>1744</t>
  </si>
  <si>
    <t>1744:PPE D PLANT &amp; EQUIPMENT ROU ASSET</t>
  </si>
  <si>
    <t>1730</t>
  </si>
  <si>
    <t>1730:CONSTRUCTION IN PROGRESS</t>
  </si>
  <si>
    <t>1731</t>
  </si>
  <si>
    <t>1731:CONSTRUCTION IN PROGRESS (CONTRA)</t>
  </si>
  <si>
    <t>2130</t>
  </si>
  <si>
    <t>2130:BORROWINGS - CURRENT</t>
  </si>
  <si>
    <t>2131</t>
  </si>
  <si>
    <t>2131:PROVISION FOR AMORTISATION - BORROWING COSTS - CURRENT</t>
  </si>
  <si>
    <t>2132</t>
  </si>
  <si>
    <t>2132:BORROWING COSTS - CURRENT BORROWINGS</t>
  </si>
  <si>
    <t>2200</t>
  </si>
  <si>
    <t>2200:PROVISION - EMPLOYEE CURRENT - ANNUAL LEAVE</t>
  </si>
  <si>
    <t>2201</t>
  </si>
  <si>
    <t>2201:PROVISION - OTHER CURRENT</t>
  </si>
  <si>
    <t>2202</t>
  </si>
  <si>
    <t>2202:PROVISION - MAKE GOOD CURRENT</t>
  </si>
  <si>
    <t>2203</t>
  </si>
  <si>
    <t>2203:PROVISION - MINE SUBSIDENCE CURRENT</t>
  </si>
  <si>
    <t>2204</t>
  </si>
  <si>
    <t>2204:PROVISION - MAKE GOOD CURRENT (PAYMENT)</t>
  </si>
  <si>
    <t>2205</t>
  </si>
  <si>
    <t>2205:PROVISION - EMPLOYEE CURRENT - LSL</t>
  </si>
  <si>
    <t>2206</t>
  </si>
  <si>
    <t>2206:PROVISION - EMPLOYEE CURRENT - STAFF INCENTIVE STI</t>
  </si>
  <si>
    <t>2207</t>
  </si>
  <si>
    <t>2207:PROVISION - EMPLOYEE CURRENT - TPOI</t>
  </si>
  <si>
    <t>2208</t>
  </si>
  <si>
    <t>2208:PROVISION - EMPLOYEE CURRENT - STAFF SHARE ALLOCATION</t>
  </si>
  <si>
    <t>2250</t>
  </si>
  <si>
    <t>2250:LIABILITIES HELD FOR SALE</t>
  </si>
  <si>
    <t>2150</t>
  </si>
  <si>
    <t>2151</t>
  </si>
  <si>
    <t>2151:IR HEDGE LIABILITY CURRENT</t>
  </si>
  <si>
    <t>2152</t>
  </si>
  <si>
    <t>2152:LTI HEDGE LIABILITY FVTPL - CURRENT</t>
  </si>
  <si>
    <t>2153</t>
  </si>
  <si>
    <t>2153:FEC HEDGE LIABILITY CURRENT</t>
  </si>
  <si>
    <t>2180</t>
  </si>
  <si>
    <t>2180:IE FINANCE LEASE PAYABLE - CURRENT</t>
  </si>
  <si>
    <t>2170</t>
  </si>
  <si>
    <t>2170:REDEEMABLE SHARES - CURRENT</t>
  </si>
  <si>
    <t>2230</t>
  </si>
  <si>
    <t>2230:UNEARNED REVENUE - CURRENT</t>
  </si>
  <si>
    <t>2110</t>
  </si>
  <si>
    <t>2110:AASB 16 LEASE LIABILITY (CURRENT) L&amp;B</t>
  </si>
  <si>
    <t>2111</t>
  </si>
  <si>
    <t>2111:AASB 16 LEASE LIABILITY (CURRENT) P&amp;E</t>
  </si>
  <si>
    <t>2100</t>
  </si>
  <si>
    <t>2100:PROVISION - INCOME TAX</t>
  </si>
  <si>
    <t>2030</t>
  </si>
  <si>
    <t>2030:CUSTOMER REFUNDS CLEARING</t>
  </si>
  <si>
    <t>2031</t>
  </si>
  <si>
    <t>2031:GRNI ACCRUALS (CONTROL)</t>
  </si>
  <si>
    <t>2032</t>
  </si>
  <si>
    <t>2032:GRNI ACCRUALS (CONTRA)</t>
  </si>
  <si>
    <t>2033</t>
  </si>
  <si>
    <t>2033:OTHER CREDITORS</t>
  </si>
  <si>
    <t>2034</t>
  </si>
  <si>
    <t>2034:CREDITOR - UNCLAIMED MONIES</t>
  </si>
  <si>
    <t>2035</t>
  </si>
  <si>
    <t>2035:ACCRUED EXPENSES - OPEX - CURRENT</t>
  </si>
  <si>
    <t>2036</t>
  </si>
  <si>
    <t>2036:ACCRUED EXPENSES - CAPEX - CURRENT</t>
  </si>
  <si>
    <t>2037</t>
  </si>
  <si>
    <t>2037:CUSTOMER GUARANTEE DEPOSIT - CURRENT</t>
  </si>
  <si>
    <t>2038</t>
  </si>
  <si>
    <t>2038:AASB 16 LEASE CLEARING L&amp;B</t>
  </si>
  <si>
    <t>2039</t>
  </si>
  <si>
    <t>2039:AASB 16 LEASE CLEARING P&amp;E</t>
  </si>
  <si>
    <t>2040</t>
  </si>
  <si>
    <t>2040:NET GST PAYABLE/RECEIVABLE</t>
  </si>
  <si>
    <t>2041</t>
  </si>
  <si>
    <t>2041:INPUT TAX CREDITS CLAIMED IN ADVANCE</t>
  </si>
  <si>
    <t>2042</t>
  </si>
  <si>
    <t>2042:BAS - FUEL TAX CREDITS</t>
  </si>
  <si>
    <t>2043</t>
  </si>
  <si>
    <t>2043:PAYG INCOME TAX INSTALMENT PAID</t>
  </si>
  <si>
    <t>2044</t>
  </si>
  <si>
    <t>2044:OTHER PAYROLL - PAYROLL/PAYG CLEARING</t>
  </si>
  <si>
    <t>2045</t>
  </si>
  <si>
    <t>2045:OTHER PAYROLL - SUPERANNUATION CLEARING</t>
  </si>
  <si>
    <t>2046</t>
  </si>
  <si>
    <t>2046:OTHER PAYROLL - PAID PARENTAL CLEARING</t>
  </si>
  <si>
    <t>2047</t>
  </si>
  <si>
    <t>2047:OTHER PAYROLL - CLEARING</t>
  </si>
  <si>
    <t>2048</t>
  </si>
  <si>
    <t>2048:OTHER PAYROLL - WORKERS COMP PREMIUMS</t>
  </si>
  <si>
    <t>2049</t>
  </si>
  <si>
    <t>2049:OTHER PAYROLL - PAYROLL TAX</t>
  </si>
  <si>
    <t>2050</t>
  </si>
  <si>
    <t>2050:OTHER PAYROLL - DBO SYSTEM CLEARING</t>
  </si>
  <si>
    <t>2051</t>
  </si>
  <si>
    <t>2051:OTHER PAYROLL - DBO SYSTEM CLEARING CONTRA</t>
  </si>
  <si>
    <t>2052</t>
  </si>
  <si>
    <t>2052:CREDIT CARD PAYABLE - MASTERCARD (CONTROL)</t>
  </si>
  <si>
    <t>2053</t>
  </si>
  <si>
    <t>2053:CREDIT CARD CLEARING - MASTERCARD</t>
  </si>
  <si>
    <t>2054</t>
  </si>
  <si>
    <t>2054:NOVATED LEASE CLEARING</t>
  </si>
  <si>
    <t>2055</t>
  </si>
  <si>
    <t>2055:LOAN FROM ASSOCIATES - CURRENT</t>
  </si>
  <si>
    <t>2056</t>
  </si>
  <si>
    <t>2056:ACCRUED FINANCE COSTS</t>
  </si>
  <si>
    <t>2057</t>
  </si>
  <si>
    <t>2057:INTER-ENTITY LOAN PAYABLE - CURRENT</t>
  </si>
  <si>
    <t>2058</t>
  </si>
  <si>
    <t>2058:INTER-ENTITY INTEREST PAYABLE - CURRENT</t>
  </si>
  <si>
    <t>2059</t>
  </si>
  <si>
    <t>2059:ACCRUED DIVIDEND PAYABLE</t>
  </si>
  <si>
    <t>2060</t>
  </si>
  <si>
    <t>2060:ACCRUED DIVIDEND PAYABLE - MINITORY INTEREST</t>
  </si>
  <si>
    <t>2062</t>
  </si>
  <si>
    <t>2062:EMPLOYEE REIMBUSEMENT PAYABLE</t>
  </si>
  <si>
    <t>2064</t>
  </si>
  <si>
    <t>2064:FBT PAYABLE / RECEIVABLE</t>
  </si>
  <si>
    <t>2065</t>
  </si>
  <si>
    <t>2065:OTHER AD HOC PAYMENT CLEARING</t>
  </si>
  <si>
    <t>2066</t>
  </si>
  <si>
    <t>2066:GRNI - CAPEX TANGIBLE RECLASS</t>
  </si>
  <si>
    <t>2067</t>
  </si>
  <si>
    <t>2067:GRNI - CAPEX INTANGIBLE RECLASS</t>
  </si>
  <si>
    <t>2068</t>
  </si>
  <si>
    <t>2068:ACCRUED EXPENSES - INTANGIBLES - CURRENT</t>
  </si>
  <si>
    <t>2069</t>
  </si>
  <si>
    <t>2069:ACCRUED EXPENSES - BORROWING COSTS (OCF)</t>
  </si>
  <si>
    <t>2070</t>
  </si>
  <si>
    <t>2070:ACCRUED EXPENSES - AUDIT FEE</t>
  </si>
  <si>
    <t>2071</t>
  </si>
  <si>
    <t>2071:ENVIRONMENTAL INSTRUMENTS LIABILITY - STC &amp; LGC</t>
  </si>
  <si>
    <t>2072</t>
  </si>
  <si>
    <t>2072:ACCRUED EXPENSES - BORROWING COSTS (FCF)</t>
  </si>
  <si>
    <t>2099</t>
  </si>
  <si>
    <t>2099:ON-ACCOUNT CONVERSION</t>
  </si>
  <si>
    <t>2000</t>
  </si>
  <si>
    <t>2000:TRADE CREDITORS (CONTROL)</t>
  </si>
  <si>
    <t>2001</t>
  </si>
  <si>
    <t>2001:TRADE CREDITORS (CONTRA)</t>
  </si>
  <si>
    <t>2002</t>
  </si>
  <si>
    <t>2002:TRADE CREDITORS - BORROWING COSTS RECLASS</t>
  </si>
  <si>
    <t>2003</t>
  </si>
  <si>
    <t>2003:TRADE CREDITORS - CAPEX TANGIBLE RECLASS</t>
  </si>
  <si>
    <t>2004</t>
  </si>
  <si>
    <t>2004:TRADE CREDITORS - CAPEX INTANGIBLE RECLASS</t>
  </si>
  <si>
    <t>2580</t>
  </si>
  <si>
    <t>2580:DEFERRED TAX LIABILITIES</t>
  </si>
  <si>
    <t>2450</t>
  </si>
  <si>
    <t>2450:BORROWINGS - NON-CURRENT</t>
  </si>
  <si>
    <t>2451</t>
  </si>
  <si>
    <t>2451:BORROWING COSTS - NON-CURRENT BORROWINGS</t>
  </si>
  <si>
    <t>2452</t>
  </si>
  <si>
    <t>2452:PROVISION FOR AMORTISATION - BORROWING COSTS - NON-CURRENT</t>
  </si>
  <si>
    <t>2550</t>
  </si>
  <si>
    <t>2550:PROV - EMPLOYEE - NON CURRENT - LSL</t>
  </si>
  <si>
    <t>2551</t>
  </si>
  <si>
    <t>2551:DEFINED BENEFIT SUPER OBLIGATION LIABILITY NC</t>
  </si>
  <si>
    <t>2530</t>
  </si>
  <si>
    <t>2530:PROV - OTHER NON CURRENT</t>
  </si>
  <si>
    <t>2531</t>
  </si>
  <si>
    <t>2531:PROV - ABANDONMENT / MAKE GOOD NON-CURRENT</t>
  </si>
  <si>
    <t>2532</t>
  </si>
  <si>
    <t>2532:PROV -  NC ABANDONMENT / MAKE GOOD (INIT RECOG &amp; REMEASUREMENT)</t>
  </si>
  <si>
    <t>2490</t>
  </si>
  <si>
    <t>2490:IR HEDGE LIABILITY - NON-CURRENT</t>
  </si>
  <si>
    <t>2491</t>
  </si>
  <si>
    <t>2491:LTI HEDGE LIABILITY FVTPL - NON-CURRENT</t>
  </si>
  <si>
    <t>2492</t>
  </si>
  <si>
    <t>2492:FEC HEDGE LIABILITY - NON-CURRENT</t>
  </si>
  <si>
    <t>2510</t>
  </si>
  <si>
    <t>2510:INTERCOMPANY NC RECEIVABLE / PAYABLE</t>
  </si>
  <si>
    <t>2511</t>
  </si>
  <si>
    <t>2511:INTRA-ENTITY NC SUB-LOAN</t>
  </si>
  <si>
    <t>2512</t>
  </si>
  <si>
    <t>2512:NON-CURRENT LOAN - ASSOCIATE</t>
  </si>
  <si>
    <t>2513</t>
  </si>
  <si>
    <t>2513:INTERWORK TAG RECEIVABLE / PAYABLE</t>
  </si>
  <si>
    <t>2500</t>
  </si>
  <si>
    <t>2500:REDEEMABLE SHARES - NON-CURRENT</t>
  </si>
  <si>
    <t>2470</t>
  </si>
  <si>
    <t>2470:IE FINANCE LEASE - NET INVESTMENT IN LEASE</t>
  </si>
  <si>
    <t>2471</t>
  </si>
  <si>
    <t>2471:IE FINANCE LEASE - PAYMENTS RECEIVED</t>
  </si>
  <si>
    <t>2472</t>
  </si>
  <si>
    <t>2472:IE FINANCE LEASE - INTEREST RECOGNISED (CUM.)</t>
  </si>
  <si>
    <t>2473</t>
  </si>
  <si>
    <t>2473:IE FINANCE LEASE - TRSFR TO CURRENT (1171)</t>
  </si>
  <si>
    <t>2474</t>
  </si>
  <si>
    <t>2474:IE FINANCE LEASE - NET LIABILITY IN LEASE</t>
  </si>
  <si>
    <t>2475</t>
  </si>
  <si>
    <t>2475:IE FINANCE LEASE - PAYMENTS MADE</t>
  </si>
  <si>
    <t>2476</t>
  </si>
  <si>
    <t>2476:IE FINANCE LEASE - INTEREST PAID (CUMULATIVE)</t>
  </si>
  <si>
    <t>2477</t>
  </si>
  <si>
    <t>2477:IE FINANCE LEASE - TRANSFER TO CURRENT (2180)</t>
  </si>
  <si>
    <t>2560</t>
  </si>
  <si>
    <t>2560:UNEARNED REVENUE - NON-CURRENT</t>
  </si>
  <si>
    <t>2998</t>
  </si>
  <si>
    <t>2998:AP CONVERSION</t>
  </si>
  <si>
    <t>2999</t>
  </si>
  <si>
    <t>2999:CONVERSION BALANCE</t>
  </si>
  <si>
    <t>2430</t>
  </si>
  <si>
    <t>2430:AASB 16 LEASE LIABILITY GROSS L&amp;B</t>
  </si>
  <si>
    <t>2431</t>
  </si>
  <si>
    <t>2431:AASB 16 LEASE LIABILITY PRINCIPAL PAYMENTS L&amp;B</t>
  </si>
  <si>
    <t>2432</t>
  </si>
  <si>
    <t>2432:AASB 16 LEASE LIABILITY ADJUSTMENTS L&amp;B</t>
  </si>
  <si>
    <t>2433</t>
  </si>
  <si>
    <t>2433:AASB 16 LEASE LIABILITY ADDITIONS L&amp;B</t>
  </si>
  <si>
    <t>2434</t>
  </si>
  <si>
    <t>2434:AASB 16 LEASE LIABILITY TERMINATIONS L&amp;B</t>
  </si>
  <si>
    <t>2435</t>
  </si>
  <si>
    <t>2435:AASB 16 LEASE LIABILITY - TRANSFER TO CURRENT (2110) L&amp;B</t>
  </si>
  <si>
    <t>2436</t>
  </si>
  <si>
    <t>2436:AASB 16 LEASE LIABILITY GROSS P&amp;E</t>
  </si>
  <si>
    <t>2437</t>
  </si>
  <si>
    <t>2437:AASB 16 LEASE LIABILITY PRINCIPAL PAYMENTS P&amp;E</t>
  </si>
  <si>
    <t>2438</t>
  </si>
  <si>
    <t>2438:AASB 16 LEASE LIABILITY ADJUSTMENTS P&amp;E</t>
  </si>
  <si>
    <t>2439</t>
  </si>
  <si>
    <t>2439:AASB 16 LEASE LIABILITY ADDITIONS P&amp;E</t>
  </si>
  <si>
    <t>2440</t>
  </si>
  <si>
    <t>2440:AASB 16 LEASE LIABILITY TERMINATIONS P&amp;E</t>
  </si>
  <si>
    <t>2441</t>
  </si>
  <si>
    <t>2441:AASB 16 LEASE LIABILITY - TRANSFER TO CURRENT (2111) P&amp;E</t>
  </si>
  <si>
    <t>2400</t>
  </si>
  <si>
    <t>2400:ACCRUED EXPENSES - OPEX - NON-CURRENT</t>
  </si>
  <si>
    <t>2401</t>
  </si>
  <si>
    <t>2401:ACCRUED EXPENSES - CAPEX - NON-CURRENT</t>
  </si>
  <si>
    <t>2402</t>
  </si>
  <si>
    <t>2402:CUSTOMER GUARANTEE DEPOSIT - NON-CURRENT</t>
  </si>
  <si>
    <t>3300</t>
  </si>
  <si>
    <t>3300:OEI PRIMARY - ISSUED CAPITAL</t>
  </si>
  <si>
    <t>3301</t>
  </si>
  <si>
    <t>3301:OEI PRIMARY - ISSUED CAPITAL - ISSUE COSTS</t>
  </si>
  <si>
    <t>3302</t>
  </si>
  <si>
    <t>3302:OEI PRIMARY - ISSUED CAPITAL - CAPITAL DISTRIBUTION</t>
  </si>
  <si>
    <t>3303</t>
  </si>
  <si>
    <t>3303:OEI PRIMARY - ISSUED CAPITAL - ISSUE COSTS - TAX</t>
  </si>
  <si>
    <t>3304</t>
  </si>
  <si>
    <t>3304:OEI PRIMARY - ISSUED CAPITAL - DRP</t>
  </si>
  <si>
    <t>3320</t>
  </si>
  <si>
    <t>3320:OEI PRIMARY - RETAINED PROFIT - BROUGHT FORWARD</t>
  </si>
  <si>
    <t>3321</t>
  </si>
  <si>
    <t>3321:OEI PRIMARY - RETAINED PROFIT - CY OEI RECLASS</t>
  </si>
  <si>
    <t>3322</t>
  </si>
  <si>
    <t>3322:UNITHOLDER DISTRIBUTION - APA INVESTMENT TRUST</t>
  </si>
  <si>
    <t>3000</t>
  </si>
  <si>
    <t>3000:ISSUED CAPITAL</t>
  </si>
  <si>
    <t>3001</t>
  </si>
  <si>
    <t>3001:SHARE PREMIUM RESERVE</t>
  </si>
  <si>
    <t>3002</t>
  </si>
  <si>
    <t>3002:ISSUED CAPITAL - ISSUE COSTS</t>
  </si>
  <si>
    <t>3003</t>
  </si>
  <si>
    <t>3003:ISSUED CAPITAL - CAPITAL DISTRIBUTION</t>
  </si>
  <si>
    <t>3004</t>
  </si>
  <si>
    <t>3004:SHARE BUYBACK PREMIUM</t>
  </si>
  <si>
    <t>3005</t>
  </si>
  <si>
    <t>3005:PARTICIPANTS CONTRIBUTIONS - WESMINCO</t>
  </si>
  <si>
    <t>3006</t>
  </si>
  <si>
    <t>3006:PARTICIPANTS CONTRIBUTIONS - NPL</t>
  </si>
  <si>
    <t>3007</t>
  </si>
  <si>
    <t>3007:PARTICIPANTS CONTRIBUTIONS - PEPL</t>
  </si>
  <si>
    <t>3008</t>
  </si>
  <si>
    <t>3008:PARTICIPANTS CONTRIBUTIONS - SCPA</t>
  </si>
  <si>
    <t>3009</t>
  </si>
  <si>
    <t>3009:PARTICIPANTS CONTRIBUTIONS - SCPNPL</t>
  </si>
  <si>
    <t>3010</t>
  </si>
  <si>
    <t>3010:PARTICIPANTS CONTRIBUTIONS - ALINTA</t>
  </si>
  <si>
    <t>3011</t>
  </si>
  <si>
    <t>3011:ISSUED CAPITAL - ISSUE COSTS - TAX</t>
  </si>
  <si>
    <t>3012</t>
  </si>
  <si>
    <t>3012:ISSUE CAPITAL - DRP</t>
  </si>
  <si>
    <t>3100</t>
  </si>
  <si>
    <t>3100:ASSET REVALUATION RESERVE</t>
  </si>
  <si>
    <t>3101</t>
  </si>
  <si>
    <t>3101:ASSET REVALUATION RESERVE - TAX</t>
  </si>
  <si>
    <t>3170</t>
  </si>
  <si>
    <t>3170:FOREIGN CURRENCY TRANSLATION RESERVE (FCTR)</t>
  </si>
  <si>
    <t>3105</t>
  </si>
  <si>
    <t>3105:HEDGING RESERVE - IR</t>
  </si>
  <si>
    <t>3106</t>
  </si>
  <si>
    <t>3106:HEDGING RESERVE - IR - TAX</t>
  </si>
  <si>
    <t>3107</t>
  </si>
  <si>
    <t>3107:HEDGING RESERVE - ASSOCIATE</t>
  </si>
  <si>
    <t>3108</t>
  </si>
  <si>
    <t>3108:HEDGING RESERVE - ASSOCIATE - TAX</t>
  </si>
  <si>
    <t>3109</t>
  </si>
  <si>
    <t>3109:HEDGING RESERVE - FEC</t>
  </si>
  <si>
    <t>3110</t>
  </si>
  <si>
    <t>3110:HEDGING RESERVE - FEC - TAX</t>
  </si>
  <si>
    <t>3111</t>
  </si>
  <si>
    <t>3111:HEDGING RESERVE - DEBT</t>
  </si>
  <si>
    <t>3112</t>
  </si>
  <si>
    <t>3112:HEDGING RESERVE - DEBT - TAX</t>
  </si>
  <si>
    <t>3113</t>
  </si>
  <si>
    <t>3113:HEDGING RESERVE - IR - REVENUE UNWIND</t>
  </si>
  <si>
    <t>3114</t>
  </si>
  <si>
    <t>3114:HEDGING RESERVE - ASSOCIATE - RECLASS TO SUB</t>
  </si>
  <si>
    <t>3115</t>
  </si>
  <si>
    <t>3115:HEDGING RESERVE - FX CASH</t>
  </si>
  <si>
    <t>3116</t>
  </si>
  <si>
    <t>3116:HEDGING RESERVE - FX CASH - TAX</t>
  </si>
  <si>
    <t>3150</t>
  </si>
  <si>
    <t>3150:OTHER GENERAL RESERVE</t>
  </si>
  <si>
    <t>3151</t>
  </si>
  <si>
    <t>3151:OTHER GENERAL RESERVE - TRANSFER TO R/E</t>
  </si>
  <si>
    <t>3152</t>
  </si>
  <si>
    <t>3152:TREASURY SHARE RESERVE</t>
  </si>
  <si>
    <t>3140</t>
  </si>
  <si>
    <t>3140:RESERVE - SHARE BASED PAYMENTS</t>
  </si>
  <si>
    <t>3141</t>
  </si>
  <si>
    <t>3141:RESERVE - SHARE BASED PAYMENTS - TAX</t>
  </si>
  <si>
    <t>3200</t>
  </si>
  <si>
    <t>3200:RETAINED PROFITS - BROUGHT FORWARD</t>
  </si>
  <si>
    <t>3201</t>
  </si>
  <si>
    <t>3201:RETAINED PROFITS - PRE-ACQUISITION</t>
  </si>
  <si>
    <t>3202</t>
  </si>
  <si>
    <t>3202:RETAINED PROFITS - CURRENT YEAR</t>
  </si>
  <si>
    <t>3203</t>
  </si>
  <si>
    <t>3203:RETAINED PROFITS - CURRENT YEAR - OEI RECLASS</t>
  </si>
  <si>
    <t>3204</t>
  </si>
  <si>
    <t>3204:RETAINED PROFITS - DEFINED BENEFIT MOVEMENT</t>
  </si>
  <si>
    <t>3205</t>
  </si>
  <si>
    <t>3205:RETAINED PROFITS - DEFINED BENEFIT MOVEMENT TAX</t>
  </si>
  <si>
    <t>3206</t>
  </si>
  <si>
    <t>3206:IE DIVIDEND DECLARED</t>
  </si>
  <si>
    <t>3207</t>
  </si>
  <si>
    <t>3207:UNITHOLDER DISTRIBUTION - APA INFRASTRUCTURE TRUST</t>
  </si>
  <si>
    <t>3208</t>
  </si>
  <si>
    <t>3208:RETAINED PROFIT - TRANSFER FROM RESERVE</t>
  </si>
  <si>
    <t>3209</t>
  </si>
  <si>
    <t>3209:DIVIDEND DECLARED (JV)</t>
  </si>
  <si>
    <t>4300</t>
  </si>
  <si>
    <t>4300:EQUITY ACCOUNTED PROFITS</t>
  </si>
  <si>
    <t>4090</t>
  </si>
  <si>
    <t>4090:HAULAGE REVENUE</t>
  </si>
  <si>
    <t>4091</t>
  </si>
  <si>
    <t>4091:NETWORKS FRC REVENUE</t>
  </si>
  <si>
    <t>4092</t>
  </si>
  <si>
    <t>4092:OTHER NETWORKS REVENUE</t>
  </si>
  <si>
    <t>4000</t>
  </si>
  <si>
    <t>4000:OPERATING REVENUE</t>
  </si>
  <si>
    <t>4001</t>
  </si>
  <si>
    <t>4001:REVENUE FROM ASSOCIATE</t>
  </si>
  <si>
    <t>4002</t>
  </si>
  <si>
    <t>4002:OTHER REVENUE</t>
  </si>
  <si>
    <t>4003</t>
  </si>
  <si>
    <t>4003:DIVIDENDS INCOME</t>
  </si>
  <si>
    <t>4004</t>
  </si>
  <si>
    <t>4004:INTER-ENTITY SALES</t>
  </si>
  <si>
    <t>4005</t>
  </si>
  <si>
    <t>4005:REALISED FX GAINS/LOSSES (CUSTOMER RECEIPTS)</t>
  </si>
  <si>
    <t>4006</t>
  </si>
  <si>
    <t>4006:UNREALISED FX GAINS/LOSSES (CUSTOMER RECEIPTS)</t>
  </si>
  <si>
    <t>4007</t>
  </si>
  <si>
    <t>4007:INTER-ENTITY DIVIDEND</t>
  </si>
  <si>
    <t>4008</t>
  </si>
  <si>
    <t>4008:FX REALISED GAIN/LOSS (REVENUE HEDGING)</t>
  </si>
  <si>
    <t>4009</t>
  </si>
  <si>
    <t>4009:FX UNREALISED GAIN/LOSS (REVENUE HEDGING)</t>
  </si>
  <si>
    <t>4010</t>
  </si>
  <si>
    <t>4010:WGP REVENUE UNWIND DUE TO DE-DESIGNATION</t>
  </si>
  <si>
    <t>4100</t>
  </si>
  <si>
    <t>4100:PASSTHROUGH REVENUE</t>
  </si>
  <si>
    <t>4200</t>
  </si>
  <si>
    <t>4200:FINANCE LEASE INCOME</t>
  </si>
  <si>
    <t>4201</t>
  </si>
  <si>
    <t>4201:INTEREST INCOME ON GDI REDEEMBALE PREFERANCE SHARES</t>
  </si>
  <si>
    <t>4202</t>
  </si>
  <si>
    <t>4202:INTEREST INCOME - OTHER INVESTMENTS</t>
  </si>
  <si>
    <t>4203</t>
  </si>
  <si>
    <t>4203:INTEREST INCOME - 3RD PARTY / BANK</t>
  </si>
  <si>
    <t>4204</t>
  </si>
  <si>
    <t>4204:REALISED FX GAINS/LOSSES - INTEREST INCOME</t>
  </si>
  <si>
    <t>4205</t>
  </si>
  <si>
    <t>4205:UNREALISED FX GAINS/LOSSES - INTEREST INCOME</t>
  </si>
  <si>
    <t>5100</t>
  </si>
  <si>
    <t>5101</t>
  </si>
  <si>
    <t>5102</t>
  </si>
  <si>
    <t>5102:CONTRACT/TEMP STAFF</t>
  </si>
  <si>
    <t>5103</t>
  </si>
  <si>
    <t>5103:CONTINGENT LABOUR</t>
  </si>
  <si>
    <t>5104</t>
  </si>
  <si>
    <t>5104:FACILITIES CHARGE</t>
  </si>
  <si>
    <t>5105</t>
  </si>
  <si>
    <t>5105:CONTRACTORS - O&amp;M</t>
  </si>
  <si>
    <t>5106</t>
  </si>
  <si>
    <t>5106:REPAIRS &amp; MAINTENANCE</t>
  </si>
  <si>
    <t>5107</t>
  </si>
  <si>
    <t>5107:COGS - ENERGY COSTS</t>
  </si>
  <si>
    <t>5108</t>
  </si>
  <si>
    <t>5108:COGS - OTHERS</t>
  </si>
  <si>
    <t>5109</t>
  </si>
  <si>
    <t>5109:PLANT &amp; EQUIPMENT HIRE</t>
  </si>
  <si>
    <t>5110</t>
  </si>
  <si>
    <t>5110:TRAVEL &amp; ENTERTAINMENT</t>
  </si>
  <si>
    <t>5111</t>
  </si>
  <si>
    <t>5111:TRAVEL &amp; ENTERTAINMENT - CLIENT</t>
  </si>
  <si>
    <t>5112</t>
  </si>
  <si>
    <t>5112:MANAGEMENT FEES</t>
  </si>
  <si>
    <t>5113</t>
  </si>
  <si>
    <t>5113:MATERIALS</t>
  </si>
  <si>
    <t>5114</t>
  </si>
  <si>
    <t>5114:MOTOR VEHICLES</t>
  </si>
  <si>
    <t>5115</t>
  </si>
  <si>
    <t>5115:COMMUNICATIONS</t>
  </si>
  <si>
    <t>5116</t>
  </si>
  <si>
    <t>5116:IT/COMPUTER COSTS</t>
  </si>
  <si>
    <t>5117</t>
  </si>
  <si>
    <t>5117:RENT &amp; PROPERTY OUTGOINGS</t>
  </si>
  <si>
    <t>5118</t>
  </si>
  <si>
    <t>5118:OTHER OPERATING COSTS</t>
  </si>
  <si>
    <t>5119</t>
  </si>
  <si>
    <t>5119:PROFESSIONAL &amp; CONSULTING</t>
  </si>
  <si>
    <t>5120</t>
  </si>
  <si>
    <t>5120:TRAINING</t>
  </si>
  <si>
    <t>5121</t>
  </si>
  <si>
    <t>5121:ADVERTISING &amp; PUBLIC RELATIONS</t>
  </si>
  <si>
    <t>5122</t>
  </si>
  <si>
    <t>5122:INTER-ENTITY COSTS</t>
  </si>
  <si>
    <t>5123</t>
  </si>
  <si>
    <t>5123:OFFICE ADMINISTRATION</t>
  </si>
  <si>
    <t>5124</t>
  </si>
  <si>
    <t>5124:CORPORATE AFFAIRS</t>
  </si>
  <si>
    <t>5125</t>
  </si>
  <si>
    <t>5125:PROFIT/LOSS ON DIVESTMENT</t>
  </si>
  <si>
    <t>5126</t>
  </si>
  <si>
    <t>5126:CATHODIC PROTECTION</t>
  </si>
  <si>
    <t>5127</t>
  </si>
  <si>
    <t>5127:CONTRACTED WORKS</t>
  </si>
  <si>
    <t>5128</t>
  </si>
  <si>
    <t>5128:SITE SERVICES</t>
  </si>
  <si>
    <t>5129</t>
  </si>
  <si>
    <t>5129:EXPENSES NON-TAX DEDUCTIBLE</t>
  </si>
  <si>
    <t>5130</t>
  </si>
  <si>
    <t>5130:BANK CHARGE</t>
  </si>
  <si>
    <t>5131</t>
  </si>
  <si>
    <t>5131:NET ZERO - EMISSION REDUCTION COSTS</t>
  </si>
  <si>
    <t>5210</t>
  </si>
  <si>
    <t>5211</t>
  </si>
  <si>
    <t>5212</t>
  </si>
  <si>
    <t>5214</t>
  </si>
  <si>
    <t>5214:ASSET LICENCES</t>
  </si>
  <si>
    <t>5220</t>
  </si>
  <si>
    <t>5220:INSURANCE</t>
  </si>
  <si>
    <t>5221</t>
  </si>
  <si>
    <t>5221:FEES &amp; TAXES</t>
  </si>
  <si>
    <t>5222</t>
  </si>
  <si>
    <t>5222:LOAN FORGIVENESS</t>
  </si>
  <si>
    <t>5240</t>
  </si>
  <si>
    <t>5240:NETWORKS SHARED SERVICES RECHARGES</t>
  </si>
  <si>
    <t>5241</t>
  </si>
  <si>
    <t>5241:INTER-ENTITY COSTS CAPITALISED</t>
  </si>
  <si>
    <t>5242</t>
  </si>
  <si>
    <t>5242:PROJECT PROVISION - EXPENSE</t>
  </si>
  <si>
    <t>5243</t>
  </si>
  <si>
    <t>5243:UNREALISED FX GAINS/LOSSES - BANK</t>
  </si>
  <si>
    <t>5244</t>
  </si>
  <si>
    <t>5244:OVERHEAD RECHARGE ALLGAS</t>
  </si>
  <si>
    <t>5250</t>
  </si>
  <si>
    <t>5250:NETWORK MANAGEMENT FEE CAPITAL - NETWORKS</t>
  </si>
  <si>
    <t>5251</t>
  </si>
  <si>
    <t>5251:NETWORK MANAGEMENT FEE - CAP OVERHEAD SUSPENSE - NETWORKS</t>
  </si>
  <si>
    <t>5252</t>
  </si>
  <si>
    <t>5252:RENTAL CHARGE ON ASSETS EMPLOYED CAPITAL - NETWORKS</t>
  </si>
  <si>
    <t>5253</t>
  </si>
  <si>
    <t>5253:RENTAL CHARGE ON ASSETS EMPLOYED - CAP OVERHEAD SUSPENSE - NETWORKS</t>
  </si>
  <si>
    <t>5254</t>
  </si>
  <si>
    <t>5254:CONTROLLABLE COST INCENTIVE FEE - NETWORKS</t>
  </si>
  <si>
    <t>5255</t>
  </si>
  <si>
    <t>5255:CAP OH NATIONAL - NETWORKS</t>
  </si>
  <si>
    <t>5256</t>
  </si>
  <si>
    <t>5256:CAP OH INDIRECT STATE - NETWORKS</t>
  </si>
  <si>
    <t>5257</t>
  </si>
  <si>
    <t>5257:CAP OH DIRECT STATE OTHER - NETWORKS</t>
  </si>
  <si>
    <t>5258</t>
  </si>
  <si>
    <t>5258:CAP OH EXPENSE - NETWORKS</t>
  </si>
  <si>
    <t>5259</t>
  </si>
  <si>
    <t>5259:CAP OH NATIONAL SUSPENSE - NETWORKS</t>
  </si>
  <si>
    <t>5260</t>
  </si>
  <si>
    <t>5260:CAP OH SUSPENSE - DIRECT STATE - OTHER - NETWORKS</t>
  </si>
  <si>
    <t>5261</t>
  </si>
  <si>
    <t>5261:CAP OH INDIRECT STATE SUSPENSE - NETWORKS</t>
  </si>
  <si>
    <t>5262</t>
  </si>
  <si>
    <t>5262:CAP OH DIRECT STATE PLANNING SUSPENSE - NETWORKS</t>
  </si>
  <si>
    <t>5263</t>
  </si>
  <si>
    <t>5263:CAP OH DIRECT STATE PLANNING - NETWORKS</t>
  </si>
  <si>
    <t>5264</t>
  </si>
  <si>
    <t>5264:CAP OH PLANNING EXPENSE - NETWORKS</t>
  </si>
  <si>
    <t>5265</t>
  </si>
  <si>
    <t>5265:CONTROLLABLE COST INCENTIVE FEE - CONTRA ACCOUNT - NETWORKS</t>
  </si>
  <si>
    <t>5266</t>
  </si>
  <si>
    <t>5266:MARKETING COST TRANSFER STEP 1 - CONTRA - NETWORKS</t>
  </si>
  <si>
    <t>5267</t>
  </si>
  <si>
    <t>5267:MARKETING COST TRANSFER STEP 1 - NETWORKS</t>
  </si>
  <si>
    <t>5268</t>
  </si>
  <si>
    <t>5268:MARKETING COST TRANSFER - NETWORKS</t>
  </si>
  <si>
    <t>5269</t>
  </si>
  <si>
    <t>5269:NETWORKS RECOVERIES MASS ALLOCATION - DR</t>
  </si>
  <si>
    <t>5270</t>
  </si>
  <si>
    <t>5270:NETWORKS RECOVERIES MASS ALLOCATION - CR</t>
  </si>
  <si>
    <t>5271</t>
  </si>
  <si>
    <t>5271:CAP OH NMF SUSPENSE TRUE UP CONTRA ACCOUNT - NETWORKS</t>
  </si>
  <si>
    <t>5272</t>
  </si>
  <si>
    <t>5272:FAR SUSPENSE TRUE UP CONTRA ACCOUNT - NETWORKS</t>
  </si>
  <si>
    <t>5273</t>
  </si>
  <si>
    <t>5273:CAP OH NATIONAL SUSPENSE TRUE UP CONTRA ACCOUNT - NETWORKS</t>
  </si>
  <si>
    <t>5274</t>
  </si>
  <si>
    <t>5274:CAP OH DIRECT STATE PLANNING SUSPENSE TRUE UP CONTRA ACCOUNT - NETWORKS</t>
  </si>
  <si>
    <t>5275</t>
  </si>
  <si>
    <t>5275:DIRECT STATE OTHER CAP OH SUSPENSE TRUE UP CONTRA ACCOUNT - NETWORKS</t>
  </si>
  <si>
    <t>5276</t>
  </si>
  <si>
    <t>5276:CAP OH INDIRECT STATE SUSPENSE TRUE UP CONTRA ACCOUNT - NETWORKS</t>
  </si>
  <si>
    <t>5277</t>
  </si>
  <si>
    <t>5277:CAPITALISED OVERHEADS EXPENSE NATIONAL - CONTRA - NETWORKS</t>
  </si>
  <si>
    <t>5278</t>
  </si>
  <si>
    <t>5278:CAPITALISED OVERHEADS BASE CALCULATION NWF &amp; FAR STEP 1 - NETWORKS</t>
  </si>
  <si>
    <t>5279</t>
  </si>
  <si>
    <t>5279:CAPITALISED OVERHEADS BASE CALCULATION NMF &amp; FAR STEP 1 - CONTRA - NETWORKS</t>
  </si>
  <si>
    <t>5280</t>
  </si>
  <si>
    <t>5280:CAPITALISED OVERHEADS EXPENSE - CONTRA -NETWORKS</t>
  </si>
  <si>
    <t>5281</t>
  </si>
  <si>
    <t>5281:CAP OH NMF CONTRA - NETWORKS</t>
  </si>
  <si>
    <t>5282</t>
  </si>
  <si>
    <t>5282:NETWORK MANAGEMENT FEE OPERATING EXPENSE - NETWORKS</t>
  </si>
  <si>
    <t>5283</t>
  </si>
  <si>
    <t>5283:AASB 16 LEASE RECOVERIES - NETWORKS - CONTRA</t>
  </si>
  <si>
    <t>5284</t>
  </si>
  <si>
    <t>5284:RENTAL CHARGE ON ASSETS EMPLOYED - NETWORKS - CONTRA</t>
  </si>
  <si>
    <t>5285</t>
  </si>
  <si>
    <t>5285:RENTAL CHARGE ON ASSETS EMPLOYED OPERATING EXPENSE - NETWORKS</t>
  </si>
  <si>
    <t>5286</t>
  </si>
  <si>
    <t>5286:CONTROLLABLE COST INCENTIVE FEE NETWORKS - CONTRA</t>
  </si>
  <si>
    <t>5287</t>
  </si>
  <si>
    <t>5287:CONTROLLABLE COST INCENTIVE FEE - EXPENSE - NETWORKS</t>
  </si>
  <si>
    <t>6100</t>
  </si>
  <si>
    <t>6100:DEPRECIATION</t>
  </si>
  <si>
    <t>6101</t>
  </si>
  <si>
    <t>6101:AMORTISATION</t>
  </si>
  <si>
    <t>6102</t>
  </si>
  <si>
    <t>6102:DEPRECIATION - ROU</t>
  </si>
  <si>
    <t>6103</t>
  </si>
  <si>
    <t>6103:AMORTISATION - CONTRACT INTANGIBLE</t>
  </si>
  <si>
    <t>5000</t>
  </si>
  <si>
    <t>5000:PAYROLL COSTS</t>
  </si>
  <si>
    <t>5001</t>
  </si>
  <si>
    <t>5001:PAYROLL ON-COSTS</t>
  </si>
  <si>
    <t>5002</t>
  </si>
  <si>
    <t>5002:OTHER LABOUR COSTS</t>
  </si>
  <si>
    <t>5099</t>
  </si>
  <si>
    <t>6000</t>
  </si>
  <si>
    <t>6000:INTEREST EXPENSE - BORROWINGS</t>
  </si>
  <si>
    <t>6001</t>
  </si>
  <si>
    <t>6001:INTEREST EXPENSE - OTHER</t>
  </si>
  <si>
    <t>6002</t>
  </si>
  <si>
    <t>6002:INTEREST EXPENSE - CAPITALISED</t>
  </si>
  <si>
    <t>6003</t>
  </si>
  <si>
    <t>6003:INTER-ENTITY INTEREST RECEIVED</t>
  </si>
  <si>
    <t>6004</t>
  </si>
  <si>
    <t>6004:INTER-ENTITY INTEREST PAID</t>
  </si>
  <si>
    <t>6005</t>
  </si>
  <si>
    <t>6005:BORROWING COSTS &amp; AMORTISATION OF DEFERRED BORROWING COSTS</t>
  </si>
  <si>
    <t>6006</t>
  </si>
  <si>
    <t>6006:GAIN/LOSS ON DERIVATIVES</t>
  </si>
  <si>
    <t>6007</t>
  </si>
  <si>
    <t>6007:REALISED FX GAINS/LOSSES</t>
  </si>
  <si>
    <t>6008</t>
  </si>
  <si>
    <t>6008:UNREALISED FX GAINS/LOSSES</t>
  </si>
  <si>
    <t>6009</t>
  </si>
  <si>
    <t>6009:WGP INTEREST UNWIND DUE TO DE-DESIGNATION</t>
  </si>
  <si>
    <t>6010</t>
  </si>
  <si>
    <t>6010:FX UNREALISED GAIN/LOSS (DEBT REVALUATION)</t>
  </si>
  <si>
    <t>6011</t>
  </si>
  <si>
    <t>6011:INTEREST EXPENSE - UNEARNED REVENUE UNWIND</t>
  </si>
  <si>
    <t>6012</t>
  </si>
  <si>
    <t>6012:INTEREST EXPENSE - MAKEGOOD PROVISION UNWIND</t>
  </si>
  <si>
    <t>6013</t>
  </si>
  <si>
    <t>6013:INTEREST EXPENSE - LEASE LIABILITIES</t>
  </si>
  <si>
    <t>Expenses</t>
  </si>
  <si>
    <t>6014</t>
  </si>
  <si>
    <t>6014:INTEREST EXPENSE - GIC</t>
  </si>
  <si>
    <t>6015</t>
  </si>
  <si>
    <t>6015:INTEREST EXPENSE - REDEEMABLE PREFERENCE SHARE</t>
  </si>
  <si>
    <t>6016</t>
  </si>
  <si>
    <t>6016:UNWINDING DISCOUNT - BORROWINGS</t>
  </si>
  <si>
    <t>6017</t>
  </si>
  <si>
    <t>6017:FX UNREALISED GAIN/LOSS (INTEREST HEDGING)</t>
  </si>
  <si>
    <t>6018</t>
  </si>
  <si>
    <t>6018:HEDGE CLOSE-OUT GAIN/LOSS (DEBT &amp; HEDGE BREAK COSTS)</t>
  </si>
  <si>
    <t>5300</t>
  </si>
  <si>
    <t>5300:BAD DEBT WRITTEN OFF</t>
  </si>
  <si>
    <t>5301</t>
  </si>
  <si>
    <t>5301:DOUBTFUL DEBT EXPENSES</t>
  </si>
  <si>
    <t>5302</t>
  </si>
  <si>
    <t>5302:BUSINESS ACQUISITION COSTS</t>
  </si>
  <si>
    <t>5303</t>
  </si>
  <si>
    <t>5303:IMPAIRMENT EXPENSE - PPE</t>
  </si>
  <si>
    <t>5304</t>
  </si>
  <si>
    <t>5304:IMPAIRMENT EXPENSE - GOODWILL</t>
  </si>
  <si>
    <t>5500</t>
  </si>
  <si>
    <t>5500:GAIN/(LOSS) ON THE FIXED ASSETS DISPOSAL</t>
  </si>
  <si>
    <t>5501</t>
  </si>
  <si>
    <t>5501:GAIN/(LOSS) ON ROU ASSETS DISPOSAL</t>
  </si>
  <si>
    <t>5502</t>
  </si>
  <si>
    <t>5502:GAIN/(LOSS) ON DIVESTMENT</t>
  </si>
  <si>
    <t>5600</t>
  </si>
  <si>
    <t>5600:FAIR VALUE GAIN/LOSS ON CONTRACT FOR DIFFERENCE</t>
  </si>
  <si>
    <t>6130</t>
  </si>
  <si>
    <t>6130:INCOME TAX EXPENSE</t>
  </si>
  <si>
    <t>6131</t>
  </si>
  <si>
    <t>6131:INCOME TAX EXPENSE - OVERS &amp; UNDERS</t>
  </si>
  <si>
    <t>6132</t>
  </si>
  <si>
    <t>6132:INCOME TAX EXPENSE - IMPUTATION CREDITS</t>
  </si>
  <si>
    <t>6133</t>
  </si>
  <si>
    <t>6133:INCOME TAX EXPENSE - PREV. UNBOOKED LOSSES</t>
  </si>
  <si>
    <t>6150</t>
  </si>
  <si>
    <t>6150:OUTSIDE EQUITY INTERESTS</t>
  </si>
  <si>
    <t>Non-current Assets</t>
  </si>
  <si>
    <t>Liabilities</t>
  </si>
  <si>
    <t>Equity</t>
  </si>
  <si>
    <t>No code</t>
  </si>
  <si>
    <t>Interest Income</t>
  </si>
  <si>
    <t>Operating Income</t>
  </si>
  <si>
    <t>Total Income</t>
  </si>
  <si>
    <t>RC0154 INCOME IN ADVANCE / UPFRONT CHARGE</t>
  </si>
  <si>
    <t>RC0155 FORWARD ESTIMATED CHARGE</t>
  </si>
  <si>
    <t>RC0156 FINANCE LEASE PAYMENTS RECEIVED</t>
  </si>
  <si>
    <t>RC0157 CUSTOMER GUARANTEE DEPOSIT - NON-CURRENT</t>
  </si>
  <si>
    <t>RC0158 CUSTOMER GUARANTEE DEPOSIT - CURRENT</t>
  </si>
  <si>
    <t>RC0159 INSURANCE RECHARGE</t>
  </si>
  <si>
    <t>RC0160 CAPITAL COST RECOVERY FROM NETWORKS</t>
  </si>
  <si>
    <t>RC0161 OPERATING COST RECOVERY FROM NETWORKS</t>
  </si>
  <si>
    <t>RC0162 GST</t>
  </si>
  <si>
    <t>RC0165 COST RECOVERY FROM GDI</t>
  </si>
  <si>
    <t>RC0166 INCOME IN ADVANCE / UPFRONT CHARGE - NON-CURRENT</t>
  </si>
  <si>
    <t>RC0004 ELECTRICITY GENERATION - PASSTHROUGH</t>
  </si>
  <si>
    <t>RC0003 GASPROCESSING - PASSTHROUGH</t>
  </si>
  <si>
    <t>RC0006 ALTERNATIVE FUELS EXCISE - PASSTHROUGH (REV)</t>
  </si>
  <si>
    <t>RC0005 OTHER INCOME - PASSTHROUGH</t>
  </si>
  <si>
    <t>RC0001 PIPELINE - VOLUME TARIFF (NT GAS)</t>
  </si>
  <si>
    <t>RC0002 PIPELINE - PASSTHROUGH</t>
  </si>
  <si>
    <t>RC0031 3RD PARTY CONTRACTED - REVENUE - FIXED</t>
  </si>
  <si>
    <t>RC0174 AMORTISATION OF UNEARNED REVENUE (AASB 15)</t>
  </si>
  <si>
    <t>RC0014 CAPACITY TRADING - THROUGHPUT (SOLD CAPACITY)</t>
  </si>
  <si>
    <t>RC0007 ELECTRICITY GENERATION - FIXED</t>
  </si>
  <si>
    <t>RC0008 ELECTRICITY TRANSMISSION - FIXED</t>
  </si>
  <si>
    <t>RC0015 PIPELINE - LATERAL FEE - FIXED</t>
  </si>
  <si>
    <t>RC0016 PIPELINE - OPEX CHARGE</t>
  </si>
  <si>
    <t>RC0017 PIPELINE - NEWCREST PROFIT SHARE</t>
  </si>
  <si>
    <t>RC0009 CONNECTION SERVICES</t>
  </si>
  <si>
    <t>RC0010 GAS PROCESSING - FIXED</t>
  </si>
  <si>
    <t>RC0011 STORAGE - CAPACITY RESERVATION</t>
  </si>
  <si>
    <t>RC0012 STORAGE - INJECTION - RESERVATION</t>
  </si>
  <si>
    <t>RC0013 STORAGE - WITHDRAWL - FIRM</t>
  </si>
  <si>
    <t>RC0018 PIPELINE - MINIMUM BILL</t>
  </si>
  <si>
    <t>RC0019 PIPELINE - FIRM CAPACITY LONG TERM</t>
  </si>
  <si>
    <t>RC0020 PIPELINE - FIRM CAPACITY SHORT TERM</t>
  </si>
  <si>
    <t>RC0021 PIPELINE - STANDING CHARGE</t>
  </si>
  <si>
    <t>RC0022 PIPELINE - TOLL</t>
  </si>
  <si>
    <t>RC0023 PIPELINE - SERVICES</t>
  </si>
  <si>
    <t>RC0024 PIPELINE - REDIRECTION - FIRM</t>
  </si>
  <si>
    <t>RC0025 SALES - EXTERNAL NGV - FIXED</t>
  </si>
  <si>
    <t>RC0026 PIPELINE - LATERAL FEE</t>
  </si>
  <si>
    <t>RC0027 PIPELINE - PARKING CHARGE - FIRM</t>
  </si>
  <si>
    <t>RC0028 PIPELINE - LOAN CHARGE - FIRM</t>
  </si>
  <si>
    <t>RC0029 PIPELINE - PRESSURE SERVICES - FIRM</t>
  </si>
  <si>
    <t>RC0030 PIPELINE - FIRM COMPRESSION LONG TERM</t>
  </si>
  <si>
    <t>RC0071 STRETCH - BLUE SKY - FIXED</t>
  </si>
  <si>
    <t>RC0072 STRETCH - NEW CONTRACTS - FIXED</t>
  </si>
  <si>
    <t>RC0073 STRETCH - RECONTRACTING - FIXED</t>
  </si>
  <si>
    <t>RC0032 FX REALISED GAIN/LOSS (REC FROM CUST - OCF)</t>
  </si>
  <si>
    <t>RC0033 FX REALISED GAIN/LOSS (REVENUE HEDGING)</t>
  </si>
  <si>
    <t>RC0034 FX UNREALISED GAIN/LOSS (REC FROM CUST - OCF)</t>
  </si>
  <si>
    <t>RC0035 FX UNREALISED GAIN/LOSS (REVENUE HEDGING)</t>
  </si>
  <si>
    <t>RC0036 WGP REVENUE UNWIND DUE TO DE-DESIGNATION</t>
  </si>
  <si>
    <t>RC0090 PIPELINE - INTERRUPTIBLE - AS AVAILABLE</t>
  </si>
  <si>
    <t>RC0091 PIPELINE - INTERRUPTIBLE</t>
  </si>
  <si>
    <t>RC0092 PIPELINE - PARKING CHARGE - INTERRUPTIBLE</t>
  </si>
  <si>
    <t>RC0093 PIPELINE - LOAN CHARGE - INTERRUPTIBLE</t>
  </si>
  <si>
    <t>RC0094 PIPELINE - PRESSURE SERVICES - INTERRUPTIBLE</t>
  </si>
  <si>
    <t>RC0095 PIPELINE - REDIRECTION - INTERRUPTIBLE</t>
  </si>
  <si>
    <t>RC0096 3RD PARTY CONTRACTED REVENUE - VARIABLE</t>
  </si>
  <si>
    <t>RC0097 PROJECT REVENUE</t>
  </si>
  <si>
    <t>RC0098 RECOVERABLE WORKS - FIXED</t>
  </si>
  <si>
    <t>RC0099 RECOVERABLE WORKS</t>
  </si>
  <si>
    <t>RC0100 CUSTOMER CONTRIBUTIONS</t>
  </si>
  <si>
    <t>RC0037 ELECTRICITY GENERATION - VARIABLE</t>
  </si>
  <si>
    <t>RC0038 ELECTRICITY GENERATION - OTHER</t>
  </si>
  <si>
    <t>RC0039 ELECTRICITY GENERATION - RECS</t>
  </si>
  <si>
    <t>RC0173 ENVIRONMENTAL PRODUCTS REVENUE - 3P</t>
  </si>
  <si>
    <t>RC0040 ELECTRICITY GENERATION - INTERRUPTIBLE - AS AVAILABLE</t>
  </si>
  <si>
    <t>RC0041 ELECTRICITY TRANSMISSION - VARIABLE</t>
  </si>
  <si>
    <t>RC0055 PWC PROFIT SHARE ON THIRD PARTY SALES</t>
  </si>
  <si>
    <t>RC0042 GASPROCESSING - VARIABLE</t>
  </si>
  <si>
    <t>RC0043 GAS PROCESSING - CONTINGENCY</t>
  </si>
  <si>
    <t>RC0044 GAS PROCESSING - OTHER</t>
  </si>
  <si>
    <t>RC0045 GAS PROCESSING - NET REVENUE SPOT SALES</t>
  </si>
  <si>
    <t>RC0046 GAS PROCESSING - FINANCE LEASE CONTINGENT RENTAL</t>
  </si>
  <si>
    <t>RC0047 GAS PROCESSING - COST RECOVERY (NET)</t>
  </si>
  <si>
    <t>RC0048 STORAGE - INJECTION AS AVAILABLE</t>
  </si>
  <si>
    <t>RC0049 STORAGE - CUSHION RESERVATION CHARGE</t>
  </si>
  <si>
    <t>RC0050 STORAGE - WITHDRAWAL - AS AVAILABLE</t>
  </si>
  <si>
    <t>RC0051 STORAGE - WITHDRAWAL SPOT COMMODITY</t>
  </si>
  <si>
    <t>RC0052 STORAGE - OTHER</t>
  </si>
  <si>
    <t>RC0053 LNG LIQUEFACTION - RETAILER RECOVERY</t>
  </si>
  <si>
    <t>RC0056 CAPACITY TRADING - MINIMUM BILL PARTICIPANT FEE</t>
  </si>
  <si>
    <t>RC0057 CAPACITY TRADING - OTHER CHARGES</t>
  </si>
  <si>
    <t>RC0058 CAPACITY TRADING &amp; AUCTION - AUCTION CAPACITY CHARGE</t>
  </si>
  <si>
    <t>RC0059 CAPACITY TRADING &amp; AUCTION - EXCHANGE CAPACITY CHARGE</t>
  </si>
  <si>
    <t>RC0060 CAPACITY TRADING &amp; AUCTION - AUCTION PROCEEDS</t>
  </si>
  <si>
    <t>RC0061 PIPELINE – FIRM COMPRESSION DAY AHEAD/WITHIN DAY</t>
  </si>
  <si>
    <t>RC0062 PIPELINE - OVER RUNS, AUTHORISED</t>
  </si>
  <si>
    <t>RC0063 PIPELINE - OVER RUNS, UNAUTHORISED</t>
  </si>
  <si>
    <t>RC0064 PIPELINE - MINIMUM BILL OFFSET</t>
  </si>
  <si>
    <t>RC0065 PIPELINE - MINIMUM BILL BALANCE</t>
  </si>
  <si>
    <t>RC0066 PIPELINE - IMBALANCE</t>
  </si>
  <si>
    <t>RC0067 PIPELINE - LATERAL FEE - VARIABLE</t>
  </si>
  <si>
    <t>RC0068 PIPELINE - OTHER</t>
  </si>
  <si>
    <t>RC0069 PIPELINE - IN-PIPE TRADE CHARGE</t>
  </si>
  <si>
    <t>RC0070 PIPELINE - BACKHAUL</t>
  </si>
  <si>
    <t>RC0054 LNG LOADING FEE</t>
  </si>
  <si>
    <t>RC0075 PIPELINE - COMMODITY - THROUGHPUT</t>
  </si>
  <si>
    <t>RC0076 PIPELINE - THROUGHPUT</t>
  </si>
  <si>
    <t>RC0077 PIPELINE - FIRM CAPACITY DAY AHEAD/WITHIN DAY</t>
  </si>
  <si>
    <t>RC0078 PIPELINE - GAS SALES</t>
  </si>
  <si>
    <t>RC0079 LONGFORD INJECTION</t>
  </si>
  <si>
    <t>RC0080 PORT CAMPBELL INJECTION</t>
  </si>
  <si>
    <t>RC0081 CULCAIRN INJECTION</t>
  </si>
  <si>
    <t>RC0082 PAKENHAM INJECTION</t>
  </si>
  <si>
    <t>RC0083 ANYTIME TARIFF D WITHDRAWAL</t>
  </si>
  <si>
    <t>RC0084 ANYTIME TARIFF V WITHDRAWAL</t>
  </si>
  <si>
    <t>RC0085 REFILL WUGS CHARGE - WITHDRAWAL</t>
  </si>
  <si>
    <t>RC0086 CROSS SYSTEM WITHDRAWAL</t>
  </si>
  <si>
    <t>RC0087 CULCAIRN EXPORT</t>
  </si>
  <si>
    <t>RC0088 TUOS REVENUE GENERAL</t>
  </si>
  <si>
    <t>RC0089 SALES - EXTERNAL NGV - VARIABLE</t>
  </si>
  <si>
    <t>RC0074 STRETCH - VARIABLE REVENUE</t>
  </si>
  <si>
    <t>RC0169 STRETCH - BLUE SKY - VARIABLE</t>
  </si>
  <si>
    <t>RC0170 STRETCH - NEW CONTRACTS - VARRIABLE</t>
  </si>
  <si>
    <t>RC0171 STRETCH - RECONTRACTING - VARIABLE</t>
  </si>
  <si>
    <t>RC0101 DIVIDENDS - EXTERNAL (UNFRANKED)</t>
  </si>
  <si>
    <t>RC0102 DIVIDENDS - EXTERNAL (FRANKED)</t>
  </si>
  <si>
    <t>RC0103 IE DIVIDENDS RECEIVED</t>
  </si>
  <si>
    <t>RC0104 EQUITY ACCOUNTED PROFITS</t>
  </si>
  <si>
    <t>RC0105 INTEREST INCOME - FINANCE LEASE</t>
  </si>
  <si>
    <t>RC0106 INTEREST INCOME - REDEEMABLE PREFERENCES SHARES</t>
  </si>
  <si>
    <t>RC0107 INTEREST INCOME - BASSLINK INVESTMENT</t>
  </si>
  <si>
    <t>RC0108 DIRECTORS FEES</t>
  </si>
  <si>
    <t>RC0109 INSURANCE PROCEEDS</t>
  </si>
  <si>
    <t>RC0110 SUNDRY INCOME</t>
  </si>
  <si>
    <t>RC0111 PROPERTY ENQUIRY INCOME</t>
  </si>
  <si>
    <t>RC0112 COMMERCIAL SERVICES INCOME</t>
  </si>
  <si>
    <t>RC0113 RENTAL INCOME - PROPERTY</t>
  </si>
  <si>
    <t>RC0114 OTHER INCOME</t>
  </si>
  <si>
    <t>RC0115 SALE/DISPOSAL OF ASSETS</t>
  </si>
  <si>
    <t>RC0116 GOVERNMENT GRANTS REVENUE UNWIND</t>
  </si>
  <si>
    <t>RC0117 MANAGEMENT FEE CHARGE</t>
  </si>
  <si>
    <t>RC0118 RECHARGE OF TIME WORKED</t>
  </si>
  <si>
    <t>RC0119 RECHARGE OF EXPENSES</t>
  </si>
  <si>
    <t>RC0167 CONNECTION FEE RECHARGE</t>
  </si>
  <si>
    <t>RC0168 AEMO MARKET FEE</t>
  </si>
  <si>
    <t>RC0175 EMISSION COST RECOVERY</t>
  </si>
  <si>
    <t>RC0120 REVENUE FROM ASSOCIATES - FIXED</t>
  </si>
  <si>
    <t>RC0121 REVENUE FROM ASSOCIATES - MARGIN/NMF - FIXED</t>
  </si>
  <si>
    <t>RC0122 REVENUE FROM ASSOCIATES - VARIABLE</t>
  </si>
  <si>
    <t>RC0123 REVENUE FROM ASSOCIATES - MARGIN/NMF - VARIABLE</t>
  </si>
  <si>
    <t>RC0124 INTEREST INCOME - 3RD PARTY</t>
  </si>
  <si>
    <t>RC0125 INTEREST INCOME - BANK</t>
  </si>
  <si>
    <t>RC0126 CONTRA - INTEREST INCOME - BANK</t>
  </si>
  <si>
    <t>RC0127 FX REALISED GAIN/LOSS(INTEREST REC - OCF)</t>
  </si>
  <si>
    <t>RC0128 FX UNREALISED GAIN/LOSS(INTEREST REC - OCF)</t>
  </si>
  <si>
    <t>RC0129 INTEREST INCOME - SWAP INTEREST</t>
  </si>
  <si>
    <t>RC0130 INTEREST INCOME - CPI SWAPS</t>
  </si>
  <si>
    <t>RC0172 CUSTOMER CONTRIBUTION - SIGNIFICANT FINANCING COMPONENT</t>
  </si>
  <si>
    <t>RC0153 FINES AND PENALTIES (NETWORKS)</t>
  </si>
  <si>
    <t>RC0151 COS - UNACCOUNTED FOR GAS (NETWORKS)</t>
  </si>
  <si>
    <t>RC0152 BAD DEBT WRITE OFF (NETWORKS)</t>
  </si>
  <si>
    <t>RC0131 TARIFF ORDER REVENUE</t>
  </si>
  <si>
    <t>RC0132 HAULAGE AGREEMENT REVENUE</t>
  </si>
  <si>
    <t>RC0133 DISTRIBUTION HAULAGE</t>
  </si>
  <si>
    <t>RC0134 VIC FRC REVENUE</t>
  </si>
  <si>
    <t>RC0135 TYPE A APPLICATION TESTING</t>
  </si>
  <si>
    <t>RC0136 SPECIAL METER READS</t>
  </si>
  <si>
    <t>RC0137 BULK HOT WATER CONTRIBUTION</t>
  </si>
  <si>
    <t>RC0138 NEW CONNECTION FEE</t>
  </si>
  <si>
    <t>RC0139 LOCAL CAPACITY CHARGES REVENUE</t>
  </si>
  <si>
    <t>RC0140 ALTER METER POSITION</t>
  </si>
  <si>
    <t>RC0141 LOCAL CAPACITY CHARGES UP FRONT</t>
  </si>
  <si>
    <t>RC0142 O &amp; M METER CHARGES REVENUE</t>
  </si>
  <si>
    <t>RC0143 MAINS &amp; SERVICE ALTERATIONS</t>
  </si>
  <si>
    <t>RC0144 CUSTOMER CONTRIBUTIONS (NETWORKS)</t>
  </si>
  <si>
    <t>RC0145 CUSTOMER DISCONNECTIONS TEMP</t>
  </si>
  <si>
    <t>RC0146 DAMAGES</t>
  </si>
  <si>
    <t>RC0147 SALE OF REGULATOR PITS</t>
  </si>
  <si>
    <t>RC0148 EXCESS SERVICE</t>
  </si>
  <si>
    <t>RC0149 SITE WATCH</t>
  </si>
  <si>
    <t>RC0150 MAINS &amp; SERVICE - DESIGN PHASE</t>
  </si>
  <si>
    <t>RC0176 GAIN ON LEASE MODIFICATION</t>
  </si>
  <si>
    <t>Revenue Category (Uncategorized/Blanks)</t>
  </si>
  <si>
    <t>Regulatory - Depreciation</t>
  </si>
  <si>
    <t>Regulatory - Directly Attributable Finance Charges</t>
  </si>
  <si>
    <t>Regulatory - Insurance</t>
  </si>
  <si>
    <t>Regulatory - Leasing and Rental Costs</t>
  </si>
  <si>
    <t>Regulatory - Licence and Regulatory Costs</t>
  </si>
  <si>
    <t>Regulatory - Not Reportable</t>
  </si>
  <si>
    <t>Regulatory - Other Direct Costs</t>
  </si>
  <si>
    <t>Regulatory - Repairs and Maintenance</t>
  </si>
  <si>
    <t>Regulatory - Tax</t>
  </si>
  <si>
    <t>Regulatory - Wages</t>
  </si>
  <si>
    <t>Transmission</t>
  </si>
  <si>
    <t>A631 Northern Goldfields Interconnect</t>
  </si>
  <si>
    <t>Data validation lists</t>
  </si>
  <si>
    <t>rpipelines</t>
  </si>
  <si>
    <t>rsharedassets</t>
  </si>
  <si>
    <t>ryesno</t>
  </si>
  <si>
    <t xml:space="preserve">Yes </t>
  </si>
  <si>
    <t>Western Australia</t>
  </si>
  <si>
    <t>2026 - P12 Jun</t>
  </si>
  <si>
    <t>5100:TIME SHEET COSTS - OPEX</t>
  </si>
  <si>
    <t>5101:EMPLOYEE TIMESHEET COST RECOVERIES - OPEX BAU</t>
  </si>
  <si>
    <t>5210:ALLOCATION COST RECOVERIES - RESIDUAL</t>
  </si>
  <si>
    <t>5211:MANUAL HCC NON-TIMESHEET RECOVERIES - OPEX</t>
  </si>
  <si>
    <t>5212:MANUAL HCC NON-TIMESHEET RECOVERIES - CAPEX</t>
  </si>
  <si>
    <t>A610 Goldfields Gas Pipeline</t>
  </si>
  <si>
    <t>5134:TIME SHEET COSTS - PROJECTS</t>
  </si>
  <si>
    <t>5134</t>
  </si>
  <si>
    <t>5213:MANUAL EMPLOYEE TIMESHEET TRANSFERS - OPEX BAU</t>
  </si>
  <si>
    <t>5213</t>
  </si>
  <si>
    <t>RC0178 INTER-ENTITY SALES</t>
  </si>
  <si>
    <t>2026</t>
  </si>
  <si>
    <t>5142:ALLOCATION COST RECOVERIES - CAPEX</t>
  </si>
  <si>
    <t>2026 - P01 Jul</t>
  </si>
  <si>
    <t>2026 - P02 Aug</t>
  </si>
  <si>
    <t>2026 - P03 Sep</t>
  </si>
  <si>
    <t>2026 - P04 Oct</t>
  </si>
  <si>
    <t>2026 - P05 Nov</t>
  </si>
  <si>
    <t>2026 - P06 Dec</t>
  </si>
  <si>
    <t>2026 - P07 Jan</t>
  </si>
  <si>
    <t>2026 - P08 Feb</t>
  </si>
  <si>
    <t>2026 - P09 Mar</t>
  </si>
  <si>
    <t>2026 - P10 Apr</t>
  </si>
  <si>
    <t>2026 - P11 May</t>
  </si>
  <si>
    <t>2150:SWAPS LIABILITIES - INTEREST ACCRUAL</t>
  </si>
  <si>
    <t>5099:DoNotUse_DNU_LABOUR ALLOCATIONS CONVERSION BALANCE (LEGACY)</t>
  </si>
  <si>
    <t>During FY26</t>
  </si>
  <si>
    <t>The financial reporting under the non scheme guideline is an annual reporting requirement for APA's non scheme pipelines, requiring annual publishing by 30 October 2026. This information was published on Friday 30th October 2026.</t>
  </si>
  <si>
    <t>Without the corresponding interest expense being reflected in the Pipeline Financial Statements Revenues and Expenses and RCM due to the Part23 requirements, the net profit of the asset excludes $683,121 of interest expense. The impact on the return on asset is immaterial.</t>
  </si>
  <si>
    <t>Other depreciable pipeline assets include items such as information technology systems, motor vehicles (not leased vehicles), office and pipeline related costs which have different useful lives ranging from 5 to 80 years. APA has reported the information by asset categories in a summary line reflective of all assets acquired at inception to 30 June 2026.</t>
  </si>
  <si>
    <t>APA has reported the information by asset categories in a summary line reflective of all assets acquired from inception to 30 June 2026.</t>
  </si>
  <si>
    <t>Firm Park/Park and loan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</si>
</sst>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0.000%"/>
    <numFmt numFmtId="177" formatCode="0.000000%"/>
  </numFmts>
  <fonts count="9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5"/>
      <name val="Century Gothic"/>
      <family val="2"/>
    </font>
    <font>
      <sz val="10.5"/>
      <name val="Century Gothic"/>
      <family val="2"/>
    </font>
    <font>
      <sz val="10.5"/>
      <color rgb="FF000000"/>
      <name val="Century Gothic"/>
      <family val="2"/>
    </font>
    <font>
      <sz val="10"/>
      <name val="Arial"/>
      <family val="2"/>
    </font>
    <font>
      <b/>
      <sz val="12"/>
      <color rgb="FF0000FF"/>
      <name val="Arial"/>
      <family val="2"/>
    </font>
    <font>
      <sz val="12"/>
      <color rgb="FF0000FF"/>
      <name val="Arial"/>
      <family val="2"/>
    </font>
    <font>
      <u/>
      <sz val="11"/>
      <color theme="10"/>
      <name val="Calibri"/>
      <family val="2"/>
      <scheme val="minor"/>
    </font>
    <font>
      <sz val="10"/>
      <name val="Arial Unicode MS"/>
    </font>
    <font>
      <sz val="9"/>
      <name val="Calibri"/>
      <family val="2"/>
    </font>
    <font>
      <u/>
      <sz val="10"/>
      <color theme="10"/>
      <name val="Arial"/>
      <family val="2"/>
    </font>
  </fonts>
  <fills count="55">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
      <patternFill patternType="solid">
        <fgColor rgb="FFFFFFCC"/>
        <bgColor indexed="64"/>
      </patternFill>
    </fill>
  </fills>
  <borders count="5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auto="1"/>
      </top>
      <bottom/>
      <diagonal/>
    </border>
    <border>
      <left/>
      <right style="medium">
        <color indexed="64"/>
      </right>
      <top/>
      <bottom style="thin">
        <color indexed="64"/>
      </bottom>
      <diagonal/>
    </border>
    <border>
      <left/>
      <right style="medium">
        <color indexed="64"/>
      </right>
      <top style="thin">
        <color indexed="64"/>
      </top>
      <bottom/>
      <diagonal/>
    </border>
  </borders>
  <cellStyleXfs count="240">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164" fontId="12" fillId="13" borderId="0" applyNumberFormat="0" applyFont="0" applyBorder="0" applyAlignment="0">
      <alignment horizontal="right"/>
    </xf>
    <xf numFmtId="41" fontId="12" fillId="13" borderId="0" applyNumberFormat="0" applyFont="0" applyBorder="0" applyAlignment="0">
      <alignment horizontal="right"/>
    </xf>
    <xf numFmtId="41" fontId="48" fillId="13" borderId="0" applyNumberFormat="0" applyFont="0" applyBorder="0" applyAlignment="0">
      <alignment horizontal="right"/>
    </xf>
    <xf numFmtId="41" fontId="48" fillId="13" borderId="0" applyNumberFormat="0" applyFont="0" applyBorder="0" applyAlignment="0">
      <alignment horizontal="right"/>
    </xf>
    <xf numFmtId="0" fontId="26" fillId="8" borderId="1" applyNumberFormat="0" applyAlignment="0" applyProtection="0"/>
    <xf numFmtId="0" fontId="26" fillId="9" borderId="1" applyNumberFormat="0" applyAlignment="0" applyProtection="0"/>
    <xf numFmtId="0" fontId="27" fillId="26" borderId="2" applyNumberFormat="0" applyAlignment="0" applyProtection="0"/>
    <xf numFmtId="0" fontId="27" fillId="27" borderId="2" applyNumberFormat="0" applyAlignment="0" applyProtection="0"/>
    <xf numFmtId="43" fontId="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28" fillId="0" borderId="0" applyNumberFormat="0" applyFill="0" applyBorder="0" applyAlignment="0" applyProtection="0"/>
    <xf numFmtId="0" fontId="29" fillId="28" borderId="0" applyNumberFormat="0" applyBorder="0" applyAlignment="0" applyProtection="0"/>
    <xf numFmtId="0" fontId="29" fillId="29" borderId="0" applyNumberFormat="0" applyBorder="0" applyAlignment="0" applyProtection="0"/>
    <xf numFmtId="0" fontId="30" fillId="0" borderId="3" applyNumberFormat="0" applyFill="0" applyAlignment="0" applyProtection="0"/>
    <xf numFmtId="0" fontId="31" fillId="0" borderId="4" applyNumberFormat="0" applyFill="0" applyAlignment="0" applyProtection="0"/>
    <xf numFmtId="0" fontId="32" fillId="0" borderId="5" applyNumberFormat="0" applyFill="0" applyAlignment="0" applyProtection="0"/>
    <xf numFmtId="0" fontId="32" fillId="0" borderId="0" applyNumberFormat="0" applyFill="0" applyBorder="0" applyAlignment="0" applyProtection="0"/>
    <xf numFmtId="0" fontId="19" fillId="0" borderId="0" applyNumberFormat="0" applyFill="0" applyBorder="0" applyAlignment="0" applyProtection="0">
      <alignment vertical="top"/>
      <protection locked="0"/>
    </xf>
    <xf numFmtId="0" fontId="33" fillId="4" borderId="1" applyNumberFormat="0" applyAlignment="0" applyProtection="0"/>
    <xf numFmtId="0" fontId="33" fillId="5" borderId="1" applyNumberFormat="0" applyAlignment="0" applyProtection="0"/>
    <xf numFmtId="164" fontId="7" fillId="30" borderId="0" applyFont="0" applyBorder="0" applyAlignment="0">
      <alignment horizontal="right"/>
      <protection locked="0"/>
    </xf>
    <xf numFmtId="41" fontId="12" fillId="30" borderId="0" applyFont="0" applyBorder="0" applyAlignment="0">
      <alignment horizontal="right"/>
      <protection locked="0"/>
    </xf>
    <xf numFmtId="41" fontId="48" fillId="30" borderId="0" applyFont="0" applyBorder="0" applyAlignment="0">
      <alignment horizontal="right"/>
      <protection locked="0"/>
    </xf>
    <xf numFmtId="41" fontId="48" fillId="30" borderId="0" applyFont="0" applyBorder="0" applyAlignment="0">
      <alignment horizontal="right"/>
      <protection locked="0"/>
    </xf>
    <xf numFmtId="165" fontId="12" fillId="29" borderId="0" applyFont="0" applyBorder="0">
      <alignment horizontal="right"/>
      <protection locked="0"/>
    </xf>
    <xf numFmtId="165" fontId="48" fillId="29" borderId="0" applyFont="0" applyBorder="0">
      <alignment horizontal="right"/>
      <protection locked="0"/>
    </xf>
    <xf numFmtId="164" fontId="12" fillId="7" borderId="0" applyFont="0" applyBorder="0">
      <alignment horizontal="right"/>
      <protection locked="0"/>
    </xf>
    <xf numFmtId="41" fontId="12" fillId="7" borderId="0" applyFont="0" applyBorder="0">
      <alignment horizontal="right"/>
      <protection locked="0"/>
    </xf>
    <xf numFmtId="41" fontId="48" fillId="7" borderId="0" applyFont="0" applyBorder="0">
      <alignment horizontal="right"/>
      <protection locked="0"/>
    </xf>
    <xf numFmtId="41" fontId="48" fillId="7" borderId="0" applyFont="0" applyBorder="0">
      <alignment horizontal="right"/>
      <protection locked="0"/>
    </xf>
    <xf numFmtId="0" fontId="34" fillId="0" borderId="6" applyNumberFormat="0" applyFill="0" applyAlignment="0" applyProtection="0"/>
    <xf numFmtId="0" fontId="35" fillId="10" borderId="0" applyNumberFormat="0" applyBorder="0" applyAlignment="0" applyProtection="0"/>
    <xf numFmtId="0" fontId="35" fillId="11" borderId="0" applyNumberFormat="0" applyBorder="0" applyAlignment="0" applyProtection="0"/>
    <xf numFmtId="0" fontId="56" fillId="0" borderId="0"/>
    <xf numFmtId="0" fontId="47" fillId="0" borderId="0"/>
    <xf numFmtId="0" fontId="12" fillId="0" borderId="0"/>
    <xf numFmtId="0" fontId="48" fillId="0" borderId="0"/>
    <xf numFmtId="1" fontId="57" fillId="0" borderId="0"/>
    <xf numFmtId="0" fontId="7" fillId="9" borderId="0"/>
    <xf numFmtId="0" fontId="7" fillId="9" borderId="0"/>
    <xf numFmtId="0" fontId="7" fillId="9" borderId="0"/>
    <xf numFmtId="0" fontId="7" fillId="0" borderId="0"/>
    <xf numFmtId="0" fontId="7" fillId="9" borderId="0"/>
    <xf numFmtId="0" fontId="12" fillId="9" borderId="0"/>
    <xf numFmtId="0" fontId="7" fillId="9" borderId="0"/>
    <xf numFmtId="0" fontId="7" fillId="9" borderId="0"/>
    <xf numFmtId="0" fontId="48" fillId="9" borderId="0"/>
    <xf numFmtId="0" fontId="7" fillId="9" borderId="0"/>
    <xf numFmtId="0" fontId="12" fillId="6" borderId="7" applyNumberFormat="0" applyFont="0" applyAlignment="0" applyProtection="0"/>
    <xf numFmtId="0" fontId="48" fillId="7" borderId="7" applyNumberFormat="0" applyFont="0" applyAlignment="0" applyProtection="0"/>
    <xf numFmtId="0" fontId="36" fillId="8" borderId="8" applyNumberFormat="0" applyAlignment="0" applyProtection="0"/>
    <xf numFmtId="0" fontId="36" fillId="9" borderId="8" applyNumberFormat="0" applyAlignment="0" applyProtection="0"/>
    <xf numFmtId="9" fontId="7" fillId="0" borderId="0" applyFont="0" applyFill="0" applyBorder="0" applyAlignment="0" applyProtection="0"/>
    <xf numFmtId="0" fontId="7" fillId="0" borderId="0"/>
    <xf numFmtId="0" fontId="12" fillId="0" borderId="0"/>
    <xf numFmtId="0" fontId="48" fillId="0" borderId="0"/>
    <xf numFmtId="0" fontId="48" fillId="0" borderId="0"/>
    <xf numFmtId="0" fontId="58" fillId="32" borderId="37" applyNumberFormat="0" applyProtection="0"/>
    <xf numFmtId="0" fontId="59" fillId="0" borderId="37" applyNumberFormat="0" applyFill="0" applyProtection="0"/>
    <xf numFmtId="0" fontId="60" fillId="0" borderId="37" applyNumberFormat="0" applyFill="0" applyProtection="0"/>
    <xf numFmtId="0" fontId="37" fillId="0" borderId="0" applyNumberFormat="0" applyFill="0" applyBorder="0" applyAlignment="0" applyProtection="0"/>
    <xf numFmtId="0" fontId="38" fillId="0" borderId="9" applyNumberFormat="0" applyFill="0" applyAlignment="0" applyProtection="0"/>
    <xf numFmtId="0" fontId="39" fillId="0" borderId="0" applyNumberForma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applyNumberFormat="0" applyFill="0" applyBorder="0" applyAlignment="0" applyProtection="0"/>
    <xf numFmtId="43" fontId="12" fillId="0" borderId="0" applyFont="0" applyFill="0" applyBorder="0" applyAlignment="0" applyProtection="0"/>
    <xf numFmtId="0" fontId="12" fillId="0" borderId="0" applyNumberFormat="0" applyFill="0" applyBorder="0" applyAlignment="0" applyProtection="0"/>
    <xf numFmtId="0" fontId="87" fillId="0" borderId="0"/>
    <xf numFmtId="43" fontId="12" fillId="0" borderId="0" applyFont="0" applyFill="0" applyBorder="0" applyAlignment="0" applyProtection="0"/>
    <xf numFmtId="44" fontId="12" fillId="0" borderId="0" applyFont="0" applyFill="0" applyBorder="0" applyAlignment="0" applyProtection="0"/>
    <xf numFmtId="9" fontId="12" fillId="0" borderId="0" applyFont="0" applyFill="0" applyBorder="0" applyAlignment="0" applyProtection="0"/>
    <xf numFmtId="0" fontId="6" fillId="0" borderId="0"/>
    <xf numFmtId="0" fontId="69"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91" fillId="0" borderId="0" applyFont="0" applyFill="0" applyBorder="0" applyAlignment="0" applyProtection="0"/>
    <xf numFmtId="0" fontId="7" fillId="0" borderId="0"/>
    <xf numFmtId="43" fontId="7" fillId="0" borderId="0" applyFont="0" applyFill="0" applyBorder="0" applyAlignment="0" applyProtection="0"/>
    <xf numFmtId="0" fontId="19" fillId="0" borderId="0" applyNumberFormat="0" applyFill="0" applyBorder="0" applyAlignment="0" applyProtection="0">
      <alignment vertical="top"/>
      <protection locked="0"/>
    </xf>
    <xf numFmtId="43" fontId="69" fillId="0" borderId="0" applyFont="0" applyFill="0" applyBorder="0" applyAlignment="0" applyProtection="0"/>
    <xf numFmtId="0" fontId="5" fillId="0" borderId="0"/>
    <xf numFmtId="0" fontId="7" fillId="0" borderId="0"/>
    <xf numFmtId="44" fontId="7" fillId="0" borderId="0" applyFont="0" applyFill="0" applyBorder="0" applyAlignment="0" applyProtection="0"/>
    <xf numFmtId="43" fontId="7" fillId="0" borderId="0" applyFont="0" applyFill="0" applyBorder="0" applyAlignment="0" applyProtection="0"/>
    <xf numFmtId="0" fontId="4" fillId="0" borderId="0"/>
    <xf numFmtId="0" fontId="94" fillId="0" borderId="0" applyNumberFormat="0" applyFill="0" applyBorder="0" applyAlignment="0" applyProtection="0"/>
    <xf numFmtId="43" fontId="7" fillId="0" borderId="0" applyFont="0" applyFill="0" applyBorder="0" applyAlignment="0" applyProtection="0"/>
    <xf numFmtId="0" fontId="7" fillId="0" borderId="0"/>
    <xf numFmtId="0" fontId="95" fillId="0" borderId="0"/>
    <xf numFmtId="43" fontId="3" fillId="0" borderId="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applyNumberFormat="0" applyFill="0" applyBorder="0" applyAlignment="0" applyProtection="0"/>
    <xf numFmtId="43" fontId="7" fillId="0" borderId="0" applyFont="0" applyFill="0" applyBorder="0" applyAlignment="0" applyProtection="0"/>
    <xf numFmtId="0" fontId="7" fillId="0" borderId="0"/>
    <xf numFmtId="43" fontId="69" fillId="0" borderId="0" applyFont="0" applyFill="0" applyBorder="0" applyAlignment="0" applyProtection="0"/>
    <xf numFmtId="43" fontId="87" fillId="0" borderId="0" applyFont="0" applyFill="0" applyBorder="0" applyAlignment="0" applyProtection="0"/>
    <xf numFmtId="0" fontId="44"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96" fillId="0" borderId="0"/>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1" fontId="7" fillId="30" borderId="0" applyFont="0" applyBorder="0" applyAlignment="0">
      <alignment horizontal="right"/>
      <protection locked="0"/>
    </xf>
    <xf numFmtId="41" fontId="7" fillId="30" borderId="0" applyFont="0" applyBorder="0" applyAlignment="0">
      <alignment horizontal="right"/>
      <protection locked="0"/>
    </xf>
    <xf numFmtId="41" fontId="7" fillId="30" borderId="0" applyFont="0" applyBorder="0" applyAlignment="0">
      <alignment horizontal="right"/>
      <protection locked="0"/>
    </xf>
    <xf numFmtId="41" fontId="7" fillId="30" borderId="0" applyFont="0" applyBorder="0" applyAlignment="0">
      <alignment horizontal="right"/>
      <protection locked="0"/>
    </xf>
    <xf numFmtId="165" fontId="7" fillId="29" borderId="0" applyFont="0" applyBorder="0">
      <alignment horizontal="right"/>
      <protection locked="0"/>
    </xf>
    <xf numFmtId="165" fontId="7" fillId="29"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0" fontId="7" fillId="0" borderId="0"/>
    <xf numFmtId="0" fontId="7" fillId="6" borderId="7" applyNumberFormat="0" applyFont="0" applyAlignment="0" applyProtection="0"/>
    <xf numFmtId="0" fontId="7" fillId="7" borderId="7" applyNumberFormat="0" applyFont="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1" fillId="0" borderId="0"/>
    <xf numFmtId="43"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97" fillId="0" borderId="0" applyNumberFormat="0" applyFill="0" applyBorder="0" applyAlignment="0" applyProtection="0"/>
    <xf numFmtId="43" fontId="69" fillId="0" borderId="0" applyFont="0" applyFill="0" applyBorder="0" applyAlignment="0" applyProtection="0"/>
    <xf numFmtId="0" fontId="97" fillId="0" borderId="0" applyNumberForma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4"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43" fontId="7" fillId="0" borderId="0" applyFont="0" applyFill="0" applyBorder="0" applyAlignment="0" applyProtection="0"/>
    <xf numFmtId="0" fontId="95" fillId="0" borderId="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69" fillId="0" borderId="0" applyFont="0" applyFill="0" applyBorder="0" applyAlignment="0" applyProtection="0"/>
    <xf numFmtId="0" fontId="1" fillId="0" borderId="0"/>
    <xf numFmtId="0" fontId="69" fillId="0" borderId="0"/>
    <xf numFmtId="0" fontId="87"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44" fillId="0" borderId="0"/>
  </cellStyleXfs>
  <cellXfs count="564">
    <xf numFmtId="0" fontId="0" fillId="0" borderId="0" xfId="0"/>
    <xf numFmtId="0" fontId="8" fillId="9" borderId="0" xfId="95" applyFont="1"/>
    <xf numFmtId="0" fontId="7" fillId="9" borderId="0" xfId="95"/>
    <xf numFmtId="0" fontId="9" fillId="9" borderId="0" xfId="95" applyFont="1"/>
    <xf numFmtId="2" fontId="13" fillId="9" borderId="0" xfId="95" applyNumberFormat="1" applyFont="1" applyAlignment="1">
      <alignment horizontal="left"/>
    </xf>
    <xf numFmtId="0" fontId="14" fillId="9" borderId="0" xfId="95" applyFont="1" applyProtection="1">
      <protection locked="0"/>
    </xf>
    <xf numFmtId="0" fontId="13" fillId="9" borderId="0" xfId="95" applyFont="1"/>
    <xf numFmtId="0" fontId="17" fillId="9" borderId="0" xfId="93" applyFont="1"/>
    <xf numFmtId="0" fontId="18" fillId="9" borderId="0" xfId="93" applyFont="1" applyAlignment="1">
      <alignment vertical="center"/>
    </xf>
    <xf numFmtId="0" fontId="18" fillId="9" borderId="0" xfId="93" applyFont="1"/>
    <xf numFmtId="0" fontId="17" fillId="9" borderId="0" xfId="93" applyFont="1" applyAlignment="1">
      <alignment vertical="center"/>
    </xf>
    <xf numFmtId="0" fontId="10" fillId="9" borderId="0" xfId="93" applyFont="1" applyAlignment="1">
      <alignment vertical="center"/>
    </xf>
    <xf numFmtId="0" fontId="22" fillId="9" borderId="0" xfId="93" applyFont="1" applyAlignment="1">
      <alignment vertical="center"/>
    </xf>
    <xf numFmtId="0" fontId="17" fillId="0" borderId="0" xfId="93" applyFont="1" applyFill="1"/>
    <xf numFmtId="0" fontId="8" fillId="9" borderId="0" xfId="97" applyFont="1"/>
    <xf numFmtId="0" fontId="41" fillId="9" borderId="0" xfId="96" applyFont="1" applyFill="1"/>
    <xf numFmtId="0" fontId="7" fillId="9" borderId="0" xfId="97"/>
    <xf numFmtId="0" fontId="8" fillId="0" borderId="0" xfId="97" applyFont="1" applyFill="1"/>
    <xf numFmtId="167" fontId="9" fillId="9" borderId="0" xfId="97" applyNumberFormat="1" applyFont="1" applyAlignment="1">
      <alignment horizontal="left"/>
    </xf>
    <xf numFmtId="0" fontId="12" fillId="9" borderId="0" xfId="97" applyFont="1"/>
    <xf numFmtId="0" fontId="9" fillId="9" borderId="0" xfId="97" applyFont="1"/>
    <xf numFmtId="0" fontId="45" fillId="9" borderId="0" xfId="97" applyFont="1"/>
    <xf numFmtId="0" fontId="10" fillId="9" borderId="0" xfId="97" applyFont="1"/>
    <xf numFmtId="0" fontId="7" fillId="9" borderId="0" xfId="100"/>
    <xf numFmtId="0" fontId="8" fillId="9" borderId="0" xfId="100" applyFont="1"/>
    <xf numFmtId="167" fontId="10" fillId="9" borderId="0" xfId="100" applyNumberFormat="1" applyFont="1" applyAlignment="1">
      <alignment horizontal="left"/>
    </xf>
    <xf numFmtId="49" fontId="9" fillId="13" borderId="10" xfId="100" applyNumberFormat="1" applyFont="1" applyFill="1" applyBorder="1" applyAlignment="1">
      <alignment horizontal="right"/>
    </xf>
    <xf numFmtId="168" fontId="16" fillId="31" borderId="0" xfId="0" applyNumberFormat="1" applyFont="1" applyFill="1" applyAlignment="1">
      <alignment horizontal="left" vertical="center" wrapText="1"/>
    </xf>
    <xf numFmtId="0" fontId="42" fillId="13" borderId="11" xfId="100" applyFont="1" applyFill="1" applyBorder="1" applyAlignment="1">
      <alignment horizontal="right"/>
    </xf>
    <xf numFmtId="167" fontId="9" fillId="13" borderId="10" xfId="102" applyNumberFormat="1" applyFont="1" applyFill="1" applyBorder="1" applyAlignment="1">
      <alignment horizontal="right"/>
    </xf>
    <xf numFmtId="43" fontId="9" fillId="13" borderId="10" xfId="59" applyFont="1" applyFill="1" applyBorder="1" applyAlignment="1">
      <alignment horizontal="right"/>
    </xf>
    <xf numFmtId="0" fontId="61" fillId="9" borderId="0" xfId="95" applyFont="1"/>
    <xf numFmtId="0" fontId="46" fillId="34" borderId="0" xfId="0" applyFont="1" applyFill="1"/>
    <xf numFmtId="0" fontId="7" fillId="9" borderId="0" xfId="93"/>
    <xf numFmtId="0" fontId="49" fillId="35" borderId="0" xfId="97" applyFont="1" applyFill="1"/>
    <xf numFmtId="0" fontId="50" fillId="35" borderId="0" xfId="97" applyFont="1" applyFill="1"/>
    <xf numFmtId="14" fontId="49" fillId="35" borderId="0" xfId="97" applyNumberFormat="1" applyFont="1" applyFill="1"/>
    <xf numFmtId="14" fontId="49" fillId="35" borderId="0" xfId="97" applyNumberFormat="1" applyFont="1" applyFill="1" applyAlignment="1">
      <alignment horizontal="left"/>
    </xf>
    <xf numFmtId="168" fontId="51" fillId="31" borderId="0" xfId="0" applyNumberFormat="1" applyFont="1" applyFill="1" applyAlignment="1">
      <alignment horizontal="left" vertical="center" wrapText="1"/>
    </xf>
    <xf numFmtId="14" fontId="49" fillId="35" borderId="0" xfId="97" applyNumberFormat="1" applyFont="1" applyFill="1" applyAlignment="1">
      <alignment vertical="center"/>
    </xf>
    <xf numFmtId="14" fontId="49" fillId="35" borderId="0" xfId="97" applyNumberFormat="1" applyFont="1" applyFill="1" applyAlignment="1">
      <alignment horizontal="left" vertical="center"/>
    </xf>
    <xf numFmtId="0" fontId="16" fillId="36" borderId="0" xfId="97" applyFont="1" applyFill="1"/>
    <xf numFmtId="0" fontId="16" fillId="36" borderId="0" xfId="97" applyFont="1" applyFill="1" applyAlignment="1">
      <alignment horizontal="right" indent="1"/>
    </xf>
    <xf numFmtId="0" fontId="16" fillId="36" borderId="15" xfId="97" applyFont="1" applyFill="1" applyBorder="1" applyProtection="1">
      <protection locked="0"/>
    </xf>
    <xf numFmtId="0" fontId="62" fillId="36" borderId="17" xfId="93" applyFont="1" applyFill="1" applyBorder="1"/>
    <xf numFmtId="0" fontId="62" fillId="36" borderId="18" xfId="93" applyFont="1" applyFill="1" applyBorder="1"/>
    <xf numFmtId="0" fontId="62" fillId="36" borderId="0" xfId="93" applyFont="1" applyFill="1" applyAlignment="1">
      <alignment horizontal="center" vertical="center"/>
    </xf>
    <xf numFmtId="0" fontId="63" fillId="36" borderId="0" xfId="93" applyFont="1" applyFill="1" applyAlignment="1">
      <alignment horizontal="center" vertical="center"/>
    </xf>
    <xf numFmtId="0" fontId="62" fillId="36" borderId="19" xfId="93" applyFont="1" applyFill="1" applyBorder="1" applyAlignment="1">
      <alignment vertical="center"/>
    </xf>
    <xf numFmtId="0" fontId="62" fillId="36" borderId="0" xfId="93" applyFont="1" applyFill="1"/>
    <xf numFmtId="0" fontId="64" fillId="36" borderId="0" xfId="93" applyFont="1" applyFill="1"/>
    <xf numFmtId="0" fontId="65" fillId="36" borderId="0" xfId="72" applyFont="1" applyFill="1" applyBorder="1" applyAlignment="1" applyProtection="1"/>
    <xf numFmtId="0" fontId="62" fillId="36" borderId="20" xfId="93" applyFont="1" applyFill="1" applyBorder="1"/>
    <xf numFmtId="0" fontId="62" fillId="36" borderId="21" xfId="93" applyFont="1" applyFill="1" applyBorder="1"/>
    <xf numFmtId="0" fontId="20" fillId="37" borderId="20" xfId="93" applyFont="1" applyFill="1" applyBorder="1" applyAlignment="1">
      <alignment vertical="center"/>
    </xf>
    <xf numFmtId="0" fontId="9" fillId="37" borderId="17" xfId="93" applyFont="1" applyFill="1" applyBorder="1" applyAlignment="1">
      <alignment vertical="center"/>
    </xf>
    <xf numFmtId="0" fontId="9" fillId="37" borderId="18" xfId="93" applyFont="1" applyFill="1" applyBorder="1" applyAlignment="1">
      <alignment vertical="center"/>
    </xf>
    <xf numFmtId="0" fontId="20" fillId="37" borderId="22" xfId="93" applyFont="1" applyFill="1" applyBorder="1" applyAlignment="1">
      <alignment vertical="center"/>
    </xf>
    <xf numFmtId="0" fontId="9" fillId="37" borderId="0" xfId="93" applyFont="1" applyFill="1" applyAlignment="1">
      <alignment vertical="center"/>
    </xf>
    <xf numFmtId="0" fontId="20" fillId="37" borderId="15" xfId="93" applyFont="1" applyFill="1" applyBorder="1" applyAlignment="1">
      <alignment vertical="center"/>
    </xf>
    <xf numFmtId="0" fontId="17" fillId="37" borderId="0" xfId="93" applyFont="1" applyFill="1" applyAlignment="1">
      <alignment vertical="center"/>
    </xf>
    <xf numFmtId="0" fontId="20" fillId="37" borderId="0" xfId="93" applyFont="1" applyFill="1" applyAlignment="1">
      <alignment vertical="center"/>
    </xf>
    <xf numFmtId="0" fontId="17" fillId="37" borderId="23" xfId="93" applyFont="1" applyFill="1" applyBorder="1"/>
    <xf numFmtId="0" fontId="9" fillId="37" borderId="13" xfId="93" applyFont="1" applyFill="1" applyBorder="1" applyAlignment="1">
      <alignment vertical="center"/>
    </xf>
    <xf numFmtId="0" fontId="17" fillId="37" borderId="13" xfId="93" applyFont="1" applyFill="1" applyBorder="1"/>
    <xf numFmtId="0" fontId="17" fillId="37" borderId="16" xfId="93" applyFont="1" applyFill="1" applyBorder="1"/>
    <xf numFmtId="168" fontId="16" fillId="36" borderId="10" xfId="97" quotePrefix="1" applyNumberFormat="1" applyFont="1" applyFill="1" applyBorder="1" applyAlignment="1">
      <alignment vertical="center" wrapText="1"/>
    </xf>
    <xf numFmtId="168" fontId="42" fillId="36" borderId="10" xfId="97" quotePrefix="1" applyNumberFormat="1" applyFont="1" applyFill="1" applyBorder="1" applyAlignment="1">
      <alignment horizontal="center" vertical="center" wrapText="1"/>
    </xf>
    <xf numFmtId="49" fontId="42" fillId="36" borderId="10" xfId="97" applyNumberFormat="1" applyFont="1" applyFill="1" applyBorder="1" applyAlignment="1">
      <alignment horizontal="center" vertical="center" wrapText="1"/>
    </xf>
    <xf numFmtId="0" fontId="66" fillId="7" borderId="24" xfId="97" applyFont="1" applyFill="1" applyBorder="1" applyAlignment="1" applyProtection="1">
      <alignment horizontal="left"/>
      <protection locked="0"/>
    </xf>
    <xf numFmtId="0" fontId="66" fillId="7" borderId="25" xfId="97" applyFont="1" applyFill="1" applyBorder="1" applyAlignment="1">
      <alignment horizontal="center"/>
    </xf>
    <xf numFmtId="167" fontId="66" fillId="7" borderId="25" xfId="97" applyNumberFormat="1" applyFont="1" applyFill="1" applyBorder="1" applyAlignment="1">
      <alignment horizontal="center"/>
    </xf>
    <xf numFmtId="167" fontId="66" fillId="7" borderId="10" xfId="97" applyNumberFormat="1" applyFont="1" applyFill="1" applyBorder="1" applyAlignment="1">
      <alignment horizontal="center"/>
    </xf>
    <xf numFmtId="49" fontId="42" fillId="36" borderId="26" xfId="97" applyNumberFormat="1" applyFont="1" applyFill="1" applyBorder="1" applyAlignment="1">
      <alignment horizontal="center" vertical="center" wrapText="1"/>
    </xf>
    <xf numFmtId="2" fontId="42" fillId="36" borderId="10" xfId="97" applyNumberFormat="1" applyFont="1" applyFill="1" applyBorder="1" applyAlignment="1">
      <alignment horizontal="center" vertical="center" wrapText="1"/>
    </xf>
    <xf numFmtId="0" fontId="16" fillId="36" borderId="10" xfId="97" applyFont="1" applyFill="1" applyBorder="1"/>
    <xf numFmtId="2" fontId="16" fillId="36" borderId="10" xfId="59" applyNumberFormat="1" applyFont="1" applyFill="1" applyBorder="1" applyAlignment="1">
      <alignment horizontal="center"/>
    </xf>
    <xf numFmtId="167" fontId="16" fillId="36" borderId="10" xfId="97" applyNumberFormat="1" applyFont="1" applyFill="1" applyBorder="1" applyAlignment="1">
      <alignment horizontal="left"/>
    </xf>
    <xf numFmtId="168" fontId="16" fillId="36" borderId="10" xfId="97" quotePrefix="1" applyNumberFormat="1" applyFont="1" applyFill="1" applyBorder="1" applyAlignment="1">
      <alignment horizontal="right" vertical="center" wrapText="1"/>
    </xf>
    <xf numFmtId="49" fontId="42" fillId="36" borderId="11" xfId="97" applyNumberFormat="1" applyFont="1" applyFill="1" applyBorder="1" applyAlignment="1">
      <alignment horizontal="center" vertical="center" wrapText="1"/>
    </xf>
    <xf numFmtId="49" fontId="42" fillId="36" borderId="27" xfId="97" applyNumberFormat="1" applyFont="1" applyFill="1" applyBorder="1" applyAlignment="1">
      <alignment horizontal="center" vertical="center" wrapText="1"/>
    </xf>
    <xf numFmtId="49" fontId="42" fillId="36" borderId="10" xfId="100" applyNumberFormat="1" applyFont="1" applyFill="1" applyBorder="1" applyAlignment="1">
      <alignment horizontal="center" vertical="center" wrapText="1"/>
    </xf>
    <xf numFmtId="164" fontId="42" fillId="36" borderId="10" xfId="100" applyNumberFormat="1" applyFont="1" applyFill="1" applyBorder="1" applyAlignment="1">
      <alignment horizontal="right" vertical="center" wrapText="1"/>
    </xf>
    <xf numFmtId="49" fontId="42" fillId="36" borderId="10" xfId="100" applyNumberFormat="1" applyFont="1" applyFill="1" applyBorder="1" applyAlignment="1">
      <alignment horizontal="center"/>
    </xf>
    <xf numFmtId="167" fontId="16" fillId="36" borderId="28" xfId="59" applyNumberFormat="1" applyFont="1" applyFill="1" applyBorder="1" applyAlignment="1">
      <alignment horizontal="right" vertical="center"/>
    </xf>
    <xf numFmtId="10" fontId="66" fillId="7" borderId="10" xfId="100" applyNumberFormat="1" applyFont="1" applyFill="1" applyBorder="1" applyAlignment="1">
      <alignment horizontal="right"/>
    </xf>
    <xf numFmtId="49" fontId="42" fillId="36" borderId="10" xfId="100" applyNumberFormat="1" applyFont="1" applyFill="1" applyBorder="1" applyAlignment="1">
      <alignment horizontal="right" vertical="center" wrapText="1"/>
    </xf>
    <xf numFmtId="49" fontId="42" fillId="36" borderId="28" xfId="100" applyNumberFormat="1" applyFont="1" applyFill="1" applyBorder="1" applyAlignment="1">
      <alignment horizontal="center"/>
    </xf>
    <xf numFmtId="168" fontId="42" fillId="36" borderId="10" xfId="98" quotePrefix="1" applyNumberFormat="1" applyFont="1" applyFill="1" applyBorder="1" applyAlignment="1">
      <alignment horizontal="center" vertical="center" wrapText="1"/>
    </xf>
    <xf numFmtId="2" fontId="42" fillId="36" borderId="29" xfId="98" applyNumberFormat="1" applyFont="1" applyFill="1" applyBorder="1" applyAlignment="1">
      <alignment horizontal="center" vertical="center" wrapText="1"/>
    </xf>
    <xf numFmtId="164" fontId="42" fillId="36" borderId="10" xfId="100" applyNumberFormat="1" applyFont="1" applyFill="1" applyBorder="1" applyAlignment="1">
      <alignment horizontal="center" vertical="center" wrapText="1"/>
    </xf>
    <xf numFmtId="49" fontId="16" fillId="36" borderId="28" xfId="100" applyNumberFormat="1" applyFont="1" applyFill="1" applyBorder="1" applyAlignment="1">
      <alignment horizontal="center"/>
    </xf>
    <xf numFmtId="2" fontId="16" fillId="36" borderId="10" xfId="59" applyNumberFormat="1" applyFont="1" applyFill="1" applyBorder="1" applyAlignment="1">
      <alignment horizontal="center" wrapText="1"/>
    </xf>
    <xf numFmtId="168" fontId="42" fillId="36" borderId="10" xfId="102" applyNumberFormat="1" applyFont="1" applyFill="1" applyBorder="1" applyAlignment="1">
      <alignment horizontal="center" vertical="center" wrapText="1"/>
    </xf>
    <xf numFmtId="49" fontId="42" fillId="36" borderId="10" xfId="102" applyNumberFormat="1" applyFont="1" applyFill="1" applyBorder="1" applyAlignment="1">
      <alignment horizontal="center" vertical="center" wrapText="1"/>
    </xf>
    <xf numFmtId="167" fontId="11" fillId="36" borderId="10" xfId="102" applyNumberFormat="1" applyFont="1" applyFill="1" applyBorder="1" applyAlignment="1">
      <alignment horizontal="left"/>
    </xf>
    <xf numFmtId="167" fontId="16" fillId="36" borderId="28" xfId="59" applyNumberFormat="1" applyFont="1" applyFill="1" applyBorder="1" applyAlignment="1">
      <alignment horizontal="center" vertical="center"/>
    </xf>
    <xf numFmtId="49" fontId="42" fillId="36" borderId="30" xfId="102" applyNumberFormat="1" applyFont="1" applyFill="1" applyBorder="1" applyAlignment="1">
      <alignment horizontal="center" vertical="center" wrapText="1"/>
    </xf>
    <xf numFmtId="49" fontId="42" fillId="36" borderId="0" xfId="102" applyNumberFormat="1" applyFont="1" applyFill="1" applyAlignment="1">
      <alignment horizontal="center" vertical="center" wrapText="1"/>
    </xf>
    <xf numFmtId="167" fontId="67" fillId="36" borderId="10" xfId="102" applyNumberFormat="1" applyFont="1" applyFill="1" applyBorder="1" applyAlignment="1">
      <alignment horizontal="left"/>
    </xf>
    <xf numFmtId="49" fontId="42" fillId="36" borderId="10" xfId="102" applyNumberFormat="1" applyFont="1" applyFill="1" applyBorder="1" applyAlignment="1">
      <alignment horizontal="left" vertical="center" wrapText="1"/>
    </xf>
    <xf numFmtId="14" fontId="66" fillId="7" borderId="25" xfId="97" applyNumberFormat="1" applyFont="1" applyFill="1" applyBorder="1" applyAlignment="1">
      <alignment horizontal="center"/>
    </xf>
    <xf numFmtId="49" fontId="9" fillId="38" borderId="27" xfId="100" applyNumberFormat="1" applyFont="1" applyFill="1" applyBorder="1" applyAlignment="1">
      <alignment horizontal="center" vertical="center" wrapText="1"/>
    </xf>
    <xf numFmtId="49" fontId="9" fillId="38" borderId="11" xfId="100" applyNumberFormat="1" applyFont="1" applyFill="1" applyBorder="1" applyAlignment="1">
      <alignment horizontal="left" vertical="center" wrapText="1"/>
    </xf>
    <xf numFmtId="168" fontId="52" fillId="38" borderId="11" xfId="97" quotePrefix="1" applyNumberFormat="1" applyFont="1" applyFill="1" applyBorder="1" applyAlignment="1">
      <alignment horizontal="left" vertical="center" wrapText="1"/>
    </xf>
    <xf numFmtId="0" fontId="50" fillId="38" borderId="27" xfId="97" applyFont="1" applyFill="1" applyBorder="1"/>
    <xf numFmtId="0" fontId="50" fillId="38" borderId="25" xfId="97" applyFont="1" applyFill="1" applyBorder="1"/>
    <xf numFmtId="168" fontId="16" fillId="36" borderId="10" xfId="97" quotePrefix="1" applyNumberFormat="1" applyFont="1" applyFill="1" applyBorder="1" applyAlignment="1">
      <alignment horizontal="left" vertical="center" wrapText="1" indent="1"/>
    </xf>
    <xf numFmtId="0" fontId="9" fillId="38" borderId="27" xfId="97" applyFont="1" applyFill="1" applyBorder="1"/>
    <xf numFmtId="49" fontId="16" fillId="36" borderId="10" xfId="97" applyNumberFormat="1" applyFont="1" applyFill="1" applyBorder="1" applyAlignment="1">
      <alignment horizontal="left" indent="1"/>
    </xf>
    <xf numFmtId="49" fontId="16" fillId="31" borderId="10" xfId="97" applyNumberFormat="1" applyFont="1" applyFill="1" applyBorder="1" applyAlignment="1">
      <alignment horizontal="left" indent="1"/>
    </xf>
    <xf numFmtId="49" fontId="16" fillId="36" borderId="10" xfId="97" applyNumberFormat="1" applyFont="1" applyFill="1" applyBorder="1" applyAlignment="1">
      <alignment horizontal="left" wrapText="1" indent="1"/>
    </xf>
    <xf numFmtId="49" fontId="16" fillId="36" borderId="10" xfId="101" applyNumberFormat="1" applyFont="1" applyFill="1" applyBorder="1" applyAlignment="1">
      <alignment horizontal="left" vertical="center" wrapText="1" indent="1"/>
    </xf>
    <xf numFmtId="0" fontId="66" fillId="7" borderId="10" xfId="100" applyFont="1" applyFill="1" applyBorder="1" applyAlignment="1">
      <alignment horizontal="left" indent="1"/>
    </xf>
    <xf numFmtId="41" fontId="68" fillId="38" borderId="27" xfId="98" applyNumberFormat="1" applyFont="1" applyFill="1" applyBorder="1"/>
    <xf numFmtId="167" fontId="69" fillId="38" borderId="27" xfId="62" applyNumberFormat="1" applyFont="1" applyFill="1" applyBorder="1" applyAlignment="1">
      <alignment horizontal="center" vertical="center"/>
    </xf>
    <xf numFmtId="167" fontId="69" fillId="38" borderId="25" xfId="62" applyNumberFormat="1" applyFont="1" applyFill="1" applyBorder="1" applyAlignment="1">
      <alignment horizontal="center" vertical="center"/>
    </xf>
    <xf numFmtId="41" fontId="16" fillId="31" borderId="10" xfId="98" applyNumberFormat="1" applyFont="1" applyFill="1" applyBorder="1" applyAlignment="1">
      <alignment horizontal="left" indent="1"/>
    </xf>
    <xf numFmtId="168" fontId="16" fillId="36" borderId="10" xfId="0" applyNumberFormat="1" applyFont="1" applyFill="1" applyBorder="1" applyAlignment="1">
      <alignment horizontal="left" vertical="center" wrapText="1" indent="1"/>
    </xf>
    <xf numFmtId="49" fontId="42" fillId="36" borderId="10" xfId="102" applyNumberFormat="1" applyFont="1" applyFill="1" applyBorder="1" applyAlignment="1">
      <alignment horizontal="left" vertical="center" wrapText="1" indent="1"/>
    </xf>
    <xf numFmtId="49" fontId="16" fillId="36" borderId="10" xfId="102" applyNumberFormat="1" applyFont="1" applyFill="1" applyBorder="1" applyAlignment="1">
      <alignment horizontal="left" vertical="center" wrapText="1" indent="1"/>
    </xf>
    <xf numFmtId="49" fontId="16" fillId="36" borderId="10" xfId="100" applyNumberFormat="1" applyFont="1" applyFill="1" applyBorder="1" applyAlignment="1">
      <alignment horizontal="left" vertical="center" wrapText="1" indent="1"/>
    </xf>
    <xf numFmtId="49" fontId="9" fillId="38" borderId="11" xfId="102" applyNumberFormat="1" applyFont="1" applyFill="1" applyBorder="1" applyAlignment="1">
      <alignment horizontal="left" vertical="center" wrapText="1"/>
    </xf>
    <xf numFmtId="167" fontId="69" fillId="38" borderId="11" xfId="98" applyNumberFormat="1" applyFont="1" applyFill="1" applyBorder="1" applyAlignment="1">
      <alignment horizontal="left" indent="1"/>
    </xf>
    <xf numFmtId="0" fontId="66" fillId="7" borderId="10" xfId="59" applyNumberFormat="1" applyFont="1" applyFill="1" applyBorder="1" applyAlignment="1">
      <alignment horizontal="left" indent="1"/>
    </xf>
    <xf numFmtId="0" fontId="16" fillId="39" borderId="10" xfId="98" applyFont="1" applyFill="1" applyBorder="1" applyAlignment="1">
      <alignment horizontal="left" indent="1"/>
    </xf>
    <xf numFmtId="0" fontId="67" fillId="36" borderId="31" xfId="97" applyFont="1" applyFill="1" applyBorder="1" applyAlignment="1">
      <alignment horizontal="left" indent="1"/>
    </xf>
    <xf numFmtId="0" fontId="70" fillId="36" borderId="22" xfId="97" applyFont="1" applyFill="1" applyBorder="1" applyAlignment="1">
      <alignment horizontal="left" indent="1"/>
    </xf>
    <xf numFmtId="0" fontId="67" fillId="36" borderId="22" xfId="97" applyFont="1" applyFill="1" applyBorder="1" applyAlignment="1">
      <alignment horizontal="left" indent="1"/>
    </xf>
    <xf numFmtId="0" fontId="67" fillId="36" borderId="23" xfId="97" applyFont="1" applyFill="1" applyBorder="1" applyAlignment="1">
      <alignment horizontal="left" indent="1"/>
    </xf>
    <xf numFmtId="0" fontId="71" fillId="36" borderId="25" xfId="95" applyFont="1" applyFill="1" applyBorder="1"/>
    <xf numFmtId="0" fontId="15" fillId="9" borderId="0" xfId="95" applyFont="1"/>
    <xf numFmtId="164" fontId="9" fillId="7" borderId="0" xfId="75" applyFont="1" applyFill="1" applyBorder="1" applyAlignment="1">
      <protection locked="0"/>
    </xf>
    <xf numFmtId="164" fontId="9" fillId="7" borderId="15" xfId="75" applyFont="1" applyFill="1" applyBorder="1" applyAlignment="1">
      <protection locked="0"/>
    </xf>
    <xf numFmtId="164" fontId="9" fillId="13" borderId="13" xfId="51" applyFont="1" applyBorder="1" applyAlignment="1"/>
    <xf numFmtId="164" fontId="9" fillId="13" borderId="16" xfId="51" applyFont="1" applyBorder="1" applyAlignment="1"/>
    <xf numFmtId="164" fontId="9" fillId="7" borderId="22" xfId="75" applyFont="1" applyFill="1" applyBorder="1" applyAlignment="1">
      <alignment horizontal="left" indent="1"/>
      <protection locked="0"/>
    </xf>
    <xf numFmtId="164" fontId="9" fillId="36" borderId="0" xfId="75" applyFont="1" applyFill="1" applyBorder="1" applyAlignment="1">
      <protection locked="0"/>
    </xf>
    <xf numFmtId="164" fontId="9" fillId="36" borderId="15" xfId="75" applyFont="1" applyFill="1" applyBorder="1" applyAlignment="1">
      <protection locked="0"/>
    </xf>
    <xf numFmtId="164" fontId="70" fillId="36" borderId="22" xfId="75" applyFont="1" applyFill="1" applyBorder="1" applyAlignment="1">
      <alignment horizontal="left" indent="1"/>
      <protection locked="0"/>
    </xf>
    <xf numFmtId="164" fontId="9" fillId="13" borderId="23" xfId="51" applyFont="1" applyBorder="1" applyAlignment="1">
      <alignment horizontal="left" indent="1"/>
    </xf>
    <xf numFmtId="0" fontId="72" fillId="36" borderId="22" xfId="97" applyFont="1" applyFill="1" applyBorder="1" applyAlignment="1">
      <alignment horizontal="left" indent="1"/>
    </xf>
    <xf numFmtId="0" fontId="71" fillId="36" borderId="11" xfId="95" applyFont="1" applyFill="1" applyBorder="1" applyAlignment="1">
      <alignment horizontal="left" indent="1"/>
    </xf>
    <xf numFmtId="0" fontId="15" fillId="9" borderId="0" xfId="95" applyFont="1" applyAlignment="1">
      <alignment horizontal="left" indent="1"/>
    </xf>
    <xf numFmtId="0" fontId="7" fillId="9" borderId="0" xfId="95" applyAlignment="1">
      <alignment horizontal="left" indent="1"/>
    </xf>
    <xf numFmtId="1" fontId="57" fillId="0" borderId="0" xfId="92"/>
    <xf numFmtId="14" fontId="57" fillId="0" borderId="0" xfId="92" applyNumberFormat="1" applyAlignment="1">
      <alignment vertical="top"/>
    </xf>
    <xf numFmtId="1" fontId="57" fillId="0" borderId="0" xfId="92" applyAlignment="1">
      <alignment horizontal="center" vertical="top"/>
    </xf>
    <xf numFmtId="1" fontId="57" fillId="0" borderId="0" xfId="92" applyAlignment="1">
      <alignment vertical="top"/>
    </xf>
    <xf numFmtId="1" fontId="57" fillId="0" borderId="0" xfId="92" applyAlignment="1">
      <alignment vertical="top" wrapText="1"/>
    </xf>
    <xf numFmtId="1" fontId="57" fillId="0" borderId="0" xfId="92" applyAlignment="1">
      <alignment horizontal="center"/>
    </xf>
    <xf numFmtId="171" fontId="66" fillId="7" borderId="10" xfId="102" applyNumberFormat="1" applyFont="1" applyFill="1" applyBorder="1" applyAlignment="1">
      <alignment horizontal="right"/>
    </xf>
    <xf numFmtId="1" fontId="57" fillId="33" borderId="0" xfId="92" applyFill="1"/>
    <xf numFmtId="1" fontId="73" fillId="33" borderId="0" xfId="92" applyFont="1" applyFill="1" applyAlignment="1">
      <alignment horizontal="center" vertical="center" wrapText="1"/>
    </xf>
    <xf numFmtId="1" fontId="57" fillId="33" borderId="0" xfId="92" applyFill="1" applyAlignment="1">
      <alignment horizontal="center" vertical="center"/>
    </xf>
    <xf numFmtId="1" fontId="57" fillId="33" borderId="0" xfId="92" applyFill="1" applyAlignment="1">
      <alignment vertical="top"/>
    </xf>
    <xf numFmtId="1" fontId="57" fillId="33" borderId="0" xfId="92" applyFill="1" applyAlignment="1">
      <alignment vertical="top" wrapText="1"/>
    </xf>
    <xf numFmtId="1" fontId="57" fillId="36" borderId="0" xfId="92" applyFill="1" applyAlignment="1">
      <alignment horizontal="center" vertical="center"/>
    </xf>
    <xf numFmtId="1" fontId="57" fillId="36" borderId="0" xfId="92" applyFill="1" applyAlignment="1">
      <alignment horizontal="center" vertical="center" wrapText="1"/>
    </xf>
    <xf numFmtId="0" fontId="10" fillId="0" borderId="0" xfId="99" applyFont="1" applyFill="1" applyAlignment="1">
      <alignment horizontal="left" vertical="center"/>
    </xf>
    <xf numFmtId="0" fontId="74" fillId="9" borderId="0" xfId="95" applyFont="1"/>
    <xf numFmtId="0" fontId="49" fillId="40" borderId="0" xfId="98" applyFont="1" applyFill="1"/>
    <xf numFmtId="0" fontId="50" fillId="40" borderId="0" xfId="98" applyFont="1" applyFill="1"/>
    <xf numFmtId="14" fontId="49" fillId="40" borderId="0" xfId="98" applyNumberFormat="1" applyFont="1" applyFill="1"/>
    <xf numFmtId="14" fontId="49" fillId="40" borderId="0" xfId="98" applyNumberFormat="1" applyFont="1" applyFill="1" applyAlignment="1">
      <alignment horizontal="left"/>
    </xf>
    <xf numFmtId="168" fontId="77" fillId="41" borderId="38" xfId="114" applyNumberFormat="1" applyFont="1" applyFill="1" applyBorder="1"/>
    <xf numFmtId="41" fontId="78" fillId="0" borderId="0" xfId="113" applyNumberFormat="1" applyFont="1" applyFill="1" applyBorder="1"/>
    <xf numFmtId="0" fontId="74" fillId="9" borderId="0" xfId="97" applyFont="1"/>
    <xf numFmtId="0" fontId="21" fillId="37" borderId="0" xfId="93" applyFont="1" applyFill="1" applyAlignment="1">
      <alignment horizontal="left" vertical="center"/>
    </xf>
    <xf numFmtId="168" fontId="42" fillId="36" borderId="11" xfId="98" quotePrefix="1" applyNumberFormat="1" applyFont="1" applyFill="1" applyBorder="1" applyAlignment="1">
      <alignment horizontal="center" vertical="center" wrapText="1"/>
    </xf>
    <xf numFmtId="2" fontId="42" fillId="36" borderId="26" xfId="98" applyNumberFormat="1" applyFont="1" applyFill="1" applyBorder="1" applyAlignment="1">
      <alignment horizontal="center" vertical="center" wrapText="1"/>
    </xf>
    <xf numFmtId="14" fontId="66" fillId="7" borderId="25" xfId="98" applyNumberFormat="1" applyFont="1" applyFill="1" applyBorder="1" applyAlignment="1">
      <alignment horizontal="right"/>
    </xf>
    <xf numFmtId="167" fontId="80" fillId="36" borderId="10" xfId="102" applyNumberFormat="1" applyFont="1" applyFill="1" applyBorder="1" applyAlignment="1">
      <alignment horizontal="left"/>
    </xf>
    <xf numFmtId="168" fontId="70" fillId="36" borderId="10" xfId="102" applyNumberFormat="1" applyFont="1" applyFill="1" applyBorder="1" applyAlignment="1">
      <alignment horizontal="center" vertical="center" wrapText="1"/>
    </xf>
    <xf numFmtId="0" fontId="53" fillId="34" borderId="0" xfId="0" applyFont="1" applyFill="1"/>
    <xf numFmtId="41" fontId="9" fillId="13" borderId="10" xfId="59" applyNumberFormat="1" applyFont="1" applyFill="1" applyBorder="1" applyAlignment="1">
      <alignment horizontal="right"/>
    </xf>
    <xf numFmtId="49" fontId="70" fillId="36" borderId="28" xfId="100" applyNumberFormat="1" applyFont="1" applyFill="1" applyBorder="1" applyAlignment="1">
      <alignment horizontal="center" vertical="center" wrapText="1"/>
    </xf>
    <xf numFmtId="49" fontId="70" fillId="36" borderId="32" xfId="100" applyNumberFormat="1" applyFont="1" applyFill="1" applyBorder="1" applyAlignment="1">
      <alignment horizontal="center" vertical="center" wrapText="1"/>
    </xf>
    <xf numFmtId="49" fontId="70" fillId="36" borderId="24" xfId="100" applyNumberFormat="1" applyFont="1" applyFill="1" applyBorder="1" applyAlignment="1">
      <alignment horizontal="center" vertical="top" wrapText="1"/>
    </xf>
    <xf numFmtId="0" fontId="54" fillId="0" borderId="10" xfId="0" applyFont="1" applyBorder="1" applyAlignment="1" applyProtection="1">
      <alignment horizontal="center" wrapText="1"/>
      <protection locked="0"/>
    </xf>
    <xf numFmtId="49" fontId="77" fillId="42" borderId="10" xfId="100" applyNumberFormat="1" applyFont="1" applyFill="1" applyBorder="1" applyAlignment="1">
      <alignment horizontal="center" vertical="center" wrapText="1"/>
    </xf>
    <xf numFmtId="49" fontId="77" fillId="43" borderId="10" xfId="100" applyNumberFormat="1" applyFont="1" applyFill="1" applyBorder="1" applyAlignment="1">
      <alignment horizontal="center" vertical="center" wrapText="1"/>
    </xf>
    <xf numFmtId="0" fontId="44" fillId="44" borderId="10" xfId="59" applyNumberFormat="1" applyFont="1" applyFill="1" applyBorder="1" applyAlignment="1"/>
    <xf numFmtId="0" fontId="9" fillId="38" borderId="27" xfId="59" applyNumberFormat="1" applyFont="1" applyFill="1" applyBorder="1" applyAlignment="1">
      <alignment horizontal="center" vertical="center" wrapText="1"/>
    </xf>
    <xf numFmtId="0" fontId="16" fillId="44" borderId="10" xfId="100" applyFont="1" applyFill="1" applyBorder="1" applyAlignment="1">
      <alignment horizontal="left" vertical="center" wrapText="1" indent="1"/>
    </xf>
    <xf numFmtId="49" fontId="42" fillId="39" borderId="10" xfId="100" applyNumberFormat="1" applyFont="1" applyFill="1" applyBorder="1" applyAlignment="1">
      <alignment horizontal="left" vertical="center" wrapText="1"/>
    </xf>
    <xf numFmtId="49" fontId="9" fillId="38" borderId="10" xfId="100" applyNumberFormat="1" applyFont="1" applyFill="1" applyBorder="1" applyAlignment="1">
      <alignment horizontal="left" vertical="center" wrapText="1"/>
    </xf>
    <xf numFmtId="168" fontId="42" fillId="36" borderId="33" xfId="97" applyNumberFormat="1" applyFont="1" applyFill="1" applyBorder="1" applyAlignment="1">
      <alignment horizontal="center" vertical="center" wrapText="1"/>
    </xf>
    <xf numFmtId="168" fontId="42" fillId="36" borderId="10" xfId="97" applyNumberFormat="1" applyFont="1" applyFill="1" applyBorder="1" applyAlignment="1">
      <alignment horizontal="center" vertical="center" wrapText="1"/>
    </xf>
    <xf numFmtId="49" fontId="81" fillId="41" borderId="10" xfId="114" applyNumberFormat="1" applyFont="1" applyFill="1" applyBorder="1"/>
    <xf numFmtId="49" fontId="81" fillId="41" borderId="39" xfId="114" applyNumberFormat="1" applyFont="1" applyFill="1" applyBorder="1"/>
    <xf numFmtId="49" fontId="81" fillId="41" borderId="10" xfId="114" applyNumberFormat="1" applyFont="1" applyFill="1" applyBorder="1" applyAlignment="1">
      <alignment wrapText="1"/>
    </xf>
    <xf numFmtId="41" fontId="81" fillId="41" borderId="10" xfId="114" applyNumberFormat="1" applyFont="1" applyFill="1" applyBorder="1"/>
    <xf numFmtId="168" fontId="77" fillId="41" borderId="10" xfId="114" applyNumberFormat="1" applyFont="1" applyFill="1" applyBorder="1"/>
    <xf numFmtId="0" fontId="82" fillId="0" borderId="0" xfId="114" applyFont="1" applyFill="1" applyBorder="1"/>
    <xf numFmtId="10" fontId="82" fillId="40" borderId="10" xfId="114" applyNumberFormat="1" applyFont="1" applyFill="1" applyBorder="1"/>
    <xf numFmtId="168" fontId="16" fillId="36" borderId="11" xfId="97" quotePrefix="1" applyNumberFormat="1" applyFont="1" applyFill="1" applyBorder="1" applyAlignment="1">
      <alignment horizontal="left" vertical="center" wrapText="1" indent="1"/>
    </xf>
    <xf numFmtId="10" fontId="78" fillId="40" borderId="10" xfId="113" applyNumberFormat="1" applyFont="1" applyFill="1" applyBorder="1"/>
    <xf numFmtId="168" fontId="42" fillId="36" borderId="27" xfId="97" applyNumberFormat="1" applyFont="1" applyFill="1" applyBorder="1" applyAlignment="1">
      <alignment horizontal="center" vertical="center" wrapText="1"/>
    </xf>
    <xf numFmtId="1" fontId="42" fillId="36" borderId="10" xfId="97" applyNumberFormat="1" applyFont="1" applyFill="1" applyBorder="1" applyAlignment="1">
      <alignment horizontal="center" vertical="center" wrapText="1"/>
    </xf>
    <xf numFmtId="172" fontId="78" fillId="40" borderId="10" xfId="113" applyNumberFormat="1" applyFont="1" applyFill="1" applyBorder="1"/>
    <xf numFmtId="168" fontId="42" fillId="36" borderId="10" xfId="97" applyNumberFormat="1" applyFont="1" applyFill="1" applyBorder="1" applyAlignment="1">
      <alignment horizontal="left" vertical="center" wrapText="1"/>
    </xf>
    <xf numFmtId="168" fontId="16" fillId="36" borderId="10" xfId="97" quotePrefix="1" applyNumberFormat="1" applyFont="1" applyFill="1" applyBorder="1" applyAlignment="1">
      <alignment horizontal="left" vertical="center" wrapText="1" indent="3"/>
    </xf>
    <xf numFmtId="168" fontId="70" fillId="36" borderId="10" xfId="97" applyNumberFormat="1" applyFont="1" applyFill="1" applyBorder="1" applyAlignment="1">
      <alignment horizontal="left" vertical="center" wrapText="1"/>
    </xf>
    <xf numFmtId="168" fontId="67" fillId="36" borderId="10" xfId="97" quotePrefix="1" applyNumberFormat="1" applyFont="1" applyFill="1" applyBorder="1" applyAlignment="1">
      <alignment horizontal="left" vertical="center" wrapText="1" indent="1"/>
    </xf>
    <xf numFmtId="172" fontId="78" fillId="40" borderId="10" xfId="107" applyNumberFormat="1" applyFont="1" applyFill="1" applyBorder="1" applyAlignment="1">
      <alignment horizontal="right"/>
    </xf>
    <xf numFmtId="41" fontId="66" fillId="7" borderId="10" xfId="59" applyNumberFormat="1" applyFont="1" applyFill="1" applyBorder="1" applyAlignment="1">
      <alignment horizontal="left" indent="1"/>
    </xf>
    <xf numFmtId="0" fontId="66" fillId="7" borderId="10" xfId="97" applyFont="1" applyFill="1" applyBorder="1" applyAlignment="1">
      <alignment horizontal="right" indent="1"/>
    </xf>
    <xf numFmtId="14" fontId="66" fillId="7" borderId="25" xfId="97" applyNumberFormat="1" applyFont="1" applyFill="1" applyBorder="1" applyAlignment="1">
      <alignment horizontal="right"/>
    </xf>
    <xf numFmtId="0" fontId="66" fillId="7" borderId="25" xfId="97" applyFont="1" applyFill="1" applyBorder="1" applyAlignment="1">
      <alignment horizontal="right" indent="1"/>
    </xf>
    <xf numFmtId="167" fontId="66" fillId="7" borderId="10" xfId="98" applyNumberFormat="1" applyFont="1" applyFill="1" applyBorder="1" applyAlignment="1">
      <alignment horizontal="right" indent="1"/>
    </xf>
    <xf numFmtId="0" fontId="66" fillId="7" borderId="25" xfId="98" applyFont="1" applyFill="1" applyBorder="1" applyAlignment="1">
      <alignment horizontal="right" indent="1"/>
    </xf>
    <xf numFmtId="0" fontId="42" fillId="36" borderId="26" xfId="97" applyFont="1" applyFill="1" applyBorder="1" applyAlignment="1">
      <alignment horizontal="center" vertical="center" wrapText="1"/>
    </xf>
    <xf numFmtId="0" fontId="42" fillId="36" borderId="10" xfId="97" applyFont="1" applyFill="1" applyBorder="1" applyAlignment="1">
      <alignment horizontal="center" vertical="center" wrapText="1"/>
    </xf>
    <xf numFmtId="1" fontId="66" fillId="7" borderId="10" xfId="102" applyNumberFormat="1" applyFont="1" applyFill="1" applyBorder="1" applyAlignment="1">
      <alignment horizontal="right"/>
    </xf>
    <xf numFmtId="0" fontId="66" fillId="7" borderId="10" xfId="102" applyFont="1" applyFill="1" applyBorder="1" applyAlignment="1">
      <alignment horizontal="right" indent="1"/>
    </xf>
    <xf numFmtId="0" fontId="66" fillId="7" borderId="10" xfId="102" applyFont="1" applyFill="1" applyBorder="1" applyAlignment="1">
      <alignment horizontal="right"/>
    </xf>
    <xf numFmtId="41" fontId="7" fillId="9" borderId="0" xfId="100" applyNumberFormat="1"/>
    <xf numFmtId="167" fontId="67" fillId="36" borderId="28" xfId="59" applyNumberFormat="1" applyFont="1" applyFill="1" applyBorder="1" applyAlignment="1">
      <alignment horizontal="center" vertical="center"/>
    </xf>
    <xf numFmtId="14" fontId="66" fillId="7" borderId="10" xfId="100" applyNumberFormat="1" applyFont="1" applyFill="1" applyBorder="1" applyAlignment="1">
      <alignment horizontal="left" indent="1"/>
    </xf>
    <xf numFmtId="164" fontId="66" fillId="7" borderId="10" xfId="59" applyNumberFormat="1" applyFont="1" applyFill="1" applyBorder="1" applyAlignment="1">
      <alignment horizontal="right"/>
    </xf>
    <xf numFmtId="164" fontId="9" fillId="13" borderId="10" xfId="59" applyNumberFormat="1" applyFont="1" applyFill="1" applyBorder="1" applyAlignment="1">
      <alignment horizontal="right"/>
    </xf>
    <xf numFmtId="164" fontId="78" fillId="40" borderId="10" xfId="113" applyNumberFormat="1" applyFont="1" applyFill="1" applyBorder="1"/>
    <xf numFmtId="164" fontId="82" fillId="40" borderId="10" xfId="114" applyNumberFormat="1" applyFont="1" applyFill="1" applyBorder="1"/>
    <xf numFmtId="164" fontId="78" fillId="40" borderId="27" xfId="113" applyNumberFormat="1" applyFont="1" applyFill="1" applyBorder="1"/>
    <xf numFmtId="164" fontId="82" fillId="40" borderId="27" xfId="114" applyNumberFormat="1" applyFont="1" applyFill="1" applyBorder="1"/>
    <xf numFmtId="164" fontId="66" fillId="7" borderId="25" xfId="59" applyNumberFormat="1" applyFont="1" applyFill="1" applyBorder="1" applyAlignment="1">
      <alignment horizontal="right"/>
    </xf>
    <xf numFmtId="164" fontId="66" fillId="7" borderId="25" xfId="97" applyNumberFormat="1" applyFont="1" applyFill="1" applyBorder="1" applyAlignment="1">
      <alignment horizontal="right"/>
    </xf>
    <xf numFmtId="164" fontId="68" fillId="13" borderId="10" xfId="59" applyNumberFormat="1" applyFont="1" applyFill="1" applyBorder="1" applyAlignment="1">
      <alignment horizontal="right"/>
    </xf>
    <xf numFmtId="164" fontId="66" fillId="7" borderId="10" xfId="100" applyNumberFormat="1" applyFont="1" applyFill="1" applyBorder="1" applyAlignment="1">
      <alignment horizontal="right"/>
    </xf>
    <xf numFmtId="164" fontId="66" fillId="7" borderId="10" xfId="59" applyNumberFormat="1" applyFont="1" applyFill="1" applyBorder="1" applyAlignment="1"/>
    <xf numFmtId="10" fontId="66" fillId="7" borderId="10" xfId="59" applyNumberFormat="1" applyFont="1" applyFill="1" applyBorder="1" applyAlignment="1"/>
    <xf numFmtId="164" fontId="44" fillId="13" borderId="10" xfId="59" applyNumberFormat="1" applyFont="1" applyFill="1" applyBorder="1" applyAlignment="1"/>
    <xf numFmtId="164" fontId="69" fillId="38" borderId="27" xfId="62" applyNumberFormat="1" applyFont="1" applyFill="1" applyBorder="1" applyAlignment="1">
      <alignment horizontal="center" vertical="center"/>
    </xf>
    <xf numFmtId="164" fontId="69" fillId="38" borderId="25" xfId="62" applyNumberFormat="1" applyFont="1" applyFill="1" applyBorder="1" applyAlignment="1">
      <alignment horizontal="center" vertical="center"/>
    </xf>
    <xf numFmtId="164" fontId="66" fillId="7" borderId="10" xfId="59" applyNumberFormat="1" applyFont="1" applyFill="1" applyBorder="1"/>
    <xf numFmtId="164" fontId="42" fillId="36" borderId="26" xfId="98" applyNumberFormat="1" applyFont="1" applyFill="1" applyBorder="1" applyAlignment="1">
      <alignment horizontal="center" vertical="center" wrapText="1"/>
    </xf>
    <xf numFmtId="164" fontId="43" fillId="13" borderId="10" xfId="59" applyNumberFormat="1" applyFont="1" applyFill="1" applyBorder="1" applyAlignment="1"/>
    <xf numFmtId="164" fontId="66" fillId="7" borderId="25" xfId="98" applyNumberFormat="1" applyFont="1" applyFill="1" applyBorder="1" applyAlignment="1">
      <alignment horizontal="right"/>
    </xf>
    <xf numFmtId="164" fontId="66" fillId="7" borderId="10" xfId="102" applyNumberFormat="1" applyFont="1" applyFill="1" applyBorder="1" applyAlignment="1">
      <alignment horizontal="right"/>
    </xf>
    <xf numFmtId="164" fontId="9" fillId="13" borderId="10" xfId="102" applyNumberFormat="1" applyFont="1" applyFill="1" applyBorder="1" applyAlignment="1">
      <alignment horizontal="right"/>
    </xf>
    <xf numFmtId="164" fontId="66" fillId="7" borderId="10" xfId="59" applyNumberFormat="1" applyFont="1" applyFill="1" applyBorder="1" applyAlignment="1">
      <alignment horizontal="left" indent="1"/>
    </xf>
    <xf numFmtId="164" fontId="9" fillId="38" borderId="27" xfId="59" applyNumberFormat="1" applyFont="1" applyFill="1" applyBorder="1" applyAlignment="1">
      <alignment horizontal="center" vertical="center" wrapText="1"/>
    </xf>
    <xf numFmtId="164" fontId="14" fillId="35" borderId="0" xfId="59" applyNumberFormat="1" applyFont="1" applyFill="1" applyBorder="1" applyAlignment="1" applyProtection="1">
      <alignment horizontal="right"/>
      <protection locked="0"/>
    </xf>
    <xf numFmtId="164" fontId="9" fillId="38" borderId="25" xfId="59" applyNumberFormat="1" applyFont="1" applyFill="1" applyBorder="1" applyAlignment="1">
      <alignment horizontal="center" vertical="center" wrapText="1"/>
    </xf>
    <xf numFmtId="164" fontId="14" fillId="35" borderId="34" xfId="59" applyNumberFormat="1" applyFont="1" applyFill="1" applyBorder="1" applyAlignment="1" applyProtection="1">
      <alignment horizontal="right"/>
      <protection locked="0"/>
    </xf>
    <xf numFmtId="43" fontId="44" fillId="13" borderId="10" xfId="59" applyFont="1" applyFill="1" applyBorder="1" applyAlignment="1"/>
    <xf numFmtId="173" fontId="78" fillId="40" borderId="10" xfId="113" applyNumberFormat="1" applyFont="1" applyFill="1" applyBorder="1"/>
    <xf numFmtId="173" fontId="16" fillId="36" borderId="10" xfId="97" quotePrefix="1" applyNumberFormat="1" applyFont="1" applyFill="1" applyBorder="1" applyAlignment="1">
      <alignment horizontal="left" vertical="center" wrapText="1" indent="1"/>
    </xf>
    <xf numFmtId="41" fontId="83" fillId="0" borderId="0" xfId="114" applyNumberFormat="1" applyFont="1" applyFill="1" applyBorder="1"/>
    <xf numFmtId="0" fontId="84" fillId="34" borderId="0" xfId="0" applyFont="1" applyFill="1" applyAlignment="1">
      <alignment horizontal="left" indent="1"/>
    </xf>
    <xf numFmtId="0" fontId="46" fillId="34" borderId="0" xfId="0" applyFont="1" applyFill="1" applyAlignment="1">
      <alignment horizontal="left" indent="1"/>
    </xf>
    <xf numFmtId="0" fontId="66" fillId="7" borderId="10" xfId="59" applyNumberFormat="1" applyFont="1" applyFill="1" applyBorder="1" applyAlignment="1">
      <alignment horizontal="right"/>
    </xf>
    <xf numFmtId="0" fontId="66" fillId="7" borderId="10" xfId="102" applyFont="1" applyFill="1" applyBorder="1" applyAlignment="1">
      <alignment vertical="top"/>
    </xf>
    <xf numFmtId="0" fontId="71" fillId="9" borderId="0" xfId="95" applyFont="1" applyAlignment="1">
      <alignment horizontal="left" indent="1"/>
    </xf>
    <xf numFmtId="0" fontId="71" fillId="9" borderId="0" xfId="95" applyFont="1"/>
    <xf numFmtId="0" fontId="85" fillId="9" borderId="0" xfId="95" applyFont="1"/>
    <xf numFmtId="49" fontId="67" fillId="36" borderId="10" xfId="97" applyNumberFormat="1" applyFont="1" applyFill="1" applyBorder="1" applyAlignment="1">
      <alignment horizontal="left" indent="1"/>
    </xf>
    <xf numFmtId="0" fontId="70" fillId="38" borderId="27" xfId="98" applyFont="1" applyFill="1" applyBorder="1"/>
    <xf numFmtId="49" fontId="67" fillId="36" borderId="10" xfId="98" applyNumberFormat="1" applyFont="1" applyFill="1" applyBorder="1" applyAlignment="1">
      <alignment horizontal="left" indent="1"/>
    </xf>
    <xf numFmtId="49" fontId="67" fillId="31" borderId="10" xfId="98" applyNumberFormat="1" applyFont="1" applyFill="1" applyBorder="1" applyAlignment="1">
      <alignment horizontal="left" indent="1"/>
    </xf>
    <xf numFmtId="2" fontId="70" fillId="36" borderId="26" xfId="98" applyNumberFormat="1" applyFont="1" applyFill="1" applyBorder="1" applyAlignment="1">
      <alignment horizontal="left" vertical="center" wrapText="1"/>
    </xf>
    <xf numFmtId="41" fontId="67" fillId="36" borderId="11" xfId="98" applyNumberFormat="1" applyFont="1" applyFill="1" applyBorder="1" applyAlignment="1">
      <alignment horizontal="left" indent="1"/>
    </xf>
    <xf numFmtId="41" fontId="67" fillId="31" borderId="10" xfId="98" applyNumberFormat="1" applyFont="1" applyFill="1" applyBorder="1" applyAlignment="1">
      <alignment horizontal="left" indent="1"/>
    </xf>
    <xf numFmtId="41" fontId="9" fillId="38" borderId="27" xfId="98" applyNumberFormat="1" applyFont="1" applyFill="1" applyBorder="1"/>
    <xf numFmtId="41" fontId="70" fillId="31" borderId="10" xfId="98" applyNumberFormat="1" applyFont="1" applyFill="1" applyBorder="1" applyAlignment="1">
      <alignment horizontal="left"/>
    </xf>
    <xf numFmtId="41" fontId="9" fillId="38" borderId="27" xfId="98" applyNumberFormat="1" applyFont="1" applyFill="1" applyBorder="1" applyAlignment="1">
      <alignment horizontal="left"/>
    </xf>
    <xf numFmtId="2" fontId="67" fillId="36" borderId="28" xfId="59" applyNumberFormat="1" applyFont="1" applyFill="1" applyBorder="1" applyAlignment="1">
      <alignment horizontal="center" vertical="center"/>
    </xf>
    <xf numFmtId="1" fontId="67" fillId="36" borderId="28" xfId="59" applyNumberFormat="1" applyFont="1" applyFill="1" applyBorder="1" applyAlignment="1">
      <alignment horizontal="center" vertical="center"/>
    </xf>
    <xf numFmtId="49" fontId="67" fillId="36" borderId="10" xfId="102" applyNumberFormat="1" applyFont="1" applyFill="1" applyBorder="1" applyAlignment="1">
      <alignment horizontal="left" vertical="center" wrapText="1" indent="1"/>
    </xf>
    <xf numFmtId="49" fontId="70" fillId="32" borderId="10" xfId="100" applyNumberFormat="1" applyFont="1" applyFill="1" applyBorder="1" applyAlignment="1">
      <alignment horizontal="center" vertical="center" wrapText="1"/>
    </xf>
    <xf numFmtId="49" fontId="70" fillId="32" borderId="32" xfId="100" applyNumberFormat="1" applyFont="1" applyFill="1" applyBorder="1" applyAlignment="1">
      <alignment horizontal="center" vertical="center" wrapText="1"/>
    </xf>
    <xf numFmtId="49" fontId="70" fillId="46" borderId="32" xfId="100" applyNumberFormat="1" applyFont="1" applyFill="1" applyBorder="1" applyAlignment="1">
      <alignment horizontal="center" vertical="center" wrapText="1"/>
    </xf>
    <xf numFmtId="49" fontId="70" fillId="47" borderId="32" xfId="100" applyNumberFormat="1" applyFont="1" applyFill="1" applyBorder="1" applyAlignment="1">
      <alignment horizontal="center" vertical="center" wrapText="1"/>
    </xf>
    <xf numFmtId="49" fontId="70" fillId="32" borderId="27" xfId="100" applyNumberFormat="1" applyFont="1" applyFill="1" applyBorder="1" applyAlignment="1">
      <alignment horizontal="center" vertical="center" wrapText="1"/>
    </xf>
    <xf numFmtId="49" fontId="70" fillId="46" borderId="27" xfId="100" applyNumberFormat="1" applyFont="1" applyFill="1" applyBorder="1" applyAlignment="1">
      <alignment horizontal="center" vertical="center" wrapText="1"/>
    </xf>
    <xf numFmtId="49" fontId="70" fillId="46" borderId="11" xfId="100" applyNumberFormat="1" applyFont="1" applyFill="1" applyBorder="1" applyAlignment="1">
      <alignment horizontal="center" vertical="center" wrapText="1"/>
    </xf>
    <xf numFmtId="49" fontId="70" fillId="46" borderId="25" xfId="100" applyNumberFormat="1" applyFont="1" applyFill="1" applyBorder="1" applyAlignment="1">
      <alignment horizontal="center" vertical="center" wrapText="1"/>
    </xf>
    <xf numFmtId="49" fontId="70" fillId="47" borderId="27" xfId="100" applyNumberFormat="1" applyFont="1" applyFill="1" applyBorder="1" applyAlignment="1">
      <alignment horizontal="center" vertical="center" wrapText="1"/>
    </xf>
    <xf numFmtId="49" fontId="70" fillId="47" borderId="11" xfId="100" applyNumberFormat="1" applyFont="1" applyFill="1" applyBorder="1" applyAlignment="1">
      <alignment horizontal="center" vertical="center" wrapText="1"/>
    </xf>
    <xf numFmtId="49" fontId="70" fillId="47" borderId="25" xfId="100" applyNumberFormat="1" applyFont="1" applyFill="1" applyBorder="1" applyAlignment="1">
      <alignment horizontal="center" vertical="center" wrapText="1"/>
    </xf>
    <xf numFmtId="0" fontId="49" fillId="35" borderId="0" xfId="98" applyFont="1" applyFill="1"/>
    <xf numFmtId="0" fontId="50" fillId="35" borderId="0" xfId="98" applyFont="1" applyFill="1"/>
    <xf numFmtId="14" fontId="49" fillId="35" borderId="0" xfId="98" applyNumberFormat="1" applyFont="1" applyFill="1"/>
    <xf numFmtId="14" fontId="49" fillId="35" borderId="0" xfId="98" applyNumberFormat="1" applyFont="1" applyFill="1" applyAlignment="1">
      <alignment horizontal="left"/>
    </xf>
    <xf numFmtId="0" fontId="55" fillId="9" borderId="0" xfId="97" applyFont="1"/>
    <xf numFmtId="1" fontId="66" fillId="7" borderId="25" xfId="97" applyNumberFormat="1" applyFont="1" applyFill="1" applyBorder="1" applyAlignment="1">
      <alignment horizontal="center"/>
    </xf>
    <xf numFmtId="1" fontId="66" fillId="7" borderId="10" xfId="102" applyNumberFormat="1" applyFont="1" applyFill="1" applyBorder="1" applyAlignment="1">
      <alignment horizontal="center"/>
    </xf>
    <xf numFmtId="169" fontId="66" fillId="7" borderId="10" xfId="100" applyNumberFormat="1" applyFont="1" applyFill="1" applyBorder="1" applyAlignment="1">
      <alignment horizontal="right" indent="1"/>
    </xf>
    <xf numFmtId="0" fontId="8" fillId="33" borderId="0" xfId="0" applyFont="1" applyFill="1"/>
    <xf numFmtId="0" fontId="0" fillId="33" borderId="0" xfId="0" applyFill="1"/>
    <xf numFmtId="0" fontId="67" fillId="33" borderId="0" xfId="0" applyFont="1" applyFill="1"/>
    <xf numFmtId="0" fontId="10" fillId="33" borderId="0" xfId="0" applyFont="1" applyFill="1"/>
    <xf numFmtId="0" fontId="61" fillId="33" borderId="0" xfId="95" applyFont="1" applyFill="1"/>
    <xf numFmtId="0" fontId="10" fillId="33" borderId="0" xfId="97" applyFont="1" applyFill="1"/>
    <xf numFmtId="0" fontId="7" fillId="33" borderId="0" xfId="97" applyFill="1"/>
    <xf numFmtId="167" fontId="9" fillId="33" borderId="0" xfId="97" applyNumberFormat="1" applyFont="1" applyFill="1" applyAlignment="1">
      <alignment horizontal="left"/>
    </xf>
    <xf numFmtId="10" fontId="9" fillId="13" borderId="10" xfId="107" applyNumberFormat="1" applyFont="1" applyFill="1" applyBorder="1" applyAlignment="1">
      <alignment horizontal="right"/>
    </xf>
    <xf numFmtId="0" fontId="12" fillId="53" borderId="0" xfId="98" applyFill="1"/>
    <xf numFmtId="0" fontId="8" fillId="33" borderId="0" xfId="98" applyFont="1" applyFill="1"/>
    <xf numFmtId="0" fontId="75" fillId="33" borderId="0" xfId="0" applyFont="1" applyFill="1"/>
    <xf numFmtId="0" fontId="75" fillId="33" borderId="0" xfId="0" applyFont="1" applyFill="1" applyAlignment="1">
      <alignment horizontal="center" vertical="center"/>
    </xf>
    <xf numFmtId="0" fontId="10" fillId="53" borderId="0" xfId="0" applyFont="1" applyFill="1" applyAlignment="1" applyProtection="1">
      <alignment horizontal="left"/>
      <protection locked="0"/>
    </xf>
    <xf numFmtId="0" fontId="10" fillId="53" borderId="0" xfId="103" applyFont="1" applyFill="1" applyBorder="1"/>
    <xf numFmtId="43" fontId="76" fillId="33" borderId="0" xfId="0" applyNumberFormat="1" applyFont="1" applyFill="1"/>
    <xf numFmtId="43" fontId="75" fillId="33" borderId="0" xfId="0" applyNumberFormat="1" applyFont="1" applyFill="1"/>
    <xf numFmtId="0" fontId="76" fillId="33" borderId="0" xfId="0" applyFont="1" applyFill="1"/>
    <xf numFmtId="0" fontId="74" fillId="33" borderId="0" xfId="0" applyFont="1" applyFill="1"/>
    <xf numFmtId="41" fontId="78" fillId="33" borderId="0" xfId="113" applyNumberFormat="1" applyFont="1" applyFill="1" applyBorder="1"/>
    <xf numFmtId="0" fontId="78" fillId="33" borderId="0" xfId="113" applyFont="1" applyFill="1" applyBorder="1"/>
    <xf numFmtId="0" fontId="79" fillId="33" borderId="0" xfId="0" applyFont="1" applyFill="1"/>
    <xf numFmtId="164" fontId="78" fillId="33" borderId="0" xfId="113" applyNumberFormat="1" applyFont="1" applyFill="1" applyBorder="1"/>
    <xf numFmtId="170" fontId="75" fillId="33" borderId="0" xfId="0" applyNumberFormat="1" applyFont="1" applyFill="1"/>
    <xf numFmtId="0" fontId="66" fillId="7" borderId="10" xfId="100" applyFont="1" applyFill="1" applyBorder="1" applyAlignment="1">
      <alignment horizontal="right" indent="1"/>
    </xf>
    <xf numFmtId="43" fontId="66" fillId="7" borderId="10" xfId="59" applyFont="1" applyFill="1" applyBorder="1" applyAlignment="1">
      <alignment horizontal="right"/>
    </xf>
    <xf numFmtId="175" fontId="66" fillId="7" borderId="10" xfId="59" applyNumberFormat="1" applyFont="1" applyFill="1" applyBorder="1" applyAlignment="1">
      <alignment horizontal="right"/>
    </xf>
    <xf numFmtId="0" fontId="66" fillId="7" borderId="10" xfId="102" applyFont="1" applyFill="1" applyBorder="1" applyAlignment="1">
      <alignment horizontal="left"/>
    </xf>
    <xf numFmtId="174" fontId="66" fillId="7" borderId="10" xfId="59" applyNumberFormat="1" applyFont="1" applyFill="1" applyBorder="1" applyAlignment="1">
      <alignment horizontal="right"/>
    </xf>
    <xf numFmtId="1" fontId="66" fillId="33" borderId="0" xfId="92" applyFont="1" applyFill="1"/>
    <xf numFmtId="1" fontId="66" fillId="0" borderId="0" xfId="92" applyFont="1"/>
    <xf numFmtId="0" fontId="88" fillId="0" borderId="0" xfId="90" applyFont="1"/>
    <xf numFmtId="0" fontId="12" fillId="33" borderId="0" xfId="98" applyFill="1" applyAlignment="1">
      <alignment horizontal="left" vertical="center" indent="1"/>
    </xf>
    <xf numFmtId="0" fontId="12" fillId="9" borderId="0" xfId="98"/>
    <xf numFmtId="0" fontId="89" fillId="0" borderId="42" xfId="0" applyFont="1" applyBorder="1" applyAlignment="1">
      <alignment horizontal="center" vertical="center" wrapText="1"/>
    </xf>
    <xf numFmtId="0" fontId="89" fillId="33" borderId="0" xfId="0" applyFont="1" applyFill="1" applyAlignment="1">
      <alignment horizontal="left" vertical="top" wrapText="1" indent="1"/>
    </xf>
    <xf numFmtId="164" fontId="90" fillId="33" borderId="22" xfId="0" applyNumberFormat="1" applyFont="1" applyFill="1" applyBorder="1" applyAlignment="1">
      <alignment horizontal="left" vertical="top" wrapText="1" indent="1"/>
    </xf>
    <xf numFmtId="164" fontId="89" fillId="33" borderId="0" xfId="0" applyNumberFormat="1" applyFont="1" applyFill="1" applyAlignment="1">
      <alignment horizontal="left" vertical="top" wrapText="1" indent="1"/>
    </xf>
    <xf numFmtId="164" fontId="90" fillId="33" borderId="0" xfId="0" applyNumberFormat="1" applyFont="1" applyFill="1" applyAlignment="1">
      <alignment horizontal="left" vertical="top" wrapText="1" indent="1"/>
    </xf>
    <xf numFmtId="0" fontId="89" fillId="33" borderId="15" xfId="0" applyFont="1" applyFill="1" applyBorder="1" applyAlignment="1">
      <alignment horizontal="left" vertical="top" wrapText="1" indent="1"/>
    </xf>
    <xf numFmtId="0" fontId="7" fillId="33" borderId="0" xfId="0" applyFont="1" applyFill="1"/>
    <xf numFmtId="1" fontId="7" fillId="0" borderId="0" xfId="92" applyFont="1" applyAlignment="1">
      <alignment vertical="top"/>
    </xf>
    <xf numFmtId="49" fontId="7" fillId="0" borderId="0" xfId="92" applyNumberFormat="1" applyFont="1" applyAlignment="1">
      <alignment vertical="top"/>
    </xf>
    <xf numFmtId="1" fontId="7" fillId="0" borderId="0" xfId="92" applyFont="1" applyAlignment="1">
      <alignment vertical="top" wrapText="1"/>
    </xf>
    <xf numFmtId="10" fontId="66"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3" fillId="33" borderId="0" xfId="97" applyFont="1" applyFill="1"/>
    <xf numFmtId="0" fontId="89" fillId="0" borderId="47" xfId="0" applyFont="1" applyBorder="1" applyAlignment="1">
      <alignment horizontal="center" vertical="center" wrapText="1"/>
    </xf>
    <xf numFmtId="0" fontId="89" fillId="33" borderId="0" xfId="0" applyFont="1" applyFill="1" applyAlignment="1">
      <alignment horizontal="left" vertical="top" wrapText="1"/>
    </xf>
    <xf numFmtId="0" fontId="88" fillId="33" borderId="0" xfId="0" applyFont="1" applyFill="1" applyAlignment="1">
      <alignment horizontal="left" vertical="top" wrapText="1"/>
    </xf>
    <xf numFmtId="0" fontId="89" fillId="0" borderId="22" xfId="0" applyFont="1" applyBorder="1" applyAlignment="1">
      <alignment horizontal="center" vertical="center" wrapText="1"/>
    </xf>
    <xf numFmtId="164" fontId="7" fillId="9" borderId="0" xfId="97" applyNumberFormat="1"/>
    <xf numFmtId="1" fontId="7" fillId="9" borderId="0" xfId="97" applyNumberFormat="1"/>
    <xf numFmtId="10" fontId="7" fillId="9" borderId="0" xfId="107" applyNumberFormat="1" applyFill="1"/>
    <xf numFmtId="0" fontId="7" fillId="9" borderId="0" xfId="97" applyAlignment="1">
      <alignment horizontal="left" vertical="center"/>
    </xf>
    <xf numFmtId="0" fontId="7" fillId="33" borderId="0" xfId="97" applyFill="1" applyAlignment="1">
      <alignment horizontal="left" vertical="center"/>
    </xf>
    <xf numFmtId="0" fontId="88" fillId="33" borderId="22" xfId="0" applyFont="1" applyFill="1" applyBorder="1" applyAlignment="1">
      <alignment horizontal="center" vertical="top" wrapText="1"/>
    </xf>
    <xf numFmtId="0" fontId="88" fillId="33" borderId="0" xfId="0" applyFont="1" applyFill="1" applyAlignment="1">
      <alignment horizontal="center" vertical="top" wrapText="1"/>
    </xf>
    <xf numFmtId="176" fontId="7" fillId="9" borderId="0" xfId="107" applyNumberFormat="1" applyFill="1"/>
    <xf numFmtId="49" fontId="7" fillId="7" borderId="10" xfId="59" applyNumberFormat="1" applyFont="1" applyFill="1" applyBorder="1" applyAlignment="1" applyProtection="1">
      <alignment horizontal="right"/>
      <protection locked="0"/>
    </xf>
    <xf numFmtId="0" fontId="7" fillId="7" borderId="10" xfId="59" applyNumberFormat="1" applyFont="1" applyFill="1" applyBorder="1" applyAlignment="1" applyProtection="1">
      <alignment horizontal="right"/>
      <protection locked="0"/>
    </xf>
    <xf numFmtId="164" fontId="69" fillId="35" borderId="10" xfId="113" applyNumberFormat="1" applyFont="1" applyFill="1" applyBorder="1"/>
    <xf numFmtId="173" fontId="69" fillId="35" borderId="10" xfId="113" applyNumberFormat="1" applyFont="1" applyFill="1" applyBorder="1"/>
    <xf numFmtId="0" fontId="7" fillId="0" borderId="0" xfId="0" applyFont="1" applyAlignment="1">
      <alignment vertical="center" wrapText="1"/>
    </xf>
    <xf numFmtId="174" fontId="66" fillId="7" borderId="25" xfId="59" applyNumberFormat="1" applyFont="1" applyFill="1" applyBorder="1" applyAlignment="1">
      <alignment horizontal="center"/>
    </xf>
    <xf numFmtId="0" fontId="7" fillId="0" borderId="0" xfId="0" applyFont="1" applyAlignment="1">
      <alignment horizontal="left" vertical="top"/>
    </xf>
    <xf numFmtId="0" fontId="7" fillId="0" borderId="0" xfId="0" applyFont="1" applyAlignment="1">
      <alignment vertical="top" wrapText="1"/>
    </xf>
    <xf numFmtId="43" fontId="7" fillId="9" borderId="0" xfId="100" applyNumberFormat="1"/>
    <xf numFmtId="177" fontId="7" fillId="9" borderId="0" xfId="100" applyNumberFormat="1"/>
    <xf numFmtId="164" fontId="0" fillId="33" borderId="0" xfId="0" applyNumberFormat="1" applyFill="1"/>
    <xf numFmtId="0" fontId="7" fillId="36" borderId="12" xfId="97" applyFill="1" applyBorder="1"/>
    <xf numFmtId="0" fontId="7" fillId="36" borderId="14" xfId="97" applyFill="1" applyBorder="1"/>
    <xf numFmtId="0" fontId="7" fillId="36" borderId="15" xfId="97" applyFill="1" applyBorder="1" applyProtection="1">
      <protection locked="0"/>
    </xf>
    <xf numFmtId="0" fontId="7" fillId="36" borderId="0" xfId="97" applyFill="1"/>
    <xf numFmtId="0" fontId="7" fillId="36" borderId="15" xfId="97" applyFill="1" applyBorder="1"/>
    <xf numFmtId="0" fontId="7" fillId="36" borderId="13" xfId="97" applyFill="1" applyBorder="1"/>
    <xf numFmtId="0" fontId="7" fillId="36" borderId="16" xfId="97" applyFill="1" applyBorder="1"/>
    <xf numFmtId="164" fontId="7" fillId="9" borderId="0" xfId="97" applyNumberFormat="1" applyAlignment="1">
      <alignment horizontal="center"/>
    </xf>
    <xf numFmtId="39" fontId="7" fillId="9" borderId="0" xfId="97" applyNumberFormat="1"/>
    <xf numFmtId="167" fontId="7" fillId="7" borderId="10" xfId="97" applyNumberFormat="1" applyFill="1" applyBorder="1" applyAlignment="1">
      <alignment horizontal="left"/>
    </xf>
    <xf numFmtId="164" fontId="7" fillId="35" borderId="25" xfId="59" applyNumberFormat="1" applyFont="1" applyFill="1" applyBorder="1" applyAlignment="1">
      <alignment horizontal="right"/>
    </xf>
    <xf numFmtId="49" fontId="7" fillId="9" borderId="0" xfId="97" applyNumberFormat="1"/>
    <xf numFmtId="2" fontId="7" fillId="9" borderId="0" xfId="97" applyNumberFormat="1"/>
    <xf numFmtId="167" fontId="7" fillId="38" borderId="11" xfId="97" applyNumberFormat="1" applyFill="1" applyBorder="1" applyAlignment="1">
      <alignment horizontal="left" indent="1"/>
    </xf>
    <xf numFmtId="2" fontId="7" fillId="38" borderId="27" xfId="59" applyNumberFormat="1" applyFont="1" applyFill="1" applyBorder="1" applyAlignment="1">
      <alignment horizontal="center"/>
    </xf>
    <xf numFmtId="2" fontId="7" fillId="38" borderId="25" xfId="59" applyNumberFormat="1" applyFont="1" applyFill="1" applyBorder="1" applyAlignment="1">
      <alignment horizontal="center"/>
    </xf>
    <xf numFmtId="164" fontId="7" fillId="13" borderId="10" xfId="59" applyNumberFormat="1" applyFont="1" applyFill="1" applyBorder="1" applyAlignment="1">
      <alignment horizontal="right"/>
    </xf>
    <xf numFmtId="0" fontId="7" fillId="39" borderId="10" xfId="97" applyFill="1" applyBorder="1" applyAlignment="1">
      <alignment horizontal="left" indent="1"/>
    </xf>
    <xf numFmtId="0" fontId="7" fillId="38" borderId="11" xfId="97" applyFill="1" applyBorder="1" applyAlignment="1">
      <alignment horizontal="left" indent="1"/>
    </xf>
    <xf numFmtId="164" fontId="7" fillId="38" borderId="27" xfId="59" applyNumberFormat="1" applyFont="1" applyFill="1" applyBorder="1" applyAlignment="1">
      <alignment horizontal="center"/>
    </xf>
    <xf numFmtId="164" fontId="7" fillId="38" borderId="25" xfId="59" applyNumberFormat="1" applyFont="1" applyFill="1" applyBorder="1" applyAlignment="1">
      <alignment horizontal="center"/>
    </xf>
    <xf numFmtId="0" fontId="7" fillId="7" borderId="10" xfId="59" applyNumberFormat="1" applyFont="1" applyFill="1" applyBorder="1" applyAlignment="1">
      <alignment horizontal="left" indent="1"/>
    </xf>
    <xf numFmtId="167" fontId="7" fillId="38" borderId="11" xfId="97" applyNumberFormat="1" applyFill="1" applyBorder="1" applyAlignment="1">
      <alignment horizontal="left"/>
    </xf>
    <xf numFmtId="0" fontId="7" fillId="39" borderId="10" xfId="97" applyFill="1" applyBorder="1" applyAlignment="1">
      <alignment horizontal="left"/>
    </xf>
    <xf numFmtId="49" fontId="7" fillId="9" borderId="0" xfId="100" applyNumberFormat="1"/>
    <xf numFmtId="164" fontId="7" fillId="9" borderId="0" xfId="100" applyNumberFormat="1"/>
    <xf numFmtId="164" fontId="7" fillId="13" borderId="10" xfId="59" applyNumberFormat="1" applyFont="1" applyFill="1" applyBorder="1" applyAlignment="1"/>
    <xf numFmtId="164" fontId="7" fillId="45" borderId="10" xfId="59" applyNumberFormat="1" applyFont="1" applyFill="1" applyBorder="1" applyAlignment="1"/>
    <xf numFmtId="10" fontId="7" fillId="45" borderId="10" xfId="59" applyNumberFormat="1" applyFont="1" applyFill="1" applyBorder="1" applyAlignment="1"/>
    <xf numFmtId="41" fontId="7" fillId="13" borderId="10" xfId="59" applyNumberFormat="1" applyFont="1" applyFill="1" applyBorder="1" applyAlignment="1"/>
    <xf numFmtId="0" fontId="7" fillId="33" borderId="0" xfId="99" applyFill="1" applyAlignment="1">
      <alignment vertical="center"/>
    </xf>
    <xf numFmtId="169" fontId="7" fillId="35" borderId="10" xfId="100" applyNumberFormat="1" applyFill="1" applyBorder="1" applyAlignment="1">
      <alignment horizontal="left"/>
    </xf>
    <xf numFmtId="169" fontId="7" fillId="7" borderId="10" xfId="100" applyNumberFormat="1" applyFill="1" applyBorder="1" applyAlignment="1">
      <alignment horizontal="left" indent="1"/>
    </xf>
    <xf numFmtId="164" fontId="7" fillId="35" borderId="10" xfId="59" applyNumberFormat="1" applyFont="1" applyFill="1" applyBorder="1" applyAlignment="1">
      <alignment horizontal="right"/>
    </xf>
    <xf numFmtId="167" fontId="7" fillId="13" borderId="10" xfId="102" applyNumberFormat="1" applyFill="1" applyBorder="1" applyAlignment="1">
      <alignment horizontal="right"/>
    </xf>
    <xf numFmtId="166" fontId="7" fillId="13" borderId="10" xfId="59" applyNumberFormat="1" applyFont="1" applyFill="1" applyBorder="1" applyAlignment="1">
      <alignment horizontal="right"/>
    </xf>
    <xf numFmtId="168" fontId="7" fillId="38" borderId="25" xfId="0" applyNumberFormat="1" applyFont="1" applyFill="1" applyBorder="1" applyAlignment="1">
      <alignment horizontal="left" vertical="center" wrapText="1" indent="1"/>
    </xf>
    <xf numFmtId="164" fontId="7" fillId="33" borderId="0" xfId="97" applyNumberFormat="1" applyFill="1" applyAlignment="1">
      <alignment horizontal="center"/>
    </xf>
    <xf numFmtId="164" fontId="7" fillId="7" borderId="10" xfId="59" applyNumberFormat="1" applyFont="1" applyFill="1" applyBorder="1" applyAlignment="1">
      <alignment horizontal="right"/>
    </xf>
    <xf numFmtId="49" fontId="7" fillId="0" borderId="0" xfId="92" applyNumberFormat="1" applyFont="1" applyAlignment="1">
      <alignment horizontal="left" vertical="top"/>
    </xf>
    <xf numFmtId="1" fontId="7" fillId="33" borderId="0" xfId="92" applyFont="1" applyFill="1" applyAlignment="1">
      <alignment vertical="top" wrapText="1"/>
    </xf>
    <xf numFmtId="1" fontId="7" fillId="0" borderId="0" xfId="92" applyFont="1" applyAlignment="1">
      <alignment horizontal="center" vertical="top"/>
    </xf>
    <xf numFmtId="14" fontId="7" fillId="0" borderId="0" xfId="92" applyNumberFormat="1" applyFont="1" applyAlignment="1">
      <alignment vertical="top"/>
    </xf>
    <xf numFmtId="1" fontId="7" fillId="0" borderId="0" xfId="92" applyFont="1" applyAlignment="1">
      <alignment horizontal="left" vertical="top"/>
    </xf>
    <xf numFmtId="0" fontId="7" fillId="0" borderId="0" xfId="0" applyFont="1" applyAlignment="1">
      <alignment horizontal="left" vertical="top" wrapText="1"/>
    </xf>
    <xf numFmtId="0" fontId="7" fillId="0" borderId="0" xfId="0" applyFont="1" applyAlignment="1">
      <alignment vertical="top"/>
    </xf>
    <xf numFmtId="14" fontId="7" fillId="0" borderId="0" xfId="0" applyNumberFormat="1" applyFont="1" applyAlignment="1">
      <alignment horizontal="left" vertical="top"/>
    </xf>
    <xf numFmtId="0" fontId="7" fillId="0" borderId="0" xfId="0" applyFont="1" applyAlignment="1">
      <alignment horizontal="center" vertical="top" wrapText="1"/>
    </xf>
    <xf numFmtId="164" fontId="7" fillId="54" borderId="10" xfId="102" applyNumberFormat="1" applyFill="1" applyBorder="1" applyAlignment="1" applyProtection="1">
      <alignment horizontal="right"/>
      <protection locked="0"/>
    </xf>
    <xf numFmtId="0" fontId="19" fillId="7" borderId="11" xfId="72" applyFill="1" applyBorder="1" applyAlignment="1" applyProtection="1">
      <alignment horizontal="left"/>
      <protection locked="0"/>
    </xf>
    <xf numFmtId="0" fontId="66" fillId="7" borderId="27" xfId="97" applyFont="1" applyFill="1" applyBorder="1" applyAlignment="1" applyProtection="1">
      <alignment horizontal="left"/>
      <protection locked="0"/>
    </xf>
    <xf numFmtId="0" fontId="66" fillId="7" borderId="25" xfId="97" applyFont="1" applyFill="1" applyBorder="1" applyAlignment="1" applyProtection="1">
      <alignment horizontal="left"/>
      <protection locked="0"/>
    </xf>
    <xf numFmtId="0" fontId="16" fillId="36" borderId="0" xfId="97" applyFont="1" applyFill="1" applyAlignment="1">
      <alignment horizontal="right" indent="1"/>
    </xf>
    <xf numFmtId="0" fontId="16" fillId="36" borderId="34" xfId="97" applyFont="1" applyFill="1" applyBorder="1" applyAlignment="1">
      <alignment horizontal="right" indent="1"/>
    </xf>
    <xf numFmtId="0" fontId="66" fillId="7" borderId="10" xfId="97" applyFont="1" applyFill="1" applyBorder="1" applyAlignment="1" applyProtection="1">
      <alignment horizontal="left"/>
      <protection locked="0"/>
    </xf>
    <xf numFmtId="0" fontId="66" fillId="7" borderId="11" xfId="97" applyFont="1" applyFill="1" applyBorder="1" applyAlignment="1" applyProtection="1">
      <alignment horizontal="left"/>
      <protection locked="0"/>
    </xf>
    <xf numFmtId="0" fontId="66" fillId="9" borderId="27" xfId="97" applyFont="1" applyBorder="1"/>
    <xf numFmtId="0" fontId="66" fillId="9" borderId="25" xfId="97" applyFont="1" applyBorder="1"/>
    <xf numFmtId="0" fontId="66" fillId="7" borderId="11" xfId="97" quotePrefix="1" applyFont="1" applyFill="1" applyBorder="1" applyAlignment="1" applyProtection="1">
      <alignment horizontal="left"/>
      <protection locked="0"/>
    </xf>
    <xf numFmtId="0" fontId="10" fillId="9" borderId="31" xfId="95" applyFont="1" applyBorder="1" applyProtection="1">
      <protection locked="0"/>
    </xf>
    <xf numFmtId="0" fontId="7" fillId="9" borderId="12" xfId="95" applyBorder="1"/>
    <xf numFmtId="0" fontId="7" fillId="9" borderId="14" xfId="95" applyBorder="1"/>
    <xf numFmtId="0" fontId="86" fillId="7" borderId="27" xfId="95" applyFont="1" applyFill="1" applyBorder="1"/>
    <xf numFmtId="0" fontId="66" fillId="7" borderId="27" xfId="94" applyFont="1" applyFill="1" applyBorder="1"/>
    <xf numFmtId="0" fontId="66" fillId="7" borderId="25" xfId="94" applyFont="1" applyFill="1" applyBorder="1"/>
    <xf numFmtId="14" fontId="86" fillId="7" borderId="27" xfId="95" applyNumberFormat="1" applyFont="1" applyFill="1" applyBorder="1"/>
    <xf numFmtId="14" fontId="66" fillId="7" borderId="27" xfId="94" applyNumberFormat="1" applyFont="1" applyFill="1" applyBorder="1"/>
    <xf numFmtId="14" fontId="66" fillId="7" borderId="25" xfId="94" applyNumberFormat="1" applyFont="1" applyFill="1" applyBorder="1"/>
    <xf numFmtId="0" fontId="71" fillId="36" borderId="11" xfId="95" applyFont="1" applyFill="1" applyBorder="1" applyAlignment="1">
      <alignment horizontal="left" vertical="top" wrapText="1" indent="1"/>
    </xf>
    <xf numFmtId="0" fontId="71" fillId="36" borderId="25" xfId="95" applyFont="1" applyFill="1" applyBorder="1" applyAlignment="1">
      <alignment horizontal="left" vertical="top" wrapText="1" indent="1"/>
    </xf>
    <xf numFmtId="0" fontId="86" fillId="7" borderId="27" xfId="95" applyFont="1" applyFill="1" applyBorder="1" applyAlignment="1">
      <alignment horizontal="left" vertical="center"/>
    </xf>
    <xf numFmtId="0" fontId="66" fillId="7" borderId="27" xfId="94" applyFont="1" applyFill="1" applyBorder="1" applyAlignment="1">
      <alignment horizontal="left" vertical="center"/>
    </xf>
    <xf numFmtId="0" fontId="66" fillId="7" borderId="25" xfId="94" applyFont="1" applyFill="1" applyBorder="1" applyAlignment="1">
      <alignment horizontal="left" vertical="center"/>
    </xf>
    <xf numFmtId="0" fontId="71" fillId="36" borderId="11" xfId="95" applyFont="1" applyFill="1" applyBorder="1" applyAlignment="1">
      <alignment horizontal="left" vertical="top" wrapText="1"/>
    </xf>
    <xf numFmtId="0" fontId="71" fillId="36" borderId="27" xfId="95" applyFont="1" applyFill="1" applyBorder="1" applyAlignment="1">
      <alignment horizontal="left" vertical="top" wrapText="1"/>
    </xf>
    <xf numFmtId="0" fontId="71" fillId="36" borderId="25" xfId="95" applyFont="1" applyFill="1" applyBorder="1" applyAlignment="1">
      <alignment horizontal="left" vertical="top" wrapText="1"/>
    </xf>
    <xf numFmtId="0" fontId="86" fillId="7" borderId="27" xfId="95" applyFont="1" applyFill="1" applyBorder="1" applyAlignment="1">
      <alignment horizontal="left" vertical="center" wrapText="1"/>
    </xf>
    <xf numFmtId="0" fontId="66" fillId="7" borderId="27" xfId="94" applyFont="1" applyFill="1" applyBorder="1" applyAlignment="1">
      <alignment horizontal="left" vertical="center" wrapText="1"/>
    </xf>
    <xf numFmtId="0" fontId="66" fillId="7" borderId="25" xfId="94" applyFont="1" applyFill="1" applyBorder="1" applyAlignment="1">
      <alignment horizontal="left" vertical="center" wrapText="1"/>
    </xf>
    <xf numFmtId="0" fontId="7" fillId="0" borderId="0" xfId="95" applyFill="1"/>
    <xf numFmtId="0" fontId="7" fillId="9" borderId="0" xfId="95"/>
    <xf numFmtId="0" fontId="92" fillId="7" borderId="10" xfId="95" applyFont="1" applyFill="1" applyBorder="1"/>
    <xf numFmtId="0" fontId="93" fillId="7" borderId="10" xfId="95" applyFont="1" applyFill="1" applyBorder="1"/>
    <xf numFmtId="0" fontId="86" fillId="7" borderId="10" xfId="95" applyFont="1" applyFill="1" applyBorder="1"/>
    <xf numFmtId="0" fontId="66" fillId="7" borderId="10" xfId="95" applyFont="1" applyFill="1" applyBorder="1"/>
    <xf numFmtId="0" fontId="15" fillId="0" borderId="0" xfId="95" applyFont="1" applyFill="1"/>
    <xf numFmtId="0" fontId="7" fillId="0" borderId="0" xfId="94" applyFill="1"/>
    <xf numFmtId="0" fontId="21" fillId="37" borderId="0" xfId="93" applyFont="1" applyFill="1" applyAlignment="1">
      <alignment horizontal="left" vertical="center"/>
    </xf>
    <xf numFmtId="0" fontId="9" fillId="48" borderId="10" xfId="112" applyNumberFormat="1" applyFont="1" applyFill="1" applyBorder="1" applyAlignment="1">
      <alignment horizontal="center" vertical="center"/>
    </xf>
    <xf numFmtId="0" fontId="9" fillId="49" borderId="10" xfId="112" applyNumberFormat="1" applyFont="1" applyFill="1" applyBorder="1" applyAlignment="1">
      <alignment horizontal="center" vertical="center"/>
    </xf>
    <xf numFmtId="0" fontId="10" fillId="0" borderId="0" xfId="99" applyFont="1" applyFill="1" applyAlignment="1">
      <alignment horizontal="left" vertical="center"/>
    </xf>
    <xf numFmtId="2" fontId="42" fillId="36" borderId="11" xfId="97" applyNumberFormat="1" applyFont="1" applyFill="1" applyBorder="1" applyAlignment="1">
      <alignment horizontal="center" vertical="center" wrapText="1"/>
    </xf>
    <xf numFmtId="2" fontId="42" fillId="36" borderId="27" xfId="97" applyNumberFormat="1" applyFont="1" applyFill="1" applyBorder="1" applyAlignment="1">
      <alignment horizontal="center" vertical="center" wrapText="1"/>
    </xf>
    <xf numFmtId="2" fontId="42" fillId="36" borderId="25" xfId="97" applyNumberFormat="1" applyFont="1" applyFill="1" applyBorder="1" applyAlignment="1">
      <alignment horizontal="center" vertical="center" wrapText="1"/>
    </xf>
    <xf numFmtId="0" fontId="8" fillId="0" borderId="0" xfId="97" applyFont="1" applyFill="1" applyAlignment="1">
      <alignment horizontal="left"/>
    </xf>
    <xf numFmtId="0" fontId="8" fillId="0" borderId="0" xfId="97" applyFont="1" applyFill="1"/>
    <xf numFmtId="168" fontId="16" fillId="36" borderId="11" xfId="97" quotePrefix="1" applyNumberFormat="1" applyFont="1" applyFill="1" applyBorder="1" applyAlignment="1">
      <alignment horizontal="right" vertical="center" wrapText="1"/>
    </xf>
    <xf numFmtId="168" fontId="16" fillId="36" borderId="25" xfId="97" quotePrefix="1" applyNumberFormat="1" applyFont="1" applyFill="1" applyBorder="1" applyAlignment="1">
      <alignment horizontal="right" vertical="center" wrapText="1"/>
    </xf>
    <xf numFmtId="0" fontId="8" fillId="9" borderId="0" xfId="100" applyFont="1"/>
    <xf numFmtId="0" fontId="10" fillId="45" borderId="0" xfId="0" applyFont="1" applyFill="1" applyAlignment="1">
      <alignment horizontal="left" vertical="top" wrapText="1"/>
    </xf>
    <xf numFmtId="0" fontId="8" fillId="9" borderId="0" xfId="97" applyFont="1"/>
    <xf numFmtId="0" fontId="10" fillId="45" borderId="0" xfId="0" applyFont="1" applyFill="1" applyAlignment="1">
      <alignment horizontal="center" wrapText="1"/>
    </xf>
    <xf numFmtId="0" fontId="42" fillId="31" borderId="27" xfId="100" applyFont="1" applyFill="1" applyBorder="1" applyAlignment="1">
      <alignment horizontal="right"/>
    </xf>
    <xf numFmtId="0" fontId="42" fillId="31" borderId="25" xfId="100" applyFont="1" applyFill="1" applyBorder="1" applyAlignment="1">
      <alignment horizontal="right"/>
    </xf>
    <xf numFmtId="49" fontId="42" fillId="36" borderId="30" xfId="102" applyNumberFormat="1" applyFont="1" applyFill="1" applyBorder="1" applyAlignment="1">
      <alignment horizontal="center" vertical="center" wrapText="1"/>
    </xf>
    <xf numFmtId="49" fontId="42" fillId="36" borderId="0" xfId="102" applyNumberFormat="1" applyFont="1" applyFill="1" applyAlignment="1">
      <alignment horizontal="center" vertical="center" wrapText="1"/>
    </xf>
    <xf numFmtId="49" fontId="77" fillId="43" borderId="29" xfId="100" applyNumberFormat="1" applyFont="1" applyFill="1" applyBorder="1" applyAlignment="1">
      <alignment horizontal="center" vertical="center" wrapText="1"/>
    </xf>
    <xf numFmtId="49" fontId="77" fillId="43" borderId="26" xfId="100" applyNumberFormat="1" applyFont="1" applyFill="1" applyBorder="1" applyAlignment="1">
      <alignment horizontal="center" vertical="center" wrapText="1"/>
    </xf>
    <xf numFmtId="49" fontId="77" fillId="43" borderId="35" xfId="100" applyNumberFormat="1" applyFont="1" applyFill="1" applyBorder="1" applyAlignment="1">
      <alignment horizontal="center" vertical="center" wrapText="1"/>
    </xf>
    <xf numFmtId="0" fontId="54" fillId="50" borderId="10" xfId="0" applyFont="1" applyFill="1" applyBorder="1" applyAlignment="1" applyProtection="1">
      <alignment horizontal="center"/>
      <protection locked="0"/>
    </xf>
    <xf numFmtId="0" fontId="54" fillId="45" borderId="10" xfId="0" applyFont="1" applyFill="1" applyBorder="1" applyAlignment="1" applyProtection="1">
      <alignment horizontal="center"/>
      <protection locked="0"/>
    </xf>
    <xf numFmtId="0" fontId="7" fillId="9" borderId="0" xfId="97"/>
    <xf numFmtId="49" fontId="77" fillId="42" borderId="11" xfId="100" applyNumberFormat="1" applyFont="1" applyFill="1" applyBorder="1" applyAlignment="1">
      <alignment horizontal="center" vertical="center" wrapText="1"/>
    </xf>
    <xf numFmtId="49" fontId="77" fillId="42" borderId="27" xfId="100" applyNumberFormat="1" applyFont="1" applyFill="1" applyBorder="1" applyAlignment="1">
      <alignment horizontal="center" vertical="center" wrapText="1"/>
    </xf>
    <xf numFmtId="49" fontId="77" fillId="42" borderId="25" xfId="100" applyNumberFormat="1" applyFont="1" applyFill="1" applyBorder="1" applyAlignment="1">
      <alignment horizontal="center" vertical="center" wrapText="1"/>
    </xf>
    <xf numFmtId="49" fontId="77" fillId="43" borderId="11" xfId="100" applyNumberFormat="1" applyFont="1" applyFill="1" applyBorder="1" applyAlignment="1">
      <alignment horizontal="center" vertical="center" wrapText="1"/>
    </xf>
    <xf numFmtId="49" fontId="77" fillId="43" borderId="27" xfId="100" applyNumberFormat="1" applyFont="1" applyFill="1" applyBorder="1" applyAlignment="1">
      <alignment horizontal="center" vertical="center" wrapText="1"/>
    </xf>
    <xf numFmtId="49" fontId="77" fillId="43" borderId="25" xfId="100" applyNumberFormat="1" applyFont="1" applyFill="1" applyBorder="1" applyAlignment="1">
      <alignment horizontal="center" vertical="center" wrapText="1"/>
    </xf>
    <xf numFmtId="49" fontId="42" fillId="36" borderId="28" xfId="100" applyNumberFormat="1" applyFont="1" applyFill="1" applyBorder="1" applyAlignment="1">
      <alignment horizontal="center" vertical="center" wrapText="1"/>
    </xf>
    <xf numFmtId="49" fontId="42" fillId="36" borderId="32" xfId="100" applyNumberFormat="1" applyFont="1" applyFill="1" applyBorder="1" applyAlignment="1">
      <alignment horizontal="center" vertical="center" wrapText="1"/>
    </xf>
    <xf numFmtId="49" fontId="42" fillId="36" borderId="24" xfId="100" applyNumberFormat="1" applyFont="1" applyFill="1" applyBorder="1" applyAlignment="1">
      <alignment horizontal="center" vertical="center" wrapText="1"/>
    </xf>
    <xf numFmtId="49" fontId="70" fillId="36" borderId="28" xfId="100" applyNumberFormat="1" applyFont="1" applyFill="1" applyBorder="1" applyAlignment="1">
      <alignment horizontal="center" vertical="center" wrapText="1"/>
    </xf>
    <xf numFmtId="49" fontId="70" fillId="36" borderId="32" xfId="100" applyNumberFormat="1" applyFont="1" applyFill="1" applyBorder="1" applyAlignment="1">
      <alignment horizontal="center" vertical="center" wrapText="1"/>
    </xf>
    <xf numFmtId="49" fontId="70" fillId="36" borderId="24" xfId="100" applyNumberFormat="1" applyFont="1" applyFill="1" applyBorder="1" applyAlignment="1">
      <alignment horizontal="center" vertical="center" wrapText="1"/>
    </xf>
    <xf numFmtId="49" fontId="77" fillId="51" borderId="30" xfId="100" applyNumberFormat="1" applyFont="1" applyFill="1" applyBorder="1" applyAlignment="1">
      <alignment horizontal="center" vertical="center" wrapText="1"/>
    </xf>
    <xf numFmtId="49" fontId="77" fillId="51" borderId="0" xfId="100" applyNumberFormat="1" applyFont="1" applyFill="1" applyAlignment="1">
      <alignment horizontal="center" vertical="center" wrapText="1"/>
    </xf>
    <xf numFmtId="49" fontId="77" fillId="51" borderId="34" xfId="100" applyNumberFormat="1" applyFont="1" applyFill="1" applyBorder="1" applyAlignment="1">
      <alignment horizontal="center" vertical="center" wrapText="1"/>
    </xf>
    <xf numFmtId="49" fontId="77" fillId="51" borderId="29" xfId="100" applyNumberFormat="1" applyFont="1" applyFill="1" applyBorder="1" applyAlignment="1">
      <alignment horizontal="center" vertical="center" wrapText="1"/>
    </xf>
    <xf numFmtId="49" fontId="77" fillId="51" borderId="26" xfId="100" applyNumberFormat="1" applyFont="1" applyFill="1" applyBorder="1" applyAlignment="1">
      <alignment horizontal="center" vertical="center" wrapText="1"/>
    </xf>
    <xf numFmtId="49" fontId="77" fillId="51" borderId="35" xfId="100" applyNumberFormat="1" applyFont="1" applyFill="1" applyBorder="1" applyAlignment="1">
      <alignment horizontal="center" vertical="center" wrapText="1"/>
    </xf>
    <xf numFmtId="49" fontId="77" fillId="52" borderId="33" xfId="100" applyNumberFormat="1" applyFont="1" applyFill="1" applyBorder="1" applyAlignment="1">
      <alignment horizontal="center" vertical="center" wrapText="1"/>
    </xf>
    <xf numFmtId="49" fontId="77" fillId="52" borderId="56" xfId="100" applyNumberFormat="1" applyFont="1" applyFill="1" applyBorder="1" applyAlignment="1">
      <alignment horizontal="center" vertical="center" wrapText="1"/>
    </xf>
    <xf numFmtId="49" fontId="77" fillId="52" borderId="36" xfId="100" applyNumberFormat="1" applyFont="1" applyFill="1" applyBorder="1" applyAlignment="1">
      <alignment horizontal="center" vertical="center" wrapText="1"/>
    </xf>
    <xf numFmtId="49" fontId="77" fillId="52" borderId="29" xfId="100" applyNumberFormat="1" applyFont="1" applyFill="1" applyBorder="1" applyAlignment="1">
      <alignment horizontal="center" vertical="center" wrapText="1"/>
    </xf>
    <xf numFmtId="49" fontId="77" fillId="52" borderId="26" xfId="100" applyNumberFormat="1" applyFont="1" applyFill="1" applyBorder="1" applyAlignment="1">
      <alignment horizontal="center" vertical="center" wrapText="1"/>
    </xf>
    <xf numFmtId="49" fontId="70" fillId="36" borderId="11" xfId="100" applyNumberFormat="1" applyFont="1" applyFill="1" applyBorder="1" applyAlignment="1">
      <alignment horizontal="center" vertical="center" wrapText="1"/>
    </xf>
    <xf numFmtId="49" fontId="70" fillId="36" borderId="27" xfId="100" applyNumberFormat="1" applyFont="1" applyFill="1" applyBorder="1" applyAlignment="1">
      <alignment horizontal="center" vertical="center" wrapText="1"/>
    </xf>
    <xf numFmtId="49" fontId="70" fillId="36" borderId="25" xfId="100" applyNumberFormat="1" applyFont="1" applyFill="1" applyBorder="1" applyAlignment="1">
      <alignment horizontal="center" vertical="center" wrapText="1"/>
    </xf>
    <xf numFmtId="49" fontId="77" fillId="42" borderId="29" xfId="100" applyNumberFormat="1" applyFont="1" applyFill="1" applyBorder="1" applyAlignment="1">
      <alignment horizontal="center" vertical="center" wrapText="1"/>
    </xf>
    <xf numFmtId="49" fontId="77" fillId="42" borderId="26" xfId="100" applyNumberFormat="1" applyFont="1" applyFill="1" applyBorder="1" applyAlignment="1">
      <alignment horizontal="center" vertical="center" wrapText="1"/>
    </xf>
    <xf numFmtId="49" fontId="77" fillId="42" borderId="35" xfId="100" applyNumberFormat="1" applyFont="1" applyFill="1" applyBorder="1" applyAlignment="1">
      <alignment horizontal="center" vertical="center" wrapText="1"/>
    </xf>
    <xf numFmtId="0" fontId="66" fillId="7" borderId="10" xfId="97" applyFont="1" applyFill="1" applyBorder="1" applyAlignment="1">
      <alignment horizontal="left" indent="1"/>
    </xf>
    <xf numFmtId="168" fontId="42" fillId="36" borderId="11" xfId="97" quotePrefix="1" applyNumberFormat="1" applyFont="1" applyFill="1" applyBorder="1" applyAlignment="1">
      <alignment horizontal="left" vertical="center" wrapText="1"/>
    </xf>
    <xf numFmtId="168" fontId="42" fillId="36" borderId="27" xfId="97" quotePrefix="1" applyNumberFormat="1" applyFont="1" applyFill="1" applyBorder="1" applyAlignment="1">
      <alignment horizontal="left" vertical="center" wrapText="1"/>
    </xf>
    <xf numFmtId="168" fontId="42" fillId="36" borderId="25" xfId="97" quotePrefix="1" applyNumberFormat="1" applyFont="1" applyFill="1" applyBorder="1" applyAlignment="1">
      <alignment horizontal="left" vertical="center" wrapText="1"/>
    </xf>
    <xf numFmtId="0" fontId="89" fillId="0" borderId="40" xfId="0" applyFont="1" applyBorder="1" applyAlignment="1">
      <alignment horizontal="left" vertical="top" wrapText="1"/>
    </xf>
    <xf numFmtId="0" fontId="89" fillId="0" borderId="41" xfId="0" applyFont="1" applyBorder="1" applyAlignment="1">
      <alignment horizontal="left" vertical="top" wrapText="1"/>
    </xf>
    <xf numFmtId="0" fontId="89" fillId="0" borderId="46" xfId="0" applyFont="1" applyBorder="1" applyAlignment="1">
      <alignment horizontal="left" vertical="top" wrapText="1"/>
    </xf>
    <xf numFmtId="0" fontId="89" fillId="0" borderId="31" xfId="0" applyFont="1" applyBorder="1" applyAlignment="1">
      <alignment horizontal="left" vertical="top" wrapText="1"/>
    </xf>
    <xf numFmtId="0" fontId="89" fillId="0" borderId="12" xfId="0" applyFont="1" applyBorder="1" applyAlignment="1">
      <alignment horizontal="left" vertical="top" wrapText="1"/>
    </xf>
    <xf numFmtId="0" fontId="89" fillId="0" borderId="14" xfId="0" applyFont="1" applyBorder="1" applyAlignment="1">
      <alignment horizontal="left" vertical="top" wrapText="1"/>
    </xf>
    <xf numFmtId="0" fontId="89" fillId="0" borderId="23" xfId="0" applyFont="1" applyBorder="1" applyAlignment="1">
      <alignment horizontal="left" vertical="top" wrapText="1"/>
    </xf>
    <xf numFmtId="0" fontId="89" fillId="0" borderId="13" xfId="0" applyFont="1" applyBorder="1" applyAlignment="1">
      <alignment horizontal="left" vertical="top" wrapText="1"/>
    </xf>
    <xf numFmtId="0" fontId="89" fillId="0" borderId="16" xfId="0" applyFont="1" applyBorder="1" applyAlignment="1">
      <alignment horizontal="left" vertical="top" wrapText="1"/>
    </xf>
    <xf numFmtId="0" fontId="89" fillId="0" borderId="53" xfId="0" applyFont="1" applyBorder="1" applyAlignment="1">
      <alignment horizontal="left" vertical="top" wrapText="1"/>
    </xf>
    <xf numFmtId="0" fontId="89" fillId="0" borderId="54" xfId="0" applyFont="1" applyBorder="1" applyAlignment="1">
      <alignment horizontal="left" vertical="top" wrapText="1"/>
    </xf>
    <xf numFmtId="0" fontId="89" fillId="0" borderId="55" xfId="0" applyFont="1" applyBorder="1" applyAlignment="1">
      <alignment horizontal="left" vertical="top" wrapText="1"/>
    </xf>
    <xf numFmtId="0" fontId="89" fillId="0" borderId="22" xfId="0" applyFont="1" applyBorder="1" applyAlignment="1">
      <alignment horizontal="left" vertical="top" wrapText="1"/>
    </xf>
    <xf numFmtId="0" fontId="89" fillId="0" borderId="0" xfId="0" applyFont="1" applyAlignment="1">
      <alignment horizontal="left" vertical="top" wrapText="1"/>
    </xf>
    <xf numFmtId="0" fontId="89" fillId="0" borderId="15" xfId="0" applyFont="1" applyBorder="1" applyAlignment="1">
      <alignment horizontal="left" vertical="top" wrapText="1"/>
    </xf>
    <xf numFmtId="0" fontId="89" fillId="33" borderId="53" xfId="0" applyFont="1" applyFill="1" applyBorder="1" applyAlignment="1">
      <alignment horizontal="left" vertical="top" wrapText="1"/>
    </xf>
    <xf numFmtId="0" fontId="89" fillId="33" borderId="54" xfId="0" applyFont="1" applyFill="1" applyBorder="1" applyAlignment="1">
      <alignment horizontal="left" vertical="top" wrapText="1"/>
    </xf>
    <xf numFmtId="0" fontId="89" fillId="33" borderId="55" xfId="0" applyFont="1" applyFill="1" applyBorder="1" applyAlignment="1">
      <alignment horizontal="left" vertical="top" wrapText="1"/>
    </xf>
    <xf numFmtId="0" fontId="89" fillId="33" borderId="22" xfId="0" applyFont="1" applyFill="1" applyBorder="1" applyAlignment="1">
      <alignment horizontal="left" vertical="top" wrapText="1"/>
    </xf>
    <xf numFmtId="0" fontId="89" fillId="33" borderId="0" xfId="0" applyFont="1" applyFill="1" applyAlignment="1">
      <alignment horizontal="left" vertical="top" wrapText="1"/>
    </xf>
    <xf numFmtId="0" fontId="89" fillId="33" borderId="15" xfId="0" applyFont="1" applyFill="1" applyBorder="1" applyAlignment="1">
      <alignment horizontal="left" vertical="top" wrapText="1"/>
    </xf>
    <xf numFmtId="0" fontId="89" fillId="33" borderId="48" xfId="0" applyFont="1" applyFill="1" applyBorder="1" applyAlignment="1">
      <alignment horizontal="left" vertical="top" wrapText="1"/>
    </xf>
    <xf numFmtId="0" fontId="89" fillId="33" borderId="26" xfId="0" applyFont="1" applyFill="1" applyBorder="1" applyAlignment="1">
      <alignment horizontal="left" vertical="top" wrapText="1"/>
    </xf>
    <xf numFmtId="0" fontId="89" fillId="33" borderId="57" xfId="0" applyFont="1" applyFill="1" applyBorder="1" applyAlignment="1">
      <alignment horizontal="left" vertical="top" wrapText="1"/>
    </xf>
    <xf numFmtId="0" fontId="88" fillId="33" borderId="0" xfId="0" applyFont="1" applyFill="1" applyAlignment="1">
      <alignment horizontal="left" vertical="top" wrapText="1"/>
    </xf>
    <xf numFmtId="0" fontId="89" fillId="33" borderId="23" xfId="0" applyFont="1" applyFill="1" applyBorder="1" applyAlignment="1">
      <alignment horizontal="left" vertical="top" wrapText="1"/>
    </xf>
    <xf numFmtId="0" fontId="89" fillId="33" borderId="13" xfId="0" applyFont="1" applyFill="1" applyBorder="1" applyAlignment="1">
      <alignment horizontal="left" vertical="top" wrapText="1"/>
    </xf>
    <xf numFmtId="0" fontId="89" fillId="33" borderId="16" xfId="0" applyFont="1" applyFill="1" applyBorder="1" applyAlignment="1">
      <alignment horizontal="left" vertical="top" wrapText="1"/>
    </xf>
    <xf numFmtId="0" fontId="89" fillId="0" borderId="50" xfId="0" applyFont="1" applyBorder="1" applyAlignment="1">
      <alignment horizontal="center" vertical="center" wrapText="1"/>
    </xf>
    <xf numFmtId="0" fontId="89" fillId="0" borderId="43" xfId="0" applyFont="1" applyBorder="1" applyAlignment="1">
      <alignment horizontal="center" vertical="center" wrapText="1"/>
    </xf>
    <xf numFmtId="0" fontId="89" fillId="0" borderId="44" xfId="0" applyFont="1" applyBorder="1" applyAlignment="1">
      <alignment horizontal="center" vertical="center" wrapText="1"/>
    </xf>
    <xf numFmtId="0" fontId="89" fillId="33" borderId="0" xfId="0" applyFont="1" applyFill="1" applyAlignment="1">
      <alignment horizontal="left" vertical="top" wrapText="1" indent="1"/>
    </xf>
    <xf numFmtId="0" fontId="89" fillId="33" borderId="15" xfId="0" applyFont="1" applyFill="1" applyBorder="1" applyAlignment="1">
      <alignment horizontal="left" vertical="top" wrapText="1" indent="1"/>
    </xf>
    <xf numFmtId="164" fontId="89" fillId="33" borderId="0" xfId="0" applyNumberFormat="1" applyFont="1" applyFill="1" applyAlignment="1">
      <alignment horizontal="center" vertical="center" wrapText="1"/>
    </xf>
    <xf numFmtId="164" fontId="90" fillId="33" borderId="0" xfId="0" applyNumberFormat="1" applyFont="1" applyFill="1" applyAlignment="1">
      <alignment horizontal="center" vertical="center" wrapText="1"/>
    </xf>
    <xf numFmtId="164" fontId="90" fillId="33" borderId="26" xfId="0" applyNumberFormat="1" applyFont="1" applyFill="1" applyBorder="1" applyAlignment="1">
      <alignment horizontal="center" vertical="center" wrapText="1"/>
    </xf>
    <xf numFmtId="164" fontId="89" fillId="33" borderId="26" xfId="0" applyNumberFormat="1" applyFont="1" applyFill="1" applyBorder="1" applyAlignment="1">
      <alignment horizontal="center" vertical="center" wrapText="1"/>
    </xf>
    <xf numFmtId="0" fontId="89" fillId="0" borderId="47" xfId="0" applyFont="1" applyBorder="1" applyAlignment="1">
      <alignment horizontal="center" vertical="center" wrapText="1"/>
    </xf>
    <xf numFmtId="0" fontId="89" fillId="0" borderId="49" xfId="0" applyFont="1" applyBorder="1" applyAlignment="1">
      <alignment horizontal="center" vertical="center" wrapText="1"/>
    </xf>
    <xf numFmtId="0" fontId="89" fillId="33" borderId="51" xfId="0" applyFont="1" applyFill="1" applyBorder="1" applyAlignment="1">
      <alignment horizontal="left" vertical="top" wrapText="1"/>
    </xf>
    <xf numFmtId="0" fontId="89" fillId="33" borderId="56" xfId="0" applyFont="1" applyFill="1" applyBorder="1" applyAlignment="1">
      <alignment horizontal="left" vertical="top" wrapText="1"/>
    </xf>
    <xf numFmtId="0" fontId="89" fillId="33" borderId="58" xfId="0" applyFont="1" applyFill="1" applyBorder="1" applyAlignment="1">
      <alignment horizontal="left" vertical="top" wrapText="1"/>
    </xf>
    <xf numFmtId="0" fontId="89" fillId="33" borderId="31" xfId="0" applyFont="1" applyFill="1" applyBorder="1" applyAlignment="1">
      <alignment horizontal="left" vertical="top" wrapText="1"/>
    </xf>
    <xf numFmtId="0" fontId="89" fillId="33" borderId="12" xfId="0" applyFont="1" applyFill="1" applyBorder="1" applyAlignment="1">
      <alignment horizontal="left" vertical="top" wrapText="1"/>
    </xf>
    <xf numFmtId="0" fontId="89" fillId="33" borderId="14" xfId="0" applyFont="1" applyFill="1" applyBorder="1" applyAlignment="1">
      <alignment horizontal="left" vertical="top" wrapText="1"/>
    </xf>
    <xf numFmtId="164" fontId="90" fillId="33" borderId="22" xfId="0" applyNumberFormat="1" applyFont="1" applyFill="1" applyBorder="1" applyAlignment="1">
      <alignment horizontal="center" vertical="center" wrapText="1"/>
    </xf>
    <xf numFmtId="164" fontId="90" fillId="33" borderId="48" xfId="0" applyNumberFormat="1" applyFont="1" applyFill="1" applyBorder="1" applyAlignment="1">
      <alignment horizontal="center" vertical="center" wrapText="1"/>
    </xf>
    <xf numFmtId="164" fontId="90" fillId="33" borderId="51" xfId="0" applyNumberFormat="1" applyFont="1" applyFill="1" applyBorder="1" applyAlignment="1">
      <alignment horizontal="center" vertical="center" wrapText="1"/>
    </xf>
    <xf numFmtId="164" fontId="90" fillId="33" borderId="52" xfId="0" applyNumberFormat="1" applyFont="1" applyFill="1" applyBorder="1" applyAlignment="1">
      <alignment horizontal="center" vertical="center" wrapText="1"/>
    </xf>
    <xf numFmtId="164" fontId="89" fillId="33" borderId="56" xfId="0" applyNumberFormat="1" applyFont="1" applyFill="1" applyBorder="1" applyAlignment="1">
      <alignment horizontal="center" vertical="center" wrapText="1"/>
    </xf>
    <xf numFmtId="164" fontId="89" fillId="33" borderId="45" xfId="0" applyNumberFormat="1" applyFont="1" applyFill="1" applyBorder="1" applyAlignment="1">
      <alignment horizontal="center" vertical="center" wrapText="1"/>
    </xf>
    <xf numFmtId="164" fontId="90" fillId="33" borderId="56" xfId="0" applyNumberFormat="1" applyFont="1" applyFill="1" applyBorder="1" applyAlignment="1">
      <alignment horizontal="center" vertical="center" wrapText="1"/>
    </xf>
    <xf numFmtId="164" fontId="90" fillId="33" borderId="45" xfId="0" applyNumberFormat="1" applyFont="1" applyFill="1" applyBorder="1" applyAlignment="1">
      <alignment horizontal="center" vertical="center" wrapText="1"/>
    </xf>
    <xf numFmtId="164" fontId="89" fillId="33" borderId="22" xfId="0" applyNumberFormat="1" applyFont="1" applyFill="1" applyBorder="1" applyAlignment="1">
      <alignment horizontal="center" vertical="center" wrapText="1"/>
    </xf>
    <xf numFmtId="0" fontId="89" fillId="33" borderId="40" xfId="0" applyFont="1" applyFill="1" applyBorder="1" applyAlignment="1">
      <alignment horizontal="left" vertical="top" wrapText="1"/>
    </xf>
    <xf numFmtId="0" fontId="89" fillId="33" borderId="41" xfId="0" applyFont="1" applyFill="1" applyBorder="1" applyAlignment="1">
      <alignment horizontal="left" vertical="top" wrapText="1"/>
    </xf>
    <xf numFmtId="0" fontId="89" fillId="33" borderId="46" xfId="0" applyFont="1" applyFill="1" applyBorder="1" applyAlignment="1">
      <alignment horizontal="left" vertical="top" wrapText="1"/>
    </xf>
  </cellXfs>
  <cellStyles count="240">
    <cellStyle name="_APL (B001)_Jan11_Rec 2" xfId="160" xr:uid="{00000000-0005-0000-0000-000000000000}"/>
    <cellStyle name="=C:\WINNT\SYSTEM32\COMMAND.COM 2" xfId="122" xr:uid="{00000000-0005-0000-0000-000001000000}"/>
    <cellStyle name="=C:\WINNT\SYSTEM32\COMMAND.COM 2 2" xfId="155" xr:uid="{00000000-0005-0000-0000-000002000000}"/>
    <cellStyle name="20% - Accent1" xfId="1" builtinId="30" customBuiltin="1"/>
    <cellStyle name="20% - Accent1 2" xfId="2" xr:uid="{00000000-0005-0000-0000-000004000000}"/>
    <cellStyle name="20% - Accent2" xfId="3" builtinId="34" customBuiltin="1"/>
    <cellStyle name="20% - Accent2 2" xfId="4" xr:uid="{00000000-0005-0000-0000-000006000000}"/>
    <cellStyle name="20% - Accent3" xfId="5" builtinId="38" customBuiltin="1"/>
    <cellStyle name="20% - Accent3 2" xfId="6" xr:uid="{00000000-0005-0000-0000-000008000000}"/>
    <cellStyle name="20% - Accent4" xfId="7" builtinId="42" customBuiltin="1"/>
    <cellStyle name="20% - Accent4 2" xfId="8" xr:uid="{00000000-0005-0000-0000-00000A000000}"/>
    <cellStyle name="20% - Accent5" xfId="9" builtinId="46" customBuiltin="1"/>
    <cellStyle name="20% - Accent5 2" xfId="10" xr:uid="{00000000-0005-0000-0000-00000C000000}"/>
    <cellStyle name="20% - Accent6" xfId="11" builtinId="50" customBuiltin="1"/>
    <cellStyle name="20% - Accent6 2" xfId="12" xr:uid="{00000000-0005-0000-0000-00000E000000}"/>
    <cellStyle name="40% - Accent1" xfId="13" builtinId="31" customBuiltin="1"/>
    <cellStyle name="40% - Accent1 2" xfId="14" xr:uid="{00000000-0005-0000-0000-000010000000}"/>
    <cellStyle name="40% - Accent2" xfId="15" builtinId="35" customBuiltin="1"/>
    <cellStyle name="40% - Accent2 2" xfId="16" xr:uid="{00000000-0005-0000-0000-000012000000}"/>
    <cellStyle name="40% - Accent3" xfId="17" builtinId="39" customBuiltin="1"/>
    <cellStyle name="40% - Accent3 2" xfId="18" xr:uid="{00000000-0005-0000-0000-000014000000}"/>
    <cellStyle name="40% - Accent4" xfId="19" builtinId="43" customBuiltin="1"/>
    <cellStyle name="40% - Accent4 2" xfId="20" xr:uid="{00000000-0005-0000-0000-000016000000}"/>
    <cellStyle name="40% - Accent5" xfId="21" builtinId="47" customBuiltin="1"/>
    <cellStyle name="40% - Accent5 2" xfId="22" xr:uid="{00000000-0005-0000-0000-000018000000}"/>
    <cellStyle name="40% - Accent6" xfId="23" builtinId="51" customBuiltin="1"/>
    <cellStyle name="40% - Accent6 2" xfId="24" xr:uid="{00000000-0005-0000-0000-00001A000000}"/>
    <cellStyle name="60% - Accent1" xfId="25" builtinId="32" customBuiltin="1"/>
    <cellStyle name="60% - Accent1 2" xfId="26" xr:uid="{00000000-0005-0000-0000-00001C000000}"/>
    <cellStyle name="60% - Accent2" xfId="27" builtinId="36" customBuiltin="1"/>
    <cellStyle name="60% - Accent2 2" xfId="28" xr:uid="{00000000-0005-0000-0000-00001E000000}"/>
    <cellStyle name="60% - Accent3" xfId="29" builtinId="40" customBuiltin="1"/>
    <cellStyle name="60% - Accent3 2" xfId="30" xr:uid="{00000000-0005-0000-0000-000020000000}"/>
    <cellStyle name="60% - Accent4" xfId="31" builtinId="44" customBuiltin="1"/>
    <cellStyle name="60% - Accent4 2" xfId="32" xr:uid="{00000000-0005-0000-0000-000022000000}"/>
    <cellStyle name="60% - Accent5" xfId="33" builtinId="48" customBuiltin="1"/>
    <cellStyle name="60% - Accent5 2" xfId="34" xr:uid="{00000000-0005-0000-0000-000024000000}"/>
    <cellStyle name="60% - Accent6" xfId="35" builtinId="52" customBuiltin="1"/>
    <cellStyle name="60% - Accent6 2" xfId="36" xr:uid="{00000000-0005-0000-0000-000026000000}"/>
    <cellStyle name="Accent1" xfId="37" builtinId="29" customBuiltin="1"/>
    <cellStyle name="Accent1 2" xfId="38" xr:uid="{00000000-0005-0000-0000-000028000000}"/>
    <cellStyle name="Accent2" xfId="39" builtinId="33" customBuiltin="1"/>
    <cellStyle name="Accent2 2" xfId="40" xr:uid="{00000000-0005-0000-0000-00002A000000}"/>
    <cellStyle name="Accent3" xfId="41" builtinId="37" customBuiltin="1"/>
    <cellStyle name="Accent3 2" xfId="42" xr:uid="{00000000-0005-0000-0000-00002C000000}"/>
    <cellStyle name="Accent4" xfId="43" builtinId="41" customBuiltin="1"/>
    <cellStyle name="Accent4 2" xfId="44" xr:uid="{00000000-0005-0000-0000-00002E000000}"/>
    <cellStyle name="Accent5" xfId="45" builtinId="45" customBuiltin="1"/>
    <cellStyle name="Accent5 2" xfId="46" xr:uid="{00000000-0005-0000-0000-000030000000}"/>
    <cellStyle name="Accent6" xfId="47" builtinId="49" customBuiltin="1"/>
    <cellStyle name="Accent6 2" xfId="48" xr:uid="{00000000-0005-0000-0000-000032000000}"/>
    <cellStyle name="Bad" xfId="49" builtinId="27" customBuiltin="1"/>
    <cellStyle name="Bad 2" xfId="50" xr:uid="{00000000-0005-0000-0000-000034000000}"/>
    <cellStyle name="Blockout" xfId="51" xr:uid="{00000000-0005-0000-0000-000035000000}"/>
    <cellStyle name="Blockout 2" xfId="52" xr:uid="{00000000-0005-0000-0000-000036000000}"/>
    <cellStyle name="Blockout 2 2" xfId="53" xr:uid="{00000000-0005-0000-0000-000037000000}"/>
    <cellStyle name="Blockout 2 2 2" xfId="171" xr:uid="{EB9F1D22-AC35-418D-A09D-E090F400618A}"/>
    <cellStyle name="Blockout 2 3" xfId="170" xr:uid="{B3112EEA-90B4-4C3A-B67B-02D15BDFAFDC}"/>
    <cellStyle name="Blockout 3" xfId="54" xr:uid="{00000000-0005-0000-0000-000038000000}"/>
    <cellStyle name="Blockout 3 2" xfId="172" xr:uid="{F11696E7-476C-4AA6-94B0-013154FF0747}"/>
    <cellStyle name="Blockout 4" xfId="169" xr:uid="{873181A8-6B6D-4D45-A011-576C4EAAD651}"/>
    <cellStyle name="Calculation" xfId="55" builtinId="22" customBuiltin="1"/>
    <cellStyle name="Calculation 2" xfId="56" xr:uid="{00000000-0005-0000-0000-00003A000000}"/>
    <cellStyle name="Check Cell" xfId="57" builtinId="23" customBuiltin="1"/>
    <cellStyle name="Check Cell 2" xfId="58" xr:uid="{00000000-0005-0000-0000-00003C000000}"/>
    <cellStyle name="Comma" xfId="59" builtinId="3"/>
    <cellStyle name="Comma 10" xfId="60" xr:uid="{00000000-0005-0000-0000-00003E000000}"/>
    <cellStyle name="Comma 10 2" xfId="61" xr:uid="{00000000-0005-0000-0000-00003F000000}"/>
    <cellStyle name="Comma 10 2 2" xfId="175" xr:uid="{5F79F6A1-5A7D-4E63-BB19-32C4B0A6F354}"/>
    <cellStyle name="Comma 10 3" xfId="174" xr:uid="{D371462E-E3F5-48B8-BBDA-DB4E419CCC2A}"/>
    <cellStyle name="Comma 11" xfId="162" xr:uid="{00000000-0005-0000-0000-000040000000}"/>
    <cellStyle name="Comma 11 2" xfId="165" xr:uid="{663F60FA-BC01-44C2-93E2-1071FC44FED8}"/>
    <cellStyle name="Comma 11 3" xfId="236" xr:uid="{79A6CDBC-F6C3-4126-A6CC-B2B253857941}"/>
    <cellStyle name="Comma 12" xfId="132" xr:uid="{00000000-0005-0000-0000-000041000000}"/>
    <cellStyle name="Comma 12 2" xfId="138" xr:uid="{00000000-0005-0000-0000-000042000000}"/>
    <cellStyle name="Comma 12 2 2" xfId="211" xr:uid="{BE282C06-6BF8-4911-8F06-D36ECBB9861D}"/>
    <cellStyle name="Comma 12 3" xfId="205" xr:uid="{D6F0A3B2-E249-4121-A216-F83402150AF5}"/>
    <cellStyle name="Comma 13" xfId="216" xr:uid="{56113F4B-E5C6-46F0-B2CD-99C633CB2DBC}"/>
    <cellStyle name="Comma 13 2" xfId="217" xr:uid="{358903DF-CE78-428D-8713-CCAB4646EBEA}"/>
    <cellStyle name="Comma 14" xfId="167" xr:uid="{86C321E3-9582-4BB9-8A6E-7FB9703304B6}"/>
    <cellStyle name="Comma 14 2" xfId="238" xr:uid="{EFD9F98E-D5AE-4C59-886E-2D382003D15A}"/>
    <cellStyle name="Comma 15" xfId="147" xr:uid="{00000000-0005-0000-0000-000043000000}"/>
    <cellStyle name="Comma 15 2" xfId="220" xr:uid="{A6341E4E-677B-4095-933D-FB21F0FF5AF4}"/>
    <cellStyle name="Comma 16" xfId="173" xr:uid="{5AA67C59-E37D-402E-A582-C716DC6171C5}"/>
    <cellStyle name="Comma 2" xfId="62" xr:uid="{00000000-0005-0000-0000-000044000000}"/>
    <cellStyle name="Comma 2 2" xfId="63" xr:uid="{00000000-0005-0000-0000-000045000000}"/>
    <cellStyle name="Comma 2 2 2" xfId="177" xr:uid="{ED1631AB-2D71-493C-BC95-544BC79ABA0B}"/>
    <cellStyle name="Comma 2 3" xfId="130" xr:uid="{00000000-0005-0000-0000-000046000000}"/>
    <cellStyle name="Comma 2 3 2" xfId="203" xr:uid="{09C1A7D6-CD5D-4F6A-8E31-6057802A490C}"/>
    <cellStyle name="Comma 2 4" xfId="176" xr:uid="{06025F32-6989-4983-BD84-9A97C7F9420C}"/>
    <cellStyle name="Comma 2 5" xfId="156" xr:uid="{00000000-0005-0000-0000-000047000000}"/>
    <cellStyle name="Comma 2 5 2" xfId="227" xr:uid="{6A15F76B-C174-4211-B8A3-18C4429F3E15}"/>
    <cellStyle name="Comma 3" xfId="64" xr:uid="{00000000-0005-0000-0000-000048000000}"/>
    <cellStyle name="Comma 3 10 3" xfId="161" xr:uid="{00000000-0005-0000-0000-000049000000}"/>
    <cellStyle name="Comma 3 10 3 2" xfId="230" xr:uid="{E612BBC1-5847-47F7-9882-9E37C2ED623C}"/>
    <cellStyle name="Comma 3 2" xfId="124" xr:uid="{00000000-0005-0000-0000-00004A000000}"/>
    <cellStyle name="Comma 3 2 2" xfId="157" xr:uid="{00000000-0005-0000-0000-00004B000000}"/>
    <cellStyle name="Comma 3 2 2 2" xfId="228" xr:uid="{1C611766-6C7A-4991-AA99-5639BE235E4F}"/>
    <cellStyle name="Comma 3 2 3" xfId="198" xr:uid="{127A16F0-A37A-4DAF-BA4E-60DE9CDE3223}"/>
    <cellStyle name="Comma 3 3" xfId="178" xr:uid="{65AFDD8C-040A-4FCC-827E-219F07F06C61}"/>
    <cellStyle name="Comma 4" xfId="121" xr:uid="{00000000-0005-0000-0000-00004C000000}"/>
    <cellStyle name="Comma 4 2" xfId="134" xr:uid="{00000000-0005-0000-0000-00004D000000}"/>
    <cellStyle name="Comma 4 2 2" xfId="159" xr:uid="{00000000-0005-0000-0000-00004E000000}"/>
    <cellStyle name="Comma 4 2 2 2" xfId="229" xr:uid="{858EEE40-D2AD-4535-810F-32B0AB7E3264}"/>
    <cellStyle name="Comma 4 2 3" xfId="207" xr:uid="{7DB72C38-F599-4496-B564-3929C8A6B632}"/>
    <cellStyle name="Comma 4 3" xfId="226" xr:uid="{198E57D1-927E-4CDA-9D12-DCD084C2C0B4}"/>
    <cellStyle name="Comma 4 4" xfId="197" xr:uid="{7C16D814-5700-4FFB-AC13-1D997B665A62}"/>
    <cellStyle name="Comma 5" xfId="129" xr:uid="{00000000-0005-0000-0000-00004F000000}"/>
    <cellStyle name="Comma 5 2" xfId="150" xr:uid="{00000000-0005-0000-0000-000050000000}"/>
    <cellStyle name="Comma 5 2 2" xfId="223" xr:uid="{20147FF3-07A1-484B-9475-0069E09B5747}"/>
    <cellStyle name="Comma 5 3" xfId="202" xr:uid="{4049197A-76A9-4715-936F-4FDBFB4C85B7}"/>
    <cellStyle name="Comma 6" xfId="135" xr:uid="{00000000-0005-0000-0000-000051000000}"/>
    <cellStyle name="Comma 6 2" xfId="118" xr:uid="{00000000-0005-0000-0000-000052000000}"/>
    <cellStyle name="Comma 6 2 2" xfId="195" xr:uid="{E51F3C37-3E04-430B-A0D4-10A5EF92C63C}"/>
    <cellStyle name="Comma 6 2 2 2 2" xfId="137" xr:uid="{00000000-0005-0000-0000-000053000000}"/>
    <cellStyle name="Comma 6 2 2 2 2 2" xfId="210" xr:uid="{8881816E-AEBC-4F8D-B9F6-2A9BFE6A2775}"/>
    <cellStyle name="Comma 6 3" xfId="208" xr:uid="{72A14E38-BA84-409B-A253-B077658691F0}"/>
    <cellStyle name="Comma 6 5" xfId="136" xr:uid="{00000000-0005-0000-0000-000054000000}"/>
    <cellStyle name="Comma 6 5 2" xfId="209" xr:uid="{FDA6EFB4-5B71-485C-B3A4-07826C8D0E34}"/>
    <cellStyle name="Comma 7" xfId="143" xr:uid="{00000000-0005-0000-0000-000055000000}"/>
    <cellStyle name="Comma 7 2" xfId="225" xr:uid="{946A437F-5731-4D08-879A-E3AE92E89BC4}"/>
    <cellStyle name="Comma 8" xfId="141" xr:uid="{00000000-0005-0000-0000-000056000000}"/>
    <cellStyle name="Comma 8 2" xfId="214" xr:uid="{2B9373F1-1311-4414-BBC3-CA3995D4F458}"/>
    <cellStyle name="Comma 9" xfId="153" xr:uid="{00000000-0005-0000-0000-000057000000}"/>
    <cellStyle name="Comma 9 2" xfId="234" xr:uid="{551F485A-175D-4ED5-8E4B-C415AF6D318F}"/>
    <cellStyle name="Currency 2" xfId="125" xr:uid="{00000000-0005-0000-0000-000058000000}"/>
    <cellStyle name="Currency 2 2" xfId="146" xr:uid="{00000000-0005-0000-0000-000059000000}"/>
    <cellStyle name="Currency 2 2 2" xfId="219" xr:uid="{C253FFB3-88AD-4D81-BDC7-12B993637291}"/>
    <cellStyle name="Currency 2 3" xfId="199" xr:uid="{ED73F351-2F55-4872-8CE2-D2737A10EF06}"/>
    <cellStyle name="Explanatory Text" xfId="65" builtinId="53" customBuiltin="1"/>
    <cellStyle name="Good" xfId="66" builtinId="26" customBuiltin="1"/>
    <cellStyle name="Good 2" xfId="67" xr:uid="{00000000-0005-0000-0000-00005C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xfId="213" xr:uid="{74B763A9-756A-44C0-A740-7CD1A4F7E208}"/>
    <cellStyle name="Hyperlink 2 2" xfId="142" xr:uid="{00000000-0005-0000-0000-000062000000}"/>
    <cellStyle name="Hyperlink 2 2 2" xfId="149" xr:uid="{00000000-0005-0000-0000-000063000000}"/>
    <cellStyle name="Hyperlink 4" xfId="215" xr:uid="{1F754C76-A963-475E-BBC1-2BD507895CF4}"/>
    <cellStyle name="Input" xfId="73" builtinId="20" customBuiltin="1"/>
    <cellStyle name="Input 2" xfId="74" xr:uid="{00000000-0005-0000-0000-000065000000}"/>
    <cellStyle name="Input1" xfId="75" xr:uid="{00000000-0005-0000-0000-000066000000}"/>
    <cellStyle name="Input1 2" xfId="76" xr:uid="{00000000-0005-0000-0000-000067000000}"/>
    <cellStyle name="Input1 2 2" xfId="77" xr:uid="{00000000-0005-0000-0000-000068000000}"/>
    <cellStyle name="Input1 2 2 2" xfId="181" xr:uid="{D64FD858-6769-4BA6-9803-E0D0EF19DE7A}"/>
    <cellStyle name="Input1 2 3" xfId="180" xr:uid="{64989DD3-F5C0-4C11-98CB-C7CAACAD314B}"/>
    <cellStyle name="Input1 3" xfId="78" xr:uid="{00000000-0005-0000-0000-000069000000}"/>
    <cellStyle name="Input1 3 2" xfId="182" xr:uid="{0D266313-A1D3-4DB0-AA64-90939C34015E}"/>
    <cellStyle name="Input1 4" xfId="179" xr:uid="{F6732D40-48CB-46AB-AA48-29D0D91A4787}"/>
    <cellStyle name="Input2" xfId="79" xr:uid="{00000000-0005-0000-0000-00006A000000}"/>
    <cellStyle name="Input2 2" xfId="80" xr:uid="{00000000-0005-0000-0000-00006B000000}"/>
    <cellStyle name="Input2 2 2" xfId="184" xr:uid="{FE80FDDD-B2BF-4613-99C2-C404A594AC82}"/>
    <cellStyle name="Input2 3" xfId="183" xr:uid="{A35C9445-0EF2-4888-AD94-13F4BA3FA8BD}"/>
    <cellStyle name="Input3" xfId="81" xr:uid="{00000000-0005-0000-0000-00006C000000}"/>
    <cellStyle name="Input3 2" xfId="82" xr:uid="{00000000-0005-0000-0000-00006D000000}"/>
    <cellStyle name="Input3 2 2" xfId="83" xr:uid="{00000000-0005-0000-0000-00006E000000}"/>
    <cellStyle name="Input3 2 2 2" xfId="187" xr:uid="{97383F02-89FE-47CB-AF59-D6ED242AE976}"/>
    <cellStyle name="Input3 2 3" xfId="186" xr:uid="{B5D13F9A-242E-4768-85C7-CDAD7D56B21D}"/>
    <cellStyle name="Input3 3" xfId="84" xr:uid="{00000000-0005-0000-0000-00006F000000}"/>
    <cellStyle name="Input3 3 2" xfId="188" xr:uid="{396A0DDF-4A4D-44D2-80F3-E707E91CB819}"/>
    <cellStyle name="Input3 4" xfId="185" xr:uid="{58DE0952-E017-490E-A8C2-37298E293A6A}"/>
    <cellStyle name="Linked Cell" xfId="85" builtinId="24" customBuiltin="1"/>
    <cellStyle name="Neutral" xfId="86" builtinId="28" customBuiltin="1"/>
    <cellStyle name="Neutral 2" xfId="87" xr:uid="{00000000-0005-0000-0000-000072000000}"/>
    <cellStyle name="Normal" xfId="0" builtinId="0"/>
    <cellStyle name="Normal 10" xfId="231" xr:uid="{F600CB8E-6C41-4989-9C85-2E81274240BE}"/>
    <cellStyle name="Normal 10 2 3" xfId="128" xr:uid="{00000000-0005-0000-0000-000074000000}"/>
    <cellStyle name="Normal 11" xfId="164" xr:uid="{9DDC1D73-FDC0-4F4F-A72B-62DB44A57EAE}"/>
    <cellStyle name="Normal 11 2" xfId="235" xr:uid="{AFAC923B-C96B-4F1D-8919-0BEF5DE33CD2}"/>
    <cellStyle name="Normal 12" xfId="166" xr:uid="{5D83B5B6-0D2B-4149-97EF-A29E820EE96B}"/>
    <cellStyle name="Normal 12 2" xfId="237" xr:uid="{901FACDD-5DFD-4783-89D6-A4C6BB543AD5}"/>
    <cellStyle name="Normal 13" xfId="168" xr:uid="{B3AD6071-7F63-43D0-A041-09C776C54C5A}"/>
    <cellStyle name="Normal 14" xfId="239" xr:uid="{8C6E2D85-A860-41B9-B3F9-DA1240A6FF47}"/>
    <cellStyle name="Normal 15" xfId="151" xr:uid="{00000000-0005-0000-0000-000075000000}"/>
    <cellStyle name="Normal 2" xfId="88" xr:uid="{00000000-0005-0000-0000-000076000000}"/>
    <cellStyle name="Normal 2 2" xfId="89" xr:uid="{00000000-0005-0000-0000-000077000000}"/>
    <cellStyle name="Normal 2 2 2" xfId="232" xr:uid="{F09A53A1-B0C0-4F39-B32F-3F8B9E20D8F6}"/>
    <cellStyle name="Normal 2 3" xfId="233" xr:uid="{AC196383-8EEC-4A90-9751-9BBDD5727A7A}"/>
    <cellStyle name="Normal 3" xfId="90" xr:uid="{00000000-0005-0000-0000-000078000000}"/>
    <cellStyle name="Normal 3 2" xfId="91" xr:uid="{00000000-0005-0000-0000-000079000000}"/>
    <cellStyle name="Normal 3 2 2" xfId="189" xr:uid="{D4977584-F829-4BE1-9D9B-BE446BF8AD3F}"/>
    <cellStyle name="Normal 3 3" xfId="145" xr:uid="{00000000-0005-0000-0000-00007A000000}"/>
    <cellStyle name="Normal 4" xfId="92" xr:uid="{00000000-0005-0000-0000-00007B000000}"/>
    <cellStyle name="Normal 4 2" xfId="120" xr:uid="{00000000-0005-0000-0000-00007C000000}"/>
    <cellStyle name="Normal 4 2 2" xfId="158" xr:uid="{00000000-0005-0000-0000-00007D000000}"/>
    <cellStyle name="Normal 4 3" xfId="154" xr:uid="{00000000-0005-0000-0000-00007E000000}"/>
    <cellStyle name="Normal 42" xfId="148" xr:uid="{00000000-0005-0000-0000-00007F000000}"/>
    <cellStyle name="Normal 42 2" xfId="222" xr:uid="{461D9B8A-37DF-48C1-B5F4-CDAD8DBB1E9D}"/>
    <cellStyle name="Normal 5" xfId="123" xr:uid="{00000000-0005-0000-0000-000080000000}"/>
    <cellStyle name="Normal 6" xfId="127" xr:uid="{00000000-0005-0000-0000-000081000000}"/>
    <cellStyle name="Normal 6 2" xfId="201" xr:uid="{C29EF6FF-9EEB-4F11-8ECD-84449123637A}"/>
    <cellStyle name="Normal 7" xfId="152" xr:uid="{00000000-0005-0000-0000-000082000000}"/>
    <cellStyle name="Normal 7 2" xfId="218" xr:uid="{DFB3F044-B98E-4AF0-B15E-2BF8749CC24A}"/>
    <cellStyle name="Normal 74" xfId="140" xr:uid="{00000000-0005-0000-0000-000083000000}"/>
    <cellStyle name="Normal 8" xfId="163" xr:uid="{00000000-0005-0000-0000-000084000000}"/>
    <cellStyle name="Normal 8 2" xfId="224" xr:uid="{74A262B9-6763-4897-90B1-BB4A938991A3}"/>
    <cellStyle name="Normal 9" xfId="144" xr:uid="{00000000-0005-0000-0000-000085000000}"/>
    <cellStyle name="Normal 9 2" xfId="221" xr:uid="{4C836659-4509-4D48-9AD6-F3C0E2D4027F}"/>
    <cellStyle name="Normal_2010 06 02 - Urgent RIN for Vic DNSPs revised proposals" xfId="93" xr:uid="{00000000-0005-0000-0000-000086000000}"/>
    <cellStyle name="Normal_2010 06 22 - AA - Scheme Templates for data collection" xfId="94" xr:uid="{00000000-0005-0000-0000-000087000000}"/>
    <cellStyle name="Normal_2010 06 22 - IE - Scheme Template for data collection" xfId="95" xr:uid="{00000000-0005-0000-0000-000088000000}"/>
    <cellStyle name="Normal_Book1" xfId="96" xr:uid="{00000000-0005-0000-0000-000089000000}"/>
    <cellStyle name="Normal_D11 2371025  Financial information - 2012 Draft RIN - Ausgrid" xfId="97" xr:uid="{00000000-0005-0000-0000-00008A000000}"/>
    <cellStyle name="Normal_D11 2371025  Financial information - 2012 Draft RIN - Ausgrid 2" xfId="98" xr:uid="{00000000-0005-0000-0000-00008B000000}"/>
    <cellStyle name="Normal_D12 1569  Opex, DMIS, EBSS - 2012 draft RIN - Ausgrid" xfId="99" xr:uid="{00000000-0005-0000-0000-00008F000000}"/>
    <cellStyle name="Normal_D12 16703  Overheads, Avoided Cost, ACS, Demand and Revenue - 2012 draft RIN - Ausgrid" xfId="100" xr:uid="{00000000-0005-0000-0000-000090000000}"/>
    <cellStyle name="Normal_D12 16703  Overheads, Avoided Cost, ACS, Demand and Revenue - 2012 draft RIN - Ausgrid 2" xfId="101" xr:uid="{00000000-0005-0000-0000-000091000000}"/>
    <cellStyle name="Normal_Sheet1" xfId="102" xr:uid="{00000000-0005-0000-0000-000094000000}"/>
    <cellStyle name="Note" xfId="103" builtinId="10" customBuiltin="1"/>
    <cellStyle name="Note 2" xfId="104" xr:uid="{00000000-0005-0000-0000-000097000000}"/>
    <cellStyle name="Note 2 2" xfId="191" xr:uid="{EDB8A89E-2ACA-4D1D-A3A4-9C99DF83987C}"/>
    <cellStyle name="Note 3" xfId="190" xr:uid="{A31BBBBF-CB32-4A73-B40E-7D42CFD98FB0}"/>
    <cellStyle name="Output" xfId="105" builtinId="21" customBuiltin="1"/>
    <cellStyle name="Output 2" xfId="106" xr:uid="{00000000-0005-0000-0000-000099000000}"/>
    <cellStyle name="Per cent" xfId="107" builtinId="5"/>
    <cellStyle name="Percent 2" xfId="119" xr:uid="{00000000-0005-0000-0000-00009B000000}"/>
    <cellStyle name="Percent 2 2" xfId="131" xr:uid="{00000000-0005-0000-0000-00009C000000}"/>
    <cellStyle name="Percent 2 2 2" xfId="204" xr:uid="{65F9C0F6-0CB3-4F66-A9A9-EEBDDCFCD801}"/>
    <cellStyle name="Percent 2 3" xfId="196" xr:uid="{EAAB640A-3307-4382-8D12-58CE8A98A7A9}"/>
    <cellStyle name="Percent 3" xfId="126" xr:uid="{00000000-0005-0000-0000-00009D000000}"/>
    <cellStyle name="Percent 3 2" xfId="200" xr:uid="{712E81DF-CFD2-4DB9-B9E8-CFADCABCBE5D}"/>
    <cellStyle name="Percent 4" xfId="133" xr:uid="{00000000-0005-0000-0000-00009E000000}"/>
    <cellStyle name="Percent 4 2" xfId="206" xr:uid="{1EF0EE76-8AEF-4C09-92D3-FCDD956793CE}"/>
    <cellStyle name="Percent 5" xfId="139" xr:uid="{00000000-0005-0000-0000-00009F000000}"/>
    <cellStyle name="Percent 5 2" xfId="212" xr:uid="{D180AA9C-9BC6-4CD5-9C31-A68666DEAC0D}"/>
    <cellStyle name="Style 1" xfId="108" xr:uid="{00000000-0005-0000-0000-0000A0000000}"/>
    <cellStyle name="Style 1 2" xfId="109" xr:uid="{00000000-0005-0000-0000-0000A1000000}"/>
    <cellStyle name="Style 1 2 2" xfId="110" xr:uid="{00000000-0005-0000-0000-0000A2000000}"/>
    <cellStyle name="Style 1 2 2 2" xfId="193" xr:uid="{BEB662CD-CF80-431B-B39A-8587ABAE2130}"/>
    <cellStyle name="Style 1 2 3" xfId="192" xr:uid="{C7540187-6B74-426B-85A0-FE67A02F0C4F}"/>
    <cellStyle name="Style 1 3" xfId="111" xr:uid="{00000000-0005-0000-0000-0000A3000000}"/>
    <cellStyle name="Style 1 3 2" xfId="194" xr:uid="{6D32B58D-6839-4E72-804F-3F04BC807169}"/>
    <cellStyle name="Table Heading" xfId="112" xr:uid="{00000000-0005-0000-0000-0000A4000000}"/>
    <cellStyle name="Table Text With Lines" xfId="113" xr:uid="{00000000-0005-0000-0000-0000A5000000}"/>
    <cellStyle name="Table Total Row" xfId="114" xr:uid="{00000000-0005-0000-0000-0000A6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CCFFCC"/>
      <color rgb="FFFFFFCC"/>
      <color rgb="FFCCE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7.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38"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37"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7.jp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84138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455706</xdr:colOff>
      <xdr:row>12</xdr:row>
      <xdr:rowOff>141878</xdr:rowOff>
    </xdr:from>
    <xdr:to>
      <xdr:col>8</xdr:col>
      <xdr:colOff>927552</xdr:colOff>
      <xdr:row>15</xdr:row>
      <xdr:rowOff>133369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213444" y="2670766"/>
          <a:ext cx="2881671" cy="56299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795337</xdr:colOff>
      <xdr:row>16</xdr:row>
      <xdr:rowOff>75875</xdr:rowOff>
    </xdr:from>
    <xdr:to>
      <xdr:col>9</xdr:col>
      <xdr:colOff>1981</xdr:colOff>
      <xdr:row>19</xdr:row>
      <xdr:rowOff>57150</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53075" y="3366763"/>
          <a:ext cx="2554681" cy="55277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762001</xdr:colOff>
      <xdr:row>8</xdr:row>
      <xdr:rowOff>93068</xdr:rowOff>
    </xdr:from>
    <xdr:to>
      <xdr:col>9</xdr:col>
      <xdr:colOff>9240</xdr:colOff>
      <xdr:row>11</xdr:row>
      <xdr:rowOff>100011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19739" y="1859956"/>
          <a:ext cx="2595276" cy="5784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620744</xdr:colOff>
      <xdr:row>64</xdr:row>
      <xdr:rowOff>25908</xdr:rowOff>
    </xdr:to>
    <xdr:pic>
      <xdr:nvPicPr>
        <xdr:cNvPr id="8" name="Picture 7">
          <a:extLst>
            <a:ext uri="{FF2B5EF4-FFF2-40B4-BE49-F238E27FC236}">
              <a16:creationId xmlns:a16="http://schemas.microsoft.com/office/drawing/2014/main" id="{F048FA38-8AB8-B002-8EC6-86AB670E5D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562088" cy="10693908"/>
        </a:xfrm>
        <a:prstGeom prst="rect">
          <a:avLst/>
        </a:prstGeom>
      </xdr:spPr>
    </xdr:pic>
    <xdr:clientData/>
  </xdr:twoCellAnchor>
  <xdr:twoCellAnchor editAs="oneCell">
    <xdr:from>
      <xdr:col>13</xdr:col>
      <xdr:colOff>0</xdr:colOff>
      <xdr:row>0</xdr:row>
      <xdr:rowOff>0</xdr:rowOff>
    </xdr:from>
    <xdr:to>
      <xdr:col>24</xdr:col>
      <xdr:colOff>620744</xdr:colOff>
      <xdr:row>64</xdr:row>
      <xdr:rowOff>25908</xdr:rowOff>
    </xdr:to>
    <xdr:pic>
      <xdr:nvPicPr>
        <xdr:cNvPr id="10" name="Picture 9">
          <a:extLst>
            <a:ext uri="{FF2B5EF4-FFF2-40B4-BE49-F238E27FC236}">
              <a16:creationId xmlns:a16="http://schemas.microsoft.com/office/drawing/2014/main" id="{6AAE900F-7FFF-6F87-AF5C-F14E83ECB44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03406" y="0"/>
          <a:ext cx="7562088" cy="1069390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620744</xdr:colOff>
      <xdr:row>64</xdr:row>
      <xdr:rowOff>25908</xdr:rowOff>
    </xdr:to>
    <xdr:pic>
      <xdr:nvPicPr>
        <xdr:cNvPr id="3" name="Picture 2">
          <a:extLst>
            <a:ext uri="{FF2B5EF4-FFF2-40B4-BE49-F238E27FC236}">
              <a16:creationId xmlns:a16="http://schemas.microsoft.com/office/drawing/2014/main" id="{E20CE419-3A29-6D74-1D73-5E6451B1E0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562088" cy="10693908"/>
        </a:xfrm>
        <a:prstGeom prst="rect">
          <a:avLst/>
        </a:prstGeom>
      </xdr:spPr>
    </xdr:pic>
    <xdr:clientData/>
  </xdr:twoCellAnchor>
  <xdr:twoCellAnchor editAs="oneCell">
    <xdr:from>
      <xdr:col>13</xdr:col>
      <xdr:colOff>0</xdr:colOff>
      <xdr:row>0</xdr:row>
      <xdr:rowOff>0</xdr:rowOff>
    </xdr:from>
    <xdr:to>
      <xdr:col>24</xdr:col>
      <xdr:colOff>620744</xdr:colOff>
      <xdr:row>64</xdr:row>
      <xdr:rowOff>25908</xdr:rowOff>
    </xdr:to>
    <xdr:pic>
      <xdr:nvPicPr>
        <xdr:cNvPr id="5" name="Picture 4">
          <a:extLst>
            <a:ext uri="{FF2B5EF4-FFF2-40B4-BE49-F238E27FC236}">
              <a16:creationId xmlns:a16="http://schemas.microsoft.com/office/drawing/2014/main" id="{BD6F39CE-FE3E-1047-F4E6-F99042F6779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03406" y="0"/>
          <a:ext cx="7562088" cy="1069390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620744</xdr:colOff>
      <xdr:row>64</xdr:row>
      <xdr:rowOff>25908</xdr:rowOff>
    </xdr:to>
    <xdr:pic>
      <xdr:nvPicPr>
        <xdr:cNvPr id="3" name="Picture 2">
          <a:extLst>
            <a:ext uri="{FF2B5EF4-FFF2-40B4-BE49-F238E27FC236}">
              <a16:creationId xmlns:a16="http://schemas.microsoft.com/office/drawing/2014/main" id="{8E597B73-6BE1-502C-3A00-60C424A36E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562088" cy="10693908"/>
        </a:xfrm>
        <a:prstGeom prst="rect">
          <a:avLst/>
        </a:prstGeom>
      </xdr:spPr>
    </xdr:pic>
    <xdr:clientData/>
  </xdr:twoCellAnchor>
  <xdr:twoCellAnchor editAs="oneCell">
    <xdr:from>
      <xdr:col>13</xdr:col>
      <xdr:colOff>0</xdr:colOff>
      <xdr:row>0</xdr:row>
      <xdr:rowOff>0</xdr:rowOff>
    </xdr:from>
    <xdr:to>
      <xdr:col>24</xdr:col>
      <xdr:colOff>620744</xdr:colOff>
      <xdr:row>64</xdr:row>
      <xdr:rowOff>25908</xdr:rowOff>
    </xdr:to>
    <xdr:pic>
      <xdr:nvPicPr>
        <xdr:cNvPr id="5" name="Picture 4">
          <a:extLst>
            <a:ext uri="{FF2B5EF4-FFF2-40B4-BE49-F238E27FC236}">
              <a16:creationId xmlns:a16="http://schemas.microsoft.com/office/drawing/2014/main" id="{3B8CD48D-48D5-CFC4-F9C1-E25ECC3848A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03406" y="0"/>
          <a:ext cx="7562088" cy="1069390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5070B74-95CB-44F7-A8C2-FAB9539E0B13}"/>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G22" totalsRowShown="0" headerRowDxfId="16" dataDxfId="15" totalsRowDxfId="14" totalsRowCellStyle="Normal 4">
  <autoFilter ref="A2:G22" xr:uid="{00000000-0009-0000-0100-000002000000}"/>
  <tableColumns count="7">
    <tableColumn id="1" xr3:uid="{00000000-0010-0000-0100-000001000000}" name="Date" dataDxfId="13" totalsRowDxfId="12" dataCellStyle="Normal 4"/>
    <tableColumn id="2" xr3:uid="{00000000-0010-0000-0100-000002000000}" name="APA amendment#" dataDxfId="11" totalsRowDxfId="10" dataCellStyle="Normal 4"/>
    <tableColumn id="3" xr3:uid="{00000000-0010-0000-0100-000003000000}" name="Worksheet" dataDxfId="9" totalsRowDxfId="8"/>
    <tableColumn id="4" xr3:uid="{00000000-0010-0000-0100-000004000000}" name="Table" dataDxfId="7" totalsRowDxfId="6"/>
    <tableColumn id="5" xr3:uid="{00000000-0010-0000-0100-000005000000}" name="Cell" dataDxfId="5" totalsRowDxfId="4"/>
    <tableColumn id="6" xr3:uid="{00000000-0010-0000-0100-000006000000}" name="Change" dataDxfId="3" totalsRowDxfId="2"/>
    <tableColumn id="7" xr3:uid="{00000000-0010-0000-0100-00000700000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Normal="100" workbookViewId="0"/>
  </sheetViews>
  <sheetFormatPr defaultColWidth="9.140625" defaultRowHeight="12.75"/>
  <cols>
    <col min="1" max="1" width="26.5703125" style="2" customWidth="1"/>
    <col min="2" max="2" width="23.5703125" style="2" customWidth="1"/>
    <col min="3" max="4" width="13.85546875" style="2" customWidth="1"/>
    <col min="5" max="5" width="15.140625" style="2" customWidth="1"/>
    <col min="6" max="8" width="11.140625" style="2" customWidth="1"/>
    <col min="9" max="11" width="12.85546875" style="2" customWidth="1"/>
    <col min="12" max="16384" width="9.140625" style="2"/>
  </cols>
  <sheetData>
    <row r="1" spans="1:9" ht="20.25">
      <c r="A1" s="1" t="s">
        <v>1</v>
      </c>
    </row>
    <row r="2" spans="1:9" ht="20.25">
      <c r="A2" s="1" t="s">
        <v>2</v>
      </c>
    </row>
    <row r="4" spans="1:9">
      <c r="A4" s="3" t="s">
        <v>3</v>
      </c>
    </row>
    <row r="5" spans="1:9" ht="13.5" thickBot="1"/>
    <row r="6" spans="1:9" ht="15.75">
      <c r="A6" s="421" t="s">
        <v>4</v>
      </c>
      <c r="B6" s="422"/>
      <c r="C6" s="422"/>
      <c r="D6" s="422"/>
      <c r="E6" s="422"/>
      <c r="F6" s="422"/>
      <c r="G6" s="422"/>
      <c r="H6" s="422"/>
      <c r="I6" s="423"/>
    </row>
    <row r="7" spans="1:9">
      <c r="A7" s="139" t="s">
        <v>5</v>
      </c>
      <c r="B7" s="137"/>
      <c r="C7" s="137"/>
      <c r="D7" s="137"/>
      <c r="E7" s="137"/>
      <c r="F7" s="137"/>
      <c r="G7" s="137"/>
      <c r="H7" s="137"/>
      <c r="I7" s="138"/>
    </row>
    <row r="8" spans="1:9">
      <c r="A8" s="136" t="s">
        <v>6</v>
      </c>
      <c r="B8" s="132"/>
      <c r="C8" s="132"/>
      <c r="D8" s="132"/>
      <c r="E8" s="132"/>
      <c r="F8" s="132"/>
      <c r="G8" s="132"/>
      <c r="H8" s="132"/>
      <c r="I8" s="133"/>
    </row>
    <row r="9" spans="1:9" ht="13.5" thickBot="1">
      <c r="A9" s="140" t="s">
        <v>7</v>
      </c>
      <c r="B9" s="134"/>
      <c r="C9" s="134"/>
      <c r="D9" s="134"/>
      <c r="E9" s="134"/>
      <c r="F9" s="134"/>
      <c r="G9" s="134"/>
      <c r="H9" s="134"/>
      <c r="I9" s="135"/>
    </row>
    <row r="10" spans="1:9">
      <c r="A10" s="441"/>
      <c r="B10" s="442"/>
      <c r="C10" s="442"/>
      <c r="D10" s="442"/>
      <c r="E10" s="442"/>
      <c r="F10" s="442"/>
      <c r="G10" s="442"/>
      <c r="H10" s="442"/>
      <c r="I10" s="442"/>
    </row>
    <row r="11" spans="1:9">
      <c r="A11" s="4" t="s">
        <v>8</v>
      </c>
      <c r="B11" s="5"/>
      <c r="C11" s="5"/>
      <c r="D11" s="5"/>
      <c r="E11" s="5"/>
      <c r="F11" s="5"/>
      <c r="G11" s="5"/>
    </row>
    <row r="12" spans="1:9">
      <c r="A12" s="6" t="s">
        <v>9</v>
      </c>
    </row>
    <row r="15" spans="1:9" ht="18">
      <c r="A15" s="142" t="s">
        <v>10</v>
      </c>
      <c r="B15" s="130"/>
      <c r="C15" s="443" t="s">
        <v>11</v>
      </c>
      <c r="D15" s="444"/>
      <c r="E15" s="444"/>
    </row>
    <row r="16" spans="1:9" ht="18">
      <c r="A16" s="143"/>
      <c r="B16" s="131"/>
    </row>
    <row r="17" spans="1:11" ht="18">
      <c r="A17" s="142" t="s">
        <v>12</v>
      </c>
      <c r="B17" s="130"/>
      <c r="C17" s="445" t="s">
        <v>13</v>
      </c>
      <c r="D17" s="446"/>
      <c r="E17" s="446"/>
    </row>
    <row r="18" spans="1:11" ht="18">
      <c r="A18" s="143"/>
      <c r="B18" s="131"/>
      <c r="C18" s="447"/>
      <c r="D18" s="448"/>
      <c r="E18" s="448"/>
    </row>
    <row r="19" spans="1:11" ht="18">
      <c r="A19" s="142" t="s">
        <v>14</v>
      </c>
      <c r="B19" s="130"/>
      <c r="C19" s="424" t="s">
        <v>15</v>
      </c>
      <c r="D19" s="425"/>
      <c r="E19" s="426"/>
    </row>
    <row r="20" spans="1:11">
      <c r="A20" s="144"/>
    </row>
    <row r="21" spans="1:11" ht="18">
      <c r="A21" s="142" t="s">
        <v>16</v>
      </c>
      <c r="B21" s="130"/>
      <c r="C21" s="427">
        <v>45839</v>
      </c>
      <c r="D21" s="428"/>
      <c r="E21" s="429"/>
    </row>
    <row r="22" spans="1:11">
      <c r="A22" s="144"/>
    </row>
    <row r="23" spans="1:11" ht="18">
      <c r="A23" s="142" t="s">
        <v>17</v>
      </c>
      <c r="B23" s="130"/>
      <c r="C23" s="427">
        <v>46203</v>
      </c>
      <c r="D23" s="428"/>
      <c r="E23" s="429"/>
    </row>
    <row r="25" spans="1:11" ht="18">
      <c r="A25" s="142" t="s">
        <v>18</v>
      </c>
      <c r="B25" s="130"/>
      <c r="C25" s="427">
        <v>46325</v>
      </c>
      <c r="D25" s="428"/>
      <c r="E25" s="429"/>
    </row>
    <row r="26" spans="1:11" ht="13.5" customHeight="1">
      <c r="A26" s="254"/>
      <c r="B26" s="255"/>
      <c r="C26" s="160"/>
      <c r="D26" s="160"/>
      <c r="E26" s="160"/>
    </row>
    <row r="27" spans="1:11" ht="18">
      <c r="A27" s="142" t="s">
        <v>19</v>
      </c>
      <c r="B27" s="130"/>
      <c r="C27" s="427">
        <v>46203</v>
      </c>
      <c r="D27" s="428"/>
      <c r="E27" s="429"/>
    </row>
    <row r="28" spans="1:11" ht="18">
      <c r="A28" s="256"/>
      <c r="B28" s="256"/>
    </row>
    <row r="29" spans="1:11" ht="58.5" customHeight="1">
      <c r="A29" s="430" t="s">
        <v>20</v>
      </c>
      <c r="B29" s="431"/>
      <c r="C29" s="432" t="s">
        <v>21</v>
      </c>
      <c r="D29" s="433"/>
      <c r="E29" s="434"/>
      <c r="F29" s="435" t="s">
        <v>22</v>
      </c>
      <c r="G29" s="436"/>
      <c r="H29" s="437"/>
      <c r="I29" s="438"/>
      <c r="J29" s="439"/>
      <c r="K29" s="440"/>
    </row>
    <row r="31" spans="1:11" ht="13.5" thickBot="1"/>
    <row r="32" spans="1:11">
      <c r="A32" s="126"/>
      <c r="B32" s="362"/>
      <c r="C32" s="362"/>
      <c r="D32" s="362"/>
      <c r="E32" s="362"/>
      <c r="F32" s="362"/>
      <c r="G32" s="362"/>
      <c r="H32" s="363"/>
    </row>
    <row r="33" spans="1:8" ht="15.75">
      <c r="A33" s="141" t="s">
        <v>23</v>
      </c>
      <c r="B33" s="414" t="s">
        <v>24</v>
      </c>
      <c r="C33" s="415"/>
      <c r="D33" s="417" t="s">
        <v>25</v>
      </c>
      <c r="E33" s="412"/>
      <c r="F33" s="412"/>
      <c r="G33" s="413"/>
      <c r="H33" s="43"/>
    </row>
    <row r="34" spans="1:8">
      <c r="A34" s="127"/>
      <c r="B34" s="414" t="s">
        <v>26</v>
      </c>
      <c r="C34" s="415"/>
      <c r="D34" s="417" t="s">
        <v>27</v>
      </c>
      <c r="E34" s="412"/>
      <c r="F34" s="412"/>
      <c r="G34" s="413"/>
      <c r="H34" s="43"/>
    </row>
    <row r="35" spans="1:8">
      <c r="A35" s="127"/>
      <c r="B35" s="41"/>
      <c r="C35" s="42" t="s">
        <v>28</v>
      </c>
      <c r="D35" s="69" t="s">
        <v>29</v>
      </c>
      <c r="E35" s="42" t="s">
        <v>30</v>
      </c>
      <c r="F35" s="69">
        <v>2000</v>
      </c>
      <c r="G35" s="41"/>
      <c r="H35" s="364"/>
    </row>
    <row r="36" spans="1:8">
      <c r="A36" s="127"/>
      <c r="B36" s="41"/>
      <c r="C36" s="41"/>
      <c r="D36" s="41"/>
      <c r="E36" s="365"/>
      <c r="F36" s="41"/>
      <c r="G36" s="41"/>
      <c r="H36" s="366"/>
    </row>
    <row r="37" spans="1:8" ht="15.75">
      <c r="A37" s="141" t="s">
        <v>31</v>
      </c>
      <c r="B37" s="414" t="s">
        <v>24</v>
      </c>
      <c r="C37" s="415"/>
      <c r="D37" s="416" t="s">
        <v>32</v>
      </c>
      <c r="E37" s="416"/>
      <c r="F37" s="416"/>
      <c r="G37" s="416"/>
      <c r="H37" s="364"/>
    </row>
    <row r="38" spans="1:8">
      <c r="A38" s="127"/>
      <c r="B38" s="414" t="s">
        <v>26</v>
      </c>
      <c r="C38" s="415"/>
      <c r="D38" s="416" t="s">
        <v>33</v>
      </c>
      <c r="E38" s="416"/>
      <c r="F38" s="416"/>
      <c r="G38" s="416"/>
      <c r="H38" s="364"/>
    </row>
    <row r="39" spans="1:8">
      <c r="A39" s="128"/>
      <c r="B39" s="41"/>
      <c r="C39" s="42" t="s">
        <v>28</v>
      </c>
      <c r="D39" s="69" t="s">
        <v>29</v>
      </c>
      <c r="E39" s="42" t="s">
        <v>30</v>
      </c>
      <c r="F39" s="69">
        <v>1225</v>
      </c>
      <c r="G39" s="41"/>
      <c r="H39" s="364"/>
    </row>
    <row r="40" spans="1:8" ht="13.5" thickBot="1">
      <c r="A40" s="129"/>
      <c r="B40" s="367"/>
      <c r="C40" s="367"/>
      <c r="D40" s="367"/>
      <c r="E40" s="367"/>
      <c r="F40" s="367"/>
      <c r="G40" s="367"/>
      <c r="H40" s="368"/>
    </row>
    <row r="41" spans="1:8">
      <c r="A41" s="126"/>
      <c r="B41" s="362"/>
      <c r="C41" s="362"/>
      <c r="D41" s="362"/>
      <c r="E41" s="362"/>
      <c r="F41" s="362"/>
      <c r="G41" s="41"/>
      <c r="H41" s="363"/>
    </row>
    <row r="42" spans="1:8">
      <c r="A42" s="128" t="s">
        <v>34</v>
      </c>
      <c r="B42" s="417" t="s">
        <v>35</v>
      </c>
      <c r="C42" s="412"/>
      <c r="D42" s="418"/>
      <c r="E42" s="418"/>
      <c r="F42" s="419"/>
      <c r="G42" s="41"/>
      <c r="H42" s="366"/>
    </row>
    <row r="43" spans="1:8">
      <c r="A43" s="128" t="s">
        <v>36</v>
      </c>
      <c r="B43" s="420" t="s">
        <v>37</v>
      </c>
      <c r="C43" s="412"/>
      <c r="D43" s="412"/>
      <c r="E43" s="412"/>
      <c r="F43" s="413"/>
      <c r="G43" s="41"/>
      <c r="H43" s="366"/>
    </row>
    <row r="44" spans="1:8">
      <c r="A44" s="128" t="s">
        <v>38</v>
      </c>
      <c r="B44" s="411" t="s">
        <v>39</v>
      </c>
      <c r="C44" s="412"/>
      <c r="D44" s="412"/>
      <c r="E44" s="412"/>
      <c r="F44" s="413"/>
      <c r="G44" s="41"/>
      <c r="H44" s="366"/>
    </row>
    <row r="45" spans="1:8" ht="13.5" thickBot="1">
      <c r="A45" s="129"/>
      <c r="B45" s="367"/>
      <c r="C45" s="367"/>
      <c r="D45" s="367"/>
      <c r="E45" s="367"/>
      <c r="F45" s="367"/>
      <c r="G45" s="367"/>
      <c r="H45" s="368"/>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4" type="noConversion"/>
  <dataValidations count="1">
    <dataValidation type="list" allowBlank="1" showInputMessage="1" showErrorMessage="1" sqref="C29:E29" xr:uid="{00000000-0002-0000-0100-000000000000}">
      <formula1>"Yes,No"</formula1>
    </dataValidation>
  </dataValidations>
  <hyperlinks>
    <hyperlink ref="B44" r:id="rId1" xr:uid="{00000000-0004-0000-0100-000000000000}"/>
  </hyperlinks>
  <pageMargins left="0.75" right="0.75" top="1" bottom="1" header="0.5" footer="0.5"/>
  <pageSetup paperSize="9" scale="80" orientation="landscape"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6"/>
    <pageSetUpPr fitToPage="1"/>
  </sheetPr>
  <dimension ref="A1:R62"/>
  <sheetViews>
    <sheetView zoomScaleNormal="100" workbookViewId="0"/>
  </sheetViews>
  <sheetFormatPr defaultColWidth="9.140625" defaultRowHeight="23.25"/>
  <cols>
    <col min="1" max="1" width="6.140625" style="7" customWidth="1"/>
    <col min="2" max="2" width="5.85546875" style="7" customWidth="1"/>
    <col min="3" max="4" width="16.85546875" style="7" customWidth="1"/>
    <col min="5" max="5" width="15" style="7" customWidth="1"/>
    <col min="6" max="6" width="5.85546875" style="7" customWidth="1"/>
    <col min="7" max="8" width="16.85546875" style="7" customWidth="1"/>
    <col min="9" max="9" width="13.140625" style="7" customWidth="1"/>
    <col min="10" max="10" width="6" style="7" customWidth="1"/>
    <col min="11" max="11" width="3.85546875" style="7" customWidth="1"/>
    <col min="12" max="17" width="10.85546875" style="7" customWidth="1"/>
    <col min="18" max="18" width="4" style="7" customWidth="1"/>
    <col min="19" max="16384" width="9.140625" style="7"/>
  </cols>
  <sheetData>
    <row r="1" spans="1:18" ht="23.25" customHeight="1" thickBot="1">
      <c r="A1" s="7" t="s">
        <v>40</v>
      </c>
    </row>
    <row r="2" spans="1:18" ht="15" customHeight="1">
      <c r="B2" s="52"/>
      <c r="C2" s="44"/>
      <c r="D2" s="44"/>
      <c r="E2" s="44"/>
      <c r="F2" s="44"/>
      <c r="G2" s="44"/>
      <c r="H2" s="44"/>
      <c r="I2" s="44"/>
      <c r="J2" s="45"/>
    </row>
    <row r="3" spans="1:18" ht="21" customHeight="1">
      <c r="B3" s="53"/>
      <c r="C3" s="46"/>
      <c r="D3" s="47"/>
      <c r="E3" s="46"/>
      <c r="F3" s="47" t="s">
        <v>41</v>
      </c>
      <c r="G3" s="46"/>
      <c r="H3" s="47"/>
      <c r="I3" s="46"/>
      <c r="J3" s="48"/>
      <c r="K3" s="8"/>
      <c r="L3" s="8"/>
      <c r="M3" s="8"/>
      <c r="N3" s="8"/>
      <c r="O3" s="8"/>
      <c r="P3" s="8"/>
      <c r="Q3" s="8"/>
      <c r="R3" s="9"/>
    </row>
    <row r="4" spans="1:18" ht="15" customHeight="1" thickBot="1">
      <c r="B4" s="53"/>
      <c r="C4" s="49"/>
      <c r="D4" s="50"/>
      <c r="E4" s="49"/>
      <c r="F4" s="49"/>
      <c r="G4" s="49"/>
      <c r="H4" s="51"/>
      <c r="I4" s="49"/>
      <c r="J4" s="48"/>
      <c r="K4" s="10"/>
      <c r="L4" s="10"/>
      <c r="M4" s="10"/>
      <c r="N4" s="10"/>
      <c r="O4" s="10"/>
      <c r="P4" s="10"/>
      <c r="Q4" s="10"/>
    </row>
    <row r="5" spans="1:18" s="10" customFormat="1" ht="20.100000000000001" customHeight="1">
      <c r="B5" s="54"/>
      <c r="C5" s="55"/>
      <c r="D5" s="55"/>
      <c r="E5" s="55"/>
      <c r="F5" s="55"/>
      <c r="G5" s="55"/>
      <c r="H5" s="55"/>
      <c r="I5" s="55"/>
      <c r="J5" s="56"/>
      <c r="K5" s="11"/>
      <c r="R5" s="8"/>
    </row>
    <row r="6" spans="1:18" s="10" customFormat="1" ht="15" customHeight="1">
      <c r="B6" s="57"/>
      <c r="C6" s="58"/>
      <c r="D6" s="58"/>
      <c r="E6" s="58"/>
      <c r="F6" s="58"/>
      <c r="G6" s="58"/>
      <c r="H6" s="58"/>
      <c r="I6" s="58"/>
      <c r="J6" s="59"/>
      <c r="K6" s="11"/>
      <c r="R6" s="8"/>
    </row>
    <row r="7" spans="1:18" s="10" customFormat="1" ht="15" customHeight="1">
      <c r="B7" s="57"/>
      <c r="C7" s="58"/>
      <c r="D7" s="58"/>
      <c r="E7" s="58"/>
      <c r="F7" s="58"/>
      <c r="G7" s="58"/>
      <c r="H7" s="58"/>
      <c r="I7" s="58"/>
      <c r="J7" s="59"/>
      <c r="K7" s="11"/>
      <c r="R7" s="8"/>
    </row>
    <row r="8" spans="1:18" s="10" customFormat="1" ht="15" customHeight="1">
      <c r="B8" s="57"/>
      <c r="C8" s="58"/>
      <c r="D8" s="58"/>
      <c r="E8" s="58"/>
      <c r="F8" s="58"/>
      <c r="G8" s="58"/>
      <c r="H8" s="58"/>
      <c r="I8" s="58"/>
      <c r="J8" s="59"/>
      <c r="K8" s="11"/>
      <c r="R8" s="8"/>
    </row>
    <row r="9" spans="1:18" s="10" customFormat="1" ht="15" customHeight="1">
      <c r="B9" s="57"/>
      <c r="C9" s="58"/>
      <c r="D9" s="58"/>
      <c r="E9" s="58"/>
      <c r="F9" s="58"/>
      <c r="G9" s="58"/>
      <c r="H9" s="58"/>
      <c r="I9" s="58"/>
      <c r="J9" s="59"/>
      <c r="K9" s="11"/>
      <c r="R9" s="8"/>
    </row>
    <row r="10" spans="1:18" s="10" customFormat="1" ht="15" customHeight="1">
      <c r="B10" s="57"/>
      <c r="C10" s="58"/>
      <c r="D10" s="58"/>
      <c r="E10" s="58"/>
      <c r="F10" s="58"/>
      <c r="G10" s="58"/>
      <c r="H10" s="58"/>
      <c r="I10" s="58"/>
      <c r="J10" s="59"/>
      <c r="K10" s="11"/>
      <c r="R10" s="8"/>
    </row>
    <row r="11" spans="1:18" s="10" customFormat="1" ht="15" customHeight="1">
      <c r="B11" s="57"/>
      <c r="C11" s="58"/>
      <c r="D11" s="58"/>
      <c r="E11" s="58"/>
      <c r="F11" s="58"/>
      <c r="G11" s="58"/>
      <c r="H11" s="58"/>
      <c r="I11" s="58"/>
      <c r="J11" s="59"/>
      <c r="K11" s="11"/>
      <c r="R11" s="8"/>
    </row>
    <row r="12" spans="1:18" s="10" customFormat="1" ht="15" customHeight="1">
      <c r="B12" s="57"/>
      <c r="C12" s="58"/>
      <c r="D12" s="58"/>
      <c r="E12" s="58"/>
      <c r="F12" s="58"/>
      <c r="G12" s="58"/>
      <c r="H12" s="58"/>
      <c r="I12" s="58"/>
      <c r="J12" s="59"/>
      <c r="K12" s="11"/>
      <c r="R12" s="8"/>
    </row>
    <row r="13" spans="1:18" s="10" customFormat="1" ht="15" customHeight="1">
      <c r="B13" s="57"/>
      <c r="C13" s="58"/>
      <c r="D13" s="58"/>
      <c r="E13" s="58"/>
      <c r="F13" s="58"/>
      <c r="G13" s="58"/>
      <c r="H13" s="58"/>
      <c r="I13" s="58"/>
      <c r="J13" s="59"/>
      <c r="K13" s="11"/>
      <c r="R13" s="8"/>
    </row>
    <row r="14" spans="1:18" s="10" customFormat="1" ht="15" customHeight="1">
      <c r="B14" s="57"/>
      <c r="C14" s="58"/>
      <c r="D14" s="58"/>
      <c r="E14" s="58"/>
      <c r="F14" s="58"/>
      <c r="G14" s="58"/>
      <c r="H14" s="58"/>
      <c r="I14" s="58"/>
      <c r="J14" s="59"/>
      <c r="K14" s="11"/>
      <c r="R14" s="8"/>
    </row>
    <row r="15" spans="1:18" s="10" customFormat="1" ht="15" customHeight="1">
      <c r="B15" s="57"/>
      <c r="C15" s="58"/>
      <c r="D15" s="58"/>
      <c r="E15" s="58"/>
      <c r="F15" s="58"/>
      <c r="G15" s="58"/>
      <c r="H15" s="58"/>
      <c r="I15" s="58"/>
      <c r="J15" s="59"/>
      <c r="K15" s="11"/>
      <c r="R15" s="8"/>
    </row>
    <row r="16" spans="1:18" s="10" customFormat="1" ht="15" customHeight="1">
      <c r="B16" s="57"/>
      <c r="C16" s="58"/>
      <c r="D16" s="58"/>
      <c r="E16" s="58"/>
      <c r="F16" s="58"/>
      <c r="G16" s="58"/>
      <c r="H16" s="58"/>
      <c r="I16" s="58"/>
      <c r="J16" s="59"/>
      <c r="K16" s="11"/>
      <c r="R16" s="8"/>
    </row>
    <row r="17" spans="2:18" s="10" customFormat="1" ht="15" customHeight="1">
      <c r="B17" s="57"/>
      <c r="C17" s="58"/>
      <c r="D17" s="58"/>
      <c r="E17" s="58"/>
      <c r="F17" s="58"/>
      <c r="G17" s="58"/>
      <c r="H17" s="58"/>
      <c r="I17" s="58"/>
      <c r="J17" s="59"/>
      <c r="K17" s="11"/>
      <c r="R17" s="8"/>
    </row>
    <row r="18" spans="2:18" s="10" customFormat="1" ht="15" customHeight="1">
      <c r="B18" s="57"/>
      <c r="C18" s="449"/>
      <c r="D18" s="449"/>
      <c r="E18" s="449"/>
      <c r="F18" s="58"/>
      <c r="G18" s="58"/>
      <c r="H18" s="58"/>
      <c r="I18" s="58"/>
      <c r="J18" s="59"/>
      <c r="K18" s="11"/>
      <c r="R18" s="8"/>
    </row>
    <row r="19" spans="2:18" s="10" customFormat="1" ht="15" customHeight="1">
      <c r="B19" s="57"/>
      <c r="C19" s="58"/>
      <c r="D19" s="58"/>
      <c r="E19" s="58"/>
      <c r="F19" s="58"/>
      <c r="G19" s="58"/>
      <c r="H19" s="58"/>
      <c r="I19" s="58"/>
      <c r="J19" s="59"/>
      <c r="K19" s="11"/>
      <c r="L19" s="33"/>
      <c r="R19" s="8"/>
    </row>
    <row r="20" spans="2:18" s="10" customFormat="1" ht="15" customHeight="1">
      <c r="B20" s="57"/>
      <c r="C20" s="58"/>
      <c r="D20" s="58"/>
      <c r="E20" s="58"/>
      <c r="F20" s="58"/>
      <c r="G20" s="58"/>
      <c r="H20" s="58"/>
      <c r="I20" s="58"/>
      <c r="J20" s="59"/>
      <c r="K20" s="11"/>
      <c r="R20" s="8"/>
    </row>
    <row r="21" spans="2:18" s="10" customFormat="1" ht="15" customHeight="1">
      <c r="B21" s="57"/>
      <c r="C21" s="58"/>
      <c r="D21" s="58"/>
      <c r="E21" s="58"/>
      <c r="F21" s="58"/>
      <c r="G21" s="58"/>
      <c r="H21" s="58"/>
      <c r="I21" s="58"/>
      <c r="J21" s="59"/>
      <c r="K21" s="11"/>
      <c r="R21" s="8"/>
    </row>
    <row r="22" spans="2:18" s="10" customFormat="1" ht="15" customHeight="1">
      <c r="B22" s="57"/>
      <c r="C22" s="58"/>
      <c r="D22" s="58"/>
      <c r="E22" s="58"/>
      <c r="F22" s="58"/>
      <c r="G22" s="58"/>
      <c r="H22" s="58"/>
      <c r="I22" s="58"/>
      <c r="J22" s="59"/>
      <c r="K22" s="11"/>
      <c r="R22" s="8"/>
    </row>
    <row r="23" spans="2:18" s="10" customFormat="1" ht="15" customHeight="1">
      <c r="B23" s="57"/>
      <c r="C23" s="58"/>
      <c r="D23" s="58"/>
      <c r="E23" s="58"/>
      <c r="F23" s="58"/>
      <c r="G23" s="58"/>
      <c r="H23" s="58"/>
      <c r="I23" s="58"/>
      <c r="J23" s="59"/>
      <c r="K23" s="11"/>
      <c r="R23" s="8"/>
    </row>
    <row r="24" spans="2:18" s="10" customFormat="1" ht="15" customHeight="1">
      <c r="B24" s="57"/>
      <c r="C24" s="58"/>
      <c r="D24" s="58"/>
      <c r="E24" s="58"/>
      <c r="F24" s="58"/>
      <c r="G24" s="58"/>
      <c r="H24" s="58"/>
      <c r="I24" s="58"/>
      <c r="J24" s="59"/>
      <c r="K24" s="11"/>
      <c r="R24" s="8"/>
    </row>
    <row r="25" spans="2:18" s="10" customFormat="1" ht="15.75" customHeight="1">
      <c r="B25" s="57"/>
      <c r="C25" s="58"/>
      <c r="D25" s="58"/>
      <c r="E25" s="58"/>
      <c r="F25" s="58"/>
      <c r="G25" s="58"/>
      <c r="H25" s="58"/>
      <c r="I25" s="58"/>
      <c r="J25" s="59"/>
      <c r="K25" s="11"/>
      <c r="R25" s="8"/>
    </row>
    <row r="26" spans="2:18" s="10" customFormat="1" ht="15.75" customHeight="1">
      <c r="B26" s="57"/>
      <c r="C26" s="58"/>
      <c r="D26" s="58"/>
      <c r="E26" s="58"/>
      <c r="F26" s="58"/>
      <c r="G26" s="58"/>
      <c r="H26" s="58"/>
      <c r="I26" s="58"/>
      <c r="J26" s="59"/>
      <c r="K26" s="11"/>
      <c r="R26" s="8"/>
    </row>
    <row r="27" spans="2:18" s="10" customFormat="1" ht="15" customHeight="1">
      <c r="B27" s="57"/>
      <c r="C27" s="58"/>
      <c r="D27" s="58"/>
      <c r="E27" s="58"/>
      <c r="F27" s="58"/>
      <c r="G27" s="58"/>
      <c r="H27" s="58"/>
      <c r="I27" s="58"/>
      <c r="J27" s="59"/>
      <c r="K27" s="11"/>
      <c r="R27" s="8"/>
    </row>
    <row r="28" spans="2:18" s="10" customFormat="1" ht="15" customHeight="1">
      <c r="B28" s="57"/>
      <c r="C28" s="58"/>
      <c r="D28" s="58"/>
      <c r="E28" s="58"/>
      <c r="F28" s="58"/>
      <c r="G28" s="58"/>
      <c r="H28" s="58"/>
      <c r="I28" s="58"/>
      <c r="J28" s="59"/>
      <c r="K28" s="11"/>
      <c r="R28" s="8"/>
    </row>
    <row r="29" spans="2:18" s="10" customFormat="1" ht="15" customHeight="1">
      <c r="B29" s="57"/>
      <c r="C29" s="58"/>
      <c r="D29" s="58"/>
      <c r="E29" s="58"/>
      <c r="F29" s="58"/>
      <c r="G29" s="58"/>
      <c r="H29" s="58"/>
      <c r="I29" s="58"/>
      <c r="J29" s="59"/>
      <c r="K29" s="11"/>
      <c r="R29" s="8"/>
    </row>
    <row r="30" spans="2:18" s="10" customFormat="1" ht="15" customHeight="1">
      <c r="B30" s="57"/>
      <c r="C30" s="58"/>
      <c r="D30" s="60"/>
      <c r="E30" s="58"/>
      <c r="F30" s="58"/>
      <c r="G30" s="58"/>
      <c r="H30" s="58"/>
      <c r="I30" s="58"/>
      <c r="J30" s="59"/>
      <c r="K30" s="11"/>
      <c r="R30" s="8"/>
    </row>
    <row r="31" spans="2:18" s="10" customFormat="1" ht="15" customHeight="1">
      <c r="B31" s="57"/>
      <c r="C31" s="60"/>
      <c r="D31" s="60"/>
      <c r="E31" s="58"/>
      <c r="F31" s="58"/>
      <c r="G31" s="58"/>
      <c r="H31" s="58"/>
      <c r="I31" s="58"/>
      <c r="J31" s="59"/>
      <c r="K31" s="11"/>
      <c r="R31" s="8"/>
    </row>
    <row r="32" spans="2:18" s="10" customFormat="1" ht="15" customHeight="1">
      <c r="B32" s="57"/>
      <c r="C32" s="60"/>
      <c r="D32" s="60"/>
      <c r="E32" s="58"/>
      <c r="F32" s="58"/>
      <c r="G32" s="58"/>
      <c r="H32" s="58"/>
      <c r="I32" s="58"/>
      <c r="J32" s="59"/>
      <c r="K32" s="11"/>
      <c r="R32" s="8"/>
    </row>
    <row r="33" spans="2:18" s="10" customFormat="1" ht="15" customHeight="1">
      <c r="B33" s="57"/>
      <c r="C33" s="60"/>
      <c r="D33" s="60"/>
      <c r="E33" s="58"/>
      <c r="F33" s="58"/>
      <c r="G33" s="58"/>
      <c r="H33" s="58"/>
      <c r="I33" s="58"/>
      <c r="J33" s="59"/>
      <c r="K33" s="11"/>
      <c r="R33" s="8"/>
    </row>
    <row r="34" spans="2:18" s="10" customFormat="1" ht="15" customHeight="1">
      <c r="B34" s="57"/>
      <c r="C34" s="58"/>
      <c r="D34" s="58"/>
      <c r="E34" s="58"/>
      <c r="F34" s="58"/>
      <c r="G34" s="58"/>
      <c r="H34" s="58"/>
      <c r="I34" s="58"/>
      <c r="J34" s="59"/>
      <c r="K34" s="11"/>
      <c r="R34" s="8"/>
    </row>
    <row r="35" spans="2:18" s="10" customFormat="1" ht="15" customHeight="1">
      <c r="B35" s="57"/>
      <c r="C35" s="58"/>
      <c r="D35" s="58"/>
      <c r="E35" s="58"/>
      <c r="F35" s="58"/>
      <c r="G35" s="58"/>
      <c r="H35" s="58"/>
      <c r="I35" s="58"/>
      <c r="J35" s="59"/>
      <c r="K35" s="12"/>
      <c r="L35" s="8"/>
      <c r="M35" s="8"/>
      <c r="N35" s="8"/>
      <c r="O35" s="8"/>
      <c r="P35" s="8"/>
      <c r="Q35" s="8"/>
      <c r="R35" s="8"/>
    </row>
    <row r="36" spans="2:18" s="10" customFormat="1" ht="15" customHeight="1">
      <c r="B36" s="57"/>
      <c r="C36" s="58"/>
      <c r="D36" s="58"/>
      <c r="E36" s="58"/>
      <c r="F36" s="58"/>
      <c r="G36" s="58"/>
      <c r="H36" s="58"/>
      <c r="I36" s="58"/>
      <c r="J36" s="59"/>
      <c r="K36" s="12"/>
      <c r="L36" s="8"/>
      <c r="M36" s="8"/>
      <c r="N36" s="8"/>
      <c r="O36" s="8"/>
      <c r="P36" s="8"/>
      <c r="Q36" s="8"/>
      <c r="R36" s="8"/>
    </row>
    <row r="37" spans="2:18" s="10" customFormat="1" ht="15" customHeight="1">
      <c r="B37" s="57"/>
      <c r="C37" s="58"/>
      <c r="D37" s="58"/>
      <c r="E37" s="58"/>
      <c r="F37" s="58"/>
      <c r="G37" s="58"/>
      <c r="H37" s="58"/>
      <c r="I37" s="58"/>
      <c r="J37" s="59"/>
      <c r="K37" s="12"/>
      <c r="L37" s="8"/>
      <c r="M37" s="8"/>
      <c r="N37" s="8"/>
      <c r="O37" s="8"/>
      <c r="P37" s="8"/>
      <c r="Q37" s="8"/>
      <c r="R37" s="8"/>
    </row>
    <row r="38" spans="2:18" s="10" customFormat="1" ht="15" customHeight="1">
      <c r="B38" s="57"/>
      <c r="C38" s="58"/>
      <c r="D38" s="58"/>
      <c r="E38" s="58"/>
      <c r="F38" s="58"/>
      <c r="G38" s="58"/>
      <c r="H38" s="58"/>
      <c r="I38" s="58"/>
      <c r="J38" s="59"/>
      <c r="K38" s="12"/>
      <c r="L38" s="8"/>
      <c r="M38" s="8"/>
      <c r="N38" s="8"/>
      <c r="O38" s="8"/>
      <c r="P38" s="8"/>
      <c r="Q38" s="8"/>
      <c r="R38" s="8"/>
    </row>
    <row r="39" spans="2:18" s="10" customFormat="1" ht="15" customHeight="1">
      <c r="B39" s="57"/>
      <c r="C39" s="58"/>
      <c r="D39" s="58"/>
      <c r="E39" s="58"/>
      <c r="F39" s="58"/>
      <c r="G39" s="58"/>
      <c r="H39" s="58"/>
      <c r="I39" s="58"/>
      <c r="J39" s="59"/>
      <c r="K39" s="12"/>
      <c r="L39" s="8"/>
      <c r="M39" s="8"/>
      <c r="N39" s="8"/>
      <c r="O39" s="8"/>
      <c r="P39" s="8"/>
      <c r="Q39" s="8"/>
      <c r="R39" s="8"/>
    </row>
    <row r="40" spans="2:18" s="10" customFormat="1" ht="15" customHeight="1">
      <c r="B40" s="57"/>
      <c r="C40" s="58"/>
      <c r="D40" s="58"/>
      <c r="E40" s="58"/>
      <c r="F40" s="58"/>
      <c r="G40" s="58"/>
      <c r="H40" s="58"/>
      <c r="I40" s="58"/>
      <c r="J40" s="59"/>
      <c r="K40" s="12"/>
      <c r="L40" s="8"/>
      <c r="M40" s="8"/>
      <c r="N40" s="8"/>
      <c r="O40" s="8"/>
      <c r="P40" s="8"/>
      <c r="Q40" s="8"/>
      <c r="R40" s="8"/>
    </row>
    <row r="41" spans="2:18" s="10" customFormat="1" ht="15" customHeight="1">
      <c r="B41" s="57"/>
      <c r="C41" s="58"/>
      <c r="D41" s="58"/>
      <c r="E41" s="58"/>
      <c r="F41" s="58"/>
      <c r="G41" s="58"/>
      <c r="H41" s="58"/>
      <c r="I41" s="58"/>
      <c r="J41" s="59"/>
      <c r="K41" s="12"/>
      <c r="L41" s="8"/>
      <c r="M41" s="8"/>
      <c r="N41" s="8"/>
      <c r="O41" s="8"/>
      <c r="P41" s="8"/>
      <c r="Q41" s="8"/>
      <c r="R41" s="8"/>
    </row>
    <row r="42" spans="2:18" s="10" customFormat="1" ht="15" customHeight="1">
      <c r="B42" s="57"/>
      <c r="C42" s="58"/>
      <c r="D42" s="58"/>
      <c r="E42" s="58"/>
      <c r="F42" s="58"/>
      <c r="G42" s="58"/>
      <c r="H42" s="58"/>
      <c r="I42" s="58"/>
      <c r="J42" s="59"/>
      <c r="K42" s="12"/>
      <c r="L42" s="8"/>
      <c r="M42" s="8"/>
      <c r="N42" s="8"/>
      <c r="O42" s="8"/>
      <c r="P42" s="8"/>
      <c r="Q42" s="8"/>
      <c r="R42" s="8"/>
    </row>
    <row r="43" spans="2:18" s="10" customFormat="1" ht="15" customHeight="1">
      <c r="B43" s="57"/>
      <c r="C43" s="58"/>
      <c r="D43" s="58"/>
      <c r="E43" s="58"/>
      <c r="F43" s="61"/>
      <c r="G43" s="58"/>
      <c r="H43" s="58"/>
      <c r="I43" s="58"/>
      <c r="J43" s="59"/>
      <c r="K43" s="12"/>
      <c r="L43" s="8"/>
      <c r="M43" s="8"/>
      <c r="N43" s="8"/>
      <c r="O43" s="8"/>
      <c r="P43" s="8"/>
      <c r="Q43" s="8"/>
      <c r="R43" s="8"/>
    </row>
    <row r="44" spans="2:18" s="10" customFormat="1" ht="15" customHeight="1">
      <c r="B44" s="57"/>
      <c r="C44" s="58"/>
      <c r="D44" s="58"/>
      <c r="E44" s="58"/>
      <c r="F44" s="61"/>
      <c r="G44" s="58"/>
      <c r="H44" s="168"/>
      <c r="I44" s="168"/>
      <c r="J44" s="59"/>
      <c r="K44" s="12"/>
      <c r="L44" s="8"/>
      <c r="M44" s="8"/>
      <c r="N44" s="8"/>
      <c r="O44" s="8"/>
      <c r="P44" s="8"/>
      <c r="Q44" s="8"/>
      <c r="R44" s="8"/>
    </row>
    <row r="45" spans="2:18" s="10" customFormat="1" ht="15" customHeight="1">
      <c r="B45" s="57"/>
      <c r="C45" s="58"/>
      <c r="D45" s="58"/>
      <c r="E45" s="58"/>
      <c r="F45" s="61"/>
      <c r="G45" s="58"/>
      <c r="H45" s="58"/>
      <c r="I45" s="58"/>
      <c r="J45" s="59"/>
      <c r="K45" s="12"/>
      <c r="L45" s="8"/>
      <c r="M45" s="8"/>
      <c r="N45" s="8"/>
      <c r="O45" s="8"/>
      <c r="P45" s="8"/>
      <c r="Q45" s="8"/>
      <c r="R45" s="8"/>
    </row>
    <row r="46" spans="2:18" s="10" customFormat="1" ht="15" customHeight="1">
      <c r="B46" s="57"/>
      <c r="C46" s="58"/>
      <c r="D46" s="58"/>
      <c r="E46" s="58"/>
      <c r="F46" s="61"/>
      <c r="G46" s="58"/>
      <c r="H46" s="58"/>
      <c r="I46" s="58"/>
      <c r="J46" s="59"/>
      <c r="K46" s="12"/>
      <c r="L46" s="8"/>
      <c r="M46" s="8"/>
      <c r="N46" s="8"/>
      <c r="O46" s="8"/>
      <c r="P46" s="8"/>
      <c r="Q46" s="8"/>
      <c r="R46" s="8"/>
    </row>
    <row r="47" spans="2:18" s="10" customFormat="1" ht="15" customHeight="1">
      <c r="B47" s="57"/>
      <c r="C47" s="58"/>
      <c r="D47" s="58"/>
      <c r="E47" s="58"/>
      <c r="F47" s="61"/>
      <c r="G47" s="58"/>
      <c r="H47" s="58"/>
      <c r="I47" s="58"/>
      <c r="J47" s="59"/>
      <c r="K47" s="12"/>
      <c r="L47" s="8"/>
      <c r="M47" s="8"/>
      <c r="N47" s="8"/>
      <c r="O47" s="8"/>
      <c r="P47" s="8"/>
      <c r="Q47" s="8"/>
      <c r="R47" s="8"/>
    </row>
    <row r="48" spans="2:18" s="10" customFormat="1" ht="15" customHeight="1">
      <c r="B48" s="57"/>
      <c r="C48" s="58"/>
      <c r="D48" s="58"/>
      <c r="E48" s="58"/>
      <c r="F48" s="61"/>
      <c r="G48" s="58"/>
      <c r="H48" s="58"/>
      <c r="I48" s="58"/>
      <c r="J48" s="59"/>
      <c r="K48" s="12"/>
      <c r="L48" s="8"/>
      <c r="M48" s="8"/>
      <c r="N48" s="8"/>
      <c r="O48" s="8"/>
      <c r="P48" s="8"/>
      <c r="Q48" s="8"/>
      <c r="R48" s="8"/>
    </row>
    <row r="49" spans="2:18" s="10" customFormat="1" ht="15" customHeight="1">
      <c r="B49" s="57"/>
      <c r="C49" s="58"/>
      <c r="D49" s="58"/>
      <c r="E49" s="58"/>
      <c r="F49" s="61"/>
      <c r="G49" s="58"/>
      <c r="H49" s="58"/>
      <c r="I49" s="58"/>
      <c r="J49" s="59"/>
      <c r="K49" s="12"/>
      <c r="L49" s="8"/>
      <c r="M49" s="8"/>
      <c r="N49" s="8"/>
      <c r="O49" s="8"/>
      <c r="P49" s="8"/>
      <c r="Q49" s="8"/>
      <c r="R49" s="8"/>
    </row>
    <row r="50" spans="2:18" s="10" customFormat="1" ht="15" customHeight="1">
      <c r="B50" s="57"/>
      <c r="C50" s="58"/>
      <c r="D50" s="58"/>
      <c r="E50" s="58"/>
      <c r="F50" s="61"/>
      <c r="G50" s="58"/>
      <c r="H50" s="58"/>
      <c r="I50" s="58"/>
      <c r="J50" s="59"/>
      <c r="K50" s="12"/>
      <c r="L50" s="8"/>
      <c r="M50" s="8"/>
      <c r="N50" s="8"/>
      <c r="O50" s="8"/>
      <c r="P50" s="8"/>
      <c r="Q50" s="8"/>
      <c r="R50" s="8"/>
    </row>
    <row r="51" spans="2:18" s="10" customFormat="1" ht="15" customHeight="1">
      <c r="B51" s="57"/>
      <c r="C51" s="58"/>
      <c r="D51" s="58"/>
      <c r="E51" s="58"/>
      <c r="F51" s="61"/>
      <c r="G51" s="58"/>
      <c r="H51" s="58"/>
      <c r="I51" s="58"/>
      <c r="J51" s="59"/>
      <c r="K51" s="12"/>
      <c r="L51" s="8"/>
      <c r="M51" s="8"/>
      <c r="N51" s="8"/>
      <c r="O51" s="8"/>
      <c r="P51" s="8"/>
      <c r="Q51" s="8"/>
      <c r="R51" s="8"/>
    </row>
    <row r="52" spans="2:18" s="10" customFormat="1" ht="15" customHeight="1">
      <c r="B52" s="57"/>
      <c r="C52" s="58"/>
      <c r="D52" s="58"/>
      <c r="E52" s="58"/>
      <c r="F52" s="61"/>
      <c r="G52" s="58"/>
      <c r="H52" s="58"/>
      <c r="I52" s="58"/>
      <c r="J52" s="59"/>
      <c r="K52" s="12"/>
      <c r="L52" s="8"/>
      <c r="M52" s="8"/>
      <c r="N52" s="8"/>
      <c r="O52" s="8"/>
      <c r="P52" s="8"/>
      <c r="Q52" s="8"/>
      <c r="R52" s="8"/>
    </row>
    <row r="53" spans="2:18" s="10" customFormat="1" ht="15" customHeight="1">
      <c r="B53" s="57"/>
      <c r="C53" s="58"/>
      <c r="D53" s="58"/>
      <c r="E53" s="58"/>
      <c r="F53" s="61"/>
      <c r="G53" s="58"/>
      <c r="H53" s="58"/>
      <c r="I53" s="58"/>
      <c r="J53" s="59"/>
      <c r="K53" s="12"/>
      <c r="L53" s="8"/>
      <c r="M53" s="8"/>
      <c r="N53" s="8"/>
      <c r="O53" s="8"/>
      <c r="P53" s="8"/>
      <c r="Q53" s="8"/>
      <c r="R53" s="8"/>
    </row>
    <row r="54" spans="2:18" s="10" customFormat="1" ht="15" customHeight="1">
      <c r="B54" s="57"/>
      <c r="C54" s="58"/>
      <c r="D54" s="58"/>
      <c r="E54" s="58"/>
      <c r="F54" s="61"/>
      <c r="G54" s="58"/>
      <c r="H54" s="58"/>
      <c r="I54" s="58"/>
      <c r="J54" s="59"/>
      <c r="K54" s="12"/>
      <c r="L54" s="8"/>
      <c r="M54" s="8"/>
      <c r="N54" s="8"/>
      <c r="O54" s="8"/>
      <c r="P54" s="8"/>
      <c r="Q54" s="8"/>
      <c r="R54" s="8"/>
    </row>
    <row r="55" spans="2:18" s="10" customFormat="1" ht="15" customHeight="1">
      <c r="B55" s="57"/>
      <c r="C55" s="58"/>
      <c r="D55" s="58"/>
      <c r="E55" s="58"/>
      <c r="F55" s="61"/>
      <c r="G55" s="58"/>
      <c r="H55" s="58"/>
      <c r="I55" s="58"/>
      <c r="J55" s="59"/>
      <c r="K55" s="12"/>
      <c r="L55" s="8"/>
      <c r="M55" s="8"/>
      <c r="N55" s="8"/>
      <c r="O55" s="8"/>
      <c r="P55" s="8"/>
      <c r="Q55" s="8"/>
      <c r="R55" s="8"/>
    </row>
    <row r="56" spans="2:18" ht="24" thickBot="1">
      <c r="B56" s="62"/>
      <c r="C56" s="63"/>
      <c r="D56" s="63"/>
      <c r="E56" s="64"/>
      <c r="F56" s="64"/>
      <c r="G56" s="64"/>
      <c r="H56" s="64"/>
      <c r="I56" s="64"/>
      <c r="J56" s="65"/>
    </row>
    <row r="57" spans="2:18" ht="36" customHeight="1"/>
    <row r="62" spans="2:18">
      <c r="G62" s="13"/>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CD116"/>
  <sheetViews>
    <sheetView zoomScaleNormal="100" workbookViewId="0"/>
  </sheetViews>
  <sheetFormatPr defaultColWidth="8.85546875" defaultRowHeight="14.25"/>
  <cols>
    <col min="1" max="1" width="11.5703125" style="300" customWidth="1"/>
    <col min="2" max="2" width="51" style="300" customWidth="1"/>
    <col min="3" max="5" width="30.85546875" style="300" customWidth="1"/>
    <col min="6" max="8" width="23" style="300" customWidth="1"/>
    <col min="9" max="16384" width="8.85546875" style="300"/>
  </cols>
  <sheetData>
    <row r="1" spans="1:7" ht="20.25">
      <c r="A1" s="298"/>
      <c r="B1" s="299" t="s">
        <v>42</v>
      </c>
    </row>
    <row r="2" spans="1:7" ht="15">
      <c r="A2" s="298"/>
      <c r="B2" s="161" t="str">
        <f>Tradingname</f>
        <v>APA (PILBARA PIPELINE) PTY LTD</v>
      </c>
      <c r="C2" s="162"/>
    </row>
    <row r="3" spans="1:7" ht="15">
      <c r="B3" s="163" t="s">
        <v>43</v>
      </c>
      <c r="C3" s="164" t="str">
        <f>TEXT(Yearstart,"dd/mm/yyyy")&amp;" to "&amp;TEXT(Yearending,"dd/mm/yyyy")</f>
        <v>01/07/2025 to 30/06/2026</v>
      </c>
    </row>
    <row r="4" spans="1:7">
      <c r="B4" s="329" t="s">
        <v>44</v>
      </c>
      <c r="C4" s="329"/>
      <c r="F4" s="329"/>
      <c r="G4" s="329"/>
    </row>
    <row r="5" spans="1:7" ht="15.75">
      <c r="B5" s="302"/>
      <c r="C5" s="329"/>
    </row>
    <row r="6" spans="1:7" ht="15.75">
      <c r="B6" s="303"/>
    </row>
    <row r="8" spans="1:7" s="301" customFormat="1" ht="25.5">
      <c r="B8" s="188" t="s">
        <v>45</v>
      </c>
      <c r="C8" s="188" t="s">
        <v>46</v>
      </c>
      <c r="D8" s="188" t="s">
        <v>47</v>
      </c>
      <c r="E8" s="188" t="s">
        <v>48</v>
      </c>
    </row>
    <row r="9" spans="1:7">
      <c r="B9" s="107" t="s">
        <v>49</v>
      </c>
      <c r="C9" s="222">
        <f>'2. Revenues and expenses'!D16</f>
        <v>34880798.57</v>
      </c>
      <c r="D9" s="222">
        <f>'2. Revenues and expenses'!E16</f>
        <v>30711.79</v>
      </c>
      <c r="E9" s="222">
        <f>'2. Revenues and expenses'!F16</f>
        <v>34911510.359999999</v>
      </c>
    </row>
    <row r="10" spans="1:7">
      <c r="B10" s="107" t="s">
        <v>50</v>
      </c>
      <c r="C10" s="222">
        <f>'2. Revenues and expenses'!D19</f>
        <v>0</v>
      </c>
      <c r="D10" s="222">
        <f>'2. Revenues and expenses'!E19</f>
        <v>0</v>
      </c>
      <c r="E10" s="222">
        <f>'2. Revenues and expenses'!F19</f>
        <v>0</v>
      </c>
    </row>
    <row r="11" spans="1:7">
      <c r="B11" s="189" t="s">
        <v>51</v>
      </c>
      <c r="C11" s="222">
        <f>'2. Revenues and expenses'!D20</f>
        <v>34880798.57</v>
      </c>
      <c r="D11" s="222">
        <f>'2. Revenues and expenses'!E20</f>
        <v>30711.79</v>
      </c>
      <c r="E11" s="222">
        <f>'2. Revenues and expenses'!F20</f>
        <v>34911510.359999999</v>
      </c>
    </row>
    <row r="12" spans="1:7">
      <c r="B12" s="107" t="s">
        <v>52</v>
      </c>
      <c r="C12" s="222">
        <f>'2. Revenues and expenses'!D30</f>
        <v>-8471922.1155017521</v>
      </c>
      <c r="D12" s="222">
        <f>'2. Revenues and expenses'!E30</f>
        <v>-7459.3444982485544</v>
      </c>
      <c r="E12" s="222">
        <f>'2. Revenues and expenses'!F30</f>
        <v>-8479381.459999999</v>
      </c>
    </row>
    <row r="13" spans="1:7">
      <c r="B13" s="107" t="s">
        <v>53</v>
      </c>
      <c r="C13" s="222">
        <f>'2. Revenues and expenses'!D41</f>
        <v>-3809616.4636937957</v>
      </c>
      <c r="D13" s="222">
        <f>'2. Revenues and expenses'!E41</f>
        <v>0</v>
      </c>
      <c r="E13" s="222">
        <f>'2. Revenues and expenses'!F41</f>
        <v>-3809616.4636937957</v>
      </c>
    </row>
    <row r="14" spans="1:7">
      <c r="B14" s="189" t="s">
        <v>54</v>
      </c>
      <c r="C14" s="222">
        <f>'2. Revenues and expenses'!D42</f>
        <v>-12281538.579195548</v>
      </c>
      <c r="D14" s="222">
        <f>'2. Revenues and expenses'!E42</f>
        <v>-7459.3444982485544</v>
      </c>
      <c r="E14" s="222">
        <f>'2. Revenues and expenses'!F42</f>
        <v>-12288997.923693795</v>
      </c>
    </row>
    <row r="15" spans="1:7">
      <c r="B15" s="189" t="s">
        <v>55</v>
      </c>
      <c r="C15" s="222">
        <f>'2. Revenues and expenses'!D43</f>
        <v>22599259.990804452</v>
      </c>
      <c r="D15" s="222">
        <f>'2. Revenues and expenses'!E43</f>
        <v>23252.445501751448</v>
      </c>
      <c r="E15" s="222">
        <f>'2. Revenues and expenses'!F43</f>
        <v>22622512.436306205</v>
      </c>
    </row>
    <row r="16" spans="1:7">
      <c r="B16" s="304"/>
      <c r="C16" s="305"/>
      <c r="D16" s="305"/>
      <c r="E16" s="305"/>
    </row>
    <row r="17" spans="2:4">
      <c r="B17" s="306"/>
      <c r="C17" s="307"/>
    </row>
    <row r="18" spans="2:4" s="301" customFormat="1" ht="24.6" customHeight="1">
      <c r="B18" s="188" t="s">
        <v>56</v>
      </c>
      <c r="C18" s="188" t="s">
        <v>57</v>
      </c>
      <c r="D18" s="188" t="s">
        <v>58</v>
      </c>
    </row>
    <row r="19" spans="2:4">
      <c r="B19" s="107" t="s">
        <v>59</v>
      </c>
      <c r="C19" s="222">
        <f>'3. Statement of pipeline assets'!D16</f>
        <v>156350442.71258751</v>
      </c>
      <c r="D19" s="222">
        <f>'3. Statement of pipeline assets'!E16</f>
        <v>159088862.89258748</v>
      </c>
    </row>
    <row r="20" spans="2:4">
      <c r="B20" s="107" t="s">
        <v>60</v>
      </c>
      <c r="C20" s="222">
        <f>'3. Statement of pipeline assets'!D23</f>
        <v>12105905.63133003</v>
      </c>
      <c r="D20" s="222">
        <f>'3. Statement of pipeline assets'!E23</f>
        <v>12672818.82133003</v>
      </c>
    </row>
    <row r="21" spans="2:4">
      <c r="B21" s="107" t="s">
        <v>61</v>
      </c>
      <c r="C21" s="222">
        <f>'3. Statement of pipeline assets'!D30</f>
        <v>2849725.6771859536</v>
      </c>
      <c r="D21" s="222">
        <f>'3. Statement of pipeline assets'!E30</f>
        <v>2928104.8971859533</v>
      </c>
    </row>
    <row r="22" spans="2:4">
      <c r="B22" s="107" t="s">
        <v>62</v>
      </c>
      <c r="C22" s="222">
        <f>'3. Statement of pipeline assets'!D37</f>
        <v>14774616.810327025</v>
      </c>
      <c r="D22" s="222">
        <f>'3. Statement of pipeline assets'!E37</f>
        <v>15160604.610327024</v>
      </c>
    </row>
    <row r="23" spans="2:4">
      <c r="B23" s="107" t="s">
        <v>63</v>
      </c>
      <c r="C23" s="222">
        <f>'3. Statement of pipeline assets'!D44</f>
        <v>749397.58509453677</v>
      </c>
      <c r="D23" s="222">
        <f>'3. Statement of pipeline assets'!E44</f>
        <v>764440.12509453669</v>
      </c>
    </row>
    <row r="24" spans="2:4">
      <c r="B24" s="107" t="s">
        <v>64</v>
      </c>
      <c r="C24" s="222">
        <f>'3. Statement of pipeline assets'!D51</f>
        <v>1754085.9375120183</v>
      </c>
      <c r="D24" s="222">
        <f>'3. Statement of pipeline assets'!E51</f>
        <v>1940457.457512018</v>
      </c>
    </row>
    <row r="25" spans="2:4">
      <c r="B25" s="107" t="s">
        <v>65</v>
      </c>
      <c r="C25" s="222">
        <f>'3. Statement of pipeline assets'!D58</f>
        <v>220950.91012443809</v>
      </c>
      <c r="D25" s="222">
        <f>'3. Statement of pipeline assets'!E58</f>
        <v>224009.8901244381</v>
      </c>
    </row>
    <row r="26" spans="2:4">
      <c r="B26" s="107" t="s">
        <v>66</v>
      </c>
      <c r="C26" s="222">
        <f>'3. Statement of pipeline assets'!D64</f>
        <v>0</v>
      </c>
      <c r="D26" s="222">
        <f>'3. Statement of pipeline assets'!E64</f>
        <v>0</v>
      </c>
    </row>
    <row r="27" spans="2:4">
      <c r="B27" s="107" t="s">
        <v>67</v>
      </c>
      <c r="C27" s="222">
        <f>'3. Statement of pipeline assets'!D71</f>
        <v>1532216.7247669084</v>
      </c>
      <c r="D27" s="222">
        <f>'3. Statement of pipeline assets'!E71</f>
        <v>1200743.2847669085</v>
      </c>
    </row>
    <row r="28" spans="2:4">
      <c r="B28" s="107" t="s">
        <v>68</v>
      </c>
      <c r="C28" s="222">
        <f>'3. Statement of pipeline assets'!D78</f>
        <v>4507.7900000000009</v>
      </c>
      <c r="D28" s="222">
        <f>'3. Statement of pipeline assets'!E78</f>
        <v>6306.9700000000012</v>
      </c>
    </row>
    <row r="29" spans="2:4">
      <c r="B29" s="107" t="s">
        <v>69</v>
      </c>
      <c r="C29" s="222">
        <f>'3. Statement of pipeline assets'!D79</f>
        <v>47300222.835183024</v>
      </c>
      <c r="D29" s="222">
        <f>'3. Statement of pipeline assets'!E79</f>
        <v>50845997.289999999</v>
      </c>
    </row>
    <row r="30" spans="2:4">
      <c r="B30" s="191" t="s">
        <v>70</v>
      </c>
      <c r="C30" s="223">
        <f>'3. Statement of pipeline assets'!D80</f>
        <v>237642072.61411145</v>
      </c>
      <c r="D30" s="223">
        <f>'3. Statement of pipeline assets'!E80</f>
        <v>244832346.23892841</v>
      </c>
    </row>
    <row r="31" spans="2:4">
      <c r="B31" s="107" t="s">
        <v>71</v>
      </c>
      <c r="C31" s="222">
        <f>'3. Statement of pipeline assets'!D88</f>
        <v>3562847.865093769</v>
      </c>
      <c r="D31" s="222">
        <f>'3. Statement of pipeline assets'!E88</f>
        <v>3372205.6838977076</v>
      </c>
    </row>
    <row r="32" spans="2:4">
      <c r="B32" s="107" t="s">
        <v>72</v>
      </c>
      <c r="C32" s="222">
        <f>'3. Statement of pipeline assets'!D95</f>
        <v>790468.45672143041</v>
      </c>
      <c r="D32" s="222">
        <f>'3. Statement of pipeline assets'!E95</f>
        <v>740580.55812233128</v>
      </c>
    </row>
    <row r="33" spans="1:4">
      <c r="A33" s="329"/>
      <c r="B33" s="107" t="s">
        <v>73</v>
      </c>
      <c r="C33" s="222">
        <f>'3. Statement of pipeline assets'!D96</f>
        <v>0</v>
      </c>
      <c r="D33" s="222">
        <f>'3. Statement of pipeline assets'!E96</f>
        <v>0</v>
      </c>
    </row>
    <row r="34" spans="1:4">
      <c r="A34" s="329"/>
      <c r="B34" s="107" t="s">
        <v>74</v>
      </c>
      <c r="C34" s="222">
        <f>'3. Statement of pipeline assets'!D97</f>
        <v>0</v>
      </c>
      <c r="D34" s="222">
        <f>'3. Statement of pipeline assets'!E97</f>
        <v>0</v>
      </c>
    </row>
    <row r="35" spans="1:4">
      <c r="B35" s="107" t="s">
        <v>75</v>
      </c>
      <c r="C35" s="222">
        <f>'3. Statement of pipeline assets'!D98</f>
        <v>0</v>
      </c>
      <c r="D35" s="222">
        <f>'3. Statement of pipeline assets'!E98</f>
        <v>0</v>
      </c>
    </row>
    <row r="36" spans="1:4">
      <c r="B36" s="192" t="s">
        <v>76</v>
      </c>
      <c r="C36" s="223">
        <f>'3. Statement of pipeline assets'!D99</f>
        <v>4353316.3218151992</v>
      </c>
      <c r="D36" s="223">
        <f>'3. Statement of pipeline assets'!E99</f>
        <v>4112786.2420200389</v>
      </c>
    </row>
    <row r="37" spans="1:4" ht="15">
      <c r="B37" s="193" t="s">
        <v>77</v>
      </c>
      <c r="C37" s="223">
        <f>'3. Statement of pipeline assets'!D100</f>
        <v>241995388.93592665</v>
      </c>
      <c r="D37" s="223">
        <f>'3. Statement of pipeline assets'!E100</f>
        <v>248945132.48094845</v>
      </c>
    </row>
    <row r="38" spans="1:4">
      <c r="B38" s="190" t="s">
        <v>78</v>
      </c>
      <c r="C38" s="195">
        <f>'1.1 Financial performance'!C10</f>
        <v>9.3483237576464692E-2</v>
      </c>
      <c r="D38" s="194"/>
    </row>
    <row r="39" spans="1:4">
      <c r="B39" s="306"/>
    </row>
    <row r="40" spans="1:4">
      <c r="B40" s="306"/>
    </row>
    <row r="41" spans="1:4" s="301" customFormat="1" ht="25.5">
      <c r="B41" s="187" t="s">
        <v>79</v>
      </c>
      <c r="C41" s="188" t="s">
        <v>57</v>
      </c>
      <c r="D41" s="199">
        <f>VALUE(RIGHT(TEXT(Yearending,"dd/mm/yyyy"),4))</f>
        <v>2026</v>
      </c>
    </row>
    <row r="42" spans="1:4">
      <c r="B42" s="196" t="s">
        <v>80</v>
      </c>
      <c r="C42" s="222">
        <f>'4. Recovered capital'!E16</f>
        <v>248335467.25343469</v>
      </c>
      <c r="D42" s="166"/>
    </row>
    <row r="43" spans="1:4">
      <c r="B43" s="196" t="s">
        <v>81</v>
      </c>
      <c r="C43" s="222">
        <f>'4. Recovered capital'!E23</f>
        <v>13550807.285622615</v>
      </c>
      <c r="D43" s="166"/>
    </row>
    <row r="44" spans="1:4" ht="15">
      <c r="B44" s="165" t="s">
        <v>82</v>
      </c>
      <c r="C44" s="223">
        <f>'4. Recovered capital'!E24</f>
        <v>261886274.53905731</v>
      </c>
      <c r="D44" s="249"/>
    </row>
    <row r="45" spans="1:4">
      <c r="B45" s="201" t="s">
        <v>83</v>
      </c>
      <c r="C45" s="198"/>
      <c r="D45" s="188"/>
    </row>
    <row r="46" spans="1:4">
      <c r="B46" s="107" t="s">
        <v>84</v>
      </c>
      <c r="C46" s="224">
        <f>'4. Recovered capital'!E26</f>
        <v>744015448.35761297</v>
      </c>
      <c r="D46" s="222">
        <f>IFERROR(INDEX('4. Recovered capital'!$F$8:$BK$34,MATCH($B46,'4. Recovered capital'!$D$8:$D$34,0),MATCH(D$41,'4. Recovered capital'!$F$8:$BK$8,0)),)</f>
        <v>34911510.359999999</v>
      </c>
    </row>
    <row r="47" spans="1:4">
      <c r="B47" s="107" t="s">
        <v>85</v>
      </c>
      <c r="C47" s="224">
        <f>'4. Recovered capital'!E27</f>
        <v>-133383100.74878016</v>
      </c>
      <c r="D47" s="222">
        <f>IFERROR(INDEX('4. Recovered capital'!$F$8:$BK$34,MATCH($B47,'4. Recovered capital'!$D$8:$D$34,0),MATCH(D$41,'4. Recovered capital'!$F$8:$BK$8,0)),)</f>
        <v>-7257945.6557881609</v>
      </c>
    </row>
    <row r="48" spans="1:4">
      <c r="B48" s="107" t="s">
        <v>86</v>
      </c>
      <c r="C48" s="224">
        <f>'4. Recovered capital'!E28</f>
        <v>-45761630.298321269</v>
      </c>
      <c r="D48" s="222">
        <f>IFERROR(INDEX('4. Recovered capital'!$F$8:$BK$34,MATCH($B48,'4. Recovered capital'!$D$8:$D$34,0),MATCH(D$41,'4. Recovered capital'!$F$8:$BK$8,0)),)</f>
        <v>-4906352.8904032353</v>
      </c>
    </row>
    <row r="49" spans="2:82">
      <c r="B49" s="107" t="s">
        <v>87</v>
      </c>
      <c r="C49" s="224">
        <f>'4. Recovered capital'!E29</f>
        <v>-197956.88164283993</v>
      </c>
      <c r="D49" s="222">
        <f>IFERROR(INDEX('4. Recovered capital'!$F$8:$BK$34,MATCH($B49,'4. Recovered capital'!$D$8:$D$34,0),MATCH(D$41,'4. Recovered capital'!$F$8:$BK$8,0)),)</f>
        <v>-51839.052461500818</v>
      </c>
    </row>
    <row r="50" spans="2:82">
      <c r="B50" s="107" t="s">
        <v>88</v>
      </c>
      <c r="C50" s="224">
        <f>'4. Recovered capital'!E30</f>
        <v>-530180890.75656688</v>
      </c>
      <c r="D50" s="222">
        <f>IFERROR(INDEX('4. Recovered capital'!$F$8:$BK$34,MATCH($B50,'4. Recovered capital'!$D$8:$D$34,0),MATCH(D$41,'4. Recovered capital'!$F$8:$BK$8,0)),)</f>
        <v>-19097376.650072157</v>
      </c>
    </row>
    <row r="51" spans="2:82">
      <c r="B51" s="201" t="s">
        <v>89</v>
      </c>
      <c r="C51" s="224">
        <f>'4. Recovered capital'!E31</f>
        <v>34491869.672301702</v>
      </c>
      <c r="D51" s="222">
        <f>IFERROR(INDEX('4. Recovered capital'!$F$8:$BK$34,MATCH($B51,'4. Recovered capital'!$D$8:$D$34,0),MATCH(D$41,'4. Recovered capital'!$F$8:$BK$8,0)),)</f>
        <v>3597996.1112749465</v>
      </c>
    </row>
    <row r="52" spans="2:82" ht="15">
      <c r="B52" s="193" t="s">
        <v>90</v>
      </c>
      <c r="C52" s="225">
        <f>'4. Recovered capital'!E32</f>
        <v>227394404.86675549</v>
      </c>
      <c r="D52" s="223">
        <f>IFERROR(INDEX('4. Recovered capital'!$F$8:$BK$34,MATCH($B52,'4. Recovered capital'!$D$8:$D$34,0),MATCH(D$41,'4. Recovered capital'!$F$8:$BK$8,0)),)</f>
        <v>-1415130.0262368959</v>
      </c>
    </row>
    <row r="53" spans="2:82">
      <c r="B53" s="201" t="s">
        <v>91</v>
      </c>
      <c r="C53" s="308"/>
      <c r="D53" s="222">
        <f>IFERROR(INDEX('4. Recovered capital'!$F$8:$BK$34,MATCH($B53,'4. Recovered capital'!$D$8:$D$34,0),MATCH(D$41,'4. Recovered capital'!$F$8:$BK$8,0)),)</f>
        <v>228809534.89299241</v>
      </c>
    </row>
    <row r="54" spans="2:82">
      <c r="B54" s="201" t="s">
        <v>92</v>
      </c>
      <c r="C54" s="309"/>
      <c r="D54" s="197">
        <f>IFERROR(INDEX('4. Recovered capital'!$F$8:$BK$34,MATCH($B54,'4. Recovered capital'!$D$8:$D$34,0),MATCH(D$41,'4. Recovered capital'!$F$8:$BK$8,0)),)</f>
        <v>8.346407704995093E-2</v>
      </c>
    </row>
    <row r="55" spans="2:82">
      <c r="B55" s="306"/>
    </row>
    <row r="56" spans="2:82">
      <c r="B56" s="310"/>
    </row>
    <row r="57" spans="2:82">
      <c r="B57" s="188" t="s">
        <v>93</v>
      </c>
      <c r="C57" s="199">
        <f>D57-1</f>
        <v>2022</v>
      </c>
      <c r="D57" s="199">
        <f>E57-1</f>
        <v>2023</v>
      </c>
      <c r="E57" s="199">
        <f>F57-1</f>
        <v>2024</v>
      </c>
      <c r="F57" s="199">
        <f>G57-1</f>
        <v>2025</v>
      </c>
      <c r="G57" s="199">
        <f>VALUE(RIGHT(TEXT(Yearending,"dd/mm/yyyy"),4))</f>
        <v>2026</v>
      </c>
      <c r="BQ57" s="312"/>
      <c r="BR57" s="312"/>
      <c r="BS57" s="312"/>
      <c r="BT57" s="312"/>
      <c r="BU57" s="312"/>
      <c r="BV57" s="312"/>
      <c r="BW57" s="312"/>
      <c r="BX57" s="312"/>
      <c r="BY57" s="312"/>
      <c r="BZ57" s="312"/>
      <c r="CA57" s="312"/>
      <c r="CB57" s="312"/>
      <c r="CC57" s="312"/>
      <c r="CD57" s="312"/>
    </row>
    <row r="58" spans="2:82">
      <c r="B58" s="107" t="s">
        <v>84</v>
      </c>
      <c r="C58" s="200">
        <f>IFERROR(INDEX('4. Recovered capital'!$F$8:$BK$32,MATCH($B58,'4. Recovered capital'!$D$8:$D$32,0),MATCH(C$57,'4. Recovered capital'!$F$8:$BK$8,0))/INDEX('4. Recovered capital'!$F$8:$BK$32,MATCH($B58,'4. Recovered capital'!$D$8:$D$32,0),MATCH(C$57-1,'4. Recovered capital'!$F$8:$BK$8,0))-1,"NA")</f>
        <v>3.4330637573648293E-2</v>
      </c>
      <c r="D58" s="200">
        <f>IFERROR(INDEX('4. Recovered capital'!$F$8:$BK$32,MATCH($B58,'4. Recovered capital'!$D$8:$D$32,0),MATCH(D$57,'4. Recovered capital'!$F$8:$BK$8,0))/INDEX('4. Recovered capital'!$F$8:$BK$32,MATCH($B58,'4. Recovered capital'!$D$8:$D$32,0),MATCH(D$57-1,'4. Recovered capital'!$F$8:$BK$8,0))-1,"NA")</f>
        <v>8.0108557198971031E-2</v>
      </c>
      <c r="E58" s="200">
        <f>IFERROR(INDEX('4. Recovered capital'!$F$8:$BK$32,MATCH($B58,'4. Recovered capital'!$D$8:$D$32,0),MATCH(E$57,'4. Recovered capital'!$F$8:$BK$8,0))/INDEX('4. Recovered capital'!$F$8:$BK$32,MATCH($B58,'4. Recovered capital'!$D$8:$D$32,0),MATCH(E$57-1,'4. Recovered capital'!$F$8:$BK$8,0))-1,"NA")</f>
        <v>-5.1678444805255408E-3</v>
      </c>
      <c r="F58" s="200">
        <f>IFERROR(INDEX('4. Recovered capital'!$F$8:$BK$32,MATCH($B58,'4. Recovered capital'!$D$8:$D$32,0),MATCH(F$57,'4. Recovered capital'!$F$8:$BK$8,0))/INDEX('4. Recovered capital'!$F$8:$BK$32,MATCH($B58,'4. Recovered capital'!$D$8:$D$32,0),MATCH(F$57-1,'4. Recovered capital'!$F$8:$BK$8,0))-1,"NA")</f>
        <v>4.0503895979873805E-2</v>
      </c>
      <c r="G58" s="200">
        <f>IFERROR(INDEX('4. Recovered capital'!$F$8:$BK$32,MATCH($B58,'4. Recovered capital'!$D$8:$D$32,0),MATCH(G$57,'4. Recovered capital'!$F$8:$BK$8,0))/INDEX('4. Recovered capital'!$F$8:$BK$32,MATCH($B58,'4. Recovered capital'!$D$8:$D$32,0),MATCH(G$57-1,'4. Recovered capital'!$F$8:$BK$8,0))-1,"NA")</f>
        <v>5.4738993702620808E-2</v>
      </c>
    </row>
    <row r="59" spans="2:82">
      <c r="B59" s="107" t="s">
        <v>85</v>
      </c>
      <c r="C59" s="200">
        <f>IFERROR(INDEX('4. Recovered capital'!$F$8:$BK$32,MATCH($B59,'4. Recovered capital'!$D$8:$D$32,0),MATCH(C$57,'4. Recovered capital'!$F$8:$BK$8,0))/INDEX('4. Recovered capital'!$F$8:$BK$32,MATCH($B59,'4. Recovered capital'!$D$8:$D$32,0),MATCH(C$57-1,'4. Recovered capital'!$F$8:$BK$8,0))-1,"NA")</f>
        <v>0.25344313631016235</v>
      </c>
      <c r="D59" s="200">
        <f>IFERROR(INDEX('4. Recovered capital'!$F$8:$BK$32,MATCH($B59,'4. Recovered capital'!$D$8:$D$32,0),MATCH(D$57,'4. Recovered capital'!$F$8:$BK$8,0))/INDEX('4. Recovered capital'!$F$8:$BK$32,MATCH($B59,'4. Recovered capital'!$D$8:$D$32,0),MATCH(D$57-1,'4. Recovered capital'!$F$8:$BK$8,0))-1,"NA")</f>
        <v>0.33259705903735459</v>
      </c>
      <c r="E59" s="200">
        <f>IFERROR(INDEX('4. Recovered capital'!$F$8:$BK$32,MATCH($B59,'4. Recovered capital'!$D$8:$D$32,0),MATCH(E$57,'4. Recovered capital'!$F$8:$BK$8,0))/INDEX('4. Recovered capital'!$F$8:$BK$32,MATCH($B59,'4. Recovered capital'!$D$8:$D$32,0),MATCH(E$57-1,'4. Recovered capital'!$F$8:$BK$8,0))-1,"NA")</f>
        <v>-5.4756849472471836E-2</v>
      </c>
      <c r="F59" s="200">
        <f>IFERROR(INDEX('4. Recovered capital'!$F$8:$BK$32,MATCH($B59,'4. Recovered capital'!$D$8:$D$32,0),MATCH(F$57,'4. Recovered capital'!$F$8:$BK$8,0))/INDEX('4. Recovered capital'!$F$8:$BK$32,MATCH($B59,'4. Recovered capital'!$D$8:$D$32,0),MATCH(F$57-1,'4. Recovered capital'!$F$8:$BK$8,0))-1,"NA")</f>
        <v>-3.9602207562162817E-2</v>
      </c>
      <c r="G59" s="200">
        <f>IFERROR(INDEX('4. Recovered capital'!$F$8:$BK$32,MATCH($B59,'4. Recovered capital'!$D$8:$D$32,0),MATCH(G$57,'4. Recovered capital'!$F$8:$BK$8,0))/INDEX('4. Recovered capital'!$F$8:$BK$32,MATCH($B59,'4. Recovered capital'!$D$8:$D$32,0),MATCH(G$57-1,'4. Recovered capital'!$F$8:$BK$8,0))-1,"NA")</f>
        <v>-2.0877244351268698E-2</v>
      </c>
    </row>
    <row r="60" spans="2:82">
      <c r="B60" s="107" t="s">
        <v>86</v>
      </c>
      <c r="C60" s="200">
        <f>IFERROR(INDEX('4. Recovered capital'!$F$8:$BK$32,MATCH($B60,'4. Recovered capital'!$D$8:$D$32,0),MATCH(C$57,'4. Recovered capital'!$F$8:$BK$8,0))/INDEX('4. Recovered capital'!$F$8:$BK$32,MATCH($B60,'4. Recovered capital'!$D$8:$D$32,0),MATCH(C$57-1,'4. Recovered capital'!$F$8:$BK$8,0))-1,"NA")</f>
        <v>-6.0596438784910056E-4</v>
      </c>
      <c r="D60" s="200">
        <f>IFERROR(INDEX('4. Recovered capital'!$F$8:$BK$32,MATCH($B60,'4. Recovered capital'!$D$8:$D$32,0),MATCH(D$57,'4. Recovered capital'!$F$8:$BK$8,0))/INDEX('4. Recovered capital'!$F$8:$BK$32,MATCH($B60,'4. Recovered capital'!$D$8:$D$32,0),MATCH(D$57-1,'4. Recovered capital'!$F$8:$BK$8,0))-1,"NA")</f>
        <v>1.9945586220196265E-2</v>
      </c>
      <c r="E60" s="200">
        <f>IFERROR(INDEX('4. Recovered capital'!$F$8:$BK$32,MATCH($B60,'4. Recovered capital'!$D$8:$D$32,0),MATCH(E$57,'4. Recovered capital'!$F$8:$BK$8,0))/INDEX('4. Recovered capital'!$F$8:$BK$32,MATCH($B60,'4. Recovered capital'!$D$8:$D$32,0),MATCH(E$57-1,'4. Recovered capital'!$F$8:$BK$8,0))-1,"NA")</f>
        <v>1.9761424468311972E-3</v>
      </c>
      <c r="F60" s="200">
        <f>IFERROR(INDEX('4. Recovered capital'!$F$8:$BK$32,MATCH($B60,'4. Recovered capital'!$D$8:$D$32,0),MATCH(F$57,'4. Recovered capital'!$F$8:$BK$8,0))/INDEX('4. Recovered capital'!$F$8:$BK$32,MATCH($B60,'4. Recovered capital'!$D$8:$D$32,0),MATCH(F$57-1,'4. Recovered capital'!$F$8:$BK$8,0))-1,"NA")</f>
        <v>0.15933328656837475</v>
      </c>
      <c r="G60" s="200">
        <f>IFERROR(INDEX('4. Recovered capital'!$F$8:$BK$32,MATCH($B60,'4. Recovered capital'!$D$8:$D$32,0),MATCH(G$57,'4. Recovered capital'!$F$8:$BK$8,0))/INDEX('4. Recovered capital'!$F$8:$BK$32,MATCH($B60,'4. Recovered capital'!$D$8:$D$32,0),MATCH(G$57-1,'4. Recovered capital'!$F$8:$BK$8,0))-1,"NA")</f>
        <v>0.12413092346909949</v>
      </c>
    </row>
    <row r="61" spans="2:82">
      <c r="B61" s="107" t="s">
        <v>87</v>
      </c>
      <c r="C61" s="200">
        <f>IFERROR(INDEX('4. Recovered capital'!$F$8:$BK$32,MATCH($B61,'4. Recovered capital'!$D$8:$D$32,0),MATCH(C$57,'4. Recovered capital'!$F$8:$BK$8,0))/INDEX('4. Recovered capital'!$F$8:$BK$32,MATCH($B61,'4. Recovered capital'!$D$8:$D$32,0),MATCH(C$57-1,'4. Recovered capital'!$F$8:$BK$8,0))-1,"NA")</f>
        <v>-0.17517380131460403</v>
      </c>
      <c r="D61" s="200">
        <f>IFERROR(INDEX('4. Recovered capital'!$F$8:$BK$32,MATCH($B61,'4. Recovered capital'!$D$8:$D$32,0),MATCH(D$57,'4. Recovered capital'!$F$8:$BK$8,0))/INDEX('4. Recovered capital'!$F$8:$BK$32,MATCH($B61,'4. Recovered capital'!$D$8:$D$32,0),MATCH(D$57-1,'4. Recovered capital'!$F$8:$BK$8,0))-1,"NA")</f>
        <v>0.83138781909542092</v>
      </c>
      <c r="E61" s="200">
        <f>IFERROR(INDEX('4. Recovered capital'!$F$8:$BK$32,MATCH($B61,'4. Recovered capital'!$D$8:$D$32,0),MATCH(E$57,'4. Recovered capital'!$F$8:$BK$8,0))/INDEX('4. Recovered capital'!$F$8:$BK$32,MATCH($B61,'4. Recovered capital'!$D$8:$D$32,0),MATCH(E$57-1,'4. Recovered capital'!$F$8:$BK$8,0))-1,"NA")</f>
        <v>4.7557743326603452E-2</v>
      </c>
      <c r="F61" s="200">
        <f>IFERROR(INDEX('4. Recovered capital'!$F$8:$BK$32,MATCH($B61,'4. Recovered capital'!$D$8:$D$32,0),MATCH(F$57,'4. Recovered capital'!$F$8:$BK$8,0))/INDEX('4. Recovered capital'!$F$8:$BK$32,MATCH($B61,'4. Recovered capital'!$D$8:$D$32,0),MATCH(F$57-1,'4. Recovered capital'!$F$8:$BK$8,0))-1,"NA")</f>
        <v>0.13192434470643799</v>
      </c>
      <c r="G61" s="200">
        <f>IFERROR(INDEX('4. Recovered capital'!$F$8:$BK$32,MATCH($B61,'4. Recovered capital'!$D$8:$D$32,0),MATCH(G$57,'4. Recovered capital'!$F$8:$BK$8,0))/INDEX('4. Recovered capital'!$F$8:$BK$32,MATCH($B61,'4. Recovered capital'!$D$8:$D$32,0),MATCH(G$57-1,'4. Recovered capital'!$F$8:$BK$8,0))-1,"NA")</f>
        <v>0.57003488645828049</v>
      </c>
    </row>
    <row r="62" spans="2:82">
      <c r="B62" s="107" t="s">
        <v>88</v>
      </c>
      <c r="C62" s="200">
        <f>IFERROR(INDEX('4. Recovered capital'!$F$8:$BK$32,MATCH($B62,'4. Recovered capital'!$D$8:$D$32,0),MATCH(C$57,'4. Recovered capital'!$F$8:$BK$8,0))/INDEX('4. Recovered capital'!$F$8:$BK$32,MATCH($B62,'4. Recovered capital'!$D$8:$D$32,0),MATCH(C$57-1,'4. Recovered capital'!$F$8:$BK$8,0))-1,"NA")</f>
        <v>0.12517422243277476</v>
      </c>
      <c r="D62" s="200">
        <f>IFERROR(INDEX('4. Recovered capital'!$F$8:$BK$32,MATCH($B62,'4. Recovered capital'!$D$8:$D$32,0),MATCH(D$57,'4. Recovered capital'!$F$8:$BK$8,0))/INDEX('4. Recovered capital'!$F$8:$BK$32,MATCH($B62,'4. Recovered capital'!$D$8:$D$32,0),MATCH(D$57-1,'4. Recovered capital'!$F$8:$BK$8,0))-1,"NA")</f>
        <v>8.7310669523186224E-3</v>
      </c>
      <c r="E62" s="200">
        <f>IFERROR(INDEX('4. Recovered capital'!$F$8:$BK$32,MATCH($B62,'4. Recovered capital'!$D$8:$D$32,0),MATCH(E$57,'4. Recovered capital'!$F$8:$BK$8,0))/INDEX('4. Recovered capital'!$F$8:$BK$32,MATCH($B62,'4. Recovered capital'!$D$8:$D$32,0),MATCH(E$57-1,'4. Recovered capital'!$F$8:$BK$8,0))-1,"NA")</f>
        <v>2.7850618285224504E-2</v>
      </c>
      <c r="F62" s="200">
        <f>IFERROR(INDEX('4. Recovered capital'!$F$8:$BK$32,MATCH($B62,'4. Recovered capital'!$D$8:$D$32,0),MATCH(F$57,'4. Recovered capital'!$F$8:$BK$8,0))/INDEX('4. Recovered capital'!$F$8:$BK$32,MATCH($B62,'4. Recovered capital'!$D$8:$D$32,0),MATCH(F$57-1,'4. Recovered capital'!$F$8:$BK$8,0))-1,"NA")</f>
        <v>1.4679455112824868E-3</v>
      </c>
      <c r="G62" s="200">
        <f>IFERROR(INDEX('4. Recovered capital'!$F$8:$BK$32,MATCH($B62,'4. Recovered capital'!$D$8:$D$32,0),MATCH(G$57,'4. Recovered capital'!$F$8:$BK$8,0))/INDEX('4. Recovered capital'!$F$8:$BK$32,MATCH($B62,'4. Recovered capital'!$D$8:$D$32,0),MATCH(G$57-1,'4. Recovered capital'!$F$8:$BK$8,0))-1,"NA")</f>
        <v>3.7818390274894087E-2</v>
      </c>
    </row>
    <row r="63" spans="2:82">
      <c r="B63" s="107" t="s">
        <v>94</v>
      </c>
      <c r="C63" s="200">
        <f>IFERROR(INDEX('4. Recovered capital'!$F$8:$BK$32,MATCH($B63,'4. Recovered capital'!$D$8:$D$32,0),MATCH(C$57,'4. Recovered capital'!$F$8:$BK$8,0))/INDEX('4. Recovered capital'!$F$8:$BK$32,MATCH($B63,'4. Recovered capital'!$D$8:$D$32,0),MATCH(C$57-1,'4. Recovered capital'!$F$8:$BK$8,0))-1,"NA")</f>
        <v>-0.51939691159898238</v>
      </c>
      <c r="D63" s="200">
        <f>IFERROR(INDEX('4. Recovered capital'!$F$8:$BK$32,MATCH($B63,'4. Recovered capital'!$D$8:$D$32,0),MATCH(D$57,'4. Recovered capital'!$F$8:$BK$8,0))/INDEX('4. Recovered capital'!$F$8:$BK$32,MATCH($B63,'4. Recovered capital'!$D$8:$D$32,0),MATCH(D$57-1,'4. Recovered capital'!$F$8:$BK$8,0))-1,"NA")</f>
        <v>4.5110253715340942E-2</v>
      </c>
      <c r="E63" s="200">
        <f>IFERROR(INDEX('4. Recovered capital'!$F$8:$BK$32,MATCH($B63,'4. Recovered capital'!$D$8:$D$32,0),MATCH(E$57,'4. Recovered capital'!$F$8:$BK$8,0))/INDEX('4. Recovered capital'!$F$8:$BK$32,MATCH($B63,'4. Recovered capital'!$D$8:$D$32,0),MATCH(E$57-1,'4. Recovered capital'!$F$8:$BK$8,0))-1,"NA")</f>
        <v>-0.10457744834106575</v>
      </c>
      <c r="F63" s="200">
        <f>IFERROR(INDEX('4. Recovered capital'!$F$8:$BK$32,MATCH($B63,'4. Recovered capital'!$D$8:$D$32,0),MATCH(F$57,'4. Recovered capital'!$F$8:$BK$8,0))/INDEX('4. Recovered capital'!$F$8:$BK$32,MATCH($B63,'4. Recovered capital'!$D$8:$D$32,0),MATCH(F$57-1,'4. Recovered capital'!$F$8:$BK$8,0))-1,"NA")</f>
        <v>0.50065265802676451</v>
      </c>
      <c r="G63" s="200">
        <f>IFERROR(INDEX('4. Recovered capital'!$F$8:$BK$32,MATCH($B63,'4. Recovered capital'!$D$8:$D$32,0),MATCH(G$57,'4. Recovered capital'!$F$8:$BK$8,0))/INDEX('4. Recovered capital'!$F$8:$BK$32,MATCH($B63,'4. Recovered capital'!$D$8:$D$32,0),MATCH(G$57-1,'4. Recovered capital'!$F$8:$BK$8,0))-1,"NA")</f>
        <v>0.24588217254152034</v>
      </c>
    </row>
    <row r="64" spans="2:82">
      <c r="B64" s="306"/>
    </row>
    <row r="65" spans="2:8">
      <c r="B65" s="306"/>
    </row>
    <row r="66" spans="2:8" s="301" customFormat="1">
      <c r="B66" s="188" t="s">
        <v>95</v>
      </c>
      <c r="C66" s="450" t="s">
        <v>96</v>
      </c>
      <c r="D66" s="450"/>
      <c r="E66" s="450"/>
      <c r="F66" s="451" t="s">
        <v>97</v>
      </c>
      <c r="G66" s="451"/>
      <c r="H66" s="451"/>
    </row>
    <row r="67" spans="2:8" s="301" customFormat="1" ht="25.5">
      <c r="B67" s="188" t="s">
        <v>98</v>
      </c>
      <c r="C67" s="188" t="s">
        <v>99</v>
      </c>
      <c r="D67" s="188" t="s">
        <v>100</v>
      </c>
      <c r="E67" s="188" t="s">
        <v>101</v>
      </c>
      <c r="F67" s="188" t="s">
        <v>99</v>
      </c>
      <c r="G67" s="188" t="s">
        <v>102</v>
      </c>
      <c r="H67" s="188" t="s">
        <v>101</v>
      </c>
    </row>
    <row r="68" spans="2:8">
      <c r="B68" s="203" t="s">
        <v>103</v>
      </c>
      <c r="C68" s="107"/>
      <c r="D68" s="188"/>
      <c r="E68" s="188"/>
      <c r="F68" s="188"/>
      <c r="G68" s="188"/>
      <c r="H68" s="188"/>
    </row>
    <row r="69" spans="2:8">
      <c r="B69" s="107" t="s">
        <v>104</v>
      </c>
      <c r="C69" s="188"/>
      <c r="D69" s="188"/>
      <c r="E69" s="188"/>
      <c r="F69" s="188"/>
      <c r="G69" s="188"/>
      <c r="H69" s="188"/>
    </row>
    <row r="70" spans="2:8">
      <c r="B70" s="202" t="s">
        <v>105</v>
      </c>
      <c r="C70" s="222">
        <f>'5. Weighted average price'!M12</f>
        <v>28528.311370000003</v>
      </c>
      <c r="D70" s="222">
        <f>'5. Weighted average price'!N12</f>
        <v>27358.45</v>
      </c>
      <c r="E70" s="247">
        <f>'5. Weighted average price'!O12</f>
        <v>1.042760513479382</v>
      </c>
      <c r="F70" s="222">
        <f>'5. Weighted average price'!P12</f>
        <v>0</v>
      </c>
      <c r="G70" s="222">
        <f>'5. Weighted average price'!Q12</f>
        <v>0</v>
      </c>
      <c r="H70" s="247">
        <f>'5. Weighted average price'!R12</f>
        <v>0</v>
      </c>
    </row>
    <row r="71" spans="2:8">
      <c r="B71" s="202" t="s">
        <v>106</v>
      </c>
      <c r="C71" s="222">
        <f>'5. Weighted average price'!T12</f>
        <v>0</v>
      </c>
      <c r="D71" s="222">
        <f>'5. Weighted average price'!U12</f>
        <v>0</v>
      </c>
      <c r="E71" s="247">
        <f>'5. Weighted average price'!V12</f>
        <v>0</v>
      </c>
      <c r="F71" s="222">
        <f>'5. Weighted average price'!W12</f>
        <v>0</v>
      </c>
      <c r="G71" s="222">
        <f>'5. Weighted average price'!X12</f>
        <v>0</v>
      </c>
      <c r="H71" s="247">
        <f>'5. Weighted average price'!Y12</f>
        <v>0</v>
      </c>
    </row>
    <row r="72" spans="2:8">
      <c r="B72" s="202" t="s">
        <v>107</v>
      </c>
      <c r="C72" s="222">
        <f>'5. Weighted average price'!Z12</f>
        <v>0</v>
      </c>
      <c r="D72" s="222">
        <f>'5. Weighted average price'!AA12</f>
        <v>0</v>
      </c>
      <c r="E72" s="247">
        <f>'5. Weighted average price'!AB12</f>
        <v>0</v>
      </c>
      <c r="F72" s="222">
        <f>'5. Weighted average price'!AC12</f>
        <v>0</v>
      </c>
      <c r="G72" s="222">
        <f>'5. Weighted average price'!AD12</f>
        <v>0</v>
      </c>
      <c r="H72" s="247">
        <f>'5. Weighted average price'!AE12</f>
        <v>0</v>
      </c>
    </row>
    <row r="73" spans="2:8">
      <c r="B73" s="202" t="s">
        <v>108</v>
      </c>
      <c r="C73" s="222">
        <f>'5. Weighted average price'!AF12</f>
        <v>0</v>
      </c>
      <c r="D73" s="222">
        <f>'5. Weighted average price'!AG12</f>
        <v>0</v>
      </c>
      <c r="E73" s="247">
        <f>'5. Weighted average price'!AH12</f>
        <v>0</v>
      </c>
      <c r="F73" s="222">
        <f>'5. Weighted average price'!AI12</f>
        <v>0</v>
      </c>
      <c r="G73" s="222">
        <f>'5. Weighted average price'!AJ12</f>
        <v>0</v>
      </c>
      <c r="H73" s="247">
        <f>'5. Weighted average price'!AK12</f>
        <v>0</v>
      </c>
    </row>
    <row r="74" spans="2:8">
      <c r="B74" s="202" t="s">
        <v>109</v>
      </c>
      <c r="C74" s="222">
        <f>'5. Weighted average price'!AM12</f>
        <v>0</v>
      </c>
      <c r="D74" s="222">
        <f>'5. Weighted average price'!AN12</f>
        <v>0</v>
      </c>
      <c r="E74" s="247">
        <f>'5. Weighted average price'!AO12</f>
        <v>0</v>
      </c>
      <c r="F74" s="222">
        <f>'5. Weighted average price'!AP12</f>
        <v>0</v>
      </c>
      <c r="G74" s="222">
        <f>'5. Weighted average price'!AQ12</f>
        <v>0</v>
      </c>
      <c r="H74" s="247">
        <f>'5. Weighted average price'!AR12</f>
        <v>0</v>
      </c>
    </row>
    <row r="75" spans="2:8">
      <c r="B75" s="202" t="s">
        <v>110</v>
      </c>
      <c r="C75" s="222">
        <f>'5. Weighted average price'!AS12</f>
        <v>0</v>
      </c>
      <c r="D75" s="222">
        <f>'5. Weighted average price'!AT12</f>
        <v>0</v>
      </c>
      <c r="E75" s="247">
        <f>'5. Weighted average price'!AU12</f>
        <v>0</v>
      </c>
      <c r="F75" s="222">
        <f>'5. Weighted average price'!AV12</f>
        <v>0</v>
      </c>
      <c r="G75" s="222">
        <f>'5. Weighted average price'!AW12</f>
        <v>0</v>
      </c>
      <c r="H75" s="247">
        <f>'5. Weighted average price'!AX12</f>
        <v>0</v>
      </c>
    </row>
    <row r="76" spans="2:8">
      <c r="B76" s="202" t="s">
        <v>111</v>
      </c>
      <c r="C76" s="222">
        <f>'5. Weighted average price'!AY12</f>
        <v>0</v>
      </c>
      <c r="D76" s="222">
        <f>'5. Weighted average price'!AZ12</f>
        <v>0</v>
      </c>
      <c r="E76" s="247">
        <f>'5. Weighted average price'!BA12</f>
        <v>0</v>
      </c>
      <c r="F76" s="222">
        <f>'5. Weighted average price'!BB12</f>
        <v>0</v>
      </c>
      <c r="G76" s="222">
        <f>'5. Weighted average price'!BC12</f>
        <v>0</v>
      </c>
      <c r="H76" s="247">
        <f>'5. Weighted average price'!BD12</f>
        <v>0</v>
      </c>
    </row>
    <row r="77" spans="2:8">
      <c r="B77" s="202" t="s">
        <v>112</v>
      </c>
      <c r="C77" s="222">
        <f>'5. Weighted average price'!BE12</f>
        <v>0</v>
      </c>
      <c r="D77" s="222">
        <f>'5. Weighted average price'!BF12</f>
        <v>0</v>
      </c>
      <c r="E77" s="247">
        <f>'5. Weighted average price'!BG12</f>
        <v>0</v>
      </c>
      <c r="F77" s="222">
        <f>'5. Weighted average price'!BH12</f>
        <v>0</v>
      </c>
      <c r="G77" s="222">
        <f>'5. Weighted average price'!BI12</f>
        <v>0</v>
      </c>
      <c r="H77" s="247">
        <f>'5. Weighted average price'!BJ12</f>
        <v>0</v>
      </c>
    </row>
    <row r="78" spans="2:8">
      <c r="B78" s="107" t="s">
        <v>113</v>
      </c>
      <c r="C78" s="107"/>
      <c r="D78" s="107"/>
      <c r="E78" s="248"/>
      <c r="F78" s="107"/>
      <c r="G78" s="107"/>
      <c r="H78" s="248"/>
    </row>
    <row r="79" spans="2:8">
      <c r="B79" s="202" t="s">
        <v>105</v>
      </c>
      <c r="C79" s="353">
        <f>'5. Weighted average price'!M13</f>
        <v>0</v>
      </c>
      <c r="D79" s="353">
        <f>'5. Weighted average price'!N13</f>
        <v>0</v>
      </c>
      <c r="E79" s="354">
        <f>'5. Weighted average price'!O13</f>
        <v>0</v>
      </c>
      <c r="F79" s="353">
        <f>'5. Weighted average price'!P13</f>
        <v>729.77122000000008</v>
      </c>
      <c r="G79" s="353">
        <f>'5. Weighted average price'!Q13</f>
        <v>446.351</v>
      </c>
      <c r="H79" s="354">
        <f>'5. Weighted average price'!R13</f>
        <v>1.6349716254696418</v>
      </c>
    </row>
    <row r="80" spans="2:8">
      <c r="B80" s="202" t="s">
        <v>106</v>
      </c>
      <c r="C80" s="353">
        <f>'5. Weighted average price'!T13</f>
        <v>0</v>
      </c>
      <c r="D80" s="353">
        <f>'5. Weighted average price'!U13</f>
        <v>0</v>
      </c>
      <c r="E80" s="354">
        <f>'5. Weighted average price'!V13</f>
        <v>0</v>
      </c>
      <c r="F80" s="353">
        <f>'5. Weighted average price'!W13</f>
        <v>0</v>
      </c>
      <c r="G80" s="353">
        <f>'5. Weighted average price'!X13</f>
        <v>0</v>
      </c>
      <c r="H80" s="354">
        <f>'5. Weighted average price'!Y13</f>
        <v>0</v>
      </c>
    </row>
    <row r="81" spans="2:8">
      <c r="B81" s="202" t="s">
        <v>107</v>
      </c>
      <c r="C81" s="353">
        <f>'5. Weighted average price'!Z13</f>
        <v>0</v>
      </c>
      <c r="D81" s="353">
        <f>'5. Weighted average price'!AA13</f>
        <v>0</v>
      </c>
      <c r="E81" s="354">
        <f>'5. Weighted average price'!AB13</f>
        <v>0</v>
      </c>
      <c r="F81" s="353">
        <f>'5. Weighted average price'!AC13</f>
        <v>0</v>
      </c>
      <c r="G81" s="353">
        <f>'5. Weighted average price'!AD13</f>
        <v>0</v>
      </c>
      <c r="H81" s="354">
        <f>'5. Weighted average price'!AE13</f>
        <v>0</v>
      </c>
    </row>
    <row r="82" spans="2:8">
      <c r="B82" s="202" t="s">
        <v>108</v>
      </c>
      <c r="C82" s="353">
        <f>'5. Weighted average price'!AF13</f>
        <v>0</v>
      </c>
      <c r="D82" s="353">
        <f>'5. Weighted average price'!AG13</f>
        <v>0</v>
      </c>
      <c r="E82" s="354">
        <f>'5. Weighted average price'!AH13</f>
        <v>0</v>
      </c>
      <c r="F82" s="353">
        <f>'5. Weighted average price'!AI13</f>
        <v>0</v>
      </c>
      <c r="G82" s="353">
        <f>'5. Weighted average price'!AJ13</f>
        <v>0</v>
      </c>
      <c r="H82" s="354">
        <f>'5. Weighted average price'!AK13</f>
        <v>0</v>
      </c>
    </row>
    <row r="83" spans="2:8">
      <c r="B83" s="202" t="s">
        <v>109</v>
      </c>
      <c r="C83" s="353">
        <f>'5. Weighted average price'!AM13</f>
        <v>0</v>
      </c>
      <c r="D83" s="353">
        <f>'5. Weighted average price'!AN13</f>
        <v>0</v>
      </c>
      <c r="E83" s="354">
        <f>'5. Weighted average price'!AO13</f>
        <v>0</v>
      </c>
      <c r="F83" s="353">
        <f>'5. Weighted average price'!AP13</f>
        <v>0</v>
      </c>
      <c r="G83" s="353">
        <f>'5. Weighted average price'!AQ13</f>
        <v>0</v>
      </c>
      <c r="H83" s="354">
        <f>'5. Weighted average price'!AR13</f>
        <v>0</v>
      </c>
    </row>
    <row r="84" spans="2:8">
      <c r="B84" s="202" t="s">
        <v>110</v>
      </c>
      <c r="C84" s="353">
        <f>'5. Weighted average price'!AS13</f>
        <v>0</v>
      </c>
      <c r="D84" s="353">
        <f>'5. Weighted average price'!AT13</f>
        <v>0</v>
      </c>
      <c r="E84" s="354">
        <f>'5. Weighted average price'!AU13</f>
        <v>0</v>
      </c>
      <c r="F84" s="353">
        <f>'5. Weighted average price'!AV13</f>
        <v>0</v>
      </c>
      <c r="G84" s="353">
        <f>'5. Weighted average price'!AW13</f>
        <v>0</v>
      </c>
      <c r="H84" s="354">
        <f>'5. Weighted average price'!AX13</f>
        <v>0</v>
      </c>
    </row>
    <row r="85" spans="2:8">
      <c r="B85" s="202" t="s">
        <v>111</v>
      </c>
      <c r="C85" s="353">
        <f>'5. Weighted average price'!AY13</f>
        <v>0</v>
      </c>
      <c r="D85" s="353">
        <f>'5. Weighted average price'!AZ13</f>
        <v>0</v>
      </c>
      <c r="E85" s="354">
        <f>'5. Weighted average price'!BA13</f>
        <v>0</v>
      </c>
      <c r="F85" s="353">
        <f>'5. Weighted average price'!BB13</f>
        <v>0</v>
      </c>
      <c r="G85" s="353">
        <f>'5. Weighted average price'!BC13</f>
        <v>0</v>
      </c>
      <c r="H85" s="354">
        <f>'5. Weighted average price'!BD13</f>
        <v>0</v>
      </c>
    </row>
    <row r="86" spans="2:8">
      <c r="B86" s="202" t="s">
        <v>112</v>
      </c>
      <c r="C86" s="353">
        <f>'5. Weighted average price'!BE13</f>
        <v>0</v>
      </c>
      <c r="D86" s="353">
        <f>'5. Weighted average price'!BF13</f>
        <v>0</v>
      </c>
      <c r="E86" s="354">
        <f>'5. Weighted average price'!BG13</f>
        <v>0</v>
      </c>
      <c r="F86" s="353">
        <f>'5. Weighted average price'!BH13</f>
        <v>0</v>
      </c>
      <c r="G86" s="353">
        <f>'5. Weighted average price'!BI13</f>
        <v>0</v>
      </c>
      <c r="H86" s="354">
        <f>'5. Weighted average price'!BJ13</f>
        <v>0</v>
      </c>
    </row>
    <row r="87" spans="2:8">
      <c r="B87" s="107" t="s">
        <v>114</v>
      </c>
      <c r="C87" s="107"/>
      <c r="D87" s="107"/>
      <c r="E87" s="248"/>
      <c r="F87" s="107"/>
      <c r="G87" s="107"/>
      <c r="H87" s="248"/>
    </row>
    <row r="88" spans="2:8">
      <c r="B88" s="202" t="s">
        <v>105</v>
      </c>
      <c r="C88" s="222">
        <f>'5. Weighted average price'!M14</f>
        <v>0</v>
      </c>
      <c r="D88" s="222">
        <f>'5. Weighted average price'!N14</f>
        <v>0</v>
      </c>
      <c r="E88" s="247">
        <f>'5. Weighted average price'!O14</f>
        <v>0</v>
      </c>
      <c r="F88" s="222">
        <f>'5. Weighted average price'!P14</f>
        <v>0</v>
      </c>
      <c r="G88" s="222">
        <f>'5. Weighted average price'!Q14</f>
        <v>0</v>
      </c>
      <c r="H88" s="247">
        <f>'5. Weighted average price'!R14</f>
        <v>0</v>
      </c>
    </row>
    <row r="89" spans="2:8">
      <c r="B89" s="202" t="s">
        <v>106</v>
      </c>
      <c r="C89" s="222">
        <f>'5. Weighted average price'!T14</f>
        <v>0</v>
      </c>
      <c r="D89" s="222">
        <f>'5. Weighted average price'!U14</f>
        <v>0</v>
      </c>
      <c r="E89" s="247">
        <f>'5. Weighted average price'!V14</f>
        <v>0</v>
      </c>
      <c r="F89" s="222">
        <f>'5. Weighted average price'!W14</f>
        <v>0</v>
      </c>
      <c r="G89" s="222">
        <f>'5. Weighted average price'!X14</f>
        <v>0</v>
      </c>
      <c r="H89" s="247">
        <f>'5. Weighted average price'!Y14</f>
        <v>0</v>
      </c>
    </row>
    <row r="90" spans="2:8">
      <c r="B90" s="202" t="s">
        <v>107</v>
      </c>
      <c r="C90" s="222">
        <f>'5. Weighted average price'!Z14</f>
        <v>0</v>
      </c>
      <c r="D90" s="222">
        <f>'5. Weighted average price'!AA14</f>
        <v>0</v>
      </c>
      <c r="E90" s="247">
        <f>'5. Weighted average price'!AB14</f>
        <v>0</v>
      </c>
      <c r="F90" s="222">
        <f>'5. Weighted average price'!AC14</f>
        <v>0</v>
      </c>
      <c r="G90" s="222">
        <f>'5. Weighted average price'!AD14</f>
        <v>0</v>
      </c>
      <c r="H90" s="247">
        <f>'5. Weighted average price'!AE14</f>
        <v>0</v>
      </c>
    </row>
    <row r="91" spans="2:8">
      <c r="B91" s="202" t="s">
        <v>108</v>
      </c>
      <c r="C91" s="222">
        <f>'5. Weighted average price'!AF14</f>
        <v>0</v>
      </c>
      <c r="D91" s="222">
        <f>'5. Weighted average price'!AG14</f>
        <v>0</v>
      </c>
      <c r="E91" s="247">
        <f>'5. Weighted average price'!AH14</f>
        <v>0</v>
      </c>
      <c r="F91" s="222">
        <f>'5. Weighted average price'!AI14</f>
        <v>0</v>
      </c>
      <c r="G91" s="222">
        <f>'5. Weighted average price'!AJ14</f>
        <v>0</v>
      </c>
      <c r="H91" s="247">
        <f>'5. Weighted average price'!AK14</f>
        <v>0</v>
      </c>
    </row>
    <row r="92" spans="2:8">
      <c r="B92" s="202" t="s">
        <v>109</v>
      </c>
      <c r="C92" s="222">
        <f>'5. Weighted average price'!AM14</f>
        <v>0</v>
      </c>
      <c r="D92" s="222">
        <f>'5. Weighted average price'!AN14</f>
        <v>0</v>
      </c>
      <c r="E92" s="247">
        <f>'5. Weighted average price'!AO14</f>
        <v>0</v>
      </c>
      <c r="F92" s="222">
        <f>'5. Weighted average price'!AP14</f>
        <v>0</v>
      </c>
      <c r="G92" s="222">
        <f>'5. Weighted average price'!AQ14</f>
        <v>0</v>
      </c>
      <c r="H92" s="247">
        <f>'5. Weighted average price'!AR14</f>
        <v>0</v>
      </c>
    </row>
    <row r="93" spans="2:8">
      <c r="B93" s="202" t="s">
        <v>110</v>
      </c>
      <c r="C93" s="222">
        <f>'5. Weighted average price'!AS14</f>
        <v>0</v>
      </c>
      <c r="D93" s="222">
        <f>'5. Weighted average price'!AT14</f>
        <v>0</v>
      </c>
      <c r="E93" s="247">
        <f>'5. Weighted average price'!AU14</f>
        <v>0</v>
      </c>
      <c r="F93" s="222">
        <f>'5. Weighted average price'!AV14</f>
        <v>0</v>
      </c>
      <c r="G93" s="222">
        <f>'5. Weighted average price'!AW14</f>
        <v>0</v>
      </c>
      <c r="H93" s="247">
        <f>'5. Weighted average price'!AX14</f>
        <v>0</v>
      </c>
    </row>
    <row r="94" spans="2:8">
      <c r="B94" s="202" t="s">
        <v>111</v>
      </c>
      <c r="C94" s="222">
        <f>'5. Weighted average price'!AY14</f>
        <v>0</v>
      </c>
      <c r="D94" s="222">
        <f>'5. Weighted average price'!AZ14</f>
        <v>0</v>
      </c>
      <c r="E94" s="247">
        <f>'5. Weighted average price'!BA14</f>
        <v>0</v>
      </c>
      <c r="F94" s="222">
        <f>'5. Weighted average price'!BB14</f>
        <v>0</v>
      </c>
      <c r="G94" s="222">
        <f>'5. Weighted average price'!BC14</f>
        <v>0</v>
      </c>
      <c r="H94" s="247">
        <f>'5. Weighted average price'!BD14</f>
        <v>0</v>
      </c>
    </row>
    <row r="95" spans="2:8">
      <c r="B95" s="202" t="s">
        <v>112</v>
      </c>
      <c r="C95" s="222">
        <f>'5. Weighted average price'!BE14</f>
        <v>0</v>
      </c>
      <c r="D95" s="222">
        <f>'5. Weighted average price'!BF14</f>
        <v>0</v>
      </c>
      <c r="E95" s="247">
        <f>'5. Weighted average price'!BG14</f>
        <v>0</v>
      </c>
      <c r="F95" s="222">
        <f>'5. Weighted average price'!BH14</f>
        <v>0</v>
      </c>
      <c r="G95" s="222">
        <f>'5. Weighted average price'!BI14</f>
        <v>0</v>
      </c>
      <c r="H95" s="247">
        <f>'5. Weighted average price'!BJ14</f>
        <v>0</v>
      </c>
    </row>
    <row r="96" spans="2:8">
      <c r="B96" s="203" t="s">
        <v>115</v>
      </c>
      <c r="C96" s="107"/>
      <c r="D96" s="107"/>
      <c r="E96" s="248"/>
      <c r="F96" s="107"/>
      <c r="G96" s="107"/>
      <c r="H96" s="248"/>
    </row>
    <row r="97" spans="2:8">
      <c r="B97" s="204" t="s">
        <v>116</v>
      </c>
      <c r="C97" s="222">
        <f>'5. Weighted average price'!F16</f>
        <v>0</v>
      </c>
      <c r="D97" s="222">
        <f>'5. Weighted average price'!G16</f>
        <v>0</v>
      </c>
      <c r="E97" s="247">
        <f>'5. Weighted average price'!H16</f>
        <v>0</v>
      </c>
      <c r="F97" s="222">
        <f>'5. Weighted average price'!I16</f>
        <v>0</v>
      </c>
      <c r="G97" s="222">
        <f>'5. Weighted average price'!J16</f>
        <v>0</v>
      </c>
      <c r="H97" s="247">
        <f>'5. Weighted average price'!K16</f>
        <v>0</v>
      </c>
    </row>
    <row r="98" spans="2:8">
      <c r="B98" s="203" t="s">
        <v>117</v>
      </c>
      <c r="C98" s="107"/>
      <c r="D98" s="107"/>
      <c r="E98" s="248"/>
      <c r="F98" s="107"/>
      <c r="G98" s="107"/>
      <c r="H98" s="248"/>
    </row>
    <row r="99" spans="2:8">
      <c r="B99" s="204" t="s">
        <v>118</v>
      </c>
      <c r="C99" s="222">
        <f>'5. Weighted average price'!F18</f>
        <v>0</v>
      </c>
      <c r="D99" s="222">
        <f>'5. Weighted average price'!G18</f>
        <v>0</v>
      </c>
      <c r="E99" s="247">
        <f>'5. Weighted average price'!H18</f>
        <v>0</v>
      </c>
      <c r="F99" s="222">
        <f>'5. Weighted average price'!I18</f>
        <v>0</v>
      </c>
      <c r="G99" s="222">
        <f>'5. Weighted average price'!J18</f>
        <v>0</v>
      </c>
      <c r="H99" s="247">
        <f>'5. Weighted average price'!K18</f>
        <v>0</v>
      </c>
    </row>
    <row r="100" spans="2:8">
      <c r="B100" s="203" t="s">
        <v>119</v>
      </c>
      <c r="C100" s="222">
        <f>'5. Weighted average price'!F19</f>
        <v>1258.5407999999998</v>
      </c>
      <c r="D100" s="311"/>
      <c r="E100" s="311"/>
      <c r="F100" s="222">
        <f>'5. Weighted average price'!I19</f>
        <v>0</v>
      </c>
      <c r="G100" s="311"/>
      <c r="H100" s="311"/>
    </row>
    <row r="101" spans="2:8">
      <c r="B101" s="306"/>
      <c r="F101" s="329"/>
    </row>
    <row r="102" spans="2:8">
      <c r="B102" s="306"/>
      <c r="C102" s="310"/>
    </row>
    <row r="103" spans="2:8" ht="25.5">
      <c r="B103" s="188" t="s">
        <v>120</v>
      </c>
      <c r="C103" s="188" t="s">
        <v>121</v>
      </c>
      <c r="D103" s="188" t="s">
        <v>122</v>
      </c>
    </row>
    <row r="104" spans="2:8" ht="25.5">
      <c r="B104" s="107" t="s">
        <v>123</v>
      </c>
      <c r="C104" s="222">
        <f>C37</f>
        <v>241995388.93592665</v>
      </c>
      <c r="D104" s="222">
        <f>C52</f>
        <v>227394404.86675549</v>
      </c>
    </row>
    <row r="105" spans="2:8">
      <c r="B105" s="107" t="s">
        <v>124</v>
      </c>
      <c r="C105" s="200">
        <f>IFERROR('3. Statement of pipeline assets'!D99/'3. Statement of pipeline assets'!D100,0)</f>
        <v>1.7989253187662313E-2</v>
      </c>
      <c r="D105" s="200">
        <f>IFERROR('4. Recovered capital'!E23/'4. Recovered capital'!E24,0)</f>
        <v>5.1743098447878638E-2</v>
      </c>
    </row>
    <row r="106" spans="2:8">
      <c r="B106" s="107" t="s">
        <v>125</v>
      </c>
      <c r="C106" s="200">
        <f>IFERROR('3. Statement of pipeline assets'!D80/'3. Statement of pipeline assets'!D100,0)</f>
        <v>0.98201074681233769</v>
      </c>
      <c r="D106" s="200">
        <f>IFERROR('4. Recovered capital'!E16/'4. Recovered capital'!E24,0)</f>
        <v>0.94825690155212128</v>
      </c>
    </row>
    <row r="107" spans="2:8" ht="25.5">
      <c r="B107" s="107"/>
      <c r="C107" s="188" t="s">
        <v>126</v>
      </c>
      <c r="D107" s="309"/>
    </row>
    <row r="108" spans="2:8">
      <c r="B108" s="107" t="s">
        <v>127</v>
      </c>
      <c r="C108" s="205">
        <f>IFERROR('2. Revenues and expenses'!D16/'2. Revenues and expenses'!D20,0)</f>
        <v>1</v>
      </c>
      <c r="D108" s="309"/>
    </row>
    <row r="109" spans="2:8">
      <c r="B109" s="107" t="s">
        <v>128</v>
      </c>
      <c r="C109" s="205">
        <f>IFERROR('2. Revenues and expenses'!D19/'2. Revenues and expenses'!D20,0)</f>
        <v>0</v>
      </c>
      <c r="D109" s="309"/>
    </row>
    <row r="110" spans="2:8">
      <c r="B110" s="107" t="s">
        <v>129</v>
      </c>
      <c r="C110" s="205">
        <f>IFERROR('2. Revenues and expenses'!D30/'2. Revenues and expenses'!D42,0)</f>
        <v>0.6898095105000005</v>
      </c>
      <c r="D110" s="309"/>
    </row>
    <row r="111" spans="2:8">
      <c r="B111" s="107" t="s">
        <v>130</v>
      </c>
      <c r="C111" s="205">
        <f>IFERROR('2. Revenues and expenses'!D41/'2. Revenues and expenses'!D42,0)</f>
        <v>0.31019048949999956</v>
      </c>
      <c r="D111" s="309"/>
    </row>
    <row r="112" spans="2:8">
      <c r="B112" s="306"/>
    </row>
    <row r="113" spans="2:4">
      <c r="B113" s="306"/>
    </row>
    <row r="114" spans="2:4" ht="25.5">
      <c r="B114" s="188" t="s">
        <v>131</v>
      </c>
      <c r="C114" s="188" t="s">
        <v>126</v>
      </c>
      <c r="D114" s="188" t="s">
        <v>132</v>
      </c>
    </row>
    <row r="115" spans="2:4">
      <c r="B115" s="107" t="s">
        <v>133</v>
      </c>
      <c r="C115" s="222">
        <f>'2. Revenues and expenses'!F24</f>
        <v>-3655512.32</v>
      </c>
      <c r="D115" s="222">
        <f>'3.3 Depreciation amortisation'!N53</f>
        <v>-3655508.32</v>
      </c>
    </row>
    <row r="116" spans="2:4">
      <c r="B116" s="107" t="s">
        <v>134</v>
      </c>
      <c r="C116" s="222">
        <f>'2. Revenues and expenses'!F35+'2.4 Shared costs'!H20</f>
        <v>-1323700.8954441336</v>
      </c>
      <c r="D116" s="222">
        <f>'3.3 Depreciation amortisation'!M82</f>
        <v>-1323700.8954441333</v>
      </c>
    </row>
  </sheetData>
  <mergeCells count="2">
    <mergeCell ref="C66:E66"/>
    <mergeCell ref="F66:H6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009999"/>
  </sheetPr>
  <dimension ref="B1:G36"/>
  <sheetViews>
    <sheetView zoomScaleNormal="100" workbookViewId="0"/>
  </sheetViews>
  <sheetFormatPr defaultColWidth="9.140625" defaultRowHeight="12.75"/>
  <cols>
    <col min="1" max="1" width="12" style="16" customWidth="1"/>
    <col min="2" max="2" width="54.85546875" style="16" customWidth="1"/>
    <col min="3" max="4" width="42.85546875" style="16" customWidth="1"/>
    <col min="5" max="5" width="6.85546875" style="16" customWidth="1"/>
    <col min="6" max="8" width="19.85546875" style="16" customWidth="1"/>
    <col min="9" max="9" width="18.140625" style="16" customWidth="1"/>
    <col min="10" max="16384" width="9.140625" style="16"/>
  </cols>
  <sheetData>
    <row r="1" spans="2:7" ht="20.25">
      <c r="B1" s="17" t="s">
        <v>135</v>
      </c>
      <c r="C1" s="15"/>
      <c r="D1" s="15"/>
      <c r="E1" s="15"/>
      <c r="F1" s="15"/>
      <c r="G1" s="15"/>
    </row>
    <row r="2" spans="2:7" ht="15">
      <c r="B2" s="34" t="str">
        <f>Tradingname</f>
        <v>APA (PILBARA PIPELINE) PTY LTD</v>
      </c>
      <c r="C2" s="35"/>
    </row>
    <row r="3" spans="2:7" ht="15">
      <c r="B3" s="36" t="s">
        <v>136</v>
      </c>
      <c r="C3" s="37" t="str">
        <f>TEXT(Yearstart,"dd/mm/yyyy")&amp;" to "&amp;TEXT(Yearending,"dd/mm/yyyy")</f>
        <v>01/07/2025 to 30/06/2026</v>
      </c>
    </row>
    <row r="4" spans="2:7" ht="20.25">
      <c r="B4" s="14"/>
    </row>
    <row r="5" spans="2:7" ht="15.75">
      <c r="B5" s="22" t="s">
        <v>137</v>
      </c>
    </row>
    <row r="6" spans="2:7">
      <c r="B6" s="18"/>
      <c r="C6" s="369"/>
      <c r="D6" s="369"/>
      <c r="E6" s="343"/>
      <c r="F6" s="370"/>
    </row>
    <row r="7" spans="2:7" ht="13.5" customHeight="1">
      <c r="B7" s="107" t="s">
        <v>138</v>
      </c>
      <c r="C7" s="70" t="s">
        <v>1786</v>
      </c>
    </row>
    <row r="8" spans="2:7" ht="13.5" customHeight="1">
      <c r="B8" s="107" t="s">
        <v>139</v>
      </c>
      <c r="C8" s="286">
        <v>251.2</v>
      </c>
      <c r="D8" s="338"/>
      <c r="E8" s="295"/>
      <c r="F8" s="295"/>
      <c r="G8" s="295"/>
    </row>
    <row r="9" spans="2:7" ht="13.5" customHeight="1">
      <c r="B9" s="107" t="s">
        <v>140</v>
      </c>
      <c r="C9" s="286">
        <v>7</v>
      </c>
    </row>
    <row r="10" spans="2:7" ht="13.5" customHeight="1">
      <c r="B10" s="107" t="s">
        <v>141</v>
      </c>
      <c r="C10" s="71" t="s">
        <v>1779</v>
      </c>
    </row>
    <row r="12" spans="2:7" ht="15.75">
      <c r="B12" s="22" t="s">
        <v>142</v>
      </c>
    </row>
    <row r="14" spans="2:7">
      <c r="B14" s="67" t="s">
        <v>98</v>
      </c>
      <c r="C14" s="68" t="s">
        <v>143</v>
      </c>
      <c r="D14" s="68" t="s">
        <v>144</v>
      </c>
    </row>
    <row r="15" spans="2:7" ht="14.25">
      <c r="B15" s="104" t="s">
        <v>103</v>
      </c>
      <c r="C15" s="105"/>
      <c r="D15" s="106"/>
    </row>
    <row r="16" spans="2:7">
      <c r="B16" s="204" t="s">
        <v>145</v>
      </c>
      <c r="C16" s="72" t="s">
        <v>692</v>
      </c>
      <c r="D16" s="72" t="s">
        <v>21</v>
      </c>
    </row>
    <row r="17" spans="2:4">
      <c r="B17" s="107" t="s">
        <v>146</v>
      </c>
      <c r="C17" s="72" t="s">
        <v>692</v>
      </c>
      <c r="D17" s="72" t="s">
        <v>21</v>
      </c>
    </row>
    <row r="18" spans="2:4">
      <c r="B18" s="107" t="s">
        <v>114</v>
      </c>
      <c r="C18" s="72" t="s">
        <v>21</v>
      </c>
      <c r="D18" s="72" t="s">
        <v>21</v>
      </c>
    </row>
    <row r="19" spans="2:4" ht="14.25">
      <c r="B19" s="104" t="s">
        <v>147</v>
      </c>
      <c r="C19" s="105"/>
      <c r="D19" s="106"/>
    </row>
    <row r="20" spans="2:4">
      <c r="B20" s="204" t="s">
        <v>148</v>
      </c>
      <c r="C20" s="72" t="s">
        <v>21</v>
      </c>
      <c r="D20" s="72" t="s">
        <v>21</v>
      </c>
    </row>
    <row r="21" spans="2:4">
      <c r="B21" s="204" t="s">
        <v>149</v>
      </c>
      <c r="C21" s="72" t="s">
        <v>21</v>
      </c>
      <c r="D21" s="72" t="s">
        <v>21</v>
      </c>
    </row>
    <row r="22" spans="2:4" ht="14.25">
      <c r="B22" s="104" t="s">
        <v>117</v>
      </c>
      <c r="C22" s="105"/>
      <c r="D22" s="106"/>
    </row>
    <row r="23" spans="2:4">
      <c r="B23" s="107" t="s">
        <v>150</v>
      </c>
      <c r="C23" s="72" t="s">
        <v>692</v>
      </c>
      <c r="D23" s="72" t="s">
        <v>21</v>
      </c>
    </row>
    <row r="24" spans="2:4">
      <c r="B24" s="107" t="s">
        <v>151</v>
      </c>
      <c r="C24" s="72" t="s">
        <v>21</v>
      </c>
      <c r="D24" s="72" t="s">
        <v>21</v>
      </c>
    </row>
    <row r="25" spans="2:4" ht="14.25">
      <c r="B25" s="104" t="s">
        <v>152</v>
      </c>
      <c r="C25" s="105"/>
      <c r="D25" s="106"/>
    </row>
    <row r="26" spans="2:4">
      <c r="B26" s="107" t="s">
        <v>153</v>
      </c>
      <c r="C26" s="72" t="s">
        <v>21</v>
      </c>
      <c r="D26" s="72" t="s">
        <v>21</v>
      </c>
    </row>
    <row r="27" spans="2:4">
      <c r="B27" s="107" t="s">
        <v>154</v>
      </c>
      <c r="C27" s="72" t="s">
        <v>692</v>
      </c>
      <c r="D27" s="72" t="s">
        <v>21</v>
      </c>
    </row>
    <row r="28" spans="2:4" ht="14.25">
      <c r="B28" s="104" t="s">
        <v>155</v>
      </c>
      <c r="C28" s="105"/>
      <c r="D28" s="106"/>
    </row>
    <row r="29" spans="2:4">
      <c r="B29" s="371" t="s">
        <v>156</v>
      </c>
      <c r="C29" s="72"/>
      <c r="D29" s="72"/>
    </row>
    <row r="30" spans="2:4">
      <c r="B30" s="371" t="s">
        <v>156</v>
      </c>
      <c r="C30" s="72"/>
      <c r="D30" s="72"/>
    </row>
    <row r="31" spans="2:4">
      <c r="B31" s="371" t="s">
        <v>156</v>
      </c>
      <c r="C31" s="72"/>
      <c r="D31" s="72"/>
    </row>
    <row r="32" spans="2:4">
      <c r="B32" s="371" t="s">
        <v>156</v>
      </c>
      <c r="C32" s="72"/>
      <c r="D32" s="72"/>
    </row>
    <row r="33" spans="2:4">
      <c r="B33" s="371" t="s">
        <v>156</v>
      </c>
      <c r="C33" s="72"/>
      <c r="D33" s="72"/>
    </row>
    <row r="34" spans="2:4">
      <c r="B34" s="371" t="s">
        <v>156</v>
      </c>
      <c r="C34" s="72"/>
      <c r="D34" s="72"/>
    </row>
    <row r="35" spans="2:4">
      <c r="B35" s="371" t="s">
        <v>156</v>
      </c>
      <c r="C35" s="72"/>
      <c r="D35" s="72"/>
    </row>
    <row r="36" spans="2:4">
      <c r="B36" s="371" t="s">
        <v>156</v>
      </c>
      <c r="C36" s="72"/>
      <c r="D36" s="72"/>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29:D36 C16:D18 C20:D21 C23:D24 C26:D27"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9999"/>
  </sheetPr>
  <dimension ref="B1:G10"/>
  <sheetViews>
    <sheetView zoomScaleNormal="100" workbookViewId="0"/>
  </sheetViews>
  <sheetFormatPr defaultColWidth="9.140625" defaultRowHeight="12.75"/>
  <cols>
    <col min="1" max="1" width="12" style="16" customWidth="1"/>
    <col min="2" max="2" width="37.5703125" style="16" customWidth="1"/>
    <col min="3" max="3" width="42.85546875" style="16" customWidth="1"/>
    <col min="4" max="4" width="6.85546875" style="16" customWidth="1"/>
    <col min="5" max="7" width="19.85546875" style="16" customWidth="1"/>
    <col min="8" max="8" width="18.140625" style="16" customWidth="1"/>
    <col min="9" max="16384" width="9.140625" style="16"/>
  </cols>
  <sheetData>
    <row r="1" spans="2:7" ht="20.25">
      <c r="B1" s="17" t="s">
        <v>157</v>
      </c>
      <c r="C1" s="15"/>
      <c r="D1" s="15"/>
      <c r="E1" s="15"/>
      <c r="F1" s="15"/>
      <c r="G1" s="15"/>
    </row>
    <row r="2" spans="2:7" ht="15">
      <c r="B2" s="34" t="str">
        <f>Tradingname</f>
        <v>APA (PILBARA PIPELINE) PTY LTD</v>
      </c>
      <c r="C2" s="35"/>
    </row>
    <row r="3" spans="2:7" ht="15">
      <c r="B3" s="36" t="s">
        <v>136</v>
      </c>
      <c r="C3" s="37" t="str">
        <f>TEXT(Yearstart,"dd/mm/yyyy")&amp;" to "&amp;TEXT(Yearending,"dd/mm/yyyy")</f>
        <v>01/07/2025 to 30/06/2026</v>
      </c>
    </row>
    <row r="4" spans="2:7" ht="14.25" customHeight="1">
      <c r="B4" s="14"/>
    </row>
    <row r="5" spans="2:7" ht="15.75">
      <c r="B5" s="22" t="s">
        <v>158</v>
      </c>
    </row>
    <row r="6" spans="2:7">
      <c r="B6" s="18"/>
      <c r="C6" s="369"/>
      <c r="D6" s="343"/>
      <c r="E6" s="370"/>
    </row>
    <row r="7" spans="2:7" ht="57" customHeight="1">
      <c r="B7" s="67"/>
      <c r="C7" s="73" t="s">
        <v>159</v>
      </c>
    </row>
    <row r="8" spans="2:7" ht="13.5" customHeight="1">
      <c r="B8" s="107" t="s">
        <v>160</v>
      </c>
      <c r="C8" s="372">
        <f>'2. Revenues and expenses'!F43</f>
        <v>22622512.436306205</v>
      </c>
    </row>
    <row r="9" spans="2:7" ht="13.5" customHeight="1">
      <c r="B9" s="107" t="s">
        <v>82</v>
      </c>
      <c r="C9" s="372">
        <f>'3. Statement of pipeline assets'!$D$100</f>
        <v>241995388.93592665</v>
      </c>
      <c r="F9" s="343"/>
    </row>
    <row r="10" spans="2:7" ht="13.5" customHeight="1">
      <c r="B10" s="107" t="s">
        <v>161</v>
      </c>
      <c r="C10" s="297">
        <f>IFERROR(C8/C9,0)</f>
        <v>9.3483237576464692E-2</v>
      </c>
      <c r="E10" s="350"/>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M43"/>
  <sheetViews>
    <sheetView zoomScaleNormal="100" workbookViewId="0"/>
  </sheetViews>
  <sheetFormatPr defaultColWidth="9.140625" defaultRowHeight="12.75"/>
  <cols>
    <col min="1" max="1" width="12" style="16" customWidth="1"/>
    <col min="2" max="2" width="19.140625" style="16" customWidth="1"/>
    <col min="3" max="3" width="43.42578125" style="16" customWidth="1"/>
    <col min="4" max="9" width="20.85546875" style="16" customWidth="1"/>
    <col min="10" max="16384" width="9.140625" style="16"/>
  </cols>
  <sheetData>
    <row r="1" spans="1:13" ht="20.25">
      <c r="B1" s="456" t="s">
        <v>162</v>
      </c>
      <c r="C1" s="456"/>
      <c r="D1" s="456"/>
      <c r="E1" s="15"/>
      <c r="F1" s="15"/>
      <c r="G1" s="15"/>
      <c r="H1" s="15"/>
      <c r="I1" s="15"/>
    </row>
    <row r="2" spans="1:13" ht="18" customHeight="1">
      <c r="B2" s="34" t="str">
        <f>Tradingname</f>
        <v>APA (PILBARA PIPELINE) PTY LTD</v>
      </c>
      <c r="C2" s="35"/>
      <c r="I2" s="31"/>
    </row>
    <row r="3" spans="1:13" ht="15">
      <c r="B3" s="36" t="s">
        <v>136</v>
      </c>
      <c r="C3" s="37" t="str">
        <f>TEXT(Yearstart,"dd/mm/yyyy")&amp;" to "&amp;TEXT(Yearending,"dd/mm/yyyy")</f>
        <v>01/07/2025 to 30/06/2026</v>
      </c>
    </row>
    <row r="4" spans="1:13" ht="12.75" customHeight="1">
      <c r="B4" s="14"/>
      <c r="D4" s="295"/>
      <c r="G4" s="295"/>
    </row>
    <row r="5" spans="1:13" ht="15.75">
      <c r="B5" s="452" t="s">
        <v>163</v>
      </c>
      <c r="C5" s="452"/>
      <c r="D5" s="452"/>
    </row>
    <row r="6" spans="1:13">
      <c r="B6" s="18"/>
      <c r="C6" s="373"/>
      <c r="D6" s="374"/>
      <c r="E6" s="374"/>
      <c r="F6" s="374"/>
      <c r="G6" s="374"/>
      <c r="H6" s="374"/>
      <c r="I6" s="374"/>
    </row>
    <row r="7" spans="1:13" ht="30.75" customHeight="1">
      <c r="B7" s="68"/>
      <c r="C7" s="68"/>
      <c r="D7" s="453" t="s">
        <v>164</v>
      </c>
      <c r="E7" s="454"/>
      <c r="F7" s="455"/>
      <c r="G7" s="453" t="s">
        <v>165</v>
      </c>
      <c r="H7" s="454"/>
      <c r="I7" s="455"/>
    </row>
    <row r="8" spans="1:13" ht="51" customHeight="1">
      <c r="B8" s="67" t="s">
        <v>166</v>
      </c>
      <c r="C8" s="68" t="s">
        <v>167</v>
      </c>
      <c r="D8" s="74" t="s">
        <v>46</v>
      </c>
      <c r="E8" s="74" t="s">
        <v>47</v>
      </c>
      <c r="F8" s="74" t="s">
        <v>48</v>
      </c>
      <c r="G8" s="74" t="s">
        <v>46</v>
      </c>
      <c r="H8" s="74" t="s">
        <v>47</v>
      </c>
      <c r="I8" s="74" t="s">
        <v>48</v>
      </c>
    </row>
    <row r="9" spans="1:13">
      <c r="B9" s="77"/>
      <c r="C9" s="75"/>
      <c r="D9" s="76" t="s">
        <v>168</v>
      </c>
      <c r="E9" s="76" t="s">
        <v>168</v>
      </c>
      <c r="F9" s="76" t="s">
        <v>168</v>
      </c>
      <c r="G9" s="76" t="s">
        <v>168</v>
      </c>
      <c r="H9" s="76" t="s">
        <v>168</v>
      </c>
      <c r="I9" s="76" t="s">
        <v>168</v>
      </c>
    </row>
    <row r="10" spans="1:13">
      <c r="B10" s="375"/>
      <c r="C10" s="108" t="s">
        <v>49</v>
      </c>
      <c r="D10" s="376"/>
      <c r="E10" s="376"/>
      <c r="F10" s="376"/>
      <c r="G10" s="376"/>
      <c r="H10" s="376"/>
      <c r="I10" s="377"/>
    </row>
    <row r="11" spans="1:13">
      <c r="B11" s="314" t="s">
        <v>169</v>
      </c>
      <c r="C11" s="109" t="s">
        <v>170</v>
      </c>
      <c r="D11" s="378">
        <f>'2.1 Revenue by service'!D21</f>
        <v>31037119.07</v>
      </c>
      <c r="E11" s="378">
        <f>'2.1 Revenue by service'!E21</f>
        <v>30711.79</v>
      </c>
      <c r="F11" s="378">
        <f t="shared" ref="F11:F16" si="0">SUM(D11:E11)</f>
        <v>31067830.859999999</v>
      </c>
      <c r="G11" s="378">
        <f>'2.1 Revenue by service'!G21</f>
        <v>29419766.710000005</v>
      </c>
      <c r="H11" s="378">
        <f>'2.1 Revenue by service'!H21</f>
        <v>0</v>
      </c>
      <c r="I11" s="378">
        <f>SUM(G11:H11)</f>
        <v>29419766.710000005</v>
      </c>
    </row>
    <row r="12" spans="1:13">
      <c r="A12" s="167"/>
      <c r="B12" s="124"/>
      <c r="C12" s="257" t="s">
        <v>171</v>
      </c>
      <c r="D12" s="378">
        <f>'2.2 Revenue contributions '!C15</f>
        <v>0</v>
      </c>
      <c r="E12" s="378">
        <f>'2.2 Revenue contributions '!D15</f>
        <v>0</v>
      </c>
      <c r="F12" s="378">
        <f t="shared" si="0"/>
        <v>0</v>
      </c>
      <c r="G12" s="220">
        <v>0</v>
      </c>
      <c r="H12" s="220"/>
      <c r="I12" s="378">
        <f>SUM(G12:H12)</f>
        <v>0</v>
      </c>
    </row>
    <row r="13" spans="1:13">
      <c r="A13" s="167"/>
      <c r="B13" s="124"/>
      <c r="C13" s="257" t="s">
        <v>172</v>
      </c>
      <c r="D13" s="378">
        <f>'2.2 Revenue contributions '!D27</f>
        <v>0</v>
      </c>
      <c r="E13" s="378"/>
      <c r="F13" s="378">
        <f t="shared" si="0"/>
        <v>0</v>
      </c>
      <c r="G13" s="220">
        <v>0</v>
      </c>
      <c r="H13" s="378">
        <v>0</v>
      </c>
      <c r="I13" s="378">
        <f>SUM(G13:H13)</f>
        <v>0</v>
      </c>
    </row>
    <row r="14" spans="1:13">
      <c r="B14" s="124"/>
      <c r="C14" s="257" t="s">
        <v>173</v>
      </c>
      <c r="D14" s="220">
        <v>0</v>
      </c>
      <c r="E14" s="220"/>
      <c r="F14" s="378">
        <f t="shared" si="0"/>
        <v>0</v>
      </c>
      <c r="G14" s="220">
        <v>0</v>
      </c>
      <c r="H14" s="220"/>
      <c r="I14" s="378">
        <f>SUM(G14:H14)</f>
        <v>0</v>
      </c>
      <c r="M14" s="344"/>
    </row>
    <row r="15" spans="1:13">
      <c r="B15" s="314" t="s">
        <v>174</v>
      </c>
      <c r="C15" s="109" t="s">
        <v>175</v>
      </c>
      <c r="D15" s="220">
        <v>3843679.4999999991</v>
      </c>
      <c r="E15" s="220"/>
      <c r="F15" s="378">
        <f t="shared" si="0"/>
        <v>3843679.4999999991</v>
      </c>
      <c r="G15" s="220">
        <v>9370427.1400000006</v>
      </c>
      <c r="H15" s="220"/>
      <c r="I15" s="378">
        <f>SUM(G15:H15)</f>
        <v>9370427.1400000006</v>
      </c>
    </row>
    <row r="16" spans="1:13">
      <c r="B16" s="379"/>
      <c r="C16" s="110" t="s">
        <v>176</v>
      </c>
      <c r="D16" s="221">
        <f>SUM(D11:D15)</f>
        <v>34880798.57</v>
      </c>
      <c r="E16" s="221">
        <f>SUM(E11:E15)</f>
        <v>30711.79</v>
      </c>
      <c r="F16" s="378">
        <f t="shared" si="0"/>
        <v>34911510.359999999</v>
      </c>
      <c r="G16" s="221">
        <f>SUM(G11:G15)</f>
        <v>38790193.850000009</v>
      </c>
      <c r="H16" s="221">
        <f>SUM(H11:H15)</f>
        <v>0</v>
      </c>
      <c r="I16" s="221">
        <f>SUM(I11:I15)</f>
        <v>38790193.850000009</v>
      </c>
    </row>
    <row r="17" spans="1:9">
      <c r="B17" s="380"/>
      <c r="C17" s="108" t="s">
        <v>50</v>
      </c>
      <c r="D17" s="381"/>
      <c r="E17" s="381"/>
      <c r="F17" s="381"/>
      <c r="G17" s="381"/>
      <c r="H17" s="381"/>
      <c r="I17" s="382"/>
    </row>
    <row r="18" spans="1:9">
      <c r="B18" s="383"/>
      <c r="C18" s="109" t="s">
        <v>177</v>
      </c>
      <c r="D18" s="378">
        <f>'2.3 Indirect revenue'!G36</f>
        <v>0</v>
      </c>
      <c r="E18" s="378">
        <f>'2.3 Indirect revenue'!H36</f>
        <v>0</v>
      </c>
      <c r="F18" s="378">
        <f>SUM(D18:E18)</f>
        <v>0</v>
      </c>
      <c r="G18" s="220">
        <v>0</v>
      </c>
      <c r="H18" s="220"/>
      <c r="I18" s="378">
        <f>SUM(G18:H18)</f>
        <v>0</v>
      </c>
    </row>
    <row r="19" spans="1:9">
      <c r="B19" s="379"/>
      <c r="C19" s="110" t="s">
        <v>178</v>
      </c>
      <c r="D19" s="221">
        <f t="shared" ref="D19:I19" si="1">SUM(D18:D18)</f>
        <v>0</v>
      </c>
      <c r="E19" s="221">
        <f t="shared" si="1"/>
        <v>0</v>
      </c>
      <c r="F19" s="221">
        <f t="shared" si="1"/>
        <v>0</v>
      </c>
      <c r="G19" s="221">
        <f t="shared" si="1"/>
        <v>0</v>
      </c>
      <c r="H19" s="221">
        <f t="shared" si="1"/>
        <v>0</v>
      </c>
      <c r="I19" s="221">
        <f t="shared" si="1"/>
        <v>0</v>
      </c>
    </row>
    <row r="20" spans="1:9">
      <c r="B20" s="379"/>
      <c r="C20" s="110" t="s">
        <v>51</v>
      </c>
      <c r="D20" s="221">
        <f t="shared" ref="D20:I20" si="2">D16+D19</f>
        <v>34880798.57</v>
      </c>
      <c r="E20" s="221">
        <f t="shared" si="2"/>
        <v>30711.79</v>
      </c>
      <c r="F20" s="221">
        <f t="shared" si="2"/>
        <v>34911510.359999999</v>
      </c>
      <c r="G20" s="221">
        <f t="shared" si="2"/>
        <v>38790193.850000009</v>
      </c>
      <c r="H20" s="221">
        <f t="shared" si="2"/>
        <v>0</v>
      </c>
      <c r="I20" s="221">
        <f t="shared" si="2"/>
        <v>38790193.850000009</v>
      </c>
    </row>
    <row r="21" spans="1:9">
      <c r="B21" s="380"/>
      <c r="C21" s="108" t="s">
        <v>52</v>
      </c>
      <c r="D21" s="381"/>
      <c r="E21" s="381"/>
      <c r="F21" s="381"/>
      <c r="G21" s="381"/>
      <c r="H21" s="381"/>
      <c r="I21" s="382"/>
    </row>
    <row r="22" spans="1:9">
      <c r="B22" s="314" t="s">
        <v>179</v>
      </c>
      <c r="C22" s="109" t="s">
        <v>180</v>
      </c>
      <c r="D22" s="220">
        <v>0</v>
      </c>
      <c r="E22" s="220">
        <v>0</v>
      </c>
      <c r="F22" s="378">
        <f t="shared" ref="F22:F29" si="3">SUM(D22:E22)</f>
        <v>0</v>
      </c>
      <c r="G22" s="220">
        <v>0</v>
      </c>
      <c r="H22" s="220"/>
      <c r="I22" s="378">
        <f t="shared" ref="I22:I27" si="4">SUM(G22:H22)</f>
        <v>0</v>
      </c>
    </row>
    <row r="23" spans="1:9">
      <c r="B23" s="314" t="s">
        <v>179</v>
      </c>
      <c r="C23" s="109" t="s">
        <v>181</v>
      </c>
      <c r="D23" s="220">
        <v>-3395153.6205447498</v>
      </c>
      <c r="E23" s="220">
        <v>-2989.3594552502827</v>
      </c>
      <c r="F23" s="378">
        <f t="shared" si="3"/>
        <v>-3398142.98</v>
      </c>
      <c r="G23" s="220">
        <v>-3314073.34</v>
      </c>
      <c r="H23" s="220"/>
      <c r="I23" s="378">
        <f t="shared" si="4"/>
        <v>-3314073.34</v>
      </c>
    </row>
    <row r="24" spans="1:9">
      <c r="B24" s="314" t="s">
        <v>182</v>
      </c>
      <c r="C24" s="109" t="s">
        <v>183</v>
      </c>
      <c r="D24" s="220">
        <v>-3652296.5517460178</v>
      </c>
      <c r="E24" s="220">
        <v>-3215.7682539820312</v>
      </c>
      <c r="F24" s="378">
        <f t="shared" si="3"/>
        <v>-3655512.32</v>
      </c>
      <c r="G24" s="220">
        <v>-3628943.2100000004</v>
      </c>
      <c r="H24" s="220"/>
      <c r="I24" s="378">
        <f t="shared" si="4"/>
        <v>-3628943.2100000004</v>
      </c>
    </row>
    <row r="25" spans="1:9">
      <c r="B25" s="314" t="s">
        <v>179</v>
      </c>
      <c r="C25" s="109" t="s">
        <v>184</v>
      </c>
      <c r="D25" s="220">
        <v>-112833.682378953</v>
      </c>
      <c r="E25" s="220">
        <v>-99.34762104700016</v>
      </c>
      <c r="F25" s="378">
        <f t="shared" si="3"/>
        <v>-112933.03</v>
      </c>
      <c r="G25" s="220">
        <v>-113793.38</v>
      </c>
      <c r="H25" s="220"/>
      <c r="I25" s="378">
        <f t="shared" si="4"/>
        <v>-113793.38</v>
      </c>
    </row>
    <row r="26" spans="1:9">
      <c r="B26" s="314" t="s">
        <v>179</v>
      </c>
      <c r="C26" s="109" t="s">
        <v>185</v>
      </c>
      <c r="D26" s="220">
        <v>-121641.66713855285</v>
      </c>
      <c r="E26" s="220">
        <v>-107.1028614471637</v>
      </c>
      <c r="F26" s="378">
        <f t="shared" si="3"/>
        <v>-121748.77</v>
      </c>
      <c r="G26" s="220">
        <v>-68495.320000000007</v>
      </c>
      <c r="H26" s="220"/>
      <c r="I26" s="378">
        <f t="shared" si="4"/>
        <v>-68495.320000000007</v>
      </c>
    </row>
    <row r="27" spans="1:9">
      <c r="B27" s="314" t="s">
        <v>179</v>
      </c>
      <c r="C27" s="109" t="s">
        <v>186</v>
      </c>
      <c r="D27" s="220">
        <v>-121.26323034397932</v>
      </c>
      <c r="E27" s="220">
        <v>-0.10676965602069129</v>
      </c>
      <c r="F27" s="378">
        <f t="shared" si="3"/>
        <v>-121.37</v>
      </c>
      <c r="G27" s="220">
        <v>-168.27</v>
      </c>
      <c r="H27" s="220"/>
      <c r="I27" s="378">
        <f t="shared" si="4"/>
        <v>-168.27</v>
      </c>
    </row>
    <row r="28" spans="1:9">
      <c r="B28" s="314" t="s">
        <v>179</v>
      </c>
      <c r="C28" s="109" t="s">
        <v>187</v>
      </c>
      <c r="D28" s="220">
        <v>-17699.835676858678</v>
      </c>
      <c r="E28" s="220">
        <v>-15.584323141320546</v>
      </c>
      <c r="F28" s="378">
        <f>SUM(D28:E28)</f>
        <v>-17715.419999999998</v>
      </c>
      <c r="G28" s="220">
        <v>-8250.56</v>
      </c>
      <c r="H28" s="220"/>
      <c r="I28" s="378">
        <f>SUM(G28:H28)</f>
        <v>-8250.56</v>
      </c>
    </row>
    <row r="29" spans="1:9">
      <c r="B29" s="314" t="s">
        <v>179</v>
      </c>
      <c r="C29" s="111" t="s">
        <v>188</v>
      </c>
      <c r="D29" s="220">
        <v>-1172175.4947862753</v>
      </c>
      <c r="E29" s="220">
        <v>-1032.075213724735</v>
      </c>
      <c r="F29" s="378">
        <f t="shared" si="3"/>
        <v>-1173207.57</v>
      </c>
      <c r="G29" s="220">
        <v>-682805.9</v>
      </c>
      <c r="H29" s="220"/>
      <c r="I29" s="378">
        <f>SUM(G29:H29)</f>
        <v>-682805.9</v>
      </c>
    </row>
    <row r="30" spans="1:9">
      <c r="B30" s="379"/>
      <c r="C30" s="110" t="s">
        <v>189</v>
      </c>
      <c r="D30" s="221">
        <f t="shared" ref="D30:I30" si="5">SUM(D22:D29)</f>
        <v>-8471922.1155017521</v>
      </c>
      <c r="E30" s="221">
        <f t="shared" si="5"/>
        <v>-7459.3444982485544</v>
      </c>
      <c r="F30" s="221">
        <f t="shared" si="5"/>
        <v>-8479381.459999999</v>
      </c>
      <c r="G30" s="221">
        <f t="shared" si="5"/>
        <v>-7816529.9800000004</v>
      </c>
      <c r="H30" s="221">
        <f t="shared" si="5"/>
        <v>0</v>
      </c>
      <c r="I30" s="221">
        <f t="shared" si="5"/>
        <v>-7816529.9800000004</v>
      </c>
    </row>
    <row r="31" spans="1:9">
      <c r="B31" s="380"/>
      <c r="C31" s="108" t="s">
        <v>190</v>
      </c>
      <c r="D31" s="381"/>
      <c r="E31" s="381"/>
      <c r="F31" s="381"/>
      <c r="G31" s="381"/>
      <c r="H31" s="381"/>
      <c r="I31" s="382"/>
    </row>
    <row r="32" spans="1:9">
      <c r="A32" s="167"/>
      <c r="B32" s="124"/>
      <c r="C32" s="109" t="s">
        <v>191</v>
      </c>
      <c r="D32" s="378">
        <f>SUMIF('2.4 Shared costs'!$C$9:$C$35,'2. Revenues and expenses'!$C32,'2.4 Shared costs'!$H$9:$H$35)</f>
        <v>0</v>
      </c>
      <c r="E32" s="378">
        <f>SUMIF('2.4 Shared costs'!$C$9:$C$35,'2. Revenues and expenses'!$C32,'2.4 Shared costs'!$I$9:$I$35)</f>
        <v>0</v>
      </c>
      <c r="F32" s="378">
        <f t="shared" ref="F32:F40" si="6">SUM(D32:E32)</f>
        <v>0</v>
      </c>
      <c r="G32" s="220">
        <v>0</v>
      </c>
      <c r="H32" s="220">
        <v>0</v>
      </c>
      <c r="I32" s="378">
        <f t="shared" ref="I32:I40" si="7">SUM(G32:H32)</f>
        <v>0</v>
      </c>
    </row>
    <row r="33" spans="1:9">
      <c r="B33" s="124"/>
      <c r="C33" s="109" t="s">
        <v>192</v>
      </c>
      <c r="D33" s="378">
        <f>SUMIF('2.4 Shared costs'!$C$9:$C$35,'2. Revenues and expenses'!$C33,'2.4 Shared costs'!$H$9:$H$35)</f>
        <v>0</v>
      </c>
      <c r="E33" s="378">
        <f>SUMIF('2.4 Shared costs'!$C$9:$C$35,'2. Revenues and expenses'!$C33,'2.4 Shared costs'!$I$9:$I$35)</f>
        <v>0</v>
      </c>
      <c r="F33" s="378">
        <f t="shared" si="6"/>
        <v>0</v>
      </c>
      <c r="G33" s="220">
        <v>0</v>
      </c>
      <c r="H33" s="220">
        <v>0</v>
      </c>
      <c r="I33" s="378">
        <f t="shared" si="7"/>
        <v>0</v>
      </c>
    </row>
    <row r="34" spans="1:9">
      <c r="B34" s="124"/>
      <c r="C34" s="109" t="s">
        <v>193</v>
      </c>
      <c r="D34" s="378">
        <f>SUMIF('2.4 Shared costs'!$C$9:$C$35,'2. Revenues and expenses'!$C34,'2.4 Shared costs'!$H$9:$H$35)</f>
        <v>0</v>
      </c>
      <c r="E34" s="378">
        <f>SUMIF('2.4 Shared costs'!$C$9:$C$35,'2. Revenues and expenses'!$C34,'2.4 Shared costs'!$I$9:$I$35)</f>
        <v>0</v>
      </c>
      <c r="F34" s="378">
        <f t="shared" si="6"/>
        <v>0</v>
      </c>
      <c r="G34" s="220">
        <v>0</v>
      </c>
      <c r="H34" s="220">
        <v>0</v>
      </c>
      <c r="I34" s="378">
        <f t="shared" si="7"/>
        <v>0</v>
      </c>
    </row>
    <row r="35" spans="1:9">
      <c r="B35" s="314" t="s">
        <v>182</v>
      </c>
      <c r="C35" s="111" t="s">
        <v>194</v>
      </c>
      <c r="D35" s="378">
        <f>SUMIF('2.4 Shared costs'!$C$9:$C$35,'2. Revenues and expenses'!$C35,'2.4 Shared costs'!$H$9:$H$35)</f>
        <v>-1051754.7073808659</v>
      </c>
      <c r="E35" s="378">
        <f>SUMIF('2.4 Shared costs'!$C$9:$C$35,'2. Revenues and expenses'!$C35,'2.4 Shared costs'!$I$9:$I$35)</f>
        <v>0</v>
      </c>
      <c r="F35" s="378">
        <f t="shared" si="6"/>
        <v>-1051754.7073808659</v>
      </c>
      <c r="G35" s="220">
        <v>-875301.36775134737</v>
      </c>
      <c r="H35" s="220">
        <v>0</v>
      </c>
      <c r="I35" s="378">
        <f t="shared" si="7"/>
        <v>-875301.36775134737</v>
      </c>
    </row>
    <row r="36" spans="1:9">
      <c r="B36" s="124"/>
      <c r="C36" s="111" t="s">
        <v>195</v>
      </c>
      <c r="D36" s="378">
        <f>SUMIF('2.4 Shared costs'!$C$9:$C$35,'2. Revenues and expenses'!$C36,'2.4 Shared costs'!$H$9:$H$35)</f>
        <v>0</v>
      </c>
      <c r="E36" s="378">
        <f>SUMIF('2.4 Shared costs'!$C$9:$C$35,'2. Revenues and expenses'!$C36,'2.4 Shared costs'!$I$9:$I$35)</f>
        <v>0</v>
      </c>
      <c r="F36" s="378">
        <f t="shared" si="6"/>
        <v>0</v>
      </c>
      <c r="G36" s="220">
        <v>0</v>
      </c>
      <c r="H36" s="220">
        <v>0</v>
      </c>
      <c r="I36" s="378">
        <f t="shared" si="7"/>
        <v>0</v>
      </c>
    </row>
    <row r="37" spans="1:9">
      <c r="B37" s="124"/>
      <c r="C37" s="109" t="s">
        <v>196</v>
      </c>
      <c r="D37" s="378">
        <f>SUMIF('2.4 Shared costs'!$C$9:$C$35,'2. Revenues and expenses'!$C37,'2.4 Shared costs'!$H$9:$H$35)</f>
        <v>0</v>
      </c>
      <c r="E37" s="378">
        <f>SUMIF('2.4 Shared costs'!$C$9:$C$35,'2. Revenues and expenses'!$C37,'2.4 Shared costs'!$I$9:$I$35)</f>
        <v>0</v>
      </c>
      <c r="F37" s="378">
        <f t="shared" si="6"/>
        <v>0</v>
      </c>
      <c r="G37" s="220">
        <v>0</v>
      </c>
      <c r="H37" s="220">
        <v>0</v>
      </c>
      <c r="I37" s="378">
        <f t="shared" si="7"/>
        <v>0</v>
      </c>
    </row>
    <row r="38" spans="1:9">
      <c r="B38" s="124"/>
      <c r="C38" s="109" t="s">
        <v>197</v>
      </c>
      <c r="D38" s="378">
        <f>SUMIF('2.4 Shared costs'!$C$9:$C$35,'2. Revenues and expenses'!$C38,'2.4 Shared costs'!$H$9:$H$35)</f>
        <v>0</v>
      </c>
      <c r="E38" s="378">
        <f>SUMIF('2.4 Shared costs'!$C$9:$C$35,'2. Revenues and expenses'!$C38,'2.4 Shared costs'!$I$9:$I$35)</f>
        <v>0</v>
      </c>
      <c r="F38" s="378">
        <f t="shared" si="6"/>
        <v>0</v>
      </c>
      <c r="G38" s="220">
        <v>0</v>
      </c>
      <c r="H38" s="220">
        <v>0</v>
      </c>
      <c r="I38" s="378">
        <f t="shared" si="7"/>
        <v>0</v>
      </c>
    </row>
    <row r="39" spans="1:9">
      <c r="B39" s="314" t="s">
        <v>198</v>
      </c>
      <c r="C39" s="109" t="s">
        <v>199</v>
      </c>
      <c r="D39" s="378">
        <f>SUMIF('2.4 Shared costs'!$C$9:$C$35,'2. Revenues and expenses'!$C39,'2.4 Shared costs'!$H$9:$H$35)</f>
        <v>0</v>
      </c>
      <c r="E39" s="378">
        <f>SUMIF('2.4 Shared costs'!$C$9:$C$35,'2. Revenues and expenses'!$C39,'2.4 Shared costs'!$I$9:$I$35)</f>
        <v>0</v>
      </c>
      <c r="F39" s="378">
        <f t="shared" si="6"/>
        <v>0</v>
      </c>
      <c r="G39" s="220">
        <v>0</v>
      </c>
      <c r="H39" s="220">
        <v>0</v>
      </c>
      <c r="I39" s="378">
        <f t="shared" si="7"/>
        <v>0</v>
      </c>
    </row>
    <row r="40" spans="1:9">
      <c r="B40" s="314" t="s">
        <v>200</v>
      </c>
      <c r="C40" s="111" t="s">
        <v>201</v>
      </c>
      <c r="D40" s="378">
        <f>SUMIF('2.4 Shared costs'!$C$9:$C$35,'2. Revenues and expenses'!$C40,'2.4 Shared costs'!$H$9:$H$35)</f>
        <v>-2757861.75631293</v>
      </c>
      <c r="E40" s="378">
        <f>SUMIF('2.4 Shared costs'!$C$9:$C$35,'2. Revenues and expenses'!$C40,'2.4 Shared costs'!$I$9:$I$35)</f>
        <v>0</v>
      </c>
      <c r="F40" s="378">
        <f t="shared" si="6"/>
        <v>-2757861.75631293</v>
      </c>
      <c r="G40" s="220">
        <v>-3467832.1415826119</v>
      </c>
      <c r="H40" s="220">
        <v>0</v>
      </c>
      <c r="I40" s="378">
        <f t="shared" si="7"/>
        <v>-3467832.1415826119</v>
      </c>
    </row>
    <row r="41" spans="1:9">
      <c r="B41" s="379"/>
      <c r="C41" s="110" t="s">
        <v>202</v>
      </c>
      <c r="D41" s="221">
        <f t="shared" ref="D41:I41" si="8">SUM(D32:D40)</f>
        <v>-3809616.4636937957</v>
      </c>
      <c r="E41" s="221">
        <f t="shared" si="8"/>
        <v>0</v>
      </c>
      <c r="F41" s="221">
        <f t="shared" si="8"/>
        <v>-3809616.4636937957</v>
      </c>
      <c r="G41" s="220">
        <v>-4343133.5093339588</v>
      </c>
      <c r="H41" s="220">
        <v>0</v>
      </c>
      <c r="I41" s="221">
        <f t="shared" si="8"/>
        <v>-4343133.5093339588</v>
      </c>
    </row>
    <row r="42" spans="1:9">
      <c r="B42" s="379"/>
      <c r="C42" s="110" t="s">
        <v>54</v>
      </c>
      <c r="D42" s="221">
        <f t="shared" ref="D42:I42" si="9">D30+D41</f>
        <v>-12281538.579195548</v>
      </c>
      <c r="E42" s="221">
        <f t="shared" si="9"/>
        <v>-7459.3444982485544</v>
      </c>
      <c r="F42" s="221">
        <f t="shared" si="9"/>
        <v>-12288997.923693795</v>
      </c>
      <c r="G42" s="220">
        <v>-12159663.489333959</v>
      </c>
      <c r="H42" s="220">
        <v>0</v>
      </c>
      <c r="I42" s="221">
        <f t="shared" si="9"/>
        <v>-12159663.489333959</v>
      </c>
    </row>
    <row r="43" spans="1:9">
      <c r="A43" s="167"/>
      <c r="B43" s="124"/>
      <c r="C43" s="110" t="s">
        <v>203</v>
      </c>
      <c r="D43" s="378">
        <f t="shared" ref="D43:I43" si="10">D20+D42</f>
        <v>22599259.990804452</v>
      </c>
      <c r="E43" s="378">
        <f t="shared" si="10"/>
        <v>23252.445501751448</v>
      </c>
      <c r="F43" s="378">
        <f t="shared" si="10"/>
        <v>22622512.436306205</v>
      </c>
      <c r="G43" s="220">
        <v>26630530.360666052</v>
      </c>
      <c r="H43" s="220">
        <v>0</v>
      </c>
      <c r="I43" s="378">
        <f t="shared" si="10"/>
        <v>26630530.360666052</v>
      </c>
    </row>
  </sheetData>
  <mergeCells count="4">
    <mergeCell ref="B5:D5"/>
    <mergeCell ref="D7:F7"/>
    <mergeCell ref="G7:I7"/>
    <mergeCell ref="B1:D1"/>
  </mergeCells>
  <phoneticPr fontId="40" type="noConversion"/>
  <pageMargins left="0.75" right="0.75" top="1" bottom="1" header="0.5" footer="0.5"/>
  <pageSetup paperSize="9" scale="5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009999"/>
    <pageSetUpPr fitToPage="1"/>
  </sheetPr>
  <dimension ref="B1:I22"/>
  <sheetViews>
    <sheetView zoomScaleNormal="100" workbookViewId="0"/>
  </sheetViews>
  <sheetFormatPr defaultColWidth="9.140625" defaultRowHeight="12.75"/>
  <cols>
    <col min="1" max="1" width="12" style="16" customWidth="1"/>
    <col min="2" max="2" width="24.85546875" style="16" customWidth="1"/>
    <col min="3" max="3" width="43.42578125" style="16" customWidth="1"/>
    <col min="4" max="9" width="20.85546875" style="16" customWidth="1"/>
    <col min="10" max="16384" width="9.140625" style="16"/>
  </cols>
  <sheetData>
    <row r="1" spans="2:9" ht="20.25">
      <c r="B1" s="457" t="s">
        <v>204</v>
      </c>
      <c r="C1" s="457"/>
      <c r="D1" s="15"/>
      <c r="E1" s="15"/>
      <c r="F1" s="15"/>
      <c r="G1" s="15"/>
      <c r="H1" s="15"/>
      <c r="I1" s="15"/>
    </row>
    <row r="2" spans="2:9" ht="16.5" customHeight="1">
      <c r="B2" s="34" t="str">
        <f>Tradingname</f>
        <v>APA (PILBARA PIPELINE) PTY LTD</v>
      </c>
      <c r="C2" s="35"/>
      <c r="I2" s="31"/>
    </row>
    <row r="3" spans="2:9" ht="15">
      <c r="B3" s="36" t="s">
        <v>136</v>
      </c>
      <c r="C3" s="37" t="str">
        <f>TEXT(Yearstart,"dd/mm/yyyy")&amp;" to "&amp;TEXT(Yearending,"dd/mm/yyyy")</f>
        <v>01/07/2025 to 30/06/2026</v>
      </c>
    </row>
    <row r="4" spans="2:9" ht="12.75" customHeight="1">
      <c r="B4" s="14"/>
      <c r="D4" s="295"/>
      <c r="G4" s="295"/>
    </row>
    <row r="5" spans="2:9" ht="15.75">
      <c r="B5" s="452" t="s">
        <v>205</v>
      </c>
      <c r="C5" s="452"/>
      <c r="D5" s="452"/>
    </row>
    <row r="6" spans="2:9">
      <c r="B6" s="18"/>
      <c r="C6" s="373"/>
      <c r="D6" s="374"/>
      <c r="E6" s="374"/>
      <c r="F6" s="374"/>
      <c r="G6" s="374"/>
      <c r="H6" s="374"/>
      <c r="I6" s="374"/>
    </row>
    <row r="7" spans="2:9" ht="21" customHeight="1">
      <c r="B7" s="68"/>
      <c r="C7" s="68"/>
      <c r="D7" s="453" t="s">
        <v>164</v>
      </c>
      <c r="E7" s="454"/>
      <c r="F7" s="455"/>
      <c r="G7" s="453" t="s">
        <v>165</v>
      </c>
      <c r="H7" s="454"/>
      <c r="I7" s="455"/>
    </row>
    <row r="8" spans="2:9" ht="51" customHeight="1">
      <c r="B8" s="67" t="s">
        <v>166</v>
      </c>
      <c r="C8" s="68" t="s">
        <v>167</v>
      </c>
      <c r="D8" s="74" t="s">
        <v>46</v>
      </c>
      <c r="E8" s="74" t="s">
        <v>47</v>
      </c>
      <c r="F8" s="74" t="s">
        <v>48</v>
      </c>
      <c r="G8" s="74" t="s">
        <v>46</v>
      </c>
      <c r="H8" s="74" t="s">
        <v>47</v>
      </c>
      <c r="I8" s="74" t="s">
        <v>48</v>
      </c>
    </row>
    <row r="9" spans="2:9" ht="15.75" customHeight="1">
      <c r="B9" s="67"/>
      <c r="C9" s="68"/>
      <c r="D9" s="76" t="s">
        <v>168</v>
      </c>
      <c r="E9" s="76" t="s">
        <v>168</v>
      </c>
      <c r="F9" s="76" t="s">
        <v>168</v>
      </c>
      <c r="G9" s="76" t="s">
        <v>168</v>
      </c>
      <c r="H9" s="76" t="s">
        <v>168</v>
      </c>
      <c r="I9" s="76" t="s">
        <v>168</v>
      </c>
    </row>
    <row r="10" spans="2:9">
      <c r="B10" s="384"/>
      <c r="C10" s="258" t="s">
        <v>204</v>
      </c>
      <c r="D10" s="376"/>
      <c r="E10" s="376"/>
      <c r="F10" s="376"/>
      <c r="G10" s="376"/>
      <c r="H10" s="376"/>
      <c r="I10" s="377"/>
    </row>
    <row r="11" spans="2:9">
      <c r="B11" s="314" t="s">
        <v>169</v>
      </c>
      <c r="C11" s="109" t="s">
        <v>206</v>
      </c>
      <c r="D11" s="220">
        <v>28528311.370000001</v>
      </c>
      <c r="E11" s="220"/>
      <c r="F11" s="378">
        <f t="shared" ref="F11:F20" si="0">SUM(D11:E11)</f>
        <v>28528311.370000001</v>
      </c>
      <c r="G11" s="220">
        <v>27126675.860000007</v>
      </c>
      <c r="H11" s="220"/>
      <c r="I11" s="378">
        <f t="shared" ref="I11:I20" si="1">SUM(G11:H11)</f>
        <v>27126675.860000007</v>
      </c>
    </row>
    <row r="12" spans="2:9">
      <c r="B12" s="314" t="s">
        <v>174</v>
      </c>
      <c r="C12" s="109" t="s">
        <v>207</v>
      </c>
      <c r="D12" s="220">
        <v>729771.22000000009</v>
      </c>
      <c r="E12" s="220"/>
      <c r="F12" s="378">
        <f t="shared" si="0"/>
        <v>729771.22000000009</v>
      </c>
      <c r="G12" s="220">
        <v>595093.56999999995</v>
      </c>
      <c r="H12" s="220"/>
      <c r="I12" s="378">
        <f t="shared" si="1"/>
        <v>595093.56999999995</v>
      </c>
    </row>
    <row r="13" spans="2:9">
      <c r="B13" s="314" t="s">
        <v>174</v>
      </c>
      <c r="C13" s="109" t="s">
        <v>208</v>
      </c>
      <c r="D13" s="220">
        <v>0</v>
      </c>
      <c r="E13" s="220"/>
      <c r="F13" s="378">
        <f t="shared" si="0"/>
        <v>0</v>
      </c>
      <c r="G13" s="220">
        <v>0</v>
      </c>
      <c r="H13" s="220"/>
      <c r="I13" s="378">
        <f t="shared" si="1"/>
        <v>0</v>
      </c>
    </row>
    <row r="14" spans="2:9">
      <c r="B14" s="314" t="s">
        <v>174</v>
      </c>
      <c r="C14" s="109" t="s">
        <v>209</v>
      </c>
      <c r="D14" s="220">
        <v>0</v>
      </c>
      <c r="E14" s="220"/>
      <c r="F14" s="378">
        <f t="shared" si="0"/>
        <v>0</v>
      </c>
      <c r="G14" s="220">
        <v>0</v>
      </c>
      <c r="H14" s="220"/>
      <c r="I14" s="378">
        <f t="shared" si="1"/>
        <v>0</v>
      </c>
    </row>
    <row r="15" spans="2:9" ht="25.5">
      <c r="B15" s="314" t="s">
        <v>174</v>
      </c>
      <c r="C15" s="112" t="s">
        <v>210</v>
      </c>
      <c r="D15" s="220">
        <v>0</v>
      </c>
      <c r="E15" s="220"/>
      <c r="F15" s="378">
        <f t="shared" si="0"/>
        <v>0</v>
      </c>
      <c r="G15" s="220">
        <v>0</v>
      </c>
      <c r="H15" s="220"/>
      <c r="I15" s="378">
        <f t="shared" si="1"/>
        <v>0</v>
      </c>
    </row>
    <row r="16" spans="2:9">
      <c r="B16" s="314" t="s">
        <v>174</v>
      </c>
      <c r="C16" s="259" t="s">
        <v>211</v>
      </c>
      <c r="D16" s="220">
        <v>1258540.7999999998</v>
      </c>
      <c r="E16" s="220"/>
      <c r="F16" s="378">
        <f>SUM(D16:E16)</f>
        <v>1258540.7999999998</v>
      </c>
      <c r="G16" s="220">
        <v>1223156</v>
      </c>
      <c r="H16" s="220"/>
      <c r="I16" s="378">
        <f>SUM(G16:H16)</f>
        <v>1223156</v>
      </c>
    </row>
    <row r="17" spans="2:9">
      <c r="B17" s="314" t="s">
        <v>174</v>
      </c>
      <c r="C17" s="259" t="s">
        <v>212</v>
      </c>
      <c r="D17" s="220">
        <v>0</v>
      </c>
      <c r="E17" s="220"/>
      <c r="F17" s="378">
        <f>SUM(D17:E17)</f>
        <v>0</v>
      </c>
      <c r="G17" s="220">
        <v>0</v>
      </c>
      <c r="H17" s="220"/>
      <c r="I17" s="378">
        <f>SUM(G17:H17)</f>
        <v>0</v>
      </c>
    </row>
    <row r="18" spans="2:9">
      <c r="B18" s="314" t="s">
        <v>174</v>
      </c>
      <c r="C18" s="109" t="s">
        <v>213</v>
      </c>
      <c r="D18" s="220">
        <v>0</v>
      </c>
      <c r="E18" s="220"/>
      <c r="F18" s="378">
        <f t="shared" si="0"/>
        <v>0</v>
      </c>
      <c r="G18" s="220">
        <v>0</v>
      </c>
      <c r="H18" s="220"/>
      <c r="I18" s="378">
        <f t="shared" si="1"/>
        <v>0</v>
      </c>
    </row>
    <row r="19" spans="2:9">
      <c r="B19" s="314" t="s">
        <v>174</v>
      </c>
      <c r="C19" s="109" t="s">
        <v>214</v>
      </c>
      <c r="D19" s="220">
        <v>8859.1</v>
      </c>
      <c r="E19" s="220"/>
      <c r="F19" s="378">
        <f t="shared" si="0"/>
        <v>8859.1</v>
      </c>
      <c r="G19" s="220">
        <v>7977.81</v>
      </c>
      <c r="H19" s="220"/>
      <c r="I19" s="378">
        <f t="shared" si="1"/>
        <v>7977.81</v>
      </c>
    </row>
    <row r="20" spans="2:9">
      <c r="B20" s="314" t="s">
        <v>174</v>
      </c>
      <c r="C20" s="259" t="s">
        <v>215</v>
      </c>
      <c r="D20" s="220">
        <v>511636.58</v>
      </c>
      <c r="E20" s="220">
        <v>30711.79</v>
      </c>
      <c r="F20" s="378">
        <f t="shared" si="0"/>
        <v>542348.37</v>
      </c>
      <c r="G20" s="220">
        <v>466863.47</v>
      </c>
      <c r="H20" s="220"/>
      <c r="I20" s="378">
        <f t="shared" si="1"/>
        <v>466863.47</v>
      </c>
    </row>
    <row r="21" spans="2:9">
      <c r="B21" s="385"/>
      <c r="C21" s="260" t="s">
        <v>170</v>
      </c>
      <c r="D21" s="221">
        <f t="shared" ref="D21:I21" si="2">SUM(D11:D20)</f>
        <v>31037119.07</v>
      </c>
      <c r="E21" s="221">
        <f t="shared" si="2"/>
        <v>30711.79</v>
      </c>
      <c r="F21" s="221">
        <f t="shared" si="2"/>
        <v>31067830.860000003</v>
      </c>
      <c r="G21" s="221">
        <f t="shared" si="2"/>
        <v>29419766.710000005</v>
      </c>
      <c r="H21" s="221">
        <f t="shared" si="2"/>
        <v>0</v>
      </c>
      <c r="I21" s="221">
        <f t="shared" si="2"/>
        <v>29419766.710000005</v>
      </c>
    </row>
    <row r="22" spans="2:9">
      <c r="B22" s="295"/>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9999"/>
  </sheetPr>
  <dimension ref="B1:J27"/>
  <sheetViews>
    <sheetView zoomScaleNormal="100" workbookViewId="0"/>
  </sheetViews>
  <sheetFormatPr defaultColWidth="9.140625" defaultRowHeight="12.75"/>
  <cols>
    <col min="1" max="1" width="12" style="16" customWidth="1"/>
    <col min="2" max="2" width="37.5703125" style="16" customWidth="1"/>
    <col min="3" max="3" width="42.85546875" style="16" customWidth="1"/>
    <col min="4" max="5" width="27.140625" style="16" customWidth="1"/>
    <col min="6" max="6" width="5.85546875" style="16" customWidth="1"/>
    <col min="7" max="7" width="6.85546875" style="16" customWidth="1"/>
    <col min="8" max="10" width="19.85546875" style="16" customWidth="1"/>
    <col min="11" max="11" width="18.140625" style="16" customWidth="1"/>
    <col min="12" max="16384" width="9.140625" style="16"/>
  </cols>
  <sheetData>
    <row r="1" spans="2:10" ht="20.25">
      <c r="B1" s="17" t="s">
        <v>216</v>
      </c>
      <c r="C1" s="15"/>
      <c r="D1" s="15"/>
      <c r="E1" s="15"/>
      <c r="F1" s="15"/>
      <c r="G1" s="15"/>
      <c r="H1" s="15"/>
      <c r="I1" s="15"/>
      <c r="J1" s="15"/>
    </row>
    <row r="2" spans="2:10" ht="15.75" customHeight="1">
      <c r="B2" s="34" t="str">
        <f>Tradingname</f>
        <v>APA (PILBARA PIPELINE) PTY LTD</v>
      </c>
      <c r="C2" s="35"/>
    </row>
    <row r="3" spans="2:10" ht="18.75" customHeight="1">
      <c r="B3" s="36" t="s">
        <v>136</v>
      </c>
      <c r="C3" s="37" t="str">
        <f>TEXT(Yearstart,"dd/mm/yyyy")&amp;" to "&amp;TEXT(Yearending,"dd/mm/yyyy")</f>
        <v>01/07/2025 to 30/06/2026</v>
      </c>
      <c r="F3" s="31"/>
    </row>
    <row r="4" spans="2:10" ht="20.25">
      <c r="B4" s="14"/>
    </row>
    <row r="5" spans="2:10" ht="15.75">
      <c r="B5" s="22" t="s">
        <v>217</v>
      </c>
    </row>
    <row r="6" spans="2:10">
      <c r="B6" s="18"/>
      <c r="C6" s="369"/>
      <c r="D6" s="369"/>
      <c r="E6" s="369"/>
      <c r="F6" s="369"/>
      <c r="G6" s="343"/>
      <c r="H6" s="370"/>
    </row>
    <row r="7" spans="2:10" ht="39" customHeight="1">
      <c r="B7" s="79" t="s">
        <v>167</v>
      </c>
      <c r="C7" s="74" t="s">
        <v>46</v>
      </c>
      <c r="D7" s="74" t="s">
        <v>47</v>
      </c>
      <c r="E7" s="74" t="s">
        <v>48</v>
      </c>
    </row>
    <row r="8" spans="2:10" ht="13.5" customHeight="1">
      <c r="B8" s="67"/>
      <c r="C8" s="76" t="s">
        <v>168</v>
      </c>
      <c r="D8" s="76" t="s">
        <v>168</v>
      </c>
      <c r="E8" s="76" t="s">
        <v>168</v>
      </c>
    </row>
    <row r="9" spans="2:10" ht="13.5" customHeight="1">
      <c r="B9" s="207" t="s">
        <v>218</v>
      </c>
      <c r="C9" s="227">
        <v>0</v>
      </c>
      <c r="D9" s="227">
        <v>0</v>
      </c>
      <c r="E9" s="228">
        <f t="shared" ref="E9:E14" si="0">SUM(C9:D9)</f>
        <v>0</v>
      </c>
    </row>
    <row r="10" spans="2:10" ht="13.5" customHeight="1">
      <c r="B10" s="207"/>
      <c r="C10" s="227"/>
      <c r="D10" s="227"/>
      <c r="E10" s="228">
        <f t="shared" si="0"/>
        <v>0</v>
      </c>
    </row>
    <row r="11" spans="2:10" ht="13.5" customHeight="1">
      <c r="B11" s="207"/>
      <c r="C11" s="227"/>
      <c r="D11" s="227"/>
      <c r="E11" s="228">
        <f t="shared" si="0"/>
        <v>0</v>
      </c>
    </row>
    <row r="12" spans="2:10" ht="13.5" customHeight="1">
      <c r="B12" s="207"/>
      <c r="C12" s="227"/>
      <c r="D12" s="227"/>
      <c r="E12" s="228">
        <f t="shared" si="0"/>
        <v>0</v>
      </c>
    </row>
    <row r="13" spans="2:10" ht="13.5" customHeight="1">
      <c r="B13" s="207"/>
      <c r="C13" s="227"/>
      <c r="D13" s="227"/>
      <c r="E13" s="228">
        <f t="shared" si="0"/>
        <v>0</v>
      </c>
    </row>
    <row r="14" spans="2:10" ht="13.5" customHeight="1">
      <c r="B14" s="207"/>
      <c r="C14" s="227"/>
      <c r="D14" s="227"/>
      <c r="E14" s="228">
        <f t="shared" si="0"/>
        <v>0</v>
      </c>
    </row>
    <row r="15" spans="2:10">
      <c r="B15" s="78" t="s">
        <v>48</v>
      </c>
      <c r="C15" s="221">
        <f>SUM(C9:C14)</f>
        <v>0</v>
      </c>
      <c r="D15" s="221">
        <f>SUM(D9:D14)</f>
        <v>0</v>
      </c>
      <c r="E15" s="221">
        <f>SUM(E9:E14)</f>
        <v>0</v>
      </c>
    </row>
    <row r="17" spans="2:6" ht="15.75">
      <c r="B17" s="22" t="s">
        <v>219</v>
      </c>
    </row>
    <row r="18" spans="2:6" ht="19.5" customHeight="1">
      <c r="B18" s="18"/>
      <c r="C18" s="369"/>
      <c r="D18" s="369"/>
      <c r="E18" s="369"/>
      <c r="F18" s="369"/>
    </row>
    <row r="19" spans="2:6" ht="24.75" customHeight="1">
      <c r="B19" s="67" t="s">
        <v>220</v>
      </c>
      <c r="C19" s="80" t="s">
        <v>167</v>
      </c>
      <c r="D19" s="74" t="s">
        <v>48</v>
      </c>
    </row>
    <row r="20" spans="2:6">
      <c r="B20" s="67"/>
      <c r="C20" s="76"/>
      <c r="D20" s="76" t="s">
        <v>168</v>
      </c>
    </row>
    <row r="21" spans="2:6">
      <c r="B21" s="207"/>
      <c r="C21" s="209"/>
      <c r="D21" s="226"/>
    </row>
    <row r="22" spans="2:6">
      <c r="B22" s="207"/>
      <c r="C22" s="209"/>
      <c r="D22" s="226"/>
    </row>
    <row r="23" spans="2:6">
      <c r="B23" s="207"/>
      <c r="C23" s="209"/>
      <c r="D23" s="226"/>
    </row>
    <row r="24" spans="2:6">
      <c r="B24" s="207"/>
      <c r="C24" s="209"/>
      <c r="D24" s="226"/>
    </row>
    <row r="25" spans="2:6">
      <c r="B25" s="207"/>
      <c r="C25" s="209"/>
      <c r="D25" s="226"/>
    </row>
    <row r="26" spans="2:6">
      <c r="B26" s="207"/>
      <c r="C26" s="209"/>
      <c r="D26" s="226"/>
    </row>
    <row r="27" spans="2:6">
      <c r="B27" s="458" t="s">
        <v>221</v>
      </c>
      <c r="C27" s="459"/>
      <c r="D27" s="221">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9999"/>
  </sheetPr>
  <dimension ref="B1:H36"/>
  <sheetViews>
    <sheetView zoomScaleNormal="100" workbookViewId="0"/>
  </sheetViews>
  <sheetFormatPr defaultColWidth="9.140625" defaultRowHeight="12.75"/>
  <cols>
    <col min="1" max="1" width="12.42578125" style="23" customWidth="1"/>
    <col min="2" max="2" width="18.5703125" style="23" customWidth="1"/>
    <col min="3" max="3" width="42.140625" style="23" customWidth="1"/>
    <col min="4" max="4" width="26.85546875" style="23" customWidth="1"/>
    <col min="5" max="5" width="22.5703125" style="23" customWidth="1"/>
    <col min="6" max="6" width="20.5703125" style="23" customWidth="1"/>
    <col min="7" max="8" width="22.5703125" style="23" customWidth="1"/>
    <col min="9" max="9" width="9.42578125" style="23" customWidth="1"/>
    <col min="10" max="10" width="25.140625" style="23" customWidth="1"/>
    <col min="11" max="16384" width="9.140625" style="23"/>
  </cols>
  <sheetData>
    <row r="1" spans="2:8" ht="20.25">
      <c r="B1" s="460" t="s">
        <v>222</v>
      </c>
      <c r="C1" s="460"/>
      <c r="D1" s="15"/>
      <c r="E1" s="15"/>
      <c r="F1" s="15"/>
      <c r="G1" s="15"/>
      <c r="H1" s="15"/>
    </row>
    <row r="2" spans="2:8" ht="17.25" customHeight="1">
      <c r="B2" s="34" t="str">
        <f>Tradingname</f>
        <v>APA (PILBARA PIPELINE) PTY LTD</v>
      </c>
      <c r="C2" s="35"/>
      <c r="D2" s="24"/>
      <c r="E2" s="461" t="s">
        <v>223</v>
      </c>
      <c r="F2" s="461"/>
      <c r="G2" s="461"/>
      <c r="H2" s="24"/>
    </row>
    <row r="3" spans="2:8" ht="17.25" customHeight="1">
      <c r="B3" s="36" t="s">
        <v>136</v>
      </c>
      <c r="C3" s="37" t="str">
        <f>TEXT(Yearstart,"dd/mm/yyyy")&amp;" to "&amp;TEXT(Yearending,"dd/mm/yyyy")</f>
        <v>01/07/2025 to 30/06/2026</v>
      </c>
      <c r="E3" s="461"/>
      <c r="F3" s="461"/>
      <c r="G3" s="461"/>
    </row>
    <row r="4" spans="2:8" ht="14.25" customHeight="1">
      <c r="B4" s="14"/>
      <c r="E4" s="461"/>
      <c r="F4" s="461"/>
      <c r="G4" s="461"/>
    </row>
    <row r="5" spans="2:8" ht="15.75">
      <c r="B5" s="25" t="s">
        <v>224</v>
      </c>
      <c r="C5" s="386"/>
      <c r="D5" s="386"/>
      <c r="E5" s="386"/>
      <c r="F5" s="387"/>
      <c r="G5" s="386"/>
      <c r="H5" s="386"/>
    </row>
    <row r="6" spans="2:8" ht="15.75">
      <c r="B6" s="25"/>
      <c r="C6" s="386"/>
      <c r="D6" s="386"/>
      <c r="E6" s="386"/>
      <c r="F6" s="387"/>
      <c r="G6" s="386"/>
      <c r="H6" s="386"/>
    </row>
    <row r="7" spans="2:8" ht="40.5" customHeight="1">
      <c r="B7" s="81" t="s">
        <v>166</v>
      </c>
      <c r="C7" s="81" t="s">
        <v>225</v>
      </c>
      <c r="D7" s="82" t="s">
        <v>226</v>
      </c>
      <c r="E7" s="82" t="s">
        <v>227</v>
      </c>
      <c r="F7" s="82" t="s">
        <v>228</v>
      </c>
      <c r="G7" s="82" t="s">
        <v>229</v>
      </c>
      <c r="H7" s="82" t="s">
        <v>230</v>
      </c>
    </row>
    <row r="8" spans="2:8">
      <c r="B8" s="83"/>
      <c r="C8" s="81" t="s">
        <v>231</v>
      </c>
      <c r="D8" s="84" t="s">
        <v>168</v>
      </c>
      <c r="E8" s="84" t="s">
        <v>168</v>
      </c>
      <c r="F8" s="84"/>
      <c r="G8" s="84" t="s">
        <v>168</v>
      </c>
      <c r="H8" s="84" t="s">
        <v>168</v>
      </c>
    </row>
    <row r="9" spans="2:8">
      <c r="B9" s="113"/>
      <c r="C9" s="113"/>
      <c r="D9" s="229"/>
      <c r="E9" s="229"/>
      <c r="F9" s="85"/>
      <c r="G9" s="378">
        <f t="shared" ref="G9:G35" si="0">D9*F9</f>
        <v>0</v>
      </c>
      <c r="H9" s="378">
        <f>E9*F9</f>
        <v>0</v>
      </c>
    </row>
    <row r="10" spans="2:8">
      <c r="B10" s="113"/>
      <c r="C10" s="113"/>
      <c r="D10" s="229"/>
      <c r="E10" s="229"/>
      <c r="F10" s="85"/>
      <c r="G10" s="378">
        <f t="shared" si="0"/>
        <v>0</v>
      </c>
      <c r="H10" s="378">
        <f t="shared" ref="H10:H35" si="1">E10*F10</f>
        <v>0</v>
      </c>
    </row>
    <row r="11" spans="2:8">
      <c r="B11" s="113"/>
      <c r="C11" s="113"/>
      <c r="D11" s="229"/>
      <c r="E11" s="229"/>
      <c r="F11" s="85"/>
      <c r="G11" s="378">
        <f t="shared" si="0"/>
        <v>0</v>
      </c>
      <c r="H11" s="378">
        <f t="shared" si="1"/>
        <v>0</v>
      </c>
    </row>
    <row r="12" spans="2:8">
      <c r="B12" s="113"/>
      <c r="C12" s="113"/>
      <c r="D12" s="229"/>
      <c r="E12" s="229"/>
      <c r="F12" s="85"/>
      <c r="G12" s="378">
        <f t="shared" si="0"/>
        <v>0</v>
      </c>
      <c r="H12" s="378">
        <f t="shared" si="1"/>
        <v>0</v>
      </c>
    </row>
    <row r="13" spans="2:8">
      <c r="B13" s="113"/>
      <c r="C13" s="113"/>
      <c r="D13" s="229"/>
      <c r="E13" s="229"/>
      <c r="F13" s="85"/>
      <c r="G13" s="378">
        <f t="shared" si="0"/>
        <v>0</v>
      </c>
      <c r="H13" s="378">
        <f t="shared" si="1"/>
        <v>0</v>
      </c>
    </row>
    <row r="14" spans="2:8">
      <c r="B14" s="113"/>
      <c r="C14" s="113"/>
      <c r="D14" s="229"/>
      <c r="E14" s="229"/>
      <c r="F14" s="85"/>
      <c r="G14" s="378">
        <f t="shared" si="0"/>
        <v>0</v>
      </c>
      <c r="H14" s="378">
        <f t="shared" si="1"/>
        <v>0</v>
      </c>
    </row>
    <row r="15" spans="2:8">
      <c r="B15" s="113"/>
      <c r="C15" s="113"/>
      <c r="D15" s="229"/>
      <c r="E15" s="229"/>
      <c r="F15" s="85"/>
      <c r="G15" s="378">
        <f t="shared" si="0"/>
        <v>0</v>
      </c>
      <c r="H15" s="378">
        <f t="shared" si="1"/>
        <v>0</v>
      </c>
    </row>
    <row r="16" spans="2:8">
      <c r="B16" s="113"/>
      <c r="C16" s="113"/>
      <c r="D16" s="229"/>
      <c r="E16" s="229"/>
      <c r="F16" s="85"/>
      <c r="G16" s="378">
        <f t="shared" si="0"/>
        <v>0</v>
      </c>
      <c r="H16" s="378">
        <f t="shared" si="1"/>
        <v>0</v>
      </c>
    </row>
    <row r="17" spans="2:8">
      <c r="B17" s="113"/>
      <c r="C17" s="113"/>
      <c r="D17" s="229"/>
      <c r="E17" s="229"/>
      <c r="F17" s="85"/>
      <c r="G17" s="378">
        <f t="shared" si="0"/>
        <v>0</v>
      </c>
      <c r="H17" s="378">
        <f t="shared" si="1"/>
        <v>0</v>
      </c>
    </row>
    <row r="18" spans="2:8">
      <c r="B18" s="113"/>
      <c r="C18" s="113"/>
      <c r="D18" s="229"/>
      <c r="E18" s="229"/>
      <c r="F18" s="85"/>
      <c r="G18" s="378">
        <f t="shared" si="0"/>
        <v>0</v>
      </c>
      <c r="H18" s="378">
        <f t="shared" si="1"/>
        <v>0</v>
      </c>
    </row>
    <row r="19" spans="2:8">
      <c r="B19" s="113"/>
      <c r="C19" s="113"/>
      <c r="D19" s="229"/>
      <c r="E19" s="229"/>
      <c r="F19" s="85"/>
      <c r="G19" s="378">
        <f t="shared" si="0"/>
        <v>0</v>
      </c>
      <c r="H19" s="378">
        <f t="shared" si="1"/>
        <v>0</v>
      </c>
    </row>
    <row r="20" spans="2:8">
      <c r="B20" s="113"/>
      <c r="C20" s="113"/>
      <c r="D20" s="229"/>
      <c r="E20" s="229"/>
      <c r="F20" s="85"/>
      <c r="G20" s="378">
        <f t="shared" si="0"/>
        <v>0</v>
      </c>
      <c r="H20" s="378">
        <f t="shared" si="1"/>
        <v>0</v>
      </c>
    </row>
    <row r="21" spans="2:8">
      <c r="B21" s="113"/>
      <c r="C21" s="113"/>
      <c r="D21" s="229"/>
      <c r="E21" s="229"/>
      <c r="F21" s="85"/>
      <c r="G21" s="378">
        <f t="shared" si="0"/>
        <v>0</v>
      </c>
      <c r="H21" s="378">
        <f t="shared" si="1"/>
        <v>0</v>
      </c>
    </row>
    <row r="22" spans="2:8">
      <c r="B22" s="113"/>
      <c r="C22" s="113"/>
      <c r="D22" s="229"/>
      <c r="E22" s="229"/>
      <c r="F22" s="85"/>
      <c r="G22" s="378">
        <f t="shared" si="0"/>
        <v>0</v>
      </c>
      <c r="H22" s="378">
        <f t="shared" si="1"/>
        <v>0</v>
      </c>
    </row>
    <row r="23" spans="2:8">
      <c r="B23" s="113"/>
      <c r="C23" s="113"/>
      <c r="D23" s="229"/>
      <c r="E23" s="229"/>
      <c r="F23" s="85"/>
      <c r="G23" s="378">
        <f t="shared" si="0"/>
        <v>0</v>
      </c>
      <c r="H23" s="378">
        <f t="shared" si="1"/>
        <v>0</v>
      </c>
    </row>
    <row r="24" spans="2:8">
      <c r="B24" s="113"/>
      <c r="C24" s="113"/>
      <c r="D24" s="229"/>
      <c r="E24" s="229"/>
      <c r="F24" s="85"/>
      <c r="G24" s="378">
        <f t="shared" si="0"/>
        <v>0</v>
      </c>
      <c r="H24" s="378">
        <f t="shared" si="1"/>
        <v>0</v>
      </c>
    </row>
    <row r="25" spans="2:8">
      <c r="B25" s="113"/>
      <c r="C25" s="113"/>
      <c r="D25" s="229"/>
      <c r="E25" s="229"/>
      <c r="F25" s="85"/>
      <c r="G25" s="378">
        <f t="shared" si="0"/>
        <v>0</v>
      </c>
      <c r="H25" s="378">
        <f t="shared" si="1"/>
        <v>0</v>
      </c>
    </row>
    <row r="26" spans="2:8">
      <c r="B26" s="113"/>
      <c r="C26" s="113"/>
      <c r="D26" s="229"/>
      <c r="E26" s="229"/>
      <c r="F26" s="85"/>
      <c r="G26" s="378">
        <f t="shared" si="0"/>
        <v>0</v>
      </c>
      <c r="H26" s="378">
        <f t="shared" si="1"/>
        <v>0</v>
      </c>
    </row>
    <row r="27" spans="2:8">
      <c r="B27" s="113"/>
      <c r="C27" s="113"/>
      <c r="D27" s="229"/>
      <c r="E27" s="229"/>
      <c r="F27" s="85"/>
      <c r="G27" s="378">
        <f t="shared" si="0"/>
        <v>0</v>
      </c>
      <c r="H27" s="378">
        <f t="shared" si="1"/>
        <v>0</v>
      </c>
    </row>
    <row r="28" spans="2:8">
      <c r="B28" s="113"/>
      <c r="C28" s="113"/>
      <c r="D28" s="229"/>
      <c r="E28" s="229"/>
      <c r="F28" s="85"/>
      <c r="G28" s="378">
        <f t="shared" si="0"/>
        <v>0</v>
      </c>
      <c r="H28" s="378">
        <f t="shared" si="1"/>
        <v>0</v>
      </c>
    </row>
    <row r="29" spans="2:8">
      <c r="B29" s="113"/>
      <c r="C29" s="113"/>
      <c r="D29" s="229"/>
      <c r="E29" s="229"/>
      <c r="F29" s="85"/>
      <c r="G29" s="378">
        <f t="shared" si="0"/>
        <v>0</v>
      </c>
      <c r="H29" s="378">
        <f t="shared" si="1"/>
        <v>0</v>
      </c>
    </row>
    <row r="30" spans="2:8">
      <c r="B30" s="113"/>
      <c r="C30" s="113"/>
      <c r="D30" s="229"/>
      <c r="E30" s="229"/>
      <c r="F30" s="85"/>
      <c r="G30" s="378">
        <f t="shared" si="0"/>
        <v>0</v>
      </c>
      <c r="H30" s="378">
        <f t="shared" si="1"/>
        <v>0</v>
      </c>
    </row>
    <row r="31" spans="2:8">
      <c r="B31" s="113"/>
      <c r="C31" s="113"/>
      <c r="D31" s="229"/>
      <c r="E31" s="229"/>
      <c r="F31" s="85"/>
      <c r="G31" s="378">
        <f t="shared" si="0"/>
        <v>0</v>
      </c>
      <c r="H31" s="378">
        <f t="shared" si="1"/>
        <v>0</v>
      </c>
    </row>
    <row r="32" spans="2:8">
      <c r="B32" s="113"/>
      <c r="C32" s="113"/>
      <c r="D32" s="229"/>
      <c r="E32" s="229"/>
      <c r="F32" s="85"/>
      <c r="G32" s="378">
        <f t="shared" si="0"/>
        <v>0</v>
      </c>
      <c r="H32" s="378">
        <f t="shared" si="1"/>
        <v>0</v>
      </c>
    </row>
    <row r="33" spans="2:8">
      <c r="B33" s="113"/>
      <c r="C33" s="113"/>
      <c r="D33" s="229"/>
      <c r="E33" s="229"/>
      <c r="F33" s="85"/>
      <c r="G33" s="378">
        <f t="shared" si="0"/>
        <v>0</v>
      </c>
      <c r="H33" s="378">
        <f t="shared" si="1"/>
        <v>0</v>
      </c>
    </row>
    <row r="34" spans="2:8">
      <c r="B34" s="113"/>
      <c r="C34" s="113"/>
      <c r="D34" s="229"/>
      <c r="E34" s="229"/>
      <c r="F34" s="85"/>
      <c r="G34" s="378">
        <f t="shared" si="0"/>
        <v>0</v>
      </c>
      <c r="H34" s="378">
        <f t="shared" si="1"/>
        <v>0</v>
      </c>
    </row>
    <row r="35" spans="2:8">
      <c r="B35" s="113"/>
      <c r="C35" s="113"/>
      <c r="D35" s="229"/>
      <c r="E35" s="229"/>
      <c r="F35" s="85"/>
      <c r="G35" s="378">
        <f t="shared" si="0"/>
        <v>0</v>
      </c>
      <c r="H35" s="378">
        <f t="shared" si="1"/>
        <v>0</v>
      </c>
    </row>
    <row r="36" spans="2:8">
      <c r="B36" s="28"/>
      <c r="C36" s="78" t="s">
        <v>48</v>
      </c>
      <c r="D36" s="378">
        <f>SUM(D9:D35)</f>
        <v>0</v>
      </c>
      <c r="E36" s="378">
        <f>SUM(E9:E35)</f>
        <v>0</v>
      </c>
      <c r="F36" s="175"/>
      <c r="G36" s="378">
        <f>SUM(G9:G35)</f>
        <v>0</v>
      </c>
      <c r="H36" s="378">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009999"/>
  </sheetPr>
  <dimension ref="B1:M36"/>
  <sheetViews>
    <sheetView zoomScaleNormal="100" workbookViewId="0"/>
  </sheetViews>
  <sheetFormatPr defaultColWidth="9.140625" defaultRowHeight="12.75"/>
  <cols>
    <col min="1" max="1" width="12" style="23" customWidth="1"/>
    <col min="2" max="2" width="21" style="23" customWidth="1"/>
    <col min="3" max="3" width="32" style="23" customWidth="1"/>
    <col min="4" max="4" width="26.85546875" style="23" customWidth="1"/>
    <col min="5" max="5" width="23.5703125" style="23" customWidth="1"/>
    <col min="6" max="6" width="22.5703125" style="23" customWidth="1"/>
    <col min="7" max="7" width="20.5703125" style="23" customWidth="1"/>
    <col min="8" max="9" width="22.5703125" style="23" customWidth="1"/>
    <col min="10" max="10" width="9.42578125" style="23" customWidth="1"/>
    <col min="11" max="11" width="25.140625" style="23" customWidth="1"/>
    <col min="12" max="13" width="11" style="23" bestFit="1" customWidth="1"/>
    <col min="14" max="16384" width="9.140625" style="23"/>
  </cols>
  <sheetData>
    <row r="1" spans="2:9" ht="20.25">
      <c r="B1" s="460" t="s">
        <v>190</v>
      </c>
      <c r="C1" s="460"/>
      <c r="D1" s="15"/>
      <c r="E1" s="15"/>
      <c r="F1" s="15"/>
      <c r="G1" s="15"/>
      <c r="H1" s="15"/>
      <c r="I1" s="15"/>
    </row>
    <row r="2" spans="2:9" ht="16.5" customHeight="1">
      <c r="B2" s="34" t="str">
        <f>Tradingname</f>
        <v>APA (PILBARA PIPELINE) PTY LTD</v>
      </c>
      <c r="C2" s="35"/>
      <c r="D2" s="24"/>
      <c r="E2" s="461" t="s">
        <v>223</v>
      </c>
      <c r="F2" s="461"/>
      <c r="G2" s="461"/>
      <c r="H2" s="24"/>
      <c r="I2" s="24"/>
    </row>
    <row r="3" spans="2:9" ht="15">
      <c r="B3" s="36" t="s">
        <v>136</v>
      </c>
      <c r="C3" s="37" t="str">
        <f>TEXT(Yearstart,"dd/mm/yyyy")&amp;" to "&amp;TEXT(Yearending,"dd/mm/yyyy")</f>
        <v>01/07/2025 to 30/06/2026</v>
      </c>
      <c r="E3" s="461"/>
      <c r="F3" s="461"/>
      <c r="G3" s="461"/>
    </row>
    <row r="4" spans="2:9" ht="20.25">
      <c r="B4" s="14"/>
      <c r="E4" s="461"/>
      <c r="F4" s="461"/>
      <c r="G4" s="461"/>
    </row>
    <row r="5" spans="2:9" ht="15.75">
      <c r="B5" s="25" t="s">
        <v>232</v>
      </c>
      <c r="C5" s="386"/>
      <c r="D5" s="386"/>
      <c r="E5" s="386"/>
      <c r="F5" s="386"/>
      <c r="G5" s="387"/>
      <c r="H5" s="386"/>
      <c r="I5" s="386"/>
    </row>
    <row r="6" spans="2:9" ht="15.75">
      <c r="B6" s="25"/>
      <c r="C6" s="386"/>
      <c r="D6" s="386"/>
      <c r="E6" s="386"/>
      <c r="F6" s="386"/>
      <c r="G6" s="387"/>
      <c r="H6" s="386"/>
      <c r="I6" s="386"/>
    </row>
    <row r="7" spans="2:9" ht="40.5" customHeight="1">
      <c r="B7" s="81" t="s">
        <v>166</v>
      </c>
      <c r="C7" s="81" t="s">
        <v>167</v>
      </c>
      <c r="D7" s="86" t="s">
        <v>233</v>
      </c>
      <c r="E7" s="82" t="s">
        <v>234</v>
      </c>
      <c r="F7" s="82" t="s">
        <v>235</v>
      </c>
      <c r="G7" s="82" t="s">
        <v>228</v>
      </c>
      <c r="H7" s="82" t="s">
        <v>229</v>
      </c>
      <c r="I7" s="82" t="s">
        <v>230</v>
      </c>
    </row>
    <row r="8" spans="2:9">
      <c r="B8" s="83"/>
      <c r="C8" s="83" t="s">
        <v>236</v>
      </c>
      <c r="D8" s="87"/>
      <c r="E8" s="84" t="s">
        <v>168</v>
      </c>
      <c r="F8" s="84" t="s">
        <v>168</v>
      </c>
      <c r="G8" s="84"/>
      <c r="H8" s="84" t="s">
        <v>168</v>
      </c>
      <c r="I8" s="84" t="s">
        <v>168</v>
      </c>
    </row>
    <row r="9" spans="2:9">
      <c r="B9" s="113"/>
      <c r="C9" s="111" t="s">
        <v>191</v>
      </c>
      <c r="D9" s="206"/>
      <c r="E9" s="230"/>
      <c r="F9" s="230"/>
      <c r="G9" s="231"/>
      <c r="H9" s="388">
        <f>E9*G9</f>
        <v>0</v>
      </c>
      <c r="I9" s="388">
        <f>F9*G9</f>
        <v>0</v>
      </c>
    </row>
    <row r="10" spans="2:9" ht="25.5">
      <c r="B10" s="113"/>
      <c r="C10" s="111" t="s">
        <v>192</v>
      </c>
      <c r="D10" s="206"/>
      <c r="E10" s="230"/>
      <c r="F10" s="230"/>
      <c r="G10" s="231"/>
      <c r="H10" s="388">
        <f t="shared" ref="H10:H35" si="0">E10*G10</f>
        <v>0</v>
      </c>
      <c r="I10" s="388">
        <f t="shared" ref="I10:I35" si="1">F10*G10</f>
        <v>0</v>
      </c>
    </row>
    <row r="11" spans="2:9">
      <c r="B11" s="113"/>
      <c r="C11" s="111" t="s">
        <v>193</v>
      </c>
      <c r="D11" s="206"/>
      <c r="E11" s="230"/>
      <c r="F11" s="230"/>
      <c r="G11" s="231"/>
      <c r="H11" s="388">
        <f t="shared" si="0"/>
        <v>0</v>
      </c>
      <c r="I11" s="388">
        <f t="shared" si="1"/>
        <v>0</v>
      </c>
    </row>
    <row r="12" spans="2:9">
      <c r="B12" s="314" t="s">
        <v>182</v>
      </c>
      <c r="C12" s="111" t="s">
        <v>194</v>
      </c>
      <c r="D12" s="206"/>
      <c r="E12" s="230">
        <v>-55832677.362000003</v>
      </c>
      <c r="F12" s="230"/>
      <c r="G12" s="231">
        <v>1.8837619062429117E-2</v>
      </c>
      <c r="H12" s="388">
        <f t="shared" si="0"/>
        <v>-1051754.7073808659</v>
      </c>
      <c r="I12" s="388">
        <f t="shared" si="1"/>
        <v>0</v>
      </c>
    </row>
    <row r="13" spans="2:9">
      <c r="B13" s="113"/>
      <c r="C13" s="111" t="s">
        <v>195</v>
      </c>
      <c r="D13" s="206"/>
      <c r="E13" s="230"/>
      <c r="F13" s="230"/>
      <c r="G13" s="231"/>
      <c r="H13" s="388">
        <f t="shared" si="0"/>
        <v>0</v>
      </c>
      <c r="I13" s="388">
        <f t="shared" si="1"/>
        <v>0</v>
      </c>
    </row>
    <row r="14" spans="2:9">
      <c r="B14" s="113"/>
      <c r="C14" s="111" t="s">
        <v>196</v>
      </c>
      <c r="D14" s="206"/>
      <c r="E14" s="230"/>
      <c r="F14" s="230"/>
      <c r="G14" s="231"/>
      <c r="H14" s="388">
        <f t="shared" si="0"/>
        <v>0</v>
      </c>
      <c r="I14" s="388">
        <f t="shared" si="1"/>
        <v>0</v>
      </c>
    </row>
    <row r="15" spans="2:9" ht="25.5">
      <c r="B15" s="113"/>
      <c r="C15" s="111" t="s">
        <v>197</v>
      </c>
      <c r="D15" s="206"/>
      <c r="E15" s="230"/>
      <c r="F15" s="230"/>
      <c r="G15" s="231"/>
      <c r="H15" s="388">
        <f t="shared" si="0"/>
        <v>0</v>
      </c>
      <c r="I15" s="388">
        <f t="shared" si="1"/>
        <v>0</v>
      </c>
    </row>
    <row r="16" spans="2:9" ht="25.5">
      <c r="B16" s="113"/>
      <c r="C16" s="111" t="s">
        <v>199</v>
      </c>
      <c r="D16" s="206"/>
      <c r="E16" s="230"/>
      <c r="F16" s="230"/>
      <c r="G16" s="231"/>
      <c r="H16" s="388">
        <f t="shared" si="0"/>
        <v>0</v>
      </c>
      <c r="I16" s="388">
        <f t="shared" si="1"/>
        <v>0</v>
      </c>
    </row>
    <row r="17" spans="2:13">
      <c r="B17" s="113"/>
      <c r="C17" s="111" t="s">
        <v>201</v>
      </c>
      <c r="D17" s="206"/>
      <c r="E17" s="389">
        <f>SUM(E18:E35)</f>
        <v>-158173674.21999985</v>
      </c>
      <c r="F17" s="389">
        <f>SUM(F18:F35)</f>
        <v>0</v>
      </c>
      <c r="G17" s="390"/>
      <c r="H17" s="389">
        <f>SUM(H18:H35)</f>
        <v>-2757861.75631293</v>
      </c>
      <c r="I17" s="389">
        <f>SUM(I18:I35)</f>
        <v>0</v>
      </c>
    </row>
    <row r="18" spans="2:13">
      <c r="B18" s="314" t="s">
        <v>200</v>
      </c>
      <c r="C18" s="113" t="s">
        <v>237</v>
      </c>
      <c r="D18" s="206"/>
      <c r="E18" s="230">
        <v>-139610342.13999987</v>
      </c>
      <c r="F18" s="230"/>
      <c r="G18" s="231">
        <v>1.7435655901102028E-2</v>
      </c>
      <c r="H18" s="388">
        <f t="shared" si="0"/>
        <v>-2434197.8857881618</v>
      </c>
      <c r="I18" s="388">
        <f t="shared" si="1"/>
        <v>0</v>
      </c>
    </row>
    <row r="19" spans="2:13">
      <c r="B19" s="314" t="s">
        <v>200</v>
      </c>
      <c r="C19" s="113" t="s">
        <v>238</v>
      </c>
      <c r="D19" s="206"/>
      <c r="E19" s="230">
        <v>-2966202.29</v>
      </c>
      <c r="F19" s="230"/>
      <c r="G19" s="231">
        <v>1.7435655901102017E-2</v>
      </c>
      <c r="H19" s="388">
        <f t="shared" si="0"/>
        <v>-51717.682461500815</v>
      </c>
      <c r="I19" s="388">
        <f t="shared" si="1"/>
        <v>0</v>
      </c>
    </row>
    <row r="20" spans="2:13">
      <c r="B20" s="314" t="s">
        <v>182</v>
      </c>
      <c r="C20" s="113" t="s">
        <v>239</v>
      </c>
      <c r="D20" s="206"/>
      <c r="E20" s="230">
        <v>-15597129.790000005</v>
      </c>
      <c r="F20" s="230"/>
      <c r="G20" s="231">
        <v>1.7435655901102021E-2</v>
      </c>
      <c r="H20" s="388">
        <f>E20*G20</f>
        <v>-271946.18806326768</v>
      </c>
      <c r="I20" s="388">
        <f t="shared" si="1"/>
        <v>0</v>
      </c>
    </row>
    <row r="21" spans="2:13">
      <c r="B21" s="113"/>
      <c r="C21" s="113"/>
      <c r="D21" s="206"/>
      <c r="E21" s="230"/>
      <c r="F21" s="230"/>
      <c r="G21" s="231"/>
      <c r="H21" s="388">
        <f t="shared" si="0"/>
        <v>0</v>
      </c>
      <c r="I21" s="388">
        <f t="shared" si="1"/>
        <v>0</v>
      </c>
      <c r="K21" s="359"/>
    </row>
    <row r="22" spans="2:13">
      <c r="B22" s="113"/>
      <c r="C22" s="113"/>
      <c r="D22" s="206"/>
      <c r="E22" s="230"/>
      <c r="F22" s="230"/>
      <c r="G22" s="231"/>
      <c r="H22" s="388">
        <f t="shared" si="0"/>
        <v>0</v>
      </c>
      <c r="I22" s="388">
        <f t="shared" si="1"/>
        <v>0</v>
      </c>
      <c r="L22" s="360"/>
      <c r="M22" s="360"/>
    </row>
    <row r="23" spans="2:13">
      <c r="B23" s="113"/>
      <c r="C23" s="113"/>
      <c r="D23" s="206"/>
      <c r="E23" s="230"/>
      <c r="F23" s="230"/>
      <c r="G23" s="231"/>
      <c r="H23" s="388">
        <f t="shared" si="0"/>
        <v>0</v>
      </c>
      <c r="I23" s="388">
        <f t="shared" si="1"/>
        <v>0</v>
      </c>
      <c r="K23" s="359"/>
    </row>
    <row r="24" spans="2:13">
      <c r="B24" s="113"/>
      <c r="C24" s="113"/>
      <c r="D24" s="206"/>
      <c r="E24" s="230"/>
      <c r="F24" s="230"/>
      <c r="G24" s="231"/>
      <c r="H24" s="388">
        <f t="shared" si="0"/>
        <v>0</v>
      </c>
      <c r="I24" s="388">
        <f t="shared" si="1"/>
        <v>0</v>
      </c>
    </row>
    <row r="25" spans="2:13">
      <c r="B25" s="113"/>
      <c r="C25" s="113"/>
      <c r="D25" s="206"/>
      <c r="E25" s="230"/>
      <c r="F25" s="230"/>
      <c r="G25" s="231"/>
      <c r="H25" s="388">
        <f t="shared" si="0"/>
        <v>0</v>
      </c>
      <c r="I25" s="388">
        <f t="shared" si="1"/>
        <v>0</v>
      </c>
    </row>
    <row r="26" spans="2:13">
      <c r="B26" s="113"/>
      <c r="C26" s="113"/>
      <c r="D26" s="206"/>
      <c r="E26" s="230"/>
      <c r="F26" s="230"/>
      <c r="G26" s="231"/>
      <c r="H26" s="388">
        <f t="shared" si="0"/>
        <v>0</v>
      </c>
      <c r="I26" s="388">
        <f t="shared" si="1"/>
        <v>0</v>
      </c>
    </row>
    <row r="27" spans="2:13">
      <c r="B27" s="113"/>
      <c r="C27" s="113"/>
      <c r="D27" s="206"/>
      <c r="E27" s="230"/>
      <c r="F27" s="230"/>
      <c r="G27" s="231"/>
      <c r="H27" s="388">
        <f t="shared" si="0"/>
        <v>0</v>
      </c>
      <c r="I27" s="388">
        <f t="shared" si="1"/>
        <v>0</v>
      </c>
    </row>
    <row r="28" spans="2:13">
      <c r="B28" s="113"/>
      <c r="C28" s="113"/>
      <c r="D28" s="206"/>
      <c r="E28" s="230"/>
      <c r="F28" s="230"/>
      <c r="G28" s="231"/>
      <c r="H28" s="388">
        <f t="shared" si="0"/>
        <v>0</v>
      </c>
      <c r="I28" s="388">
        <f t="shared" si="1"/>
        <v>0</v>
      </c>
    </row>
    <row r="29" spans="2:13">
      <c r="B29" s="113"/>
      <c r="C29" s="113"/>
      <c r="D29" s="206"/>
      <c r="E29" s="230"/>
      <c r="F29" s="230"/>
      <c r="G29" s="231"/>
      <c r="H29" s="388">
        <f t="shared" si="0"/>
        <v>0</v>
      </c>
      <c r="I29" s="388">
        <f t="shared" si="1"/>
        <v>0</v>
      </c>
    </row>
    <row r="30" spans="2:13">
      <c r="B30" s="113"/>
      <c r="C30" s="113"/>
      <c r="D30" s="206"/>
      <c r="E30" s="230"/>
      <c r="F30" s="230"/>
      <c r="G30" s="231"/>
      <c r="H30" s="388">
        <f t="shared" si="0"/>
        <v>0</v>
      </c>
      <c r="I30" s="388">
        <f t="shared" si="1"/>
        <v>0</v>
      </c>
    </row>
    <row r="31" spans="2:13">
      <c r="B31" s="113"/>
      <c r="C31" s="113"/>
      <c r="D31" s="206"/>
      <c r="E31" s="230"/>
      <c r="F31" s="230"/>
      <c r="G31" s="231"/>
      <c r="H31" s="388">
        <f t="shared" si="0"/>
        <v>0</v>
      </c>
      <c r="I31" s="388">
        <f t="shared" si="1"/>
        <v>0</v>
      </c>
    </row>
    <row r="32" spans="2:13">
      <c r="B32" s="113"/>
      <c r="C32" s="113"/>
      <c r="D32" s="206"/>
      <c r="E32" s="230"/>
      <c r="F32" s="230"/>
      <c r="G32" s="231"/>
      <c r="H32" s="388">
        <f t="shared" si="0"/>
        <v>0</v>
      </c>
      <c r="I32" s="388">
        <f t="shared" si="1"/>
        <v>0</v>
      </c>
    </row>
    <row r="33" spans="2:9">
      <c r="B33" s="113"/>
      <c r="C33" s="113"/>
      <c r="D33" s="206"/>
      <c r="E33" s="230"/>
      <c r="F33" s="230"/>
      <c r="G33" s="231"/>
      <c r="H33" s="388">
        <f t="shared" si="0"/>
        <v>0</v>
      </c>
      <c r="I33" s="388">
        <f t="shared" si="1"/>
        <v>0</v>
      </c>
    </row>
    <row r="34" spans="2:9">
      <c r="B34" s="113"/>
      <c r="C34" s="113"/>
      <c r="D34" s="206"/>
      <c r="E34" s="230"/>
      <c r="F34" s="230"/>
      <c r="G34" s="231"/>
      <c r="H34" s="388">
        <f t="shared" si="0"/>
        <v>0</v>
      </c>
      <c r="I34" s="388">
        <f t="shared" si="1"/>
        <v>0</v>
      </c>
    </row>
    <row r="35" spans="2:9">
      <c r="B35" s="113"/>
      <c r="C35" s="113"/>
      <c r="D35" s="206"/>
      <c r="E35" s="230"/>
      <c r="F35" s="230"/>
      <c r="G35" s="231"/>
      <c r="H35" s="388">
        <f t="shared" si="0"/>
        <v>0</v>
      </c>
      <c r="I35" s="388">
        <f t="shared" si="1"/>
        <v>0</v>
      </c>
    </row>
    <row r="36" spans="2:9">
      <c r="B36" s="28"/>
      <c r="C36" s="458" t="s">
        <v>221</v>
      </c>
      <c r="D36" s="459"/>
      <c r="E36" s="388">
        <f>SUM(E9:E17)</f>
        <v>-214006351.58199984</v>
      </c>
      <c r="F36" s="388">
        <f>SUM(F9:F17)</f>
        <v>0</v>
      </c>
      <c r="G36" s="391"/>
      <c r="H36" s="388">
        <f>SUM(H9:H17)</f>
        <v>-3809616.4636937957</v>
      </c>
      <c r="I36" s="388">
        <f>SUM(I9:I17)</f>
        <v>0</v>
      </c>
    </row>
  </sheetData>
  <mergeCells count="3">
    <mergeCell ref="B1:C1"/>
    <mergeCell ref="C36:D36"/>
    <mergeCell ref="E2:G4"/>
  </mergeCells>
  <phoneticPr fontId="40"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I105"/>
  <sheetViews>
    <sheetView zoomScaleNormal="100" workbookViewId="0"/>
  </sheetViews>
  <sheetFormatPr defaultColWidth="9.140625" defaultRowHeight="12.75"/>
  <cols>
    <col min="1" max="1" width="12" style="16" customWidth="1"/>
    <col min="2" max="2" width="21.5703125" style="16" customWidth="1"/>
    <col min="3" max="3" width="64.85546875" style="16" customWidth="1"/>
    <col min="4" max="4" width="19.5703125" style="16" customWidth="1"/>
    <col min="5" max="5" width="20.85546875" style="16" customWidth="1"/>
    <col min="6" max="6" width="22.5703125" style="16" customWidth="1"/>
    <col min="7" max="8" width="9.140625" style="16"/>
    <col min="9" max="9" width="10.42578125" style="16" bestFit="1" customWidth="1"/>
    <col min="10" max="16384" width="9.140625" style="16"/>
  </cols>
  <sheetData>
    <row r="1" spans="2:7" ht="20.25">
      <c r="B1" s="462" t="s">
        <v>240</v>
      </c>
      <c r="C1" s="462"/>
    </row>
    <row r="2" spans="2:7" ht="15">
      <c r="B2" s="34" t="str">
        <f>Tradingname</f>
        <v>APA (PILBARA PIPELINE) PTY LTD</v>
      </c>
      <c r="C2" s="35"/>
    </row>
    <row r="3" spans="2:7" ht="15">
      <c r="B3" s="36" t="s">
        <v>136</v>
      </c>
      <c r="C3" s="37" t="str">
        <f>TEXT(Yearstart,"dd/mm/yyyy")&amp;" to "&amp;TEXT(Yearending,"dd/mm/yyyy")</f>
        <v>01/07/2025 to 30/06/2026</v>
      </c>
    </row>
    <row r="4" spans="2:7" ht="20.25">
      <c r="B4" s="14"/>
      <c r="D4" s="295"/>
    </row>
    <row r="5" spans="2:7" ht="15.75">
      <c r="B5" s="452" t="s">
        <v>241</v>
      </c>
      <c r="C5" s="452"/>
      <c r="D5" s="392"/>
    </row>
    <row r="7" spans="2:7" ht="25.5">
      <c r="B7" s="88" t="s">
        <v>166</v>
      </c>
      <c r="C7" s="89" t="s">
        <v>167</v>
      </c>
      <c r="D7" s="89" t="s">
        <v>164</v>
      </c>
      <c r="E7" s="89" t="s">
        <v>165</v>
      </c>
    </row>
    <row r="8" spans="2:7">
      <c r="B8" s="169"/>
      <c r="C8" s="261" t="s">
        <v>242</v>
      </c>
      <c r="D8" s="170"/>
      <c r="E8" s="170"/>
    </row>
    <row r="9" spans="2:7">
      <c r="B9" s="123"/>
      <c r="C9" s="114" t="s">
        <v>59</v>
      </c>
      <c r="D9" s="115" t="s">
        <v>168</v>
      </c>
      <c r="E9" s="116" t="s">
        <v>168</v>
      </c>
    </row>
    <row r="10" spans="2:7">
      <c r="B10" s="315">
        <v>2.4</v>
      </c>
      <c r="C10" s="262" t="s">
        <v>243</v>
      </c>
      <c r="D10" s="232">
        <f>SUMIF('3.3 Depreciation amortisation'!$D$9:$D$52,'3. Statement of pipeline assets'!C9,'3.3 Depreciation amortisation'!$H$9:$H$52)</f>
        <v>161100257.19999999</v>
      </c>
      <c r="E10" s="230">
        <v>161100257.19999999</v>
      </c>
      <c r="G10" s="343"/>
    </row>
    <row r="11" spans="2:7">
      <c r="B11" s="315">
        <v>2.4</v>
      </c>
      <c r="C11" s="262" t="s">
        <v>244</v>
      </c>
      <c r="D11" s="232">
        <f>SUMIF('3.3 Depreciation amortisation'!$D$9:$D$52,'3. Statement of pipeline assets'!C9,'3.3 Depreciation amortisation'!$I$9:$I$52)</f>
        <v>26340559.610000003</v>
      </c>
      <c r="E11" s="230">
        <v>26732524.580000002</v>
      </c>
      <c r="G11" s="343"/>
    </row>
    <row r="12" spans="2:7">
      <c r="B12" s="315">
        <v>2.4</v>
      </c>
      <c r="C12" s="262" t="s">
        <v>245</v>
      </c>
      <c r="D12" s="232">
        <f>SUMIF('3.3 Depreciation amortisation'!$D$9:$D$52,'3. Statement of pipeline assets'!C9,'3.3 Depreciation amortisation'!$J$9:$J$52)</f>
        <v>164679.01999999999</v>
      </c>
      <c r="E12" s="230">
        <v>164679.01999999999</v>
      </c>
      <c r="G12" s="343"/>
    </row>
    <row r="13" spans="2:7">
      <c r="B13" s="125"/>
      <c r="C13" s="117" t="s">
        <v>246</v>
      </c>
      <c r="D13" s="232">
        <f>SUM(D10:D12)</f>
        <v>187605495.83000001</v>
      </c>
      <c r="E13" s="232">
        <f>SUM(E10:E12)</f>
        <v>187997460.80000001</v>
      </c>
      <c r="G13" s="343"/>
    </row>
    <row r="14" spans="2:7">
      <c r="B14" s="315">
        <v>2.4</v>
      </c>
      <c r="C14" s="262" t="s">
        <v>247</v>
      </c>
      <c r="D14" s="232">
        <f>SUMIF('3.3 Depreciation amortisation'!$D$9:$D$52,'3. Statement of pipeline assets'!C9,'3.3 Depreciation amortisation'!$M$9:$M$52)+SUMIF('3.3 Depreciation amortisation'!$D$9:$D$52,'3. Statement of pipeline assets'!C9,'3.3 Depreciation amortisation'!$N$9:$N$52)</f>
        <v>-31123110.877412505</v>
      </c>
      <c r="E14" s="230">
        <v>-28776655.667412505</v>
      </c>
      <c r="F14" s="343"/>
      <c r="G14" s="343"/>
    </row>
    <row r="15" spans="2:7">
      <c r="B15" s="315">
        <v>2.4</v>
      </c>
      <c r="C15" s="262" t="s">
        <v>248</v>
      </c>
      <c r="D15" s="232">
        <f>SUMIF('3.3 Depreciation amortisation'!$D$9:$D$52,'3. Statement of pipeline assets'!C9,'3.3 Depreciation amortisation'!$K$9:$K$52)</f>
        <v>-131942.24</v>
      </c>
      <c r="E15" s="230">
        <v>-131942.24</v>
      </c>
      <c r="G15" s="343"/>
    </row>
    <row r="16" spans="2:7">
      <c r="B16" s="125"/>
      <c r="C16" s="117" t="s">
        <v>249</v>
      </c>
      <c r="D16" s="232">
        <f>SUM(D13:D15)</f>
        <v>156350442.71258751</v>
      </c>
      <c r="E16" s="232">
        <f>SUM(E13:E15)</f>
        <v>159088862.89258748</v>
      </c>
      <c r="G16" s="343"/>
    </row>
    <row r="17" spans="1:7">
      <c r="B17" s="123"/>
      <c r="C17" s="114" t="s">
        <v>60</v>
      </c>
      <c r="D17" s="233"/>
      <c r="E17" s="234"/>
      <c r="G17" s="343"/>
    </row>
    <row r="18" spans="1:7">
      <c r="B18" s="315">
        <v>2.4</v>
      </c>
      <c r="C18" s="262" t="s">
        <v>243</v>
      </c>
      <c r="D18" s="232">
        <f>SUMIF('3.3 Depreciation amortisation'!$D$9:$D$52,'3. Statement of pipeline assets'!C17,'3.3 Depreciation amortisation'!$H$9:$H$52)</f>
        <v>19752693</v>
      </c>
      <c r="E18" s="230">
        <v>19752693</v>
      </c>
      <c r="G18" s="343"/>
    </row>
    <row r="19" spans="1:7">
      <c r="B19" s="315">
        <v>2.4</v>
      </c>
      <c r="C19" s="262" t="s">
        <v>244</v>
      </c>
      <c r="D19" s="232">
        <f>SUMIF('3.3 Depreciation amortisation'!$D$9:$D$52,'3. Statement of pipeline assets'!C17,'3.3 Depreciation amortisation'!$I$9:$I$52)</f>
        <v>133212.29</v>
      </c>
      <c r="E19" s="230">
        <v>133212.29</v>
      </c>
      <c r="G19" s="343"/>
    </row>
    <row r="20" spans="1:7">
      <c r="A20" s="167"/>
      <c r="B20" s="315">
        <v>2.4</v>
      </c>
      <c r="C20" s="262" t="s">
        <v>245</v>
      </c>
      <c r="D20" s="232">
        <f>SUMIF('3.3 Depreciation amortisation'!$D$9:$D$52,'3. Statement of pipeline assets'!C17,'3.3 Depreciation amortisation'!$J$9:$J$52)</f>
        <v>0</v>
      </c>
      <c r="E20" s="230">
        <v>0</v>
      </c>
      <c r="G20" s="343"/>
    </row>
    <row r="21" spans="1:7">
      <c r="B21" s="315">
        <v>2.4</v>
      </c>
      <c r="C21" s="262" t="s">
        <v>247</v>
      </c>
      <c r="D21" s="232">
        <f>SUMIF('3.3 Depreciation amortisation'!$D$9:$D$52,'3. Statement of pipeline assets'!C17,'3.3 Depreciation amortisation'!$M$9:$M$52)+SUMIF('3.3 Depreciation amortisation'!$D$9:$D$52,'3. Statement of pipeline assets'!C17,'3.3 Depreciation amortisation'!$N$9:$N$52)</f>
        <v>-7780038.5386699708</v>
      </c>
      <c r="E21" s="230">
        <v>-7213125.3486699704</v>
      </c>
      <c r="F21" s="343"/>
      <c r="G21" s="343"/>
    </row>
    <row r="22" spans="1:7">
      <c r="B22" s="315">
        <v>2.4</v>
      </c>
      <c r="C22" s="262" t="s">
        <v>250</v>
      </c>
      <c r="D22" s="232">
        <f>SUMIF('3.3 Depreciation amortisation'!$D$9:$D$52,'3. Statement of pipeline assets'!C17,'3.3 Depreciation amortisation'!$K$9:$K$52)</f>
        <v>38.880000000000003</v>
      </c>
      <c r="E22" s="230">
        <v>38.880000000000003</v>
      </c>
      <c r="G22" s="343"/>
    </row>
    <row r="23" spans="1:7">
      <c r="B23" s="125"/>
      <c r="C23" s="117" t="s">
        <v>251</v>
      </c>
      <c r="D23" s="232">
        <f>SUM(D18:D22)</f>
        <v>12105905.63133003</v>
      </c>
      <c r="E23" s="232">
        <f>SUM(E18:E22)</f>
        <v>12672818.82133003</v>
      </c>
      <c r="G23" s="343"/>
    </row>
    <row r="24" spans="1:7">
      <c r="B24" s="123"/>
      <c r="C24" s="114" t="s">
        <v>61</v>
      </c>
      <c r="D24" s="233"/>
      <c r="E24" s="234"/>
      <c r="G24" s="343"/>
    </row>
    <row r="25" spans="1:7">
      <c r="B25" s="315">
        <v>2.4</v>
      </c>
      <c r="C25" s="262" t="s">
        <v>243</v>
      </c>
      <c r="D25" s="232">
        <f>SUMIF('3.3 Depreciation amortisation'!$D$9:$D$52,'3. Statement of pipeline assets'!C24,'3.3 Depreciation amortisation'!$H$9:$H$52)</f>
        <v>3873431.8200000003</v>
      </c>
      <c r="E25" s="230">
        <v>3873431.8200000003</v>
      </c>
      <c r="G25" s="343"/>
    </row>
    <row r="26" spans="1:7">
      <c r="B26" s="315">
        <v>2.4</v>
      </c>
      <c r="C26" s="262" t="s">
        <v>244</v>
      </c>
      <c r="D26" s="232">
        <f>SUMIF('3.3 Depreciation amortisation'!$D$9:$D$52,'3. Statement of pipeline assets'!C24,'3.3 Depreciation amortisation'!$I$9:$I$52)</f>
        <v>50912.69</v>
      </c>
      <c r="E26" s="230">
        <v>50912.69</v>
      </c>
      <c r="G26" s="343"/>
    </row>
    <row r="27" spans="1:7">
      <c r="B27" s="315">
        <v>2.4</v>
      </c>
      <c r="C27" s="262" t="s">
        <v>245</v>
      </c>
      <c r="D27" s="232">
        <f>SUMIF('3.3 Depreciation amortisation'!$D$9:$D$52,'3. Statement of pipeline assets'!C24,'3.3 Depreciation amortisation'!$J$9:$J$52)</f>
        <v>0</v>
      </c>
      <c r="E27" s="230">
        <v>0</v>
      </c>
      <c r="G27" s="343"/>
    </row>
    <row r="28" spans="1:7">
      <c r="B28" s="315">
        <v>2.4</v>
      </c>
      <c r="C28" s="262" t="s">
        <v>247</v>
      </c>
      <c r="D28" s="232">
        <f>SUMIF('3.3 Depreciation amortisation'!$D$9:$D$52,'3. Statement of pipeline assets'!C24,'3.3 Depreciation amortisation'!$M$9:$M$52)+SUMIF('3.3 Depreciation amortisation'!$D$9:$D$52,'3. Statement of pipeline assets'!C24,'3.3 Depreciation amortisation'!$N$9:$N$52)</f>
        <v>-1074618.8328140469</v>
      </c>
      <c r="E28" s="230">
        <v>-996239.61281404691</v>
      </c>
      <c r="F28" s="343"/>
      <c r="G28" s="343"/>
    </row>
    <row r="29" spans="1:7">
      <c r="B29" s="315">
        <v>2.4</v>
      </c>
      <c r="C29" s="262" t="s">
        <v>250</v>
      </c>
      <c r="D29" s="232">
        <f>SUMIF('3.3 Depreciation amortisation'!$D$9:$D$52,'3. Statement of pipeline assets'!C24,'3.3 Depreciation amortisation'!$K$9:$K$52)</f>
        <v>0</v>
      </c>
      <c r="E29" s="230">
        <v>0</v>
      </c>
      <c r="G29" s="343"/>
    </row>
    <row r="30" spans="1:7">
      <c r="B30" s="125"/>
      <c r="C30" s="117" t="s">
        <v>252</v>
      </c>
      <c r="D30" s="232">
        <f>SUM(D25:D29)</f>
        <v>2849725.6771859536</v>
      </c>
      <c r="E30" s="232">
        <f>SUM(E25:E29)</f>
        <v>2928104.8971859533</v>
      </c>
      <c r="G30" s="343"/>
    </row>
    <row r="31" spans="1:7">
      <c r="B31" s="123"/>
      <c r="C31" s="114" t="s">
        <v>62</v>
      </c>
      <c r="D31" s="233"/>
      <c r="E31" s="234"/>
      <c r="G31" s="343"/>
    </row>
    <row r="32" spans="1:7">
      <c r="B32" s="315">
        <v>2.4</v>
      </c>
      <c r="C32" s="262" t="s">
        <v>243</v>
      </c>
      <c r="D32" s="232">
        <f>SUMIF('3.3 Depreciation amortisation'!$D$9:$D$52,'3. Statement of pipeline assets'!C31,'3.3 Depreciation amortisation'!$H$9:$H$52)</f>
        <v>6536118.9299999997</v>
      </c>
      <c r="E32" s="230">
        <v>6536118.9299999997</v>
      </c>
      <c r="G32" s="343"/>
    </row>
    <row r="33" spans="2:9">
      <c r="B33" s="315">
        <v>2.4</v>
      </c>
      <c r="C33" s="262" t="s">
        <v>244</v>
      </c>
      <c r="D33" s="232">
        <f>SUMIF('3.3 Depreciation amortisation'!$D$9:$D$52,'3. Statement of pipeline assets'!C31,'3.3 Depreciation amortisation'!$I$9:$I$52)</f>
        <v>12796416.550000001</v>
      </c>
      <c r="E33" s="230">
        <v>12796416.550000001</v>
      </c>
      <c r="G33" s="343"/>
    </row>
    <row r="34" spans="2:9">
      <c r="B34" s="315">
        <v>2.4</v>
      </c>
      <c r="C34" s="262" t="s">
        <v>245</v>
      </c>
      <c r="D34" s="232">
        <f>SUMIF('3.3 Depreciation amortisation'!$D$9:$D$52,'3. Statement of pipeline assets'!C31,'3.3 Depreciation amortisation'!$J$9:$J$52)</f>
        <v>0</v>
      </c>
      <c r="E34" s="230">
        <v>0</v>
      </c>
      <c r="G34" s="343"/>
    </row>
    <row r="35" spans="2:9">
      <c r="B35" s="315">
        <v>2.4</v>
      </c>
      <c r="C35" s="262" t="s">
        <v>247</v>
      </c>
      <c r="D35" s="232">
        <f>SUMIF('3.3 Depreciation amortisation'!$D$9:$D$52,'3. Statement of pipeline assets'!C31,'3.3 Depreciation amortisation'!$M$9:$M$52)+SUMIF('3.3 Depreciation amortisation'!$D$9:$D$52,'3. Statement of pipeline assets'!C31,'3.3 Depreciation amortisation'!$N$9:$N$52)</f>
        <v>-4552020.2096729744</v>
      </c>
      <c r="E35" s="230">
        <v>-4166032.4096729746</v>
      </c>
      <c r="F35" s="343"/>
      <c r="G35" s="343"/>
    </row>
    <row r="36" spans="2:9">
      <c r="B36" s="315">
        <v>2.4</v>
      </c>
      <c r="C36" s="262" t="s">
        <v>250</v>
      </c>
      <c r="D36" s="232">
        <f>SUMIF('3.3 Depreciation amortisation'!$D$9:$D$52,'3. Statement of pipeline assets'!C31,'3.3 Depreciation amortisation'!$K$9:$K$52)</f>
        <v>-5898.46</v>
      </c>
      <c r="E36" s="230">
        <v>-5898.46</v>
      </c>
      <c r="G36" s="343"/>
    </row>
    <row r="37" spans="2:9">
      <c r="B37" s="125"/>
      <c r="C37" s="117" t="s">
        <v>253</v>
      </c>
      <c r="D37" s="232">
        <f>SUM(D32:D36)</f>
        <v>14774616.810327025</v>
      </c>
      <c r="E37" s="232">
        <f>SUM(E32:E36)</f>
        <v>15160604.610327024</v>
      </c>
      <c r="G37" s="343"/>
    </row>
    <row r="38" spans="2:9">
      <c r="B38" s="123"/>
      <c r="C38" s="264" t="s">
        <v>254</v>
      </c>
      <c r="D38" s="233"/>
      <c r="E38" s="234"/>
      <c r="G38" s="343"/>
    </row>
    <row r="39" spans="2:9">
      <c r="B39" s="315">
        <v>2.4</v>
      </c>
      <c r="C39" s="262" t="s">
        <v>243</v>
      </c>
      <c r="D39" s="232">
        <f>SUMIF('3.3 Depreciation amortisation'!$D$9:$D$52,'3. Statement of pipeline assets'!C38,'3.3 Depreciation amortisation'!$H$9:$H$52)</f>
        <v>33636.46</v>
      </c>
      <c r="E39" s="230">
        <v>33636.46</v>
      </c>
      <c r="G39" s="343"/>
    </row>
    <row r="40" spans="2:9">
      <c r="B40" s="315">
        <v>2.4</v>
      </c>
      <c r="C40" s="262" t="s">
        <v>244</v>
      </c>
      <c r="D40" s="232">
        <f>SUMIF('3.3 Depreciation amortisation'!$D$9:$D$52,'3. Statement of pipeline assets'!C38,'3.3 Depreciation amortisation'!$I$9:$I$52)</f>
        <v>755484.53</v>
      </c>
      <c r="E40" s="230">
        <v>755484.53</v>
      </c>
      <c r="G40" s="343"/>
    </row>
    <row r="41" spans="2:9">
      <c r="B41" s="315">
        <v>2.4</v>
      </c>
      <c r="C41" s="262" t="s">
        <v>245</v>
      </c>
      <c r="D41" s="232">
        <f>SUMIF('3.3 Depreciation amortisation'!$D$9:$D$52,'3. Statement of pipeline assets'!C38,'3.3 Depreciation amortisation'!$J$9:$J$52)</f>
        <v>0</v>
      </c>
      <c r="E41" s="230">
        <v>0</v>
      </c>
      <c r="G41" s="343"/>
    </row>
    <row r="42" spans="2:9">
      <c r="B42" s="315">
        <v>2.4</v>
      </c>
      <c r="C42" s="262" t="s">
        <v>247</v>
      </c>
      <c r="D42" s="232">
        <f>SUMIF('3.3 Depreciation amortisation'!$D$9:$D$52,'3. Statement of pipeline assets'!C38,'3.3 Depreciation amortisation'!$M$9:$M$52)+SUMIF('3.3 Depreciation amortisation'!$D$9:$D$52,'3. Statement of pipeline assets'!C38,'3.3 Depreciation amortisation'!$N$9:$N$52)</f>
        <v>-39725.284905463253</v>
      </c>
      <c r="E42" s="230">
        <v>-24682.744905463253</v>
      </c>
      <c r="F42" s="343"/>
      <c r="G42" s="343"/>
    </row>
    <row r="43" spans="2:9">
      <c r="B43" s="315">
        <v>2.4</v>
      </c>
      <c r="C43" s="262" t="s">
        <v>250</v>
      </c>
      <c r="D43" s="232">
        <f>SUMIF('3.3 Depreciation amortisation'!$D$9:$D$52,'3. Statement of pipeline assets'!C38,'3.3 Depreciation amortisation'!$K$9:$K$52)</f>
        <v>1.88</v>
      </c>
      <c r="E43" s="230">
        <v>1.88</v>
      </c>
      <c r="G43" s="343"/>
      <c r="I43" s="343"/>
    </row>
    <row r="44" spans="2:9">
      <c r="B44" s="125"/>
      <c r="C44" s="263" t="s">
        <v>255</v>
      </c>
      <c r="D44" s="232">
        <f>SUM(D39:D43)</f>
        <v>749397.58509453677</v>
      </c>
      <c r="E44" s="232">
        <f>SUM(E39:E43)</f>
        <v>764440.12509453669</v>
      </c>
      <c r="G44" s="343"/>
    </row>
    <row r="45" spans="2:9">
      <c r="B45" s="123"/>
      <c r="C45" s="114" t="s">
        <v>64</v>
      </c>
      <c r="D45" s="233"/>
      <c r="E45" s="234"/>
      <c r="G45" s="343"/>
      <c r="I45" s="343"/>
    </row>
    <row r="46" spans="2:9">
      <c r="B46" s="315">
        <v>2.4</v>
      </c>
      <c r="C46" s="262" t="s">
        <v>243</v>
      </c>
      <c r="D46" s="232">
        <f>SUMIF('3.3 Depreciation amortisation'!$D$9:$D$52,'3. Statement of pipeline assets'!C45,'3.3 Depreciation amortisation'!$H$9:$H$52)</f>
        <v>454190.98</v>
      </c>
      <c r="E46" s="230">
        <v>454190.98</v>
      </c>
      <c r="G46" s="343"/>
    </row>
    <row r="47" spans="2:9">
      <c r="B47" s="315">
        <v>2.4</v>
      </c>
      <c r="C47" s="262" t="s">
        <v>244</v>
      </c>
      <c r="D47" s="232">
        <f>SUMIF('3.3 Depreciation amortisation'!$D$9:$D$52,'3. Statement of pipeline assets'!C45,'3.3 Depreciation amortisation'!$I$9:$I$52)</f>
        <v>2350869.46</v>
      </c>
      <c r="E47" s="230">
        <v>2350869.46</v>
      </c>
      <c r="G47" s="343"/>
    </row>
    <row r="48" spans="2:9">
      <c r="B48" s="315">
        <v>2.4</v>
      </c>
      <c r="C48" s="262" t="s">
        <v>245</v>
      </c>
      <c r="D48" s="232">
        <f>SUMIF('3.3 Depreciation amortisation'!$D$9:$D$52,'3. Statement of pipeline assets'!C45,'3.3 Depreciation amortisation'!$J$9:$J$52)</f>
        <v>0</v>
      </c>
      <c r="E48" s="230">
        <v>0</v>
      </c>
      <c r="G48" s="343"/>
    </row>
    <row r="49" spans="2:7">
      <c r="B49" s="315">
        <v>2.4</v>
      </c>
      <c r="C49" s="262" t="s">
        <v>247</v>
      </c>
      <c r="D49" s="232">
        <f>SUMIF('3.3 Depreciation amortisation'!$D$9:$D$52,'3. Statement of pipeline assets'!C45,'3.3 Depreciation amortisation'!$M$9:$M$52)+SUMIF('3.3 Depreciation amortisation'!$D$9:$D$52,'3. Statement of pipeline assets'!C45,'3.3 Depreciation amortisation'!$N$9:$N$52)</f>
        <v>-1050991.4724879817</v>
      </c>
      <c r="E49" s="230">
        <v>-864619.95248798176</v>
      </c>
      <c r="F49" s="343"/>
      <c r="G49" s="343"/>
    </row>
    <row r="50" spans="2:7">
      <c r="B50" s="315">
        <v>2.4</v>
      </c>
      <c r="C50" s="262" t="s">
        <v>250</v>
      </c>
      <c r="D50" s="232">
        <f>SUMIF('3.3 Depreciation amortisation'!$D$9:$D$52,'3. Statement of pipeline assets'!C45,'3.3 Depreciation amortisation'!$K$9:$K$52)</f>
        <v>16.97</v>
      </c>
      <c r="E50" s="230">
        <v>16.97</v>
      </c>
      <c r="G50" s="343"/>
    </row>
    <row r="51" spans="2:7">
      <c r="B51" s="125"/>
      <c r="C51" s="117" t="s">
        <v>256</v>
      </c>
      <c r="D51" s="232">
        <f>SUM(D46:D50)</f>
        <v>1754085.9375120183</v>
      </c>
      <c r="E51" s="232">
        <f>SUM(E46:E50)</f>
        <v>1940457.457512018</v>
      </c>
      <c r="G51" s="343"/>
    </row>
    <row r="52" spans="2:7">
      <c r="B52" s="123"/>
      <c r="C52" s="114" t="s">
        <v>65</v>
      </c>
      <c r="D52" s="233"/>
      <c r="E52" s="234"/>
      <c r="G52" s="343"/>
    </row>
    <row r="53" spans="2:7">
      <c r="B53" s="315">
        <v>2.4</v>
      </c>
      <c r="C53" s="262" t="s">
        <v>243</v>
      </c>
      <c r="D53" s="232">
        <f>SUMIF('3.3 Depreciation amortisation'!$D$9:$D$52,'3. Statement of pipeline assets'!C52,'3.3 Depreciation amortisation'!$H$9:$H$52)</f>
        <v>95325.010000000009</v>
      </c>
      <c r="E53" s="230">
        <v>95325.010000000009</v>
      </c>
      <c r="G53" s="343"/>
    </row>
    <row r="54" spans="2:7">
      <c r="B54" s="315">
        <v>2.4</v>
      </c>
      <c r="C54" s="262" t="s">
        <v>244</v>
      </c>
      <c r="D54" s="232">
        <f>SUMIF('3.3 Depreciation amortisation'!$D$9:$D$52,'3. Statement of pipeline assets'!C52,'3.3 Depreciation amortisation'!$I$9:$I$52)</f>
        <v>149439.89000000001</v>
      </c>
      <c r="E54" s="230">
        <v>149439.89000000001</v>
      </c>
      <c r="G54" s="343"/>
    </row>
    <row r="55" spans="2:7">
      <c r="B55" s="315">
        <v>2.4</v>
      </c>
      <c r="C55" s="262" t="s">
        <v>245</v>
      </c>
      <c r="D55" s="232">
        <f>SUMIF('3.3 Depreciation amortisation'!$D$9:$D$52,'3. Statement of pipeline assets'!C52,'3.3 Depreciation amortisation'!$J$9:$J$52)</f>
        <v>0</v>
      </c>
      <c r="E55" s="230">
        <v>0</v>
      </c>
      <c r="G55" s="343"/>
    </row>
    <row r="56" spans="2:7">
      <c r="B56" s="315">
        <v>2.4</v>
      </c>
      <c r="C56" s="262" t="s">
        <v>247</v>
      </c>
      <c r="D56" s="232">
        <f>SUMIF('3.3 Depreciation amortisation'!$D$9:$D$52,'3. Statement of pipeline assets'!C52,'3.3 Depreciation amortisation'!$M$9:$M$52)+SUMIF('3.3 Depreciation amortisation'!$D$9:$D$52,'3. Statement of pipeline assets'!C52,'3.3 Depreciation amortisation'!$N$9:$N$52)</f>
        <v>-23989.469875561939</v>
      </c>
      <c r="E56" s="230">
        <v>-20930.48987556194</v>
      </c>
      <c r="F56" s="343"/>
      <c r="G56" s="343"/>
    </row>
    <row r="57" spans="2:7">
      <c r="B57" s="315">
        <v>2.4</v>
      </c>
      <c r="C57" s="262" t="s">
        <v>250</v>
      </c>
      <c r="D57" s="232">
        <f>SUMIF('3.3 Depreciation amortisation'!$D$9:$D$52,'3. Statement of pipeline assets'!C52,'3.3 Depreciation amortisation'!$K$9:$K$52)</f>
        <v>175.48</v>
      </c>
      <c r="E57" s="230">
        <v>175.48</v>
      </c>
      <c r="G57" s="343"/>
    </row>
    <row r="58" spans="2:7">
      <c r="B58" s="125"/>
      <c r="C58" s="117" t="s">
        <v>257</v>
      </c>
      <c r="D58" s="232">
        <f>SUM(D53:D57)</f>
        <v>220950.91012443809</v>
      </c>
      <c r="E58" s="232">
        <f>SUM(E53:E57)</f>
        <v>224009.8901244381</v>
      </c>
      <c r="G58" s="343"/>
    </row>
    <row r="59" spans="2:7">
      <c r="B59" s="123"/>
      <c r="C59" s="114" t="s">
        <v>66</v>
      </c>
      <c r="D59" s="233"/>
      <c r="E59" s="234"/>
      <c r="G59" s="343"/>
    </row>
    <row r="60" spans="2:7">
      <c r="B60" s="315">
        <v>2.4</v>
      </c>
      <c r="C60" s="262" t="s">
        <v>243</v>
      </c>
      <c r="D60" s="232">
        <f>SUMIF('3.3 Depreciation amortisation'!$D$9:$D$52,'3. Statement of pipeline assets'!C59,'3.3 Depreciation amortisation'!$H$9:$H$52)</f>
        <v>0</v>
      </c>
      <c r="E60" s="230">
        <v>0</v>
      </c>
      <c r="G60" s="343"/>
    </row>
    <row r="61" spans="2:7">
      <c r="B61" s="315">
        <v>2.4</v>
      </c>
      <c r="C61" s="262" t="s">
        <v>244</v>
      </c>
      <c r="D61" s="232">
        <f>SUMIF('3.3 Depreciation amortisation'!$D$9:$D$52,'3. Statement of pipeline assets'!C59,'3.3 Depreciation amortisation'!$I$9:$I$52)</f>
        <v>0</v>
      </c>
      <c r="E61" s="230">
        <v>0</v>
      </c>
      <c r="G61" s="343"/>
    </row>
    <row r="62" spans="2:7">
      <c r="B62" s="315">
        <v>2.4</v>
      </c>
      <c r="C62" s="262" t="s">
        <v>245</v>
      </c>
      <c r="D62" s="232">
        <f>SUMIF('3.3 Depreciation amortisation'!$D$9:$D$52,'3. Statement of pipeline assets'!C59,'3.3 Depreciation amortisation'!$J$9:$J$52)</f>
        <v>0</v>
      </c>
      <c r="E62" s="230">
        <v>0</v>
      </c>
      <c r="G62" s="343"/>
    </row>
    <row r="63" spans="2:7">
      <c r="B63" s="315">
        <v>2.4</v>
      </c>
      <c r="C63" s="262" t="s">
        <v>250</v>
      </c>
      <c r="D63" s="232">
        <f>SUMIF('3.3 Depreciation amortisation'!$D$9:$D$52,'3. Statement of pipeline assets'!C59,'3.3 Depreciation amortisation'!$K$9:$K$52)</f>
        <v>0</v>
      </c>
      <c r="E63" s="230">
        <v>0</v>
      </c>
      <c r="G63" s="343"/>
    </row>
    <row r="64" spans="2:7">
      <c r="B64" s="125"/>
      <c r="C64" s="117" t="s">
        <v>258</v>
      </c>
      <c r="D64" s="232">
        <f>SUM(D60:D63)</f>
        <v>0</v>
      </c>
      <c r="E64" s="232">
        <f>SUM(E60:E63)</f>
        <v>0</v>
      </c>
      <c r="G64" s="343"/>
    </row>
    <row r="65" spans="2:7">
      <c r="B65" s="123"/>
      <c r="C65" s="114" t="s">
        <v>67</v>
      </c>
      <c r="D65" s="233"/>
      <c r="E65" s="234"/>
      <c r="G65" s="343"/>
    </row>
    <row r="66" spans="2:7">
      <c r="B66" s="315">
        <v>2.4</v>
      </c>
      <c r="C66" s="262" t="s">
        <v>243</v>
      </c>
      <c r="D66" s="232">
        <f>SUMIF('3.3 Depreciation amortisation'!$D$9:$D$52,'3. Statement of pipeline assets'!C65,'3.3 Depreciation amortisation'!$H$9:$H$52)</f>
        <v>246104.25</v>
      </c>
      <c r="E66" s="230">
        <v>246104.25</v>
      </c>
      <c r="G66" s="343"/>
    </row>
    <row r="67" spans="2:7">
      <c r="B67" s="315">
        <v>2.4</v>
      </c>
      <c r="C67" s="262" t="s">
        <v>244</v>
      </c>
      <c r="D67" s="232">
        <f>SUMIF('3.3 Depreciation amortisation'!$D$9:$D$52,'3. Statement of pipeline assets'!C65,'3.3 Depreciation amortisation'!$I$9:$I$52)</f>
        <v>1975138.3800000001</v>
      </c>
      <c r="E67" s="230">
        <v>1572164.26</v>
      </c>
      <c r="G67" s="343"/>
    </row>
    <row r="68" spans="2:7">
      <c r="B68" s="315">
        <v>2.4</v>
      </c>
      <c r="C68" s="262" t="s">
        <v>245</v>
      </c>
      <c r="D68" s="232">
        <f>SUMIF('3.3 Depreciation amortisation'!$D$9:$D$52,'3. Statement of pipeline assets'!C65,'3.3 Depreciation amortisation'!$J$9:$J$52)</f>
        <v>0</v>
      </c>
      <c r="E68" s="230">
        <v>0</v>
      </c>
      <c r="G68" s="343"/>
    </row>
    <row r="69" spans="2:7">
      <c r="B69" s="315">
        <v>2.4</v>
      </c>
      <c r="C69" s="262" t="s">
        <v>247</v>
      </c>
      <c r="D69" s="232">
        <f>SUMIF('3.3 Depreciation amortisation'!$D$9:$D$52,'3. Statement of pipeline assets'!C65,'3.3 Depreciation amortisation'!$M$9:$M$52)+SUMIF('3.3 Depreciation amortisation'!$D$9:$D$52,'3. Statement of pipeline assets'!C65,'3.3 Depreciation amortisation'!$N$9:$N$52)</f>
        <v>-684030.81523309124</v>
      </c>
      <c r="E69" s="230">
        <v>-612530.13523309131</v>
      </c>
      <c r="F69" s="343"/>
      <c r="G69" s="343"/>
    </row>
    <row r="70" spans="2:7">
      <c r="B70" s="315">
        <v>2.4</v>
      </c>
      <c r="C70" s="262" t="s">
        <v>250</v>
      </c>
      <c r="D70" s="232">
        <f>SUMIF('3.3 Depreciation amortisation'!$D$9:$D$52,'3. Statement of pipeline assets'!C65,'3.3 Depreciation amortisation'!$K$9:$K$52)</f>
        <v>-4995.09</v>
      </c>
      <c r="E70" s="230">
        <v>-4995.09</v>
      </c>
      <c r="G70" s="343"/>
    </row>
    <row r="71" spans="2:7">
      <c r="B71" s="125"/>
      <c r="C71" s="263" t="s">
        <v>259</v>
      </c>
      <c r="D71" s="232">
        <f>SUM(D66:D70)</f>
        <v>1532216.7247669084</v>
      </c>
      <c r="E71" s="232">
        <f>SUM(E66:E70)</f>
        <v>1200743.2847669085</v>
      </c>
      <c r="G71" s="343"/>
    </row>
    <row r="72" spans="2:7">
      <c r="B72" s="123"/>
      <c r="C72" s="114" t="s">
        <v>68</v>
      </c>
      <c r="D72" s="233"/>
      <c r="E72" s="234"/>
      <c r="G72" s="343"/>
    </row>
    <row r="73" spans="2:7">
      <c r="B73" s="315">
        <v>2.4</v>
      </c>
      <c r="C73" s="262" t="s">
        <v>243</v>
      </c>
      <c r="D73" s="232">
        <f>SUMIF('3.3 Depreciation amortisation'!$D$9:$D$52,'3. Statement of pipeline assets'!C72,'3.3 Depreciation amortisation'!$H$9:$H$52)</f>
        <v>19092.468000000001</v>
      </c>
      <c r="E73" s="230">
        <v>19092.468000000001</v>
      </c>
      <c r="G73" s="343"/>
    </row>
    <row r="74" spans="2:7">
      <c r="B74" s="315">
        <v>2.4</v>
      </c>
      <c r="C74" s="262" t="s">
        <v>244</v>
      </c>
      <c r="D74" s="232">
        <f>SUMIF('3.3 Depreciation amortisation'!$D$9:$D$52,'3. Statement of pipeline assets'!C72,'3.3 Depreciation amortisation'!$I$9:$I$52)</f>
        <v>16261.97</v>
      </c>
      <c r="E74" s="230">
        <v>16261.97</v>
      </c>
      <c r="G74" s="343"/>
    </row>
    <row r="75" spans="2:7">
      <c r="B75" s="315">
        <v>2.4</v>
      </c>
      <c r="C75" s="262" t="s">
        <v>245</v>
      </c>
      <c r="D75" s="232">
        <f>SUMIF('3.3 Depreciation amortisation'!$D$9:$D$52,'3. Statement of pipeline assets'!C72,'3.3 Depreciation amortisation'!$J$9:$J$52)</f>
        <v>0</v>
      </c>
      <c r="E75" s="230">
        <v>0</v>
      </c>
      <c r="G75" s="343"/>
    </row>
    <row r="76" spans="2:7">
      <c r="B76" s="315">
        <v>2.4</v>
      </c>
      <c r="C76" s="262" t="s">
        <v>260</v>
      </c>
      <c r="D76" s="232">
        <f>SUMIF('3.3 Depreciation amortisation'!$D$9:$D$52,'3. Statement of pipeline assets'!C72,'3.3 Depreciation amortisation'!$M$9:$M$52)+SUMIF('3.3 Depreciation amortisation'!$D$9:$D$52,'3. Statement of pipeline assets'!C72,'3.3 Depreciation amortisation'!$N$9:$N$52)</f>
        <v>1728.1760000000015</v>
      </c>
      <c r="E76" s="230">
        <v>3527.3560000000016</v>
      </c>
      <c r="F76" s="343"/>
      <c r="G76" s="343"/>
    </row>
    <row r="77" spans="2:7">
      <c r="B77" s="315">
        <v>2.4</v>
      </c>
      <c r="C77" s="262" t="s">
        <v>250</v>
      </c>
      <c r="D77" s="232">
        <f>SUMIF('3.3 Depreciation amortisation'!$D$9:$D$52,'3. Statement of pipeline assets'!C72,'3.3 Depreciation amortisation'!$K$9:$K$52)</f>
        <v>-32574.824000000001</v>
      </c>
      <c r="E77" s="230">
        <v>-32574.824000000001</v>
      </c>
      <c r="G77" s="343"/>
    </row>
    <row r="78" spans="2:7">
      <c r="B78" s="125"/>
      <c r="C78" s="117" t="s">
        <v>261</v>
      </c>
      <c r="D78" s="232">
        <f>SUM(D73:D77)</f>
        <v>4507.7900000000009</v>
      </c>
      <c r="E78" s="232">
        <f>SUM(E73:E77)</f>
        <v>6306.9700000000012</v>
      </c>
      <c r="G78" s="343"/>
    </row>
    <row r="79" spans="2:7">
      <c r="B79" s="315">
        <v>2.4</v>
      </c>
      <c r="C79" s="114" t="s">
        <v>69</v>
      </c>
      <c r="D79" s="235">
        <v>47300222.835183024</v>
      </c>
      <c r="E79" s="230">
        <v>50845997.289999999</v>
      </c>
      <c r="G79" s="343"/>
    </row>
    <row r="80" spans="2:7">
      <c r="B80" s="125"/>
      <c r="C80" s="265" t="s">
        <v>262</v>
      </c>
      <c r="D80" s="232">
        <f>SUM(D16,D23,D30,D37,D44,D51,D58,D64,D71,D78, D79)</f>
        <v>237642072.61411145</v>
      </c>
      <c r="E80" s="232">
        <f>SUM(E16,E23,E30,E37,E44,E51,E58,E64,E71,E78, E79)</f>
        <v>244832346.23892841</v>
      </c>
      <c r="G80" s="343"/>
    </row>
    <row r="81" spans="2:7">
      <c r="B81" s="169"/>
      <c r="C81" s="261" t="s">
        <v>263</v>
      </c>
      <c r="D81" s="236"/>
      <c r="E81" s="236"/>
      <c r="G81" s="343"/>
    </row>
    <row r="82" spans="2:7">
      <c r="B82" s="123"/>
      <c r="C82" s="266" t="s">
        <v>71</v>
      </c>
      <c r="D82" s="233"/>
      <c r="E82" s="234"/>
      <c r="G82" s="343"/>
    </row>
    <row r="83" spans="2:7">
      <c r="B83" s="315" t="s">
        <v>264</v>
      </c>
      <c r="C83" s="262" t="s">
        <v>243</v>
      </c>
      <c r="D83" s="232">
        <f>SUMIF('3.3 Depreciation amortisation'!$D$60:$D$81,$C$82,'3.3 Depreciation amortisation'!$G$60:$G$81)</f>
        <v>11975537.11970713</v>
      </c>
      <c r="E83" s="230">
        <v>10594300.02193957</v>
      </c>
      <c r="G83" s="343"/>
    </row>
    <row r="84" spans="2:7">
      <c r="B84" s="315" t="s">
        <v>264</v>
      </c>
      <c r="C84" s="262" t="s">
        <v>244</v>
      </c>
      <c r="D84" s="232">
        <f>SUMIF('3.3 Depreciation amortisation'!$D$60:$D$81,$C$82,'3.3 Depreciation amortisation'!$H$60:$H$81)</f>
        <v>0</v>
      </c>
      <c r="E84" s="230">
        <v>0</v>
      </c>
      <c r="G84" s="343"/>
    </row>
    <row r="85" spans="2:7">
      <c r="B85" s="315" t="s">
        <v>264</v>
      </c>
      <c r="C85" s="262" t="s">
        <v>245</v>
      </c>
      <c r="D85" s="232">
        <f>SUMIF('3.3 Depreciation amortisation'!$D$60:$D$81,$C$82,'3.3 Depreciation amortisation'!$I$60:$I$81)</f>
        <v>0</v>
      </c>
      <c r="E85" s="230">
        <v>0</v>
      </c>
      <c r="G85" s="343"/>
    </row>
    <row r="86" spans="2:7">
      <c r="B86" s="315" t="s">
        <v>264</v>
      </c>
      <c r="C86" s="262" t="s">
        <v>247</v>
      </c>
      <c r="D86" s="232">
        <f>SUMIF('3.3 Depreciation amortisation'!$D$60:$D$81,$C$82,'3.3 Depreciation amortisation'!$L$60:$L$81)+SUMIF('3.3 Depreciation amortisation'!$D$60:$D$81,$C$82,'3.3 Depreciation amortisation'!$M$60:$M$81)</f>
        <v>-7464852.4675960317</v>
      </c>
      <c r="E86" s="230">
        <v>-6413097.7602151651</v>
      </c>
      <c r="F86" s="343"/>
      <c r="G86" s="343"/>
    </row>
    <row r="87" spans="2:7">
      <c r="B87" s="315" t="s">
        <v>264</v>
      </c>
      <c r="C87" s="262" t="s">
        <v>250</v>
      </c>
      <c r="D87" s="232">
        <f>SUMIF('3.3 Depreciation amortisation'!$D$60:$D$81,$C$82,'3.3 Depreciation amortisation'!$J$60:$J$81)</f>
        <v>-947836.78701732901</v>
      </c>
      <c r="E87" s="230">
        <v>-808996.57782669715</v>
      </c>
      <c r="G87" s="343"/>
    </row>
    <row r="88" spans="2:7">
      <c r="B88" s="125"/>
      <c r="C88" s="117" t="s">
        <v>265</v>
      </c>
      <c r="D88" s="232">
        <f>SUM(D83:D87)</f>
        <v>3562847.865093769</v>
      </c>
      <c r="E88" s="232">
        <f>SUM(E83:E87)</f>
        <v>3372205.6838977076</v>
      </c>
      <c r="G88" s="343"/>
    </row>
    <row r="89" spans="2:7">
      <c r="B89" s="123"/>
      <c r="C89" s="114" t="s">
        <v>266</v>
      </c>
      <c r="D89" s="233"/>
      <c r="E89" s="234"/>
      <c r="G89" s="343"/>
    </row>
    <row r="90" spans="2:7">
      <c r="B90" s="315" t="s">
        <v>264</v>
      </c>
      <c r="C90" s="262" t="s">
        <v>243</v>
      </c>
      <c r="D90" s="232">
        <f>SUMIF('3.3 Depreciation amortisation'!$D$60:$D$81,$C$89,'3.3 Depreciation amortisation'!$G$60:$G$81)</f>
        <v>449341.17267043405</v>
      </c>
      <c r="E90" s="230">
        <v>449341.17267043405</v>
      </c>
      <c r="G90" s="343"/>
    </row>
    <row r="91" spans="2:7">
      <c r="B91" s="315" t="s">
        <v>264</v>
      </c>
      <c r="C91" s="262" t="s">
        <v>244</v>
      </c>
      <c r="D91" s="232">
        <f>SUMIF('3.3 Depreciation amortisation'!$D$60:$D$81,$C$89,'3.3 Depreciation amortisation'!$H$60:$H$81)</f>
        <v>1991342.9580543875</v>
      </c>
      <c r="E91" s="230">
        <v>1295166.913460732</v>
      </c>
      <c r="G91" s="343"/>
    </row>
    <row r="92" spans="2:7">
      <c r="B92" s="315" t="s">
        <v>264</v>
      </c>
      <c r="C92" s="262" t="s">
        <v>245</v>
      </c>
      <c r="D92" s="232">
        <f>SUMIF('3.3 Depreciation amortisation'!$D$60:$D$81,$C$89,'3.3 Depreciation amortisation'!$I$60:$I$81)</f>
        <v>0</v>
      </c>
      <c r="E92" s="230">
        <v>0</v>
      </c>
      <c r="G92" s="343"/>
    </row>
    <row r="93" spans="2:7">
      <c r="B93" s="315" t="s">
        <v>264</v>
      </c>
      <c r="C93" s="262" t="s">
        <v>267</v>
      </c>
      <c r="D93" s="232">
        <f>SUMIF('3.3 Depreciation amortisation'!$D$60:$D$81,$C$89,'3.3 Depreciation amortisation'!$L$60:$L$81)+SUMIF('3.3 Depreciation amortisation'!$D$60:$D$81,$C$89,'3.3 Depreciation amortisation'!$M$60:$M$81)</f>
        <v>-1229819.5347197508</v>
      </c>
      <c r="E93" s="230">
        <v>-957873.34665648313</v>
      </c>
      <c r="F93" s="343"/>
      <c r="G93" s="343"/>
    </row>
    <row r="94" spans="2:7">
      <c r="B94" s="315" t="s">
        <v>264</v>
      </c>
      <c r="C94" s="262" t="s">
        <v>250</v>
      </c>
      <c r="D94" s="232">
        <f>SUMIF('3.3 Depreciation amortisation'!$D$60:$D$81,$C$89,'3.3 Depreciation amortisation'!$J$60:$J$81)</f>
        <v>-420396.13928364054</v>
      </c>
      <c r="E94" s="230">
        <v>-46054.18135235153</v>
      </c>
      <c r="G94" s="343"/>
    </row>
    <row r="95" spans="2:7">
      <c r="B95" s="125"/>
      <c r="C95" s="263" t="s">
        <v>268</v>
      </c>
      <c r="D95" s="232">
        <f>SUM(D90:D94)</f>
        <v>790468.45672143041</v>
      </c>
      <c r="E95" s="232">
        <f>SUM(E90:E94)</f>
        <v>740580.55812233128</v>
      </c>
      <c r="G95" s="343"/>
    </row>
    <row r="96" spans="2:7">
      <c r="B96" s="124"/>
      <c r="C96" s="114" t="s">
        <v>269</v>
      </c>
      <c r="D96" s="235">
        <v>0</v>
      </c>
      <c r="E96" s="230">
        <v>0</v>
      </c>
      <c r="G96" s="343"/>
    </row>
    <row r="97" spans="2:7">
      <c r="B97" s="124"/>
      <c r="C97" s="114" t="s">
        <v>270</v>
      </c>
      <c r="D97" s="235">
        <v>0</v>
      </c>
      <c r="E97" s="230">
        <v>0</v>
      </c>
      <c r="G97" s="343"/>
    </row>
    <row r="98" spans="2:7">
      <c r="B98" s="124"/>
      <c r="C98" s="114" t="s">
        <v>271</v>
      </c>
      <c r="D98" s="235">
        <v>0</v>
      </c>
      <c r="E98" s="230">
        <v>0</v>
      </c>
      <c r="G98" s="343"/>
    </row>
    <row r="99" spans="2:7">
      <c r="B99" s="125"/>
      <c r="C99" s="265" t="s">
        <v>272</v>
      </c>
      <c r="D99" s="232">
        <f>SUM(D88,D95:D98)</f>
        <v>4353316.3218151992</v>
      </c>
      <c r="E99" s="232">
        <f>SUM(E88,E95:E98)</f>
        <v>4112786.2420200389</v>
      </c>
      <c r="G99" s="343"/>
    </row>
    <row r="100" spans="2:7">
      <c r="B100" s="125"/>
      <c r="C100" s="117" t="s">
        <v>273</v>
      </c>
      <c r="D100" s="237">
        <f>SUM(D80,D99)</f>
        <v>241995388.93592665</v>
      </c>
      <c r="E100" s="237">
        <f>SUM(E80,E99)</f>
        <v>248945132.48094845</v>
      </c>
      <c r="G100" s="343"/>
    </row>
    <row r="101" spans="2:7">
      <c r="D101" s="343"/>
    </row>
    <row r="102" spans="2:7">
      <c r="D102" s="343"/>
    </row>
    <row r="105" spans="2:7">
      <c r="D105" s="343"/>
    </row>
  </sheetData>
  <mergeCells count="2">
    <mergeCell ref="B1:C1"/>
    <mergeCell ref="B5:C5"/>
  </mergeCells>
  <phoneticPr fontId="40" type="noConversion"/>
  <pageMargins left="0.75" right="0.75" top="1" bottom="1" header="0.5" footer="0.5"/>
  <pageSetup paperSize="9" scale="46" orientation="portrait"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9999"/>
  </sheetPr>
  <dimension ref="B1:F38"/>
  <sheetViews>
    <sheetView zoomScale="80" zoomScaleNormal="80" workbookViewId="0"/>
  </sheetViews>
  <sheetFormatPr defaultColWidth="9.140625" defaultRowHeight="12.75"/>
  <cols>
    <col min="1" max="1" width="12.140625" style="23" customWidth="1"/>
    <col min="2" max="2" width="21" style="23" customWidth="1"/>
    <col min="3" max="3" width="42.140625" style="23" customWidth="1"/>
    <col min="4" max="4" width="25.5703125" style="23" customWidth="1"/>
    <col min="5" max="5" width="20.140625" style="23" customWidth="1"/>
    <col min="6" max="6" width="42.140625" style="23" customWidth="1"/>
    <col min="7" max="7" width="9.42578125" style="23" customWidth="1"/>
    <col min="8" max="8" width="25.140625" style="23" customWidth="1"/>
    <col min="9" max="16384" width="9.140625" style="23"/>
  </cols>
  <sheetData>
    <row r="1" spans="2:6" ht="20.25">
      <c r="B1" s="24" t="s">
        <v>274</v>
      </c>
      <c r="C1" s="24"/>
      <c r="D1" s="15"/>
      <c r="E1" s="15"/>
    </row>
    <row r="2" spans="2:6" ht="20.25">
      <c r="B2" s="34" t="str">
        <f>Tradingname</f>
        <v>APA (PILBARA PIPELINE) PTY LTD</v>
      </c>
      <c r="C2" s="35"/>
      <c r="D2" s="24"/>
      <c r="E2" s="24"/>
    </row>
    <row r="3" spans="2:6" ht="15">
      <c r="B3" s="36" t="s">
        <v>136</v>
      </c>
      <c r="C3" s="37" t="str">
        <f>TEXT(Yearstart,"dd/mm/yyyy")&amp;" to "&amp;TEXT(Yearending,"dd/mm/yyyy")</f>
        <v>01/07/2025 to 30/06/2026</v>
      </c>
    </row>
    <row r="5" spans="2:6" ht="15.75">
      <c r="B5" s="25" t="s">
        <v>275</v>
      </c>
      <c r="C5" s="386"/>
      <c r="D5" s="386"/>
      <c r="E5" s="386"/>
    </row>
    <row r="6" spans="2:6" ht="15.75">
      <c r="B6" s="25"/>
      <c r="C6" s="386"/>
      <c r="D6" s="386"/>
      <c r="E6" s="386"/>
    </row>
    <row r="7" spans="2:6" ht="40.5" customHeight="1">
      <c r="B7" s="81" t="s">
        <v>166</v>
      </c>
      <c r="C7" s="81" t="s">
        <v>276</v>
      </c>
      <c r="D7" s="81" t="s">
        <v>277</v>
      </c>
      <c r="E7" s="81" t="s">
        <v>278</v>
      </c>
      <c r="F7" s="90" t="s">
        <v>279</v>
      </c>
    </row>
    <row r="8" spans="2:6">
      <c r="B8" s="83"/>
      <c r="C8" s="83"/>
      <c r="D8" s="87"/>
      <c r="E8" s="91" t="s">
        <v>280</v>
      </c>
      <c r="F8" s="92"/>
    </row>
    <row r="9" spans="2:6">
      <c r="B9" s="315">
        <v>2.4</v>
      </c>
      <c r="C9" s="393" t="str">
        <f>'3. Statement of pipeline assets'!C9</f>
        <v>Pipelines</v>
      </c>
      <c r="D9" s="151" t="str">
        <f t="shared" ref="D9:D16" si="0">CONCATENATE("9/10/2012"," to ",TEXT(Yearending,"d/m/yyyy"))</f>
        <v>9/10/2012 to 30/6/2026</v>
      </c>
      <c r="E9" s="287">
        <v>80</v>
      </c>
      <c r="F9" s="214" t="s">
        <v>281</v>
      </c>
    </row>
    <row r="10" spans="2:6">
      <c r="B10" s="315">
        <v>2.4</v>
      </c>
      <c r="C10" s="393" t="str">
        <f>'3. Statement of pipeline assets'!C17</f>
        <v>Compressors</v>
      </c>
      <c r="D10" s="151" t="str">
        <f t="shared" si="0"/>
        <v>9/10/2012 to 30/6/2026</v>
      </c>
      <c r="E10" s="287">
        <v>35</v>
      </c>
      <c r="F10" s="214" t="s">
        <v>281</v>
      </c>
    </row>
    <row r="11" spans="2:6">
      <c r="B11" s="315">
        <v>2.4</v>
      </c>
      <c r="C11" s="393" t="str">
        <f>'3. Statement of pipeline assets'!C24</f>
        <v>City Gates, supply regulators and valve stations</v>
      </c>
      <c r="D11" s="151" t="str">
        <f t="shared" si="0"/>
        <v>9/10/2012 to 30/6/2026</v>
      </c>
      <c r="E11" s="287">
        <v>50</v>
      </c>
      <c r="F11" s="214" t="s">
        <v>281</v>
      </c>
    </row>
    <row r="12" spans="2:6">
      <c r="B12" s="315">
        <v>2.4</v>
      </c>
      <c r="C12" s="393" t="str">
        <f>'3. Statement of pipeline assets'!C31</f>
        <v>Metering</v>
      </c>
      <c r="D12" s="151" t="str">
        <f t="shared" si="0"/>
        <v>9/10/2012 to 30/6/2026</v>
      </c>
      <c r="E12" s="287">
        <v>50</v>
      </c>
      <c r="F12" s="214" t="s">
        <v>281</v>
      </c>
    </row>
    <row r="13" spans="2:6">
      <c r="B13" s="315">
        <v>2.4</v>
      </c>
      <c r="C13" s="393" t="str">
        <f>'3. Statement of pipeline assets'!C38</f>
        <v>Odorant plants</v>
      </c>
      <c r="D13" s="151" t="str">
        <f t="shared" si="0"/>
        <v>9/10/2012 to 30/6/2026</v>
      </c>
      <c r="E13" s="287">
        <v>80</v>
      </c>
      <c r="F13" s="214" t="s">
        <v>281</v>
      </c>
    </row>
    <row r="14" spans="2:6">
      <c r="B14" s="315">
        <v>2.4</v>
      </c>
      <c r="C14" s="393" t="str">
        <f>'3. Statement of pipeline assets'!C45</f>
        <v>SCADA (Communications)</v>
      </c>
      <c r="D14" s="151" t="str">
        <f t="shared" si="0"/>
        <v>9/10/2012 to 30/6/2026</v>
      </c>
      <c r="E14" s="287">
        <v>15</v>
      </c>
      <c r="F14" s="214" t="s">
        <v>281</v>
      </c>
    </row>
    <row r="15" spans="2:6">
      <c r="B15" s="315">
        <v>2.4</v>
      </c>
      <c r="C15" s="393" t="str">
        <f>'3. Statement of pipeline assets'!C52</f>
        <v>Buildings</v>
      </c>
      <c r="D15" s="151" t="str">
        <f t="shared" si="0"/>
        <v>9/10/2012 to 30/6/2026</v>
      </c>
      <c r="E15" s="287">
        <v>80</v>
      </c>
      <c r="F15" s="214" t="s">
        <v>281</v>
      </c>
    </row>
    <row r="16" spans="2:6">
      <c r="B16" s="315">
        <v>2.4</v>
      </c>
      <c r="C16" s="393" t="str">
        <f>'3. Statement of pipeline assets'!C65</f>
        <v>Other depreciable pipeline assets</v>
      </c>
      <c r="D16" s="151" t="str">
        <f t="shared" si="0"/>
        <v>9/10/2012 to 30/6/2026</v>
      </c>
      <c r="E16" s="287" t="s">
        <v>282</v>
      </c>
      <c r="F16" s="214" t="s">
        <v>281</v>
      </c>
    </row>
    <row r="17" spans="2:6">
      <c r="B17" s="315">
        <v>2.4</v>
      </c>
      <c r="C17" s="394" t="s">
        <v>66</v>
      </c>
      <c r="D17" s="151"/>
      <c r="E17" s="287" t="s">
        <v>283</v>
      </c>
      <c r="F17" s="214" t="s">
        <v>284</v>
      </c>
    </row>
    <row r="18" spans="2:6">
      <c r="B18" s="288"/>
      <c r="C18" s="394" t="s">
        <v>285</v>
      </c>
      <c r="D18" s="151"/>
      <c r="E18" s="287"/>
      <c r="F18" s="214"/>
    </row>
    <row r="19" spans="2:6">
      <c r="B19" s="288"/>
      <c r="C19" s="394" t="s">
        <v>285</v>
      </c>
      <c r="D19" s="151"/>
      <c r="E19" s="287"/>
      <c r="F19" s="214"/>
    </row>
    <row r="20" spans="2:6">
      <c r="B20" s="288"/>
      <c r="C20" s="394" t="s">
        <v>285</v>
      </c>
      <c r="D20" s="151"/>
      <c r="E20" s="287"/>
      <c r="F20" s="214"/>
    </row>
    <row r="21" spans="2:6">
      <c r="B21" s="315" t="s">
        <v>286</v>
      </c>
      <c r="C21" s="393" t="str">
        <f>'3. Statement of pipeline assets'!C72</f>
        <v>Leased Assets</v>
      </c>
      <c r="D21" s="151" t="str">
        <f>CONCATENATE("1/7/2019"," to ",TEXT(Yearending,"d/m/yyyy"))</f>
        <v>1/7/2019 to 30/6/2026</v>
      </c>
      <c r="E21" s="287" t="s">
        <v>287</v>
      </c>
      <c r="F21" s="214" t="s">
        <v>288</v>
      </c>
    </row>
    <row r="22" spans="2:6">
      <c r="B22" s="288"/>
      <c r="C22" s="394" t="s">
        <v>285</v>
      </c>
      <c r="D22" s="151"/>
      <c r="E22" s="287"/>
      <c r="F22" s="214"/>
    </row>
    <row r="23" spans="2:6">
      <c r="B23" s="288"/>
      <c r="C23" s="394" t="s">
        <v>285</v>
      </c>
      <c r="D23" s="151"/>
      <c r="E23" s="287"/>
      <c r="F23" s="214"/>
    </row>
    <row r="24" spans="2:6">
      <c r="B24" s="288"/>
      <c r="C24" s="394" t="s">
        <v>285</v>
      </c>
      <c r="D24" s="151"/>
      <c r="E24" s="287"/>
      <c r="F24" s="214"/>
    </row>
    <row r="25" spans="2:6">
      <c r="B25" s="288"/>
      <c r="C25" s="394" t="s">
        <v>285</v>
      </c>
      <c r="D25" s="151"/>
      <c r="E25" s="287"/>
      <c r="F25" s="214"/>
    </row>
    <row r="26" spans="2:6">
      <c r="B26" s="315"/>
      <c r="C26" s="394" t="s">
        <v>285</v>
      </c>
      <c r="D26" s="151"/>
      <c r="E26" s="287"/>
      <c r="F26" s="214"/>
    </row>
    <row r="27" spans="2:6">
      <c r="B27" s="315">
        <v>2.4</v>
      </c>
      <c r="C27" s="393" t="str">
        <f>'3. Statement of pipeline assets'!C82</f>
        <v>Shared property, plant and equipment</v>
      </c>
      <c r="D27" s="151" t="str">
        <f>CONCATENATE("9/10/2012"," to ",TEXT(Yearending,"d/m/yyyy"))</f>
        <v>9/10/2012 to 30/6/2026</v>
      </c>
      <c r="E27" s="287">
        <v>5</v>
      </c>
      <c r="F27" s="214" t="s">
        <v>281</v>
      </c>
    </row>
    <row r="28" spans="2:6">
      <c r="B28" s="288"/>
      <c r="C28" s="394" t="s">
        <v>285</v>
      </c>
      <c r="D28" s="151"/>
      <c r="E28" s="287"/>
      <c r="F28" s="214"/>
    </row>
    <row r="29" spans="2:6">
      <c r="B29" s="288"/>
      <c r="C29" s="394" t="s">
        <v>285</v>
      </c>
      <c r="D29" s="151"/>
      <c r="E29" s="287"/>
      <c r="F29" s="214"/>
    </row>
    <row r="30" spans="2:6">
      <c r="B30" s="288"/>
      <c r="C30" s="394" t="s">
        <v>285</v>
      </c>
      <c r="D30" s="151"/>
      <c r="E30" s="287"/>
      <c r="F30" s="214"/>
    </row>
    <row r="31" spans="2:6">
      <c r="B31" s="288"/>
      <c r="C31" s="394" t="s">
        <v>285</v>
      </c>
      <c r="D31" s="151"/>
      <c r="E31" s="287"/>
      <c r="F31" s="214"/>
    </row>
    <row r="32" spans="2:6">
      <c r="B32" s="315"/>
      <c r="C32" s="394" t="s">
        <v>285</v>
      </c>
      <c r="D32" s="151"/>
      <c r="E32" s="287"/>
      <c r="F32" s="214"/>
    </row>
    <row r="33" spans="2:6">
      <c r="B33" s="315" t="s">
        <v>264</v>
      </c>
      <c r="C33" s="393" t="str">
        <f>'3. Statement of pipeline assets'!C89</f>
        <v>Shared leased assets</v>
      </c>
      <c r="D33" s="151" t="str">
        <f>CONCATENATE("1/7/2019"," to ",TEXT(Yearending,"d/m/yyyy"))</f>
        <v>1/7/2019 to 30/6/2026</v>
      </c>
      <c r="E33" s="287" t="s">
        <v>287</v>
      </c>
      <c r="F33" s="214" t="s">
        <v>288</v>
      </c>
    </row>
    <row r="34" spans="2:6">
      <c r="B34" s="288"/>
      <c r="C34" s="394" t="s">
        <v>285</v>
      </c>
      <c r="D34" s="151"/>
      <c r="E34" s="287"/>
      <c r="F34" s="214"/>
    </row>
    <row r="35" spans="2:6">
      <c r="B35" s="288"/>
      <c r="C35" s="394" t="s">
        <v>285</v>
      </c>
      <c r="D35" s="151"/>
      <c r="E35" s="287"/>
      <c r="F35" s="214"/>
    </row>
    <row r="36" spans="2:6">
      <c r="B36" s="288"/>
      <c r="C36" s="394" t="s">
        <v>285</v>
      </c>
      <c r="D36" s="151"/>
      <c r="E36" s="287"/>
      <c r="F36" s="214"/>
    </row>
    <row r="37" spans="2:6">
      <c r="B37" s="288"/>
      <c r="C37" s="394" t="s">
        <v>285</v>
      </c>
      <c r="D37" s="151"/>
      <c r="E37" s="287"/>
      <c r="F37" s="214"/>
    </row>
    <row r="38" spans="2:6">
      <c r="B38" s="288"/>
      <c r="C38" s="394" t="s">
        <v>285</v>
      </c>
      <c r="D38" s="151"/>
      <c r="E38" s="287"/>
      <c r="F38" s="214"/>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009999"/>
  </sheetPr>
  <dimension ref="B1:J54"/>
  <sheetViews>
    <sheetView zoomScaleNormal="100" workbookViewId="0"/>
  </sheetViews>
  <sheetFormatPr defaultColWidth="9.140625" defaultRowHeight="12.75"/>
  <cols>
    <col min="1" max="1" width="12" style="16" customWidth="1"/>
    <col min="2" max="2" width="31.85546875" style="16" customWidth="1"/>
    <col min="3" max="3" width="25.85546875" style="16" customWidth="1"/>
    <col min="4" max="4" width="27.140625" style="16" customWidth="1"/>
    <col min="5" max="5" width="32.85546875" style="16" customWidth="1"/>
    <col min="6" max="6" width="21.85546875" style="16" customWidth="1"/>
    <col min="7" max="7" width="24.42578125" style="16" customWidth="1"/>
    <col min="8" max="8" width="45" style="16" customWidth="1"/>
    <col min="9" max="10" width="19.85546875" style="16" customWidth="1"/>
    <col min="11" max="11" width="18.140625" style="16" customWidth="1"/>
    <col min="12" max="16384" width="9.140625" style="16"/>
  </cols>
  <sheetData>
    <row r="1" spans="2:10" ht="20.25">
      <c r="B1" s="17" t="s">
        <v>289</v>
      </c>
      <c r="D1" s="15"/>
      <c r="E1" s="15"/>
      <c r="F1" s="15"/>
      <c r="G1" s="15"/>
      <c r="H1" s="15"/>
      <c r="I1" s="15"/>
      <c r="J1" s="15"/>
    </row>
    <row r="2" spans="2:10" ht="15">
      <c r="B2" s="34" t="str">
        <f>Tradingname</f>
        <v>APA (PILBARA PIPELINE) PTY LTD</v>
      </c>
      <c r="C2" s="35"/>
    </row>
    <row r="3" spans="2:10" ht="18" customHeight="1">
      <c r="B3" s="39" t="s">
        <v>136</v>
      </c>
      <c r="C3" s="40" t="str">
        <f>TEXT(Yearstart,"dd/mm/yyyy")&amp;" to "&amp;TEXT(Yearending,"dd/mm/yyyy")</f>
        <v>01/07/2025 to 30/06/2026</v>
      </c>
      <c r="F3" s="31"/>
    </row>
    <row r="5" spans="2:10" ht="15.75">
      <c r="B5" s="22" t="s">
        <v>290</v>
      </c>
    </row>
    <row r="6" spans="2:10">
      <c r="B6" s="18"/>
      <c r="C6" s="369"/>
      <c r="D6" s="369"/>
      <c r="E6" s="369"/>
      <c r="F6" s="369"/>
      <c r="G6" s="343"/>
      <c r="H6" s="370"/>
    </row>
    <row r="7" spans="2:10" ht="31.5" customHeight="1">
      <c r="B7" s="212" t="s">
        <v>291</v>
      </c>
      <c r="C7" s="213" t="s">
        <v>292</v>
      </c>
      <c r="D7" s="213" t="s">
        <v>293</v>
      </c>
      <c r="E7" s="213" t="s">
        <v>294</v>
      </c>
    </row>
    <row r="8" spans="2:10" ht="13.5" customHeight="1">
      <c r="B8" s="207"/>
      <c r="C8" s="226"/>
      <c r="D8" s="208"/>
      <c r="E8" s="209"/>
    </row>
    <row r="9" spans="2:10" ht="13.5" customHeight="1">
      <c r="B9" s="207"/>
      <c r="C9" s="226"/>
      <c r="D9" s="208"/>
      <c r="E9" s="209"/>
    </row>
    <row r="10" spans="2:10" ht="13.5" customHeight="1">
      <c r="B10" s="207"/>
      <c r="C10" s="226"/>
      <c r="D10" s="208"/>
      <c r="E10" s="209"/>
    </row>
    <row r="11" spans="2:10" ht="13.5" customHeight="1">
      <c r="B11" s="207"/>
      <c r="C11" s="226"/>
      <c r="D11" s="208"/>
      <c r="E11" s="209"/>
    </row>
    <row r="12" spans="2:10" ht="13.5" customHeight="1">
      <c r="B12" s="207"/>
      <c r="C12" s="226"/>
      <c r="D12" s="208"/>
      <c r="E12" s="209"/>
    </row>
    <row r="13" spans="2:10" ht="13.5" customHeight="1">
      <c r="B13" s="207"/>
      <c r="C13" s="226"/>
      <c r="D13" s="208"/>
      <c r="E13" s="209"/>
    </row>
    <row r="14" spans="2:10" ht="13.5" customHeight="1">
      <c r="B14" s="207"/>
      <c r="C14" s="226"/>
      <c r="D14" s="208"/>
      <c r="E14" s="209"/>
    </row>
    <row r="15" spans="2:10" ht="13.5" customHeight="1">
      <c r="B15" s="207"/>
      <c r="C15" s="226"/>
      <c r="D15" s="208"/>
      <c r="E15" s="209"/>
    </row>
    <row r="16" spans="2:10" ht="13.5" customHeight="1">
      <c r="B16" s="207"/>
      <c r="C16" s="226"/>
      <c r="D16" s="208"/>
      <c r="E16" s="209"/>
    </row>
    <row r="17" spans="2:8" ht="13.5" customHeight="1">
      <c r="B17" s="207"/>
      <c r="C17" s="226"/>
      <c r="D17" s="208"/>
      <c r="E17" s="209"/>
    </row>
    <row r="18" spans="2:8" ht="13.5" customHeight="1">
      <c r="B18" s="207"/>
      <c r="C18" s="226"/>
      <c r="D18" s="208"/>
      <c r="E18" s="209"/>
    </row>
    <row r="19" spans="2:8" ht="13.5" customHeight="1">
      <c r="B19" s="207"/>
      <c r="C19" s="226"/>
      <c r="D19" s="208"/>
      <c r="E19" s="209"/>
    </row>
    <row r="20" spans="2:8" ht="13.5" customHeight="1">
      <c r="B20" s="207"/>
      <c r="C20" s="226"/>
      <c r="D20" s="208"/>
      <c r="E20" s="209"/>
    </row>
    <row r="21" spans="2:8" ht="13.5" customHeight="1">
      <c r="B21" s="207"/>
      <c r="C21" s="226"/>
      <c r="D21" s="208"/>
      <c r="E21" s="209"/>
    </row>
    <row r="22" spans="2:8" ht="13.5" customHeight="1">
      <c r="B22" s="207"/>
      <c r="C22" s="226"/>
      <c r="D22" s="208"/>
      <c r="E22" s="209"/>
    </row>
    <row r="25" spans="2:8" ht="15.75">
      <c r="B25" s="22" t="s">
        <v>295</v>
      </c>
    </row>
    <row r="26" spans="2:8">
      <c r="B26" s="18"/>
      <c r="C26" s="369"/>
      <c r="D26" s="369"/>
      <c r="E26" s="369"/>
    </row>
    <row r="27" spans="2:8" ht="36.75" customHeight="1">
      <c r="B27" s="212" t="s">
        <v>291</v>
      </c>
      <c r="C27" s="213" t="s">
        <v>296</v>
      </c>
      <c r="D27" s="213" t="s">
        <v>293</v>
      </c>
      <c r="E27" s="213" t="s">
        <v>294</v>
      </c>
      <c r="F27" s="213" t="s">
        <v>297</v>
      </c>
      <c r="G27" s="213" t="s">
        <v>298</v>
      </c>
      <c r="H27" s="213" t="s">
        <v>299</v>
      </c>
    </row>
    <row r="28" spans="2:8">
      <c r="B28" s="210"/>
      <c r="C28" s="238"/>
      <c r="D28" s="171"/>
      <c r="E28" s="211"/>
      <c r="F28" s="238"/>
      <c r="G28" s="171"/>
      <c r="H28" s="211"/>
    </row>
    <row r="29" spans="2:8">
      <c r="B29" s="210"/>
      <c r="C29" s="238"/>
      <c r="D29" s="171"/>
      <c r="E29" s="211"/>
      <c r="F29" s="238"/>
      <c r="G29" s="171"/>
      <c r="H29" s="211"/>
    </row>
    <row r="30" spans="2:8">
      <c r="B30" s="210"/>
      <c r="C30" s="238"/>
      <c r="D30" s="171"/>
      <c r="E30" s="211"/>
      <c r="F30" s="238"/>
      <c r="G30" s="171"/>
      <c r="H30" s="211"/>
    </row>
    <row r="31" spans="2:8">
      <c r="B31" s="210"/>
      <c r="C31" s="238"/>
      <c r="D31" s="171"/>
      <c r="E31" s="211"/>
      <c r="F31" s="238"/>
      <c r="G31" s="171"/>
      <c r="H31" s="211"/>
    </row>
    <row r="32" spans="2:8" hidden="1">
      <c r="B32" s="210"/>
      <c r="C32" s="238"/>
      <c r="D32" s="171"/>
      <c r="E32" s="211"/>
      <c r="F32" s="238"/>
      <c r="G32" s="171"/>
      <c r="H32" s="211"/>
    </row>
    <row r="33" spans="2:8" hidden="1">
      <c r="B33" s="210"/>
      <c r="C33" s="238"/>
      <c r="D33" s="171"/>
      <c r="E33" s="211"/>
      <c r="F33" s="238"/>
      <c r="G33" s="171"/>
      <c r="H33" s="211"/>
    </row>
    <row r="34" spans="2:8" hidden="1">
      <c r="B34" s="210"/>
      <c r="C34" s="238"/>
      <c r="D34" s="171"/>
      <c r="E34" s="211"/>
      <c r="F34" s="238"/>
      <c r="G34" s="171"/>
      <c r="H34" s="211"/>
    </row>
    <row r="35" spans="2:8" hidden="1">
      <c r="B35" s="210"/>
      <c r="C35" s="238"/>
      <c r="D35" s="171"/>
      <c r="E35" s="211"/>
      <c r="F35" s="238"/>
      <c r="G35" s="171"/>
      <c r="H35" s="211"/>
    </row>
    <row r="36" spans="2:8" hidden="1">
      <c r="B36" s="210"/>
      <c r="C36" s="238"/>
      <c r="D36" s="171"/>
      <c r="E36" s="211"/>
      <c r="F36" s="238"/>
      <c r="G36" s="171"/>
      <c r="H36" s="211"/>
    </row>
    <row r="37" spans="2:8" hidden="1">
      <c r="B37" s="210"/>
      <c r="C37" s="238"/>
      <c r="D37" s="171"/>
      <c r="E37" s="211"/>
      <c r="F37" s="238"/>
      <c r="G37" s="171"/>
      <c r="H37" s="211"/>
    </row>
    <row r="38" spans="2:8" hidden="1">
      <c r="B38" s="210"/>
      <c r="C38" s="238"/>
      <c r="D38" s="171"/>
      <c r="E38" s="211"/>
      <c r="F38" s="238"/>
      <c r="G38" s="171"/>
      <c r="H38" s="211"/>
    </row>
    <row r="39" spans="2:8" hidden="1">
      <c r="B39" s="210"/>
      <c r="C39" s="238"/>
      <c r="D39" s="171"/>
      <c r="E39" s="211"/>
      <c r="F39" s="238"/>
      <c r="G39" s="171"/>
      <c r="H39" s="211"/>
    </row>
    <row r="40" spans="2:8" hidden="1">
      <c r="B40" s="210"/>
      <c r="C40" s="238"/>
      <c r="D40" s="171"/>
      <c r="E40" s="211"/>
      <c r="F40" s="238"/>
      <c r="G40" s="171"/>
      <c r="H40" s="211"/>
    </row>
    <row r="41" spans="2:8">
      <c r="B41" s="210"/>
      <c r="C41" s="238"/>
      <c r="D41" s="171"/>
      <c r="E41" s="211"/>
      <c r="F41" s="238"/>
      <c r="G41" s="171"/>
      <c r="H41" s="211"/>
    </row>
    <row r="42" spans="2:8">
      <c r="B42" s="210"/>
      <c r="C42" s="238"/>
      <c r="D42" s="171"/>
      <c r="E42" s="211"/>
      <c r="F42" s="238"/>
      <c r="G42" s="171"/>
      <c r="H42" s="211"/>
    </row>
    <row r="43" spans="2:8">
      <c r="B43" s="210"/>
      <c r="C43" s="238"/>
      <c r="D43" s="171"/>
      <c r="E43" s="211"/>
      <c r="F43" s="238"/>
      <c r="G43" s="171"/>
      <c r="H43" s="211"/>
    </row>
    <row r="44" spans="2:8">
      <c r="B44" s="210"/>
      <c r="C44" s="238"/>
      <c r="D44" s="171"/>
      <c r="E44" s="211"/>
      <c r="F44" s="238"/>
      <c r="G44" s="171"/>
      <c r="H44" s="211"/>
    </row>
    <row r="45" spans="2:8">
      <c r="B45" s="210"/>
      <c r="C45" s="238"/>
      <c r="D45" s="171"/>
      <c r="E45" s="211"/>
      <c r="F45" s="238"/>
      <c r="G45" s="171"/>
      <c r="H45" s="211"/>
    </row>
    <row r="46" spans="2:8">
      <c r="B46" s="210"/>
      <c r="C46" s="238"/>
      <c r="D46" s="171"/>
      <c r="E46" s="211"/>
      <c r="F46" s="238"/>
      <c r="G46" s="171"/>
      <c r="H46" s="211"/>
    </row>
    <row r="47" spans="2:8">
      <c r="B47" s="210"/>
      <c r="C47" s="238"/>
      <c r="D47" s="171"/>
      <c r="E47" s="211"/>
      <c r="F47" s="238"/>
      <c r="G47" s="171"/>
      <c r="H47" s="211"/>
    </row>
    <row r="48" spans="2:8">
      <c r="B48" s="210"/>
      <c r="C48" s="238"/>
      <c r="D48" s="171"/>
      <c r="E48" s="211"/>
      <c r="F48" s="238"/>
      <c r="G48" s="171"/>
      <c r="H48" s="211"/>
    </row>
    <row r="49" spans="2:8">
      <c r="B49" s="210"/>
      <c r="C49" s="238"/>
      <c r="D49" s="171"/>
      <c r="E49" s="211"/>
      <c r="F49" s="238"/>
      <c r="G49" s="171"/>
      <c r="H49" s="211"/>
    </row>
    <row r="50" spans="2:8">
      <c r="B50" s="210"/>
      <c r="C50" s="238"/>
      <c r="D50" s="171"/>
      <c r="E50" s="211"/>
      <c r="F50" s="238"/>
      <c r="G50" s="171"/>
      <c r="H50" s="211"/>
    </row>
    <row r="51" spans="2:8">
      <c r="B51" s="210"/>
      <c r="C51" s="238"/>
      <c r="D51" s="171"/>
      <c r="E51" s="211"/>
      <c r="F51" s="238"/>
      <c r="G51" s="171"/>
      <c r="H51" s="211"/>
    </row>
    <row r="52" spans="2:8">
      <c r="B52" s="210"/>
      <c r="C52" s="238"/>
      <c r="D52" s="171"/>
      <c r="E52" s="211"/>
      <c r="F52" s="238"/>
      <c r="G52" s="171"/>
      <c r="H52" s="211"/>
    </row>
    <row r="53" spans="2:8">
      <c r="B53" s="210"/>
      <c r="C53" s="238"/>
      <c r="D53" s="171"/>
      <c r="E53" s="211"/>
      <c r="F53" s="238"/>
      <c r="G53" s="171"/>
      <c r="H53" s="211"/>
    </row>
    <row r="54" spans="2:8">
      <c r="B54" s="210"/>
      <c r="C54" s="238"/>
      <c r="D54" s="171"/>
      <c r="E54" s="211"/>
      <c r="F54" s="238"/>
      <c r="G54" s="171"/>
      <c r="H54" s="211"/>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9999"/>
  </sheetPr>
  <dimension ref="B1:O93"/>
  <sheetViews>
    <sheetView zoomScaleNormal="100" workbookViewId="0"/>
  </sheetViews>
  <sheetFormatPr defaultColWidth="9" defaultRowHeight="12.75"/>
  <cols>
    <col min="1" max="1" width="11.42578125" style="290" customWidth="1"/>
    <col min="2" max="2" width="21.85546875" style="290" customWidth="1"/>
    <col min="3" max="3" width="26.85546875" style="290" customWidth="1"/>
    <col min="4" max="4" width="41.42578125" style="290" bestFit="1" customWidth="1"/>
    <col min="5" max="15" width="20.85546875" style="290" customWidth="1"/>
    <col min="16" max="16384" width="9" style="290"/>
  </cols>
  <sheetData>
    <row r="1" spans="2:15" ht="20.25">
      <c r="B1" s="289" t="s">
        <v>300</v>
      </c>
    </row>
    <row r="2" spans="2:15" ht="15">
      <c r="B2" s="34" t="str">
        <f>Tradingname</f>
        <v>APA (PILBARA PIPELINE) PTY LTD</v>
      </c>
      <c r="C2" s="35"/>
    </row>
    <row r="3" spans="2:15" ht="15">
      <c r="B3" s="36" t="s">
        <v>136</v>
      </c>
      <c r="C3" s="37" t="str">
        <f>TEXT(Yearstart,"dd/mm/yyyy")&amp;" to "&amp;TEXT(Yearending,"dd/mm/yyyy")</f>
        <v>01/07/2025 to 30/06/2026</v>
      </c>
    </row>
    <row r="5" spans="2:15" ht="30" customHeight="1">
      <c r="B5" s="292" t="s">
        <v>301</v>
      </c>
      <c r="I5" s="463" t="s">
        <v>302</v>
      </c>
      <c r="J5" s="463"/>
      <c r="K5" s="463"/>
    </row>
    <row r="7" spans="2:15" ht="45" customHeight="1">
      <c r="B7" s="93" t="s">
        <v>166</v>
      </c>
      <c r="C7" s="94" t="s">
        <v>167</v>
      </c>
      <c r="D7" s="94" t="s">
        <v>303</v>
      </c>
      <c r="E7" s="94" t="s">
        <v>277</v>
      </c>
      <c r="F7" s="94" t="s">
        <v>304</v>
      </c>
      <c r="G7" s="94" t="s">
        <v>305</v>
      </c>
      <c r="H7" s="94" t="s">
        <v>306</v>
      </c>
      <c r="I7" s="94" t="s">
        <v>244</v>
      </c>
      <c r="J7" s="94" t="s">
        <v>245</v>
      </c>
      <c r="K7" s="94" t="s">
        <v>307</v>
      </c>
      <c r="L7" s="94" t="s">
        <v>308</v>
      </c>
      <c r="M7" s="94" t="s">
        <v>309</v>
      </c>
      <c r="N7" s="94" t="s">
        <v>310</v>
      </c>
      <c r="O7" s="74" t="s">
        <v>311</v>
      </c>
    </row>
    <row r="8" spans="2:15">
      <c r="B8" s="95"/>
      <c r="C8" s="96"/>
      <c r="D8" s="96"/>
      <c r="E8" s="96"/>
      <c r="F8" s="96" t="s">
        <v>312</v>
      </c>
      <c r="G8" s="96" t="s">
        <v>168</v>
      </c>
      <c r="H8" s="96" t="s">
        <v>168</v>
      </c>
      <c r="I8" s="96" t="s">
        <v>168</v>
      </c>
      <c r="J8" s="96" t="s">
        <v>168</v>
      </c>
      <c r="K8" s="96" t="s">
        <v>168</v>
      </c>
      <c r="L8" s="96" t="s">
        <v>168</v>
      </c>
      <c r="M8" s="96" t="s">
        <v>168</v>
      </c>
      <c r="N8" s="96" t="s">
        <v>168</v>
      </c>
      <c r="O8" s="96" t="s">
        <v>168</v>
      </c>
    </row>
    <row r="9" spans="2:15">
      <c r="B9" s="315">
        <v>2.4</v>
      </c>
      <c r="C9" s="215"/>
      <c r="D9" s="215" t="s">
        <v>59</v>
      </c>
      <c r="E9" s="151" t="str">
        <f>'3.1 Asset useful life'!D9</f>
        <v>9/10/2012 to 30/6/2026</v>
      </c>
      <c r="F9" s="239">
        <v>80</v>
      </c>
      <c r="G9" s="239">
        <v>0</v>
      </c>
      <c r="H9" s="239">
        <v>161100257.19999999</v>
      </c>
      <c r="I9" s="239">
        <v>26340559.610000003</v>
      </c>
      <c r="J9" s="239">
        <v>164679.01999999999</v>
      </c>
      <c r="K9" s="239">
        <v>-131942.24</v>
      </c>
      <c r="L9" s="395">
        <f>SUM(H9:K9)</f>
        <v>187473553.59</v>
      </c>
      <c r="M9" s="239">
        <v>-28776655.667412505</v>
      </c>
      <c r="N9" s="239">
        <v>-2346455.2099999995</v>
      </c>
      <c r="O9" s="378">
        <f>SUM(L9:N9)</f>
        <v>156350442.71258751</v>
      </c>
    </row>
    <row r="10" spans="2:15">
      <c r="B10" s="315">
        <v>2.4</v>
      </c>
      <c r="C10" s="215"/>
      <c r="D10" s="215" t="s">
        <v>60</v>
      </c>
      <c r="E10" s="151" t="str">
        <f>'3.1 Asset useful life'!D10</f>
        <v>9/10/2012 to 30/6/2026</v>
      </c>
      <c r="F10" s="239">
        <v>35</v>
      </c>
      <c r="G10" s="239">
        <v>0</v>
      </c>
      <c r="H10" s="239">
        <v>19752693</v>
      </c>
      <c r="I10" s="239">
        <v>133212.29</v>
      </c>
      <c r="J10" s="239">
        <v>0</v>
      </c>
      <c r="K10" s="239">
        <v>38.880000000000003</v>
      </c>
      <c r="L10" s="395">
        <f>SUM(H10:K10)</f>
        <v>19885944.169999998</v>
      </c>
      <c r="M10" s="239">
        <v>-7213125.3486699704</v>
      </c>
      <c r="N10" s="239">
        <v>-566913.19000000006</v>
      </c>
      <c r="O10" s="378">
        <f t="shared" ref="O10:O52" si="0">SUM(L10:N10)</f>
        <v>12105905.631330028</v>
      </c>
    </row>
    <row r="11" spans="2:15">
      <c r="B11" s="315">
        <v>2.4</v>
      </c>
      <c r="C11" s="215"/>
      <c r="D11" s="215" t="s">
        <v>61</v>
      </c>
      <c r="E11" s="151" t="str">
        <f>'3.1 Asset useful life'!D11</f>
        <v>9/10/2012 to 30/6/2026</v>
      </c>
      <c r="F11" s="239">
        <v>50</v>
      </c>
      <c r="G11" s="239">
        <v>0</v>
      </c>
      <c r="H11" s="239">
        <v>3873431.8200000003</v>
      </c>
      <c r="I11" s="239">
        <v>50912.69</v>
      </c>
      <c r="J11" s="239">
        <v>0</v>
      </c>
      <c r="K11" s="239">
        <v>0</v>
      </c>
      <c r="L11" s="395">
        <f>SUM(H11:K11)</f>
        <v>3924344.5100000002</v>
      </c>
      <c r="M11" s="239">
        <v>-996239.61281404691</v>
      </c>
      <c r="N11" s="239">
        <v>-78379.22</v>
      </c>
      <c r="O11" s="378">
        <f t="shared" si="0"/>
        <v>2849725.6771859531</v>
      </c>
    </row>
    <row r="12" spans="2:15">
      <c r="B12" s="315">
        <v>2.4</v>
      </c>
      <c r="C12" s="215"/>
      <c r="D12" s="215" t="s">
        <v>62</v>
      </c>
      <c r="E12" s="151" t="str">
        <f>'3.1 Asset useful life'!D12</f>
        <v>9/10/2012 to 30/6/2026</v>
      </c>
      <c r="F12" s="239">
        <v>50</v>
      </c>
      <c r="G12" s="239">
        <v>0</v>
      </c>
      <c r="H12" s="239">
        <v>6536118.9299999997</v>
      </c>
      <c r="I12" s="239">
        <v>12796416.550000001</v>
      </c>
      <c r="J12" s="239">
        <v>0</v>
      </c>
      <c r="K12" s="239">
        <v>-5898.46</v>
      </c>
      <c r="L12" s="395">
        <f>SUM(H12:K12)</f>
        <v>19326637.02</v>
      </c>
      <c r="M12" s="239">
        <v>-4166032.4096729746</v>
      </c>
      <c r="N12" s="239">
        <v>-385987.79999999993</v>
      </c>
      <c r="O12" s="378">
        <f t="shared" si="0"/>
        <v>14774616.810327023</v>
      </c>
    </row>
    <row r="13" spans="2:15">
      <c r="B13" s="315">
        <v>2.4</v>
      </c>
      <c r="C13" s="215"/>
      <c r="D13" s="215" t="s">
        <v>254</v>
      </c>
      <c r="E13" s="151" t="str">
        <f>'3.1 Asset useful life'!D13</f>
        <v>9/10/2012 to 30/6/2026</v>
      </c>
      <c r="F13" s="239">
        <v>80</v>
      </c>
      <c r="G13" s="239">
        <v>0</v>
      </c>
      <c r="H13" s="239">
        <v>33636.46</v>
      </c>
      <c r="I13" s="239">
        <v>755484.53</v>
      </c>
      <c r="J13" s="239">
        <v>0</v>
      </c>
      <c r="K13" s="239">
        <v>1.88</v>
      </c>
      <c r="L13" s="395">
        <f t="shared" ref="L13:L41" si="1">SUM(H13:K13)</f>
        <v>789122.87</v>
      </c>
      <c r="M13" s="239">
        <v>-24682.744905463253</v>
      </c>
      <c r="N13" s="239">
        <v>-15042.539999999999</v>
      </c>
      <c r="O13" s="378">
        <f t="shared" si="0"/>
        <v>749397.58509453665</v>
      </c>
    </row>
    <row r="14" spans="2:15">
      <c r="B14" s="315">
        <v>2.4</v>
      </c>
      <c r="C14" s="215"/>
      <c r="D14" s="215" t="s">
        <v>64</v>
      </c>
      <c r="E14" s="151" t="str">
        <f>'3.1 Asset useful life'!D14</f>
        <v>9/10/2012 to 30/6/2026</v>
      </c>
      <c r="F14" s="239">
        <v>15</v>
      </c>
      <c r="G14" s="239">
        <v>0</v>
      </c>
      <c r="H14" s="239">
        <v>454190.98</v>
      </c>
      <c r="I14" s="239">
        <v>2350869.46</v>
      </c>
      <c r="J14" s="239">
        <v>0</v>
      </c>
      <c r="K14" s="239">
        <v>16.97</v>
      </c>
      <c r="L14" s="395">
        <f t="shared" si="1"/>
        <v>2805077.41</v>
      </c>
      <c r="M14" s="239">
        <v>-864619.95248798176</v>
      </c>
      <c r="N14" s="239">
        <v>-186371.52</v>
      </c>
      <c r="O14" s="378">
        <f t="shared" si="0"/>
        <v>1754085.9375120183</v>
      </c>
    </row>
    <row r="15" spans="2:15">
      <c r="B15" s="315">
        <v>2.4</v>
      </c>
      <c r="C15" s="215"/>
      <c r="D15" s="215" t="s">
        <v>65</v>
      </c>
      <c r="E15" s="151" t="str">
        <f>'3.1 Asset useful life'!D15</f>
        <v>9/10/2012 to 30/6/2026</v>
      </c>
      <c r="F15" s="239">
        <v>80</v>
      </c>
      <c r="G15" s="239">
        <v>0</v>
      </c>
      <c r="H15" s="239">
        <v>95325.010000000009</v>
      </c>
      <c r="I15" s="239">
        <v>149439.89000000001</v>
      </c>
      <c r="J15" s="239">
        <v>0</v>
      </c>
      <c r="K15" s="239">
        <v>175.48</v>
      </c>
      <c r="L15" s="395">
        <f t="shared" si="1"/>
        <v>244940.38000000003</v>
      </c>
      <c r="M15" s="239">
        <v>-20930.48987556194</v>
      </c>
      <c r="N15" s="239">
        <v>-3058.98</v>
      </c>
      <c r="O15" s="378">
        <f t="shared" si="0"/>
        <v>220950.91012443809</v>
      </c>
    </row>
    <row r="16" spans="2:15">
      <c r="B16" s="315">
        <v>2.4</v>
      </c>
      <c r="C16" s="215"/>
      <c r="D16" s="215" t="s">
        <v>67</v>
      </c>
      <c r="E16" s="151" t="str">
        <f>'3.1 Asset useful life'!D16</f>
        <v>9/10/2012 to 30/6/2026</v>
      </c>
      <c r="F16" s="239" t="s">
        <v>282</v>
      </c>
      <c r="G16" s="239">
        <v>0</v>
      </c>
      <c r="H16" s="239">
        <v>246104.25</v>
      </c>
      <c r="I16" s="239">
        <v>1975138.3800000001</v>
      </c>
      <c r="J16" s="239">
        <v>0</v>
      </c>
      <c r="K16" s="239">
        <v>-4995.09</v>
      </c>
      <c r="L16" s="395">
        <f t="shared" si="1"/>
        <v>2216247.54</v>
      </c>
      <c r="M16" s="239">
        <v>-612530.13523309131</v>
      </c>
      <c r="N16" s="239">
        <v>-71500.679999999978</v>
      </c>
      <c r="O16" s="378">
        <f t="shared" si="0"/>
        <v>1532216.7247669089</v>
      </c>
    </row>
    <row r="17" spans="2:15">
      <c r="B17" s="315">
        <v>2.4</v>
      </c>
      <c r="C17" s="215"/>
      <c r="D17" s="215" t="s">
        <v>66</v>
      </c>
      <c r="E17" s="151"/>
      <c r="F17" s="239" t="s">
        <v>283</v>
      </c>
      <c r="G17" s="239">
        <v>0</v>
      </c>
      <c r="H17" s="239">
        <v>0</v>
      </c>
      <c r="I17" s="239">
        <v>0</v>
      </c>
      <c r="J17" s="239">
        <v>0</v>
      </c>
      <c r="K17" s="239">
        <v>0</v>
      </c>
      <c r="L17" s="395">
        <f t="shared" si="1"/>
        <v>0</v>
      </c>
      <c r="M17" s="239">
        <v>0</v>
      </c>
      <c r="N17" s="239">
        <v>0</v>
      </c>
      <c r="O17" s="378">
        <f t="shared" si="0"/>
        <v>0</v>
      </c>
    </row>
    <row r="18" spans="2:15">
      <c r="B18" s="315" t="s">
        <v>286</v>
      </c>
      <c r="C18" s="215"/>
      <c r="D18" s="215" t="s">
        <v>313</v>
      </c>
      <c r="E18" s="151" t="str">
        <f>'3.1 Asset useful life'!D21</f>
        <v>1/7/2019 to 30/6/2026</v>
      </c>
      <c r="F18" s="239" t="s">
        <v>287</v>
      </c>
      <c r="G18" s="239">
        <v>0</v>
      </c>
      <c r="H18" s="239">
        <v>19092.468000000001</v>
      </c>
      <c r="I18" s="239">
        <v>16261.97</v>
      </c>
      <c r="J18" s="239">
        <v>0</v>
      </c>
      <c r="K18" s="239">
        <v>-32574.824000000001</v>
      </c>
      <c r="L18" s="395">
        <f t="shared" si="1"/>
        <v>2779.6140000000014</v>
      </c>
      <c r="M18" s="239">
        <v>3527.3560000000016</v>
      </c>
      <c r="N18" s="239">
        <v>-1799.18</v>
      </c>
      <c r="O18" s="378">
        <f t="shared" si="0"/>
        <v>4507.7900000000027</v>
      </c>
    </row>
    <row r="19" spans="2:15">
      <c r="B19" s="215"/>
      <c r="C19" s="215"/>
      <c r="D19" s="215"/>
      <c r="E19" s="151"/>
      <c r="F19" s="239"/>
      <c r="G19" s="239"/>
      <c r="H19" s="239"/>
      <c r="I19" s="239"/>
      <c r="J19" s="239"/>
      <c r="K19" s="239"/>
      <c r="L19" s="395">
        <f t="shared" si="1"/>
        <v>0</v>
      </c>
      <c r="M19" s="239"/>
      <c r="N19" s="239"/>
      <c r="O19" s="378">
        <f t="shared" si="0"/>
        <v>0</v>
      </c>
    </row>
    <row r="20" spans="2:15">
      <c r="B20" s="215"/>
      <c r="C20" s="215"/>
      <c r="D20" s="215"/>
      <c r="E20" s="151"/>
      <c r="F20" s="239"/>
      <c r="G20" s="239"/>
      <c r="H20" s="239"/>
      <c r="I20" s="239"/>
      <c r="J20" s="239"/>
      <c r="K20" s="239"/>
      <c r="L20" s="395">
        <f t="shared" si="1"/>
        <v>0</v>
      </c>
      <c r="M20" s="239"/>
      <c r="N20" s="239"/>
      <c r="O20" s="378">
        <f t="shared" si="0"/>
        <v>0</v>
      </c>
    </row>
    <row r="21" spans="2:15">
      <c r="B21" s="215"/>
      <c r="C21" s="215"/>
      <c r="D21" s="215"/>
      <c r="E21" s="151"/>
      <c r="F21" s="239"/>
      <c r="G21" s="239"/>
      <c r="H21" s="239"/>
      <c r="I21" s="239"/>
      <c r="J21" s="239"/>
      <c r="K21" s="239"/>
      <c r="L21" s="395">
        <f t="shared" si="1"/>
        <v>0</v>
      </c>
      <c r="M21" s="239"/>
      <c r="N21" s="239"/>
      <c r="O21" s="378">
        <f t="shared" si="0"/>
        <v>0</v>
      </c>
    </row>
    <row r="22" spans="2:15">
      <c r="B22" s="215"/>
      <c r="C22" s="215"/>
      <c r="D22" s="215"/>
      <c r="E22" s="151"/>
      <c r="F22" s="239"/>
      <c r="G22" s="239"/>
      <c r="H22" s="239"/>
      <c r="I22" s="239"/>
      <c r="J22" s="239"/>
      <c r="K22" s="239"/>
      <c r="L22" s="395">
        <f t="shared" si="1"/>
        <v>0</v>
      </c>
      <c r="M22" s="239"/>
      <c r="N22" s="239"/>
      <c r="O22" s="378">
        <f t="shared" si="0"/>
        <v>0</v>
      </c>
    </row>
    <row r="23" spans="2:15">
      <c r="B23" s="215"/>
      <c r="C23" s="215"/>
      <c r="D23" s="215"/>
      <c r="E23" s="151"/>
      <c r="F23" s="239"/>
      <c r="G23" s="239"/>
      <c r="H23" s="239"/>
      <c r="I23" s="239"/>
      <c r="J23" s="239"/>
      <c r="K23" s="239"/>
      <c r="L23" s="395">
        <f t="shared" si="1"/>
        <v>0</v>
      </c>
      <c r="M23" s="239"/>
      <c r="N23" s="239"/>
      <c r="O23" s="378">
        <f t="shared" si="0"/>
        <v>0</v>
      </c>
    </row>
    <row r="24" spans="2:15">
      <c r="B24" s="215"/>
      <c r="C24" s="215"/>
      <c r="D24" s="215"/>
      <c r="E24" s="151"/>
      <c r="F24" s="239"/>
      <c r="G24" s="239"/>
      <c r="H24" s="239"/>
      <c r="I24" s="239"/>
      <c r="J24" s="239"/>
      <c r="K24" s="239"/>
      <c r="L24" s="395">
        <f t="shared" si="1"/>
        <v>0</v>
      </c>
      <c r="M24" s="239"/>
      <c r="N24" s="239"/>
      <c r="O24" s="378">
        <f t="shared" si="0"/>
        <v>0</v>
      </c>
    </row>
    <row r="25" spans="2:15">
      <c r="B25" s="215"/>
      <c r="C25" s="215"/>
      <c r="D25" s="215"/>
      <c r="E25" s="151"/>
      <c r="F25" s="239"/>
      <c r="G25" s="239"/>
      <c r="H25" s="239"/>
      <c r="I25" s="239"/>
      <c r="J25" s="239"/>
      <c r="K25" s="239"/>
      <c r="L25" s="395">
        <f t="shared" si="1"/>
        <v>0</v>
      </c>
      <c r="M25" s="239"/>
      <c r="N25" s="239"/>
      <c r="O25" s="378">
        <f t="shared" si="0"/>
        <v>0</v>
      </c>
    </row>
    <row r="26" spans="2:15">
      <c r="B26" s="215"/>
      <c r="C26" s="215"/>
      <c r="D26" s="215"/>
      <c r="E26" s="151"/>
      <c r="F26" s="239"/>
      <c r="G26" s="239"/>
      <c r="H26" s="239"/>
      <c r="I26" s="239"/>
      <c r="J26" s="239"/>
      <c r="K26" s="239"/>
      <c r="L26" s="395">
        <f t="shared" si="1"/>
        <v>0</v>
      </c>
      <c r="M26" s="239"/>
      <c r="N26" s="239"/>
      <c r="O26" s="378">
        <f t="shared" si="0"/>
        <v>0</v>
      </c>
    </row>
    <row r="27" spans="2:15">
      <c r="B27" s="215"/>
      <c r="C27" s="215"/>
      <c r="D27" s="215"/>
      <c r="E27" s="151"/>
      <c r="F27" s="239"/>
      <c r="G27" s="239"/>
      <c r="H27" s="239"/>
      <c r="I27" s="239"/>
      <c r="J27" s="239"/>
      <c r="K27" s="239"/>
      <c r="L27" s="395">
        <f t="shared" si="1"/>
        <v>0</v>
      </c>
      <c r="M27" s="239"/>
      <c r="N27" s="239"/>
      <c r="O27" s="378">
        <f t="shared" si="0"/>
        <v>0</v>
      </c>
    </row>
    <row r="28" spans="2:15">
      <c r="B28" s="215"/>
      <c r="C28" s="215"/>
      <c r="D28" s="215"/>
      <c r="E28" s="151"/>
      <c r="F28" s="239"/>
      <c r="G28" s="239"/>
      <c r="H28" s="239"/>
      <c r="I28" s="239"/>
      <c r="J28" s="239"/>
      <c r="K28" s="239"/>
      <c r="L28" s="395">
        <f t="shared" si="1"/>
        <v>0</v>
      </c>
      <c r="M28" s="239"/>
      <c r="N28" s="239"/>
      <c r="O28" s="378">
        <f t="shared" si="0"/>
        <v>0</v>
      </c>
    </row>
    <row r="29" spans="2:15">
      <c r="B29" s="215"/>
      <c r="C29" s="215"/>
      <c r="D29" s="215"/>
      <c r="E29" s="151"/>
      <c r="F29" s="239"/>
      <c r="G29" s="239"/>
      <c r="H29" s="239"/>
      <c r="I29" s="239"/>
      <c r="J29" s="239"/>
      <c r="K29" s="239"/>
      <c r="L29" s="395">
        <f t="shared" si="1"/>
        <v>0</v>
      </c>
      <c r="M29" s="239"/>
      <c r="N29" s="239"/>
      <c r="O29" s="378">
        <f t="shared" si="0"/>
        <v>0</v>
      </c>
    </row>
    <row r="30" spans="2:15">
      <c r="B30" s="215"/>
      <c r="C30" s="215"/>
      <c r="D30" s="215"/>
      <c r="E30" s="151"/>
      <c r="F30" s="239"/>
      <c r="G30" s="239"/>
      <c r="H30" s="239"/>
      <c r="I30" s="239"/>
      <c r="J30" s="239"/>
      <c r="K30" s="239"/>
      <c r="L30" s="395">
        <f t="shared" si="1"/>
        <v>0</v>
      </c>
      <c r="M30" s="239"/>
      <c r="N30" s="239"/>
      <c r="O30" s="378">
        <f t="shared" si="0"/>
        <v>0</v>
      </c>
    </row>
    <row r="31" spans="2:15">
      <c r="B31" s="215"/>
      <c r="C31" s="215"/>
      <c r="D31" s="215"/>
      <c r="E31" s="151"/>
      <c r="F31" s="239"/>
      <c r="G31" s="239"/>
      <c r="H31" s="239"/>
      <c r="I31" s="239"/>
      <c r="J31" s="239"/>
      <c r="K31" s="239"/>
      <c r="L31" s="395">
        <f t="shared" si="1"/>
        <v>0</v>
      </c>
      <c r="M31" s="239"/>
      <c r="N31" s="239"/>
      <c r="O31" s="378">
        <f t="shared" si="0"/>
        <v>0</v>
      </c>
    </row>
    <row r="32" spans="2:15">
      <c r="B32" s="215"/>
      <c r="C32" s="215"/>
      <c r="D32" s="215"/>
      <c r="E32" s="151"/>
      <c r="F32" s="239"/>
      <c r="G32" s="239"/>
      <c r="H32" s="239"/>
      <c r="I32" s="239"/>
      <c r="J32" s="239"/>
      <c r="K32" s="239"/>
      <c r="L32" s="395">
        <f t="shared" si="1"/>
        <v>0</v>
      </c>
      <c r="M32" s="239"/>
      <c r="N32" s="239"/>
      <c r="O32" s="378">
        <f t="shared" si="0"/>
        <v>0</v>
      </c>
    </row>
    <row r="33" spans="2:15">
      <c r="B33" s="215"/>
      <c r="C33" s="215"/>
      <c r="D33" s="215"/>
      <c r="E33" s="151"/>
      <c r="F33" s="239"/>
      <c r="G33" s="239"/>
      <c r="H33" s="239"/>
      <c r="I33" s="239"/>
      <c r="J33" s="239"/>
      <c r="K33" s="239"/>
      <c r="L33" s="395">
        <f t="shared" si="1"/>
        <v>0</v>
      </c>
      <c r="M33" s="239"/>
      <c r="N33" s="239"/>
      <c r="O33" s="378">
        <f t="shared" si="0"/>
        <v>0</v>
      </c>
    </row>
    <row r="34" spans="2:15">
      <c r="B34" s="215"/>
      <c r="C34" s="215"/>
      <c r="D34" s="215"/>
      <c r="E34" s="151"/>
      <c r="F34" s="239"/>
      <c r="G34" s="239"/>
      <c r="H34" s="239"/>
      <c r="I34" s="239"/>
      <c r="J34" s="239"/>
      <c r="K34" s="239"/>
      <c r="L34" s="395">
        <f t="shared" si="1"/>
        <v>0</v>
      </c>
      <c r="M34" s="239"/>
      <c r="N34" s="239"/>
      <c r="O34" s="378">
        <f t="shared" si="0"/>
        <v>0</v>
      </c>
    </row>
    <row r="35" spans="2:15">
      <c r="B35" s="215"/>
      <c r="C35" s="215"/>
      <c r="D35" s="215"/>
      <c r="E35" s="151"/>
      <c r="F35" s="239"/>
      <c r="G35" s="239"/>
      <c r="H35" s="239"/>
      <c r="I35" s="239"/>
      <c r="J35" s="239"/>
      <c r="K35" s="239"/>
      <c r="L35" s="395">
        <f t="shared" si="1"/>
        <v>0</v>
      </c>
      <c r="M35" s="239"/>
      <c r="N35" s="239"/>
      <c r="O35" s="378">
        <f t="shared" si="0"/>
        <v>0</v>
      </c>
    </row>
    <row r="36" spans="2:15">
      <c r="B36" s="215"/>
      <c r="C36" s="215"/>
      <c r="D36" s="215"/>
      <c r="E36" s="151"/>
      <c r="F36" s="239"/>
      <c r="G36" s="239"/>
      <c r="H36" s="239"/>
      <c r="I36" s="239"/>
      <c r="J36" s="239"/>
      <c r="K36" s="239"/>
      <c r="L36" s="395">
        <f t="shared" si="1"/>
        <v>0</v>
      </c>
      <c r="M36" s="239"/>
      <c r="N36" s="239"/>
      <c r="O36" s="378">
        <f t="shared" si="0"/>
        <v>0</v>
      </c>
    </row>
    <row r="37" spans="2:15">
      <c r="B37" s="215"/>
      <c r="C37" s="215"/>
      <c r="D37" s="215"/>
      <c r="E37" s="151"/>
      <c r="F37" s="239"/>
      <c r="G37" s="239"/>
      <c r="H37" s="239"/>
      <c r="I37" s="239"/>
      <c r="J37" s="239"/>
      <c r="K37" s="239"/>
      <c r="L37" s="395">
        <f t="shared" si="1"/>
        <v>0</v>
      </c>
      <c r="M37" s="239"/>
      <c r="N37" s="239"/>
      <c r="O37" s="378">
        <f t="shared" si="0"/>
        <v>0</v>
      </c>
    </row>
    <row r="38" spans="2:15">
      <c r="B38" s="215"/>
      <c r="C38" s="215"/>
      <c r="D38" s="215"/>
      <c r="E38" s="151"/>
      <c r="F38" s="239"/>
      <c r="G38" s="239"/>
      <c r="H38" s="239"/>
      <c r="I38" s="239"/>
      <c r="J38" s="239"/>
      <c r="K38" s="239"/>
      <c r="L38" s="395">
        <f t="shared" si="1"/>
        <v>0</v>
      </c>
      <c r="M38" s="239"/>
      <c r="N38" s="239"/>
      <c r="O38" s="378">
        <f t="shared" si="0"/>
        <v>0</v>
      </c>
    </row>
    <row r="39" spans="2:15">
      <c r="B39" s="215"/>
      <c r="C39" s="215"/>
      <c r="D39" s="215"/>
      <c r="E39" s="151"/>
      <c r="F39" s="239"/>
      <c r="G39" s="239"/>
      <c r="H39" s="239"/>
      <c r="I39" s="239"/>
      <c r="J39" s="239"/>
      <c r="K39" s="239"/>
      <c r="L39" s="395">
        <f t="shared" si="1"/>
        <v>0</v>
      </c>
      <c r="M39" s="239"/>
      <c r="N39" s="239"/>
      <c r="O39" s="378">
        <f t="shared" si="0"/>
        <v>0</v>
      </c>
    </row>
    <row r="40" spans="2:15">
      <c r="B40" s="215"/>
      <c r="C40" s="215"/>
      <c r="D40" s="215"/>
      <c r="E40" s="151"/>
      <c r="F40" s="239"/>
      <c r="G40" s="239"/>
      <c r="H40" s="239"/>
      <c r="I40" s="239"/>
      <c r="J40" s="239"/>
      <c r="K40" s="239"/>
      <c r="L40" s="395">
        <f t="shared" si="1"/>
        <v>0</v>
      </c>
      <c r="M40" s="239"/>
      <c r="N40" s="239"/>
      <c r="O40" s="378">
        <f t="shared" si="0"/>
        <v>0</v>
      </c>
    </row>
    <row r="41" spans="2:15">
      <c r="B41" s="215"/>
      <c r="C41" s="215"/>
      <c r="D41" s="215"/>
      <c r="E41" s="151"/>
      <c r="F41" s="239"/>
      <c r="G41" s="239"/>
      <c r="H41" s="239"/>
      <c r="I41" s="239"/>
      <c r="J41" s="239"/>
      <c r="K41" s="239"/>
      <c r="L41" s="395">
        <f t="shared" si="1"/>
        <v>0</v>
      </c>
      <c r="M41" s="239"/>
      <c r="N41" s="239"/>
      <c r="O41" s="378">
        <f t="shared" si="0"/>
        <v>0</v>
      </c>
    </row>
    <row r="42" spans="2:15">
      <c r="B42" s="215"/>
      <c r="C42" s="215"/>
      <c r="D42" s="215"/>
      <c r="E42" s="151"/>
      <c r="F42" s="239"/>
      <c r="G42" s="239"/>
      <c r="H42" s="239"/>
      <c r="I42" s="239"/>
      <c r="J42" s="239"/>
      <c r="K42" s="239"/>
      <c r="L42" s="395">
        <f t="shared" ref="L42:L52" si="2">SUM(H42:K42)</f>
        <v>0</v>
      </c>
      <c r="M42" s="239"/>
      <c r="N42" s="239"/>
      <c r="O42" s="378">
        <f t="shared" si="0"/>
        <v>0</v>
      </c>
    </row>
    <row r="43" spans="2:15">
      <c r="B43" s="215"/>
      <c r="C43" s="215"/>
      <c r="D43" s="215"/>
      <c r="E43" s="151"/>
      <c r="F43" s="239"/>
      <c r="G43" s="239"/>
      <c r="H43" s="239"/>
      <c r="I43" s="239"/>
      <c r="J43" s="239"/>
      <c r="K43" s="239"/>
      <c r="L43" s="395">
        <f t="shared" si="2"/>
        <v>0</v>
      </c>
      <c r="M43" s="239"/>
      <c r="N43" s="239"/>
      <c r="O43" s="378">
        <f t="shared" si="0"/>
        <v>0</v>
      </c>
    </row>
    <row r="44" spans="2:15">
      <c r="B44" s="215"/>
      <c r="C44" s="215"/>
      <c r="D44" s="215"/>
      <c r="E44" s="151"/>
      <c r="F44" s="239"/>
      <c r="G44" s="239"/>
      <c r="H44" s="239"/>
      <c r="I44" s="239"/>
      <c r="J44" s="239"/>
      <c r="K44" s="239"/>
      <c r="L44" s="395">
        <f t="shared" si="2"/>
        <v>0</v>
      </c>
      <c r="M44" s="239"/>
      <c r="N44" s="239"/>
      <c r="O44" s="378">
        <f t="shared" si="0"/>
        <v>0</v>
      </c>
    </row>
    <row r="45" spans="2:15">
      <c r="B45" s="215"/>
      <c r="C45" s="215"/>
      <c r="D45" s="215"/>
      <c r="E45" s="151"/>
      <c r="F45" s="239"/>
      <c r="G45" s="239"/>
      <c r="H45" s="239"/>
      <c r="I45" s="239"/>
      <c r="J45" s="239"/>
      <c r="K45" s="239"/>
      <c r="L45" s="395">
        <f t="shared" si="2"/>
        <v>0</v>
      </c>
      <c r="M45" s="239"/>
      <c r="N45" s="239"/>
      <c r="O45" s="378">
        <f t="shared" si="0"/>
        <v>0</v>
      </c>
    </row>
    <row r="46" spans="2:15">
      <c r="B46" s="215"/>
      <c r="C46" s="215"/>
      <c r="D46" s="215"/>
      <c r="E46" s="151"/>
      <c r="F46" s="239"/>
      <c r="G46" s="239"/>
      <c r="H46" s="239"/>
      <c r="I46" s="239"/>
      <c r="J46" s="239"/>
      <c r="K46" s="239"/>
      <c r="L46" s="395">
        <f t="shared" si="2"/>
        <v>0</v>
      </c>
      <c r="M46" s="239"/>
      <c r="N46" s="239"/>
      <c r="O46" s="378">
        <f t="shared" si="0"/>
        <v>0</v>
      </c>
    </row>
    <row r="47" spans="2:15">
      <c r="B47" s="215"/>
      <c r="C47" s="215"/>
      <c r="D47" s="215"/>
      <c r="E47" s="151"/>
      <c r="F47" s="239"/>
      <c r="G47" s="239"/>
      <c r="H47" s="239"/>
      <c r="I47" s="239"/>
      <c r="J47" s="239"/>
      <c r="K47" s="239"/>
      <c r="L47" s="395">
        <f t="shared" si="2"/>
        <v>0</v>
      </c>
      <c r="M47" s="239"/>
      <c r="N47" s="239"/>
      <c r="O47" s="378">
        <f t="shared" si="0"/>
        <v>0</v>
      </c>
    </row>
    <row r="48" spans="2:15">
      <c r="B48" s="215"/>
      <c r="C48" s="215"/>
      <c r="D48" s="215"/>
      <c r="E48" s="151"/>
      <c r="F48" s="239"/>
      <c r="G48" s="239"/>
      <c r="H48" s="239"/>
      <c r="I48" s="239"/>
      <c r="J48" s="239"/>
      <c r="K48" s="239"/>
      <c r="L48" s="395">
        <f t="shared" si="2"/>
        <v>0</v>
      </c>
      <c r="M48" s="239"/>
      <c r="N48" s="239"/>
      <c r="O48" s="378">
        <f t="shared" si="0"/>
        <v>0</v>
      </c>
    </row>
    <row r="49" spans="2:15">
      <c r="B49" s="215"/>
      <c r="C49" s="215"/>
      <c r="D49" s="215"/>
      <c r="E49" s="151"/>
      <c r="F49" s="239"/>
      <c r="G49" s="239"/>
      <c r="H49" s="239"/>
      <c r="I49" s="239"/>
      <c r="J49" s="239"/>
      <c r="K49" s="239"/>
      <c r="L49" s="395">
        <f t="shared" si="2"/>
        <v>0</v>
      </c>
      <c r="M49" s="239"/>
      <c r="N49" s="239"/>
      <c r="O49" s="378">
        <f t="shared" si="0"/>
        <v>0</v>
      </c>
    </row>
    <row r="50" spans="2:15">
      <c r="B50" s="215"/>
      <c r="C50" s="215"/>
      <c r="D50" s="215"/>
      <c r="E50" s="151"/>
      <c r="F50" s="239"/>
      <c r="G50" s="239"/>
      <c r="H50" s="239"/>
      <c r="I50" s="239"/>
      <c r="J50" s="239"/>
      <c r="K50" s="239"/>
      <c r="L50" s="395">
        <f t="shared" si="2"/>
        <v>0</v>
      </c>
      <c r="M50" s="239"/>
      <c r="N50" s="239"/>
      <c r="O50" s="378">
        <f t="shared" si="0"/>
        <v>0</v>
      </c>
    </row>
    <row r="51" spans="2:15">
      <c r="B51" s="215"/>
      <c r="C51" s="215"/>
      <c r="D51" s="215"/>
      <c r="E51" s="151"/>
      <c r="F51" s="239"/>
      <c r="G51" s="239"/>
      <c r="H51" s="239"/>
      <c r="I51" s="239"/>
      <c r="J51" s="239"/>
      <c r="K51" s="239"/>
      <c r="L51" s="395">
        <f t="shared" si="2"/>
        <v>0</v>
      </c>
      <c r="M51" s="239"/>
      <c r="N51" s="239"/>
      <c r="O51" s="378">
        <f t="shared" si="0"/>
        <v>0</v>
      </c>
    </row>
    <row r="52" spans="2:15">
      <c r="B52" s="215"/>
      <c r="C52" s="215"/>
      <c r="D52" s="215"/>
      <c r="E52" s="151"/>
      <c r="F52" s="239"/>
      <c r="G52" s="239"/>
      <c r="H52" s="239"/>
      <c r="I52" s="239"/>
      <c r="J52" s="239"/>
      <c r="K52" s="239"/>
      <c r="L52" s="395">
        <f t="shared" si="2"/>
        <v>0</v>
      </c>
      <c r="M52" s="239"/>
      <c r="N52" s="239"/>
      <c r="O52" s="378">
        <f t="shared" si="0"/>
        <v>0</v>
      </c>
    </row>
    <row r="53" spans="2:15">
      <c r="B53" s="396"/>
      <c r="C53" s="27"/>
      <c r="D53" s="27" t="s">
        <v>262</v>
      </c>
      <c r="E53" s="29"/>
      <c r="F53" s="240"/>
      <c r="G53" s="221">
        <f>SUM(G9:G52)</f>
        <v>0</v>
      </c>
      <c r="H53" s="221">
        <f t="shared" ref="H53:O53" si="3">SUM(H9:H52)</f>
        <v>192110850.11799997</v>
      </c>
      <c r="I53" s="221">
        <f t="shared" si="3"/>
        <v>44568295.370000005</v>
      </c>
      <c r="J53" s="221">
        <f t="shared" si="3"/>
        <v>164679.01999999999</v>
      </c>
      <c r="K53" s="221">
        <f t="shared" si="3"/>
        <v>-175177.40399999995</v>
      </c>
      <c r="L53" s="221">
        <f t="shared" si="3"/>
        <v>236668647.10399997</v>
      </c>
      <c r="M53" s="221">
        <f t="shared" si="3"/>
        <v>-42671289.005071595</v>
      </c>
      <c r="N53" s="221">
        <f t="shared" si="3"/>
        <v>-3655508.32</v>
      </c>
      <c r="O53" s="221">
        <f t="shared" si="3"/>
        <v>190341849.77892843</v>
      </c>
    </row>
    <row r="54" spans="2:15">
      <c r="O54" s="361"/>
    </row>
    <row r="56" spans="2:15" ht="15.75">
      <c r="B56" s="292" t="s">
        <v>314</v>
      </c>
    </row>
    <row r="58" spans="2:15" ht="46.5" customHeight="1">
      <c r="B58" s="93" t="s">
        <v>166</v>
      </c>
      <c r="C58" s="93" t="s">
        <v>167</v>
      </c>
      <c r="D58" s="94" t="s">
        <v>303</v>
      </c>
      <c r="E58" s="93" t="s">
        <v>277</v>
      </c>
      <c r="F58" s="93" t="s">
        <v>304</v>
      </c>
      <c r="G58" s="94" t="s">
        <v>306</v>
      </c>
      <c r="H58" s="93" t="s">
        <v>244</v>
      </c>
      <c r="I58" s="94" t="s">
        <v>245</v>
      </c>
      <c r="J58" s="173" t="s">
        <v>307</v>
      </c>
      <c r="K58" s="93" t="s">
        <v>308</v>
      </c>
      <c r="L58" s="173" t="s">
        <v>309</v>
      </c>
      <c r="M58" s="93" t="s">
        <v>310</v>
      </c>
      <c r="N58" s="93" t="s">
        <v>311</v>
      </c>
    </row>
    <row r="59" spans="2:15">
      <c r="B59" s="95"/>
      <c r="C59" s="95"/>
      <c r="D59" s="172"/>
      <c r="E59" s="95"/>
      <c r="F59" s="99" t="s">
        <v>312</v>
      </c>
      <c r="G59" s="99" t="s">
        <v>168</v>
      </c>
      <c r="H59" s="99" t="s">
        <v>168</v>
      </c>
      <c r="I59" s="99" t="s">
        <v>168</v>
      </c>
      <c r="J59" s="99" t="s">
        <v>168</v>
      </c>
      <c r="K59" s="99" t="s">
        <v>168</v>
      </c>
      <c r="L59" s="99" t="s">
        <v>168</v>
      </c>
      <c r="M59" s="99" t="s">
        <v>168</v>
      </c>
      <c r="N59" s="99" t="s">
        <v>168</v>
      </c>
    </row>
    <row r="60" spans="2:15">
      <c r="B60" s="315" t="s">
        <v>264</v>
      </c>
      <c r="C60" s="216" t="s">
        <v>315</v>
      </c>
      <c r="D60" s="216" t="s">
        <v>71</v>
      </c>
      <c r="E60" s="151" t="s">
        <v>316</v>
      </c>
      <c r="F60" s="214">
        <f>'3.1 Asset useful life'!$E$27</f>
        <v>5</v>
      </c>
      <c r="G60" s="239">
        <v>95760.133862354123</v>
      </c>
      <c r="H60" s="239">
        <v>0</v>
      </c>
      <c r="I60" s="239">
        <v>0</v>
      </c>
      <c r="J60" s="239">
        <v>-9751.6599720175454</v>
      </c>
      <c r="K60" s="395">
        <f>SUM(G60:J60)</f>
        <v>86008.47389033658</v>
      </c>
      <c r="L60" s="239">
        <v>-86008.47389033658</v>
      </c>
      <c r="M60" s="239">
        <f t="shared" ref="M60:M68" si="4">IF(SUM(K60:L60)&gt;0,-K60/F60,0)</f>
        <v>0</v>
      </c>
      <c r="N60" s="378">
        <f t="shared" ref="N60:N81" si="5">SUM(K60:M60)</f>
        <v>0</v>
      </c>
    </row>
    <row r="61" spans="2:15">
      <c r="B61" s="315" t="s">
        <v>264</v>
      </c>
      <c r="C61" s="216" t="s">
        <v>315</v>
      </c>
      <c r="D61" s="216" t="s">
        <v>71</v>
      </c>
      <c r="E61" s="151" t="s">
        <v>317</v>
      </c>
      <c r="F61" s="214">
        <f>'3.1 Asset useful life'!$E$27</f>
        <v>5</v>
      </c>
      <c r="G61" s="239">
        <v>155023.60582758364</v>
      </c>
      <c r="H61" s="239">
        <v>0</v>
      </c>
      <c r="I61" s="239">
        <v>0</v>
      </c>
      <c r="J61" s="239">
        <v>-44068.293869666653</v>
      </c>
      <c r="K61" s="395">
        <f>SUM(G61:J61)</f>
        <v>110955.31195791699</v>
      </c>
      <c r="L61" s="239">
        <v>-110955.31195791699</v>
      </c>
      <c r="M61" s="239">
        <f t="shared" si="4"/>
        <v>0</v>
      </c>
      <c r="N61" s="378">
        <f t="shared" si="5"/>
        <v>0</v>
      </c>
    </row>
    <row r="62" spans="2:15">
      <c r="B62" s="315" t="s">
        <v>264</v>
      </c>
      <c r="C62" s="216" t="s">
        <v>315</v>
      </c>
      <c r="D62" s="216" t="s">
        <v>71</v>
      </c>
      <c r="E62" s="151" t="s">
        <v>318</v>
      </c>
      <c r="F62" s="214">
        <f>'3.1 Asset useful life'!$E$27</f>
        <v>5</v>
      </c>
      <c r="G62" s="239">
        <v>968648.50527760317</v>
      </c>
      <c r="H62" s="239">
        <v>0</v>
      </c>
      <c r="I62" s="239">
        <v>0</v>
      </c>
      <c r="J62" s="239">
        <v>-82052.190657685991</v>
      </c>
      <c r="K62" s="395">
        <f t="shared" ref="K62:K80" si="6">SUM(G62:J62)</f>
        <v>886596.31461991719</v>
      </c>
      <c r="L62" s="239">
        <v>-886596.31461991719</v>
      </c>
      <c r="M62" s="239">
        <f t="shared" si="4"/>
        <v>0</v>
      </c>
      <c r="N62" s="378">
        <f t="shared" si="5"/>
        <v>0</v>
      </c>
    </row>
    <row r="63" spans="2:15">
      <c r="B63" s="315" t="s">
        <v>264</v>
      </c>
      <c r="C63" s="216" t="s">
        <v>315</v>
      </c>
      <c r="D63" s="216" t="s">
        <v>71</v>
      </c>
      <c r="E63" s="151" t="s">
        <v>319</v>
      </c>
      <c r="F63" s="214">
        <f>'3.1 Asset useful life'!$E$27</f>
        <v>5</v>
      </c>
      <c r="G63" s="239">
        <v>906103.7375926997</v>
      </c>
      <c r="H63" s="239">
        <v>0</v>
      </c>
      <c r="I63" s="239">
        <v>0</v>
      </c>
      <c r="J63" s="239">
        <v>-56005.823827484623</v>
      </c>
      <c r="K63" s="395">
        <f t="shared" si="6"/>
        <v>850097.91376521508</v>
      </c>
      <c r="L63" s="239">
        <v>-850097.91376521508</v>
      </c>
      <c r="M63" s="239">
        <f t="shared" si="4"/>
        <v>0</v>
      </c>
      <c r="N63" s="378">
        <f t="shared" si="5"/>
        <v>0</v>
      </c>
    </row>
    <row r="64" spans="2:15">
      <c r="B64" s="315" t="s">
        <v>264</v>
      </c>
      <c r="C64" s="216" t="s">
        <v>315</v>
      </c>
      <c r="D64" s="216" t="s">
        <v>71</v>
      </c>
      <c r="E64" s="151" t="s">
        <v>320</v>
      </c>
      <c r="F64" s="214">
        <f>'3.1 Asset useful life'!$E$27</f>
        <v>5</v>
      </c>
      <c r="G64" s="239">
        <v>407365.65659370553</v>
      </c>
      <c r="H64" s="239">
        <v>0</v>
      </c>
      <c r="I64" s="239">
        <v>0</v>
      </c>
      <c r="J64" s="239">
        <v>-46258.585000301566</v>
      </c>
      <c r="K64" s="395">
        <f t="shared" si="6"/>
        <v>361107.07159340393</v>
      </c>
      <c r="L64" s="239">
        <v>-361107.07159340393</v>
      </c>
      <c r="M64" s="239">
        <f t="shared" si="4"/>
        <v>0</v>
      </c>
      <c r="N64" s="378">
        <f t="shared" si="5"/>
        <v>0</v>
      </c>
    </row>
    <row r="65" spans="2:14">
      <c r="B65" s="315" t="s">
        <v>264</v>
      </c>
      <c r="C65" s="216" t="s">
        <v>315</v>
      </c>
      <c r="D65" s="216" t="s">
        <v>71</v>
      </c>
      <c r="E65" s="151" t="s">
        <v>321</v>
      </c>
      <c r="F65" s="214">
        <f>'3.1 Asset useful life'!$E$27</f>
        <v>5</v>
      </c>
      <c r="G65" s="239">
        <v>657963.0534808744</v>
      </c>
      <c r="H65" s="239">
        <v>0</v>
      </c>
      <c r="I65" s="239">
        <v>0</v>
      </c>
      <c r="J65" s="239">
        <v>-55702.141982839625</v>
      </c>
      <c r="K65" s="395">
        <f t="shared" si="6"/>
        <v>602260.91149803472</v>
      </c>
      <c r="L65" s="239">
        <v>-602260.91149803472</v>
      </c>
      <c r="M65" s="239">
        <f t="shared" si="4"/>
        <v>0</v>
      </c>
      <c r="N65" s="378">
        <f t="shared" si="5"/>
        <v>0</v>
      </c>
    </row>
    <row r="66" spans="2:14">
      <c r="B66" s="315" t="s">
        <v>264</v>
      </c>
      <c r="C66" s="216" t="s">
        <v>315</v>
      </c>
      <c r="D66" s="216" t="s">
        <v>71</v>
      </c>
      <c r="E66" s="151" t="s">
        <v>322</v>
      </c>
      <c r="F66" s="214">
        <f>'3.1 Asset useful life'!$E$27</f>
        <v>5</v>
      </c>
      <c r="G66" s="239">
        <v>895943.88138682721</v>
      </c>
      <c r="H66" s="239">
        <v>0</v>
      </c>
      <c r="I66" s="239">
        <v>0</v>
      </c>
      <c r="J66" s="239">
        <v>-16726.833735190772</v>
      </c>
      <c r="K66" s="395">
        <f t="shared" si="6"/>
        <v>879217.04765163641</v>
      </c>
      <c r="L66" s="239">
        <v>-879217.04765163641</v>
      </c>
      <c r="M66" s="239">
        <f t="shared" si="4"/>
        <v>0</v>
      </c>
      <c r="N66" s="378">
        <f t="shared" si="5"/>
        <v>0</v>
      </c>
    </row>
    <row r="67" spans="2:14">
      <c r="B67" s="315" t="s">
        <v>264</v>
      </c>
      <c r="C67" s="216" t="s">
        <v>315</v>
      </c>
      <c r="D67" s="216" t="s">
        <v>71</v>
      </c>
      <c r="E67" s="151" t="s">
        <v>323</v>
      </c>
      <c r="F67" s="214">
        <f>'3.1 Asset useful life'!$E$27</f>
        <v>5</v>
      </c>
      <c r="G67" s="239">
        <v>766933.73943456332</v>
      </c>
      <c r="H67" s="239">
        <v>0</v>
      </c>
      <c r="I67" s="239">
        <v>0</v>
      </c>
      <c r="J67" s="239">
        <v>-16646.877202480042</v>
      </c>
      <c r="K67" s="395">
        <f t="shared" si="6"/>
        <v>750286.86223208322</v>
      </c>
      <c r="L67" s="239">
        <v>-750286.86223208322</v>
      </c>
      <c r="M67" s="239">
        <f t="shared" si="4"/>
        <v>0</v>
      </c>
      <c r="N67" s="378">
        <f t="shared" si="5"/>
        <v>0</v>
      </c>
    </row>
    <row r="68" spans="2:14">
      <c r="B68" s="315" t="s">
        <v>264</v>
      </c>
      <c r="C68" s="216" t="s">
        <v>315</v>
      </c>
      <c r="D68" s="216" t="s">
        <v>71</v>
      </c>
      <c r="E68" s="151" t="s">
        <v>324</v>
      </c>
      <c r="F68" s="214">
        <f>'3.1 Asset useful life'!$E$27</f>
        <v>5</v>
      </c>
      <c r="G68" s="239">
        <v>452421.39995830401</v>
      </c>
      <c r="H68" s="239">
        <v>0</v>
      </c>
      <c r="I68" s="239">
        <v>0</v>
      </c>
      <c r="J68" s="239">
        <v>-28328.948243196301</v>
      </c>
      <c r="K68" s="395">
        <f t="shared" ref="K68" si="7">SUM(G68:J68)</f>
        <v>424092.45171510772</v>
      </c>
      <c r="L68" s="239">
        <v>-339273.9613720862</v>
      </c>
      <c r="M68" s="239">
        <f t="shared" si="4"/>
        <v>-84818.490343021549</v>
      </c>
      <c r="N68" s="378">
        <f t="shared" si="5"/>
        <v>0</v>
      </c>
    </row>
    <row r="69" spans="2:14">
      <c r="B69" s="315" t="s">
        <v>264</v>
      </c>
      <c r="C69" s="216" t="s">
        <v>315</v>
      </c>
      <c r="D69" s="216" t="s">
        <v>71</v>
      </c>
      <c r="E69" s="151" t="s">
        <v>325</v>
      </c>
      <c r="F69" s="214">
        <f>'3.1 Asset useful life'!$E$27</f>
        <v>5</v>
      </c>
      <c r="G69" s="239">
        <v>2010779.3489610634</v>
      </c>
      <c r="H69" s="239">
        <v>0</v>
      </c>
      <c r="I69" s="239">
        <v>0</v>
      </c>
      <c r="J69" s="239">
        <v>-373564.15286218864</v>
      </c>
      <c r="K69" s="395">
        <f>SUM(G69:J69)</f>
        <v>1637215.1960988748</v>
      </c>
      <c r="L69" s="239">
        <v>-982329.11765932478</v>
      </c>
      <c r="M69" s="239">
        <f>IF(SUM(K69:L69)&gt;0,-K69/F69,0)</f>
        <v>-327443.03921977495</v>
      </c>
      <c r="N69" s="378">
        <f>SUM(K69:M69)</f>
        <v>327443.03921977506</v>
      </c>
    </row>
    <row r="70" spans="2:14">
      <c r="B70" s="315" t="s">
        <v>264</v>
      </c>
      <c r="C70" s="216" t="s">
        <v>315</v>
      </c>
      <c r="D70" s="216" t="s">
        <v>71</v>
      </c>
      <c r="E70" s="151" t="s">
        <v>326</v>
      </c>
      <c r="F70" s="214">
        <v>5</v>
      </c>
      <c r="G70" s="239">
        <v>1261087.8114700522</v>
      </c>
      <c r="H70" s="239">
        <v>0</v>
      </c>
      <c r="I70" s="239">
        <v>0</v>
      </c>
      <c r="J70" s="239">
        <v>-1176.2703046694937</v>
      </c>
      <c r="K70" s="395">
        <f>SUM(G70:J70)</f>
        <v>1259911.5411653828</v>
      </c>
      <c r="L70" s="239">
        <v>-503964.61646615312</v>
      </c>
      <c r="M70" s="239">
        <f>IF(SUM(K70:L70)&gt;0,-K70/F70,0)</f>
        <v>-251982.30823307656</v>
      </c>
      <c r="N70" s="378">
        <f>SUM(K70:M70)</f>
        <v>503964.61646615306</v>
      </c>
    </row>
    <row r="71" spans="2:14">
      <c r="B71" s="315" t="s">
        <v>264</v>
      </c>
      <c r="C71" s="216" t="s">
        <v>315</v>
      </c>
      <c r="D71" s="216" t="s">
        <v>71</v>
      </c>
      <c r="E71" s="151" t="s">
        <v>327</v>
      </c>
      <c r="F71" s="214">
        <v>5</v>
      </c>
      <c r="G71" s="239">
        <v>365717.51278365066</v>
      </c>
      <c r="H71" s="239">
        <v>0</v>
      </c>
      <c r="I71" s="239">
        <v>0</v>
      </c>
      <c r="J71" s="239">
        <v>-60716.725238362356</v>
      </c>
      <c r="K71" s="395">
        <f>SUM(G71:J71)</f>
        <v>305000.78754528833</v>
      </c>
      <c r="L71" s="239">
        <v>-61000.157509057666</v>
      </c>
      <c r="M71" s="239">
        <f>IF(SUM(K71:L71)&gt;0,-K71/F71,0)</f>
        <v>-61000.157509057666</v>
      </c>
      <c r="N71" s="378">
        <f>SUM(K71:M71)</f>
        <v>183000.472527173</v>
      </c>
    </row>
    <row r="72" spans="2:14">
      <c r="B72" s="315" t="s">
        <v>264</v>
      </c>
      <c r="C72" s="216" t="s">
        <v>315</v>
      </c>
      <c r="D72" s="216" t="s">
        <v>71</v>
      </c>
      <c r="E72" s="151" t="s">
        <v>328</v>
      </c>
      <c r="F72" s="214">
        <v>5</v>
      </c>
      <c r="G72" s="239">
        <v>1650551.6353102885</v>
      </c>
      <c r="H72" s="239">
        <v>0</v>
      </c>
      <c r="I72" s="239">
        <v>0</v>
      </c>
      <c r="J72" s="239">
        <v>-17998.074930613548</v>
      </c>
      <c r="K72" s="395">
        <f>SUM(G72:J72)</f>
        <v>1632553.5603796749</v>
      </c>
      <c r="L72" s="239">
        <v>0</v>
      </c>
      <c r="M72" s="239">
        <f>IF(SUM(K72:L72)&gt;0,-K72/F72,0)</f>
        <v>-326510.71207593498</v>
      </c>
      <c r="N72" s="378">
        <f>SUM(K72:M72)</f>
        <v>1306042.8483037399</v>
      </c>
    </row>
    <row r="73" spans="2:14">
      <c r="B73" s="315" t="s">
        <v>264</v>
      </c>
      <c r="C73" s="216" t="s">
        <v>315</v>
      </c>
      <c r="D73" s="216" t="s">
        <v>71</v>
      </c>
      <c r="E73" s="151" t="s">
        <v>1814</v>
      </c>
      <c r="F73" s="214">
        <v>5</v>
      </c>
      <c r="G73" s="239">
        <v>1381237.0977675589</v>
      </c>
      <c r="H73" s="239">
        <v>0</v>
      </c>
      <c r="I73" s="239">
        <v>0</v>
      </c>
      <c r="J73" s="239">
        <v>-138840.20919063184</v>
      </c>
      <c r="K73" s="395">
        <f>SUM(G73:J73)</f>
        <v>1242396.8885769271</v>
      </c>
      <c r="L73" s="239">
        <v>0</v>
      </c>
      <c r="M73" s="410">
        <f>IF(SUM(K73:L73)&gt;0,-K73/F73,0)*0</f>
        <v>0</v>
      </c>
      <c r="N73" s="378">
        <f>SUM(K73:M73)</f>
        <v>1242396.8885769271</v>
      </c>
    </row>
    <row r="74" spans="2:14">
      <c r="B74" s="315" t="s">
        <v>264</v>
      </c>
      <c r="C74" s="216" t="s">
        <v>266</v>
      </c>
      <c r="D74" s="216" t="s">
        <v>266</v>
      </c>
      <c r="E74" s="151" t="s">
        <v>329</v>
      </c>
      <c r="F74" s="214" t="str">
        <f>'3.1 Asset useful life'!$E$33</f>
        <v>Various</v>
      </c>
      <c r="G74" s="239">
        <v>449341.17267043405</v>
      </c>
      <c r="H74" s="239">
        <v>172469.26100873388</v>
      </c>
      <c r="I74" s="239">
        <v>0</v>
      </c>
      <c r="J74" s="239">
        <v>-493.92623767454552</v>
      </c>
      <c r="K74" s="395">
        <f t="shared" si="6"/>
        <v>621316.50744149333</v>
      </c>
      <c r="L74" s="239">
        <v>-142015.20035772907</v>
      </c>
      <c r="M74" s="239">
        <v>0</v>
      </c>
      <c r="N74" s="378">
        <f t="shared" si="5"/>
        <v>479301.30708376423</v>
      </c>
    </row>
    <row r="75" spans="2:14">
      <c r="B75" s="315" t="s">
        <v>264</v>
      </c>
      <c r="C75" s="216" t="s">
        <v>266</v>
      </c>
      <c r="D75" s="216" t="s">
        <v>266</v>
      </c>
      <c r="E75" s="151" t="s">
        <v>324</v>
      </c>
      <c r="F75" s="214" t="str">
        <f>'3.1 Asset useful life'!$E$33</f>
        <v>Various</v>
      </c>
      <c r="G75" s="239">
        <v>0</v>
      </c>
      <c r="H75" s="239">
        <v>142927.08488895532</v>
      </c>
      <c r="I75" s="239">
        <v>0</v>
      </c>
      <c r="J75" s="239">
        <v>-20883.731600772029</v>
      </c>
      <c r="K75" s="395">
        <f t="shared" si="6"/>
        <v>122043.35328818328</v>
      </c>
      <c r="L75" s="239">
        <v>-152687.41073387751</v>
      </c>
      <c r="M75" s="239">
        <v>0</v>
      </c>
      <c r="N75" s="378">
        <f t="shared" si="5"/>
        <v>-30644.057445694227</v>
      </c>
    </row>
    <row r="76" spans="2:14">
      <c r="B76" s="315" t="s">
        <v>264</v>
      </c>
      <c r="C76" s="216" t="s">
        <v>266</v>
      </c>
      <c r="D76" s="216" t="s">
        <v>266</v>
      </c>
      <c r="E76" s="151" t="s">
        <v>325</v>
      </c>
      <c r="F76" s="214" t="str">
        <f>'3.1 Asset useful life'!$E$33</f>
        <v>Various</v>
      </c>
      <c r="G76" s="239">
        <v>0</v>
      </c>
      <c r="H76" s="239">
        <v>152040.87993159785</v>
      </c>
      <c r="I76" s="239">
        <v>0</v>
      </c>
      <c r="J76" s="239">
        <v>-16695.034901900923</v>
      </c>
      <c r="K76" s="395">
        <f t="shared" ref="K76" si="8">SUM(G76:J76)</f>
        <v>135345.84502969694</v>
      </c>
      <c r="L76" s="239">
        <v>-154240.93423591068</v>
      </c>
      <c r="M76" s="239">
        <v>0</v>
      </c>
      <c r="N76" s="378">
        <f t="shared" ref="N76" si="9">SUM(K76:M76)</f>
        <v>-18895.089206213743</v>
      </c>
    </row>
    <row r="77" spans="2:14">
      <c r="B77" s="315" t="s">
        <v>264</v>
      </c>
      <c r="C77" s="216" t="s">
        <v>266</v>
      </c>
      <c r="D77" s="216" t="s">
        <v>266</v>
      </c>
      <c r="E77" s="151" t="str">
        <f>E70</f>
        <v>During FY23</v>
      </c>
      <c r="F77" s="214" t="str">
        <f>'3.1 Asset useful life'!$E$33</f>
        <v>Various</v>
      </c>
      <c r="G77" s="239">
        <v>0</v>
      </c>
      <c r="H77" s="239">
        <v>297596.44364220294</v>
      </c>
      <c r="I77" s="239">
        <v>0</v>
      </c>
      <c r="J77" s="239">
        <v>-3616.2344042875402</v>
      </c>
      <c r="K77" s="395">
        <f t="shared" si="6"/>
        <v>293980.20923791541</v>
      </c>
      <c r="L77" s="239">
        <v>-182836.56671845555</v>
      </c>
      <c r="M77" s="239">
        <v>0</v>
      </c>
      <c r="N77" s="378">
        <f t="shared" si="5"/>
        <v>111143.64251945986</v>
      </c>
    </row>
    <row r="78" spans="2:14">
      <c r="B78" s="315" t="s">
        <v>264</v>
      </c>
      <c r="C78" s="216" t="s">
        <v>266</v>
      </c>
      <c r="D78" s="216" t="s">
        <v>266</v>
      </c>
      <c r="E78" s="151" t="str">
        <f>E71</f>
        <v>During FY24</v>
      </c>
      <c r="F78" s="214" t="str">
        <f>'3.1 Asset useful life'!$E$33</f>
        <v>Various</v>
      </c>
      <c r="G78" s="239">
        <v>0</v>
      </c>
      <c r="H78" s="239">
        <v>310239.80065274367</v>
      </c>
      <c r="I78" s="239">
        <v>0</v>
      </c>
      <c r="J78" s="239">
        <v>603.19216833405801</v>
      </c>
      <c r="K78" s="395">
        <f t="shared" si="6"/>
        <v>310842.9928210777</v>
      </c>
      <c r="L78" s="239">
        <v>-116394.55037429753</v>
      </c>
      <c r="M78" s="239">
        <v>0</v>
      </c>
      <c r="N78" s="378">
        <f t="shared" si="5"/>
        <v>194448.44244678016</v>
      </c>
    </row>
    <row r="79" spans="2:14">
      <c r="B79" s="315" t="s">
        <v>264</v>
      </c>
      <c r="C79" s="216" t="s">
        <v>266</v>
      </c>
      <c r="D79" s="216" t="s">
        <v>266</v>
      </c>
      <c r="E79" s="151" t="str">
        <f>E72</f>
        <v>During FY25</v>
      </c>
      <c r="F79" s="214" t="str">
        <f>'3.1 Asset useful life'!$E$33</f>
        <v>Various</v>
      </c>
      <c r="G79" s="239">
        <v>0</v>
      </c>
      <c r="H79" s="239">
        <v>219893.44333649849</v>
      </c>
      <c r="I79" s="239">
        <v>0</v>
      </c>
      <c r="J79" s="239">
        <v>-4968.4463760505441</v>
      </c>
      <c r="K79" s="395">
        <f t="shared" ref="K79" si="10">SUM(G79:J79)</f>
        <v>214924.99696044796</v>
      </c>
      <c r="L79" s="239">
        <v>-209698.68423621281</v>
      </c>
      <c r="M79" s="239">
        <v>0</v>
      </c>
      <c r="N79" s="378">
        <f t="shared" ref="N79" si="11">SUM(K79:M79)</f>
        <v>5226.3127242351475</v>
      </c>
    </row>
    <row r="80" spans="2:14">
      <c r="B80" s="315" t="s">
        <v>264</v>
      </c>
      <c r="C80" s="216" t="s">
        <v>266</v>
      </c>
      <c r="D80" s="216" t="s">
        <v>266</v>
      </c>
      <c r="E80" s="151" t="s">
        <v>1814</v>
      </c>
      <c r="F80" s="214" t="str">
        <f>'3.1 Asset useful life'!$E$33</f>
        <v>Various</v>
      </c>
      <c r="G80" s="239">
        <v>0</v>
      </c>
      <c r="H80" s="239">
        <v>696176.04459365562</v>
      </c>
      <c r="I80" s="239">
        <v>0</v>
      </c>
      <c r="J80" s="239">
        <v>-374341.95793128904</v>
      </c>
      <c r="K80" s="395">
        <f t="shared" si="6"/>
        <v>321834.08666236658</v>
      </c>
      <c r="L80" s="239">
        <v>0</v>
      </c>
      <c r="M80" s="239">
        <v>-271946.18806326768</v>
      </c>
      <c r="N80" s="378">
        <f t="shared" si="5"/>
        <v>49887.898599098902</v>
      </c>
    </row>
    <row r="81" spans="2:14">
      <c r="B81" s="315"/>
      <c r="C81" s="216"/>
      <c r="D81" s="216"/>
      <c r="E81" s="151"/>
      <c r="F81" s="214"/>
      <c r="G81" s="239"/>
      <c r="H81" s="239"/>
      <c r="I81" s="239"/>
      <c r="J81" s="239"/>
      <c r="K81" s="395">
        <f>SUM(G81:J81)</f>
        <v>0</v>
      </c>
      <c r="L81" s="239"/>
      <c r="M81" s="239"/>
      <c r="N81" s="378">
        <f t="shared" si="5"/>
        <v>0</v>
      </c>
    </row>
    <row r="82" spans="2:14">
      <c r="B82" s="396"/>
      <c r="C82" s="27"/>
      <c r="D82" s="27" t="s">
        <v>330</v>
      </c>
      <c r="E82" s="30"/>
      <c r="F82" s="30"/>
      <c r="G82" s="221">
        <f t="shared" ref="G82:L82" si="12">SUM(G60:G81)</f>
        <v>12424878.292377563</v>
      </c>
      <c r="H82" s="221">
        <f t="shared" si="12"/>
        <v>1991342.9580543875</v>
      </c>
      <c r="I82" s="221">
        <f t="shared" si="12"/>
        <v>0</v>
      </c>
      <c r="J82" s="221">
        <f t="shared" si="12"/>
        <v>-1368232.9263009697</v>
      </c>
      <c r="K82" s="221">
        <f t="shared" si="12"/>
        <v>13047988.324130978</v>
      </c>
      <c r="L82" s="221">
        <f t="shared" si="12"/>
        <v>-7370971.1068716487</v>
      </c>
      <c r="M82" s="221">
        <f>SUM(M60:M81)</f>
        <v>-1323700.8954441333</v>
      </c>
      <c r="N82" s="221">
        <f>SUM(N60:N81)</f>
        <v>4353316.3218151983</v>
      </c>
    </row>
    <row r="93" spans="2:14" ht="29.25" customHeight="1"/>
  </sheetData>
  <mergeCells count="1">
    <mergeCell ref="I5:K5"/>
  </mergeCells>
  <phoneticPr fontId="40" type="noConversion"/>
  <dataValidations count="3">
    <dataValidation type="list" showInputMessage="1" showErrorMessage="1" sqref="D9:D10 D12:D52" xr:uid="{00000000-0002-0000-0E00-000000000000}">
      <formula1>rpipelines</formula1>
    </dataValidation>
    <dataValidation type="list" allowBlank="1" showInputMessage="1" showErrorMessage="1" sqref="D11" xr:uid="{00000000-0002-0000-0E00-000001000000}">
      <formula1>rpipelines</formula1>
    </dataValidation>
    <dataValidation type="list" allowBlank="1" showInputMessage="1" showErrorMessage="1" sqref="D60:D81" xr:uid="{00000000-0002-0000-0E00-000002000000}">
      <formula1>rsharedassets</formula1>
    </dataValidation>
  </dataValidations>
  <pageMargins left="0.75" right="0.75" top="1" bottom="1" header="0.5" footer="0.5"/>
  <pageSetup paperSize="9" scale="27" orientation="landscape" r:id="rId1"/>
  <headerFooter alignWithMargins="0"/>
  <ignoredErrors>
    <ignoredError sqref="K60:K67 L9:L18"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9999"/>
  </sheetPr>
  <dimension ref="B1:I37"/>
  <sheetViews>
    <sheetView zoomScaleNormal="100" workbookViewId="0"/>
  </sheetViews>
  <sheetFormatPr defaultColWidth="9.140625" defaultRowHeight="12.75"/>
  <cols>
    <col min="1" max="1" width="12.140625" style="23" customWidth="1"/>
    <col min="2" max="2" width="21" style="23" customWidth="1"/>
    <col min="3" max="3" width="42.140625" style="23" customWidth="1"/>
    <col min="4" max="4" width="28.85546875" style="23" customWidth="1"/>
    <col min="5" max="5" width="22.5703125" style="23" customWidth="1"/>
    <col min="6" max="6" width="20.5703125" style="23" customWidth="1"/>
    <col min="7" max="7" width="22.5703125" style="23" customWidth="1"/>
    <col min="8" max="8" width="9.42578125" style="23" customWidth="1"/>
    <col min="9" max="9" width="25.140625" style="23" customWidth="1"/>
    <col min="10" max="16384" width="9.140625" style="23"/>
  </cols>
  <sheetData>
    <row r="1" spans="2:9" ht="20.25">
      <c r="B1" s="24" t="s">
        <v>331</v>
      </c>
      <c r="C1" s="24"/>
      <c r="D1" s="15"/>
      <c r="E1" s="15"/>
      <c r="F1" s="15"/>
      <c r="G1" s="15"/>
    </row>
    <row r="2" spans="2:9" ht="20.25">
      <c r="B2" s="34" t="str">
        <f>Tradingname</f>
        <v>APA (PILBARA PIPELINE) PTY LTD</v>
      </c>
      <c r="C2" s="35"/>
      <c r="D2" s="24"/>
      <c r="E2" s="461" t="s">
        <v>223</v>
      </c>
      <c r="F2" s="461"/>
      <c r="G2" s="461"/>
    </row>
    <row r="3" spans="2:9" ht="17.25" customHeight="1">
      <c r="B3" s="36" t="s">
        <v>136</v>
      </c>
      <c r="C3" s="37" t="str">
        <f>TEXT(Yearstart,"dd/mm/yyyy")&amp;" to "&amp;TEXT(Yearending,"dd/mm/yyyy")</f>
        <v>01/07/2025 to 30/06/2026</v>
      </c>
      <c r="E3" s="461"/>
      <c r="F3" s="461"/>
      <c r="G3" s="461"/>
    </row>
    <row r="4" spans="2:9">
      <c r="E4" s="461"/>
      <c r="F4" s="461"/>
      <c r="G4" s="461"/>
    </row>
    <row r="5" spans="2:9" ht="15.75">
      <c r="B5" s="25" t="s">
        <v>332</v>
      </c>
      <c r="C5" s="386"/>
      <c r="D5" s="386"/>
      <c r="E5" s="386"/>
      <c r="F5" s="387"/>
      <c r="G5" s="386"/>
    </row>
    <row r="6" spans="2:9" ht="15.75">
      <c r="B6" s="25"/>
      <c r="C6" s="386"/>
      <c r="D6" s="386"/>
      <c r="E6" s="386"/>
      <c r="F6" s="387"/>
      <c r="G6" s="386"/>
    </row>
    <row r="7" spans="2:9" ht="40.5" customHeight="1">
      <c r="B7" s="81" t="s">
        <v>166</v>
      </c>
      <c r="C7" s="81" t="s">
        <v>333</v>
      </c>
      <c r="D7" s="81" t="s">
        <v>334</v>
      </c>
      <c r="E7" s="90" t="s">
        <v>335</v>
      </c>
      <c r="F7" s="90" t="s">
        <v>228</v>
      </c>
      <c r="G7" s="90" t="s">
        <v>336</v>
      </c>
    </row>
    <row r="8" spans="2:9">
      <c r="B8" s="83"/>
      <c r="C8" s="83"/>
      <c r="D8" s="87"/>
      <c r="E8" s="96" t="s">
        <v>168</v>
      </c>
      <c r="F8" s="96"/>
      <c r="G8" s="96" t="s">
        <v>168</v>
      </c>
    </row>
    <row r="9" spans="2:9">
      <c r="B9" s="315" t="s">
        <v>264</v>
      </c>
      <c r="C9" s="316" t="s">
        <v>315</v>
      </c>
      <c r="D9" s="316" t="s">
        <v>71</v>
      </c>
      <c r="E9" s="229">
        <v>540445823.22000015</v>
      </c>
      <c r="F9" s="85">
        <v>2.0404821089734869E-2</v>
      </c>
      <c r="G9" s="397">
        <f>E9*F9</f>
        <v>11027700.331498582</v>
      </c>
      <c r="I9" s="345"/>
    </row>
    <row r="10" spans="2:9">
      <c r="B10" s="315" t="s">
        <v>264</v>
      </c>
      <c r="C10" s="316" t="s">
        <v>266</v>
      </c>
      <c r="D10" s="316" t="s">
        <v>266</v>
      </c>
      <c r="E10" s="229">
        <v>104604421.86564343</v>
      </c>
      <c r="F10" s="85">
        <v>1.9313600280073152E-2</v>
      </c>
      <c r="G10" s="397">
        <f t="shared" ref="G10:G35" si="0">E10*F10</f>
        <v>2020287.9914411812</v>
      </c>
    </row>
    <row r="11" spans="2:9">
      <c r="B11" s="113"/>
      <c r="C11" s="113"/>
      <c r="D11" s="113"/>
      <c r="E11" s="229"/>
      <c r="F11" s="85"/>
      <c r="G11" s="397">
        <f t="shared" si="0"/>
        <v>0</v>
      </c>
    </row>
    <row r="12" spans="2:9">
      <c r="B12" s="113"/>
      <c r="C12" s="113"/>
      <c r="D12" s="113"/>
      <c r="E12" s="229"/>
      <c r="F12" s="85"/>
      <c r="G12" s="397">
        <f t="shared" si="0"/>
        <v>0</v>
      </c>
    </row>
    <row r="13" spans="2:9">
      <c r="B13" s="113"/>
      <c r="C13" s="113"/>
      <c r="D13" s="113"/>
      <c r="E13" s="229"/>
      <c r="F13" s="85"/>
      <c r="G13" s="397">
        <f t="shared" si="0"/>
        <v>0</v>
      </c>
    </row>
    <row r="14" spans="2:9">
      <c r="B14" s="113"/>
      <c r="C14" s="113"/>
      <c r="D14" s="113"/>
      <c r="E14" s="229"/>
      <c r="F14" s="85"/>
      <c r="G14" s="397">
        <f t="shared" si="0"/>
        <v>0</v>
      </c>
    </row>
    <row r="15" spans="2:9">
      <c r="B15" s="113"/>
      <c r="C15" s="113"/>
      <c r="D15" s="113"/>
      <c r="E15" s="229"/>
      <c r="F15" s="85"/>
      <c r="G15" s="397">
        <f t="shared" si="0"/>
        <v>0</v>
      </c>
    </row>
    <row r="16" spans="2:9">
      <c r="B16" s="113"/>
      <c r="C16" s="113"/>
      <c r="D16" s="113"/>
      <c r="E16" s="229"/>
      <c r="F16" s="85"/>
      <c r="G16" s="397">
        <f t="shared" si="0"/>
        <v>0</v>
      </c>
    </row>
    <row r="17" spans="2:7">
      <c r="B17" s="113"/>
      <c r="C17" s="113"/>
      <c r="D17" s="113"/>
      <c r="E17" s="229"/>
      <c r="F17" s="85"/>
      <c r="G17" s="397">
        <f t="shared" si="0"/>
        <v>0</v>
      </c>
    </row>
    <row r="18" spans="2:7">
      <c r="B18" s="113"/>
      <c r="C18" s="113"/>
      <c r="D18" s="113"/>
      <c r="E18" s="229"/>
      <c r="F18" s="85"/>
      <c r="G18" s="397">
        <f t="shared" si="0"/>
        <v>0</v>
      </c>
    </row>
    <row r="19" spans="2:7">
      <c r="B19" s="113"/>
      <c r="C19" s="113"/>
      <c r="D19" s="113"/>
      <c r="E19" s="229"/>
      <c r="F19" s="85"/>
      <c r="G19" s="397">
        <f t="shared" si="0"/>
        <v>0</v>
      </c>
    </row>
    <row r="20" spans="2:7">
      <c r="B20" s="113"/>
      <c r="C20" s="113"/>
      <c r="D20" s="113"/>
      <c r="E20" s="229"/>
      <c r="F20" s="85"/>
      <c r="G20" s="397">
        <f t="shared" si="0"/>
        <v>0</v>
      </c>
    </row>
    <row r="21" spans="2:7">
      <c r="B21" s="113"/>
      <c r="C21" s="113"/>
      <c r="D21" s="113"/>
      <c r="E21" s="229"/>
      <c r="F21" s="85"/>
      <c r="G21" s="397">
        <f t="shared" si="0"/>
        <v>0</v>
      </c>
    </row>
    <row r="22" spans="2:7">
      <c r="B22" s="113"/>
      <c r="C22" s="113"/>
      <c r="D22" s="113"/>
      <c r="E22" s="229"/>
      <c r="F22" s="85"/>
      <c r="G22" s="397">
        <f t="shared" si="0"/>
        <v>0</v>
      </c>
    </row>
    <row r="23" spans="2:7">
      <c r="B23" s="113"/>
      <c r="C23" s="113"/>
      <c r="D23" s="113"/>
      <c r="E23" s="229"/>
      <c r="F23" s="85"/>
      <c r="G23" s="397">
        <f t="shared" si="0"/>
        <v>0</v>
      </c>
    </row>
    <row r="24" spans="2:7">
      <c r="B24" s="113"/>
      <c r="C24" s="113"/>
      <c r="D24" s="113"/>
      <c r="E24" s="229"/>
      <c r="F24" s="85"/>
      <c r="G24" s="397">
        <f t="shared" si="0"/>
        <v>0</v>
      </c>
    </row>
    <row r="25" spans="2:7">
      <c r="B25" s="113"/>
      <c r="C25" s="113"/>
      <c r="D25" s="113"/>
      <c r="E25" s="229"/>
      <c r="F25" s="85"/>
      <c r="G25" s="397">
        <f t="shared" si="0"/>
        <v>0</v>
      </c>
    </row>
    <row r="26" spans="2:7">
      <c r="B26" s="113"/>
      <c r="C26" s="113"/>
      <c r="D26" s="113"/>
      <c r="E26" s="229"/>
      <c r="F26" s="85"/>
      <c r="G26" s="397">
        <f t="shared" si="0"/>
        <v>0</v>
      </c>
    </row>
    <row r="27" spans="2:7">
      <c r="B27" s="113"/>
      <c r="C27" s="113"/>
      <c r="D27" s="113"/>
      <c r="E27" s="229"/>
      <c r="F27" s="85"/>
      <c r="G27" s="397">
        <f t="shared" si="0"/>
        <v>0</v>
      </c>
    </row>
    <row r="28" spans="2:7">
      <c r="B28" s="113"/>
      <c r="C28" s="113"/>
      <c r="D28" s="113"/>
      <c r="E28" s="229"/>
      <c r="F28" s="85"/>
      <c r="G28" s="397">
        <f t="shared" si="0"/>
        <v>0</v>
      </c>
    </row>
    <row r="29" spans="2:7">
      <c r="B29" s="113"/>
      <c r="C29" s="113"/>
      <c r="D29" s="113"/>
      <c r="E29" s="229"/>
      <c r="F29" s="85"/>
      <c r="G29" s="397">
        <f t="shared" si="0"/>
        <v>0</v>
      </c>
    </row>
    <row r="30" spans="2:7">
      <c r="B30" s="113"/>
      <c r="C30" s="113"/>
      <c r="D30" s="113"/>
      <c r="E30" s="229"/>
      <c r="F30" s="85"/>
      <c r="G30" s="397">
        <f t="shared" si="0"/>
        <v>0</v>
      </c>
    </row>
    <row r="31" spans="2:7">
      <c r="B31" s="113"/>
      <c r="C31" s="113"/>
      <c r="D31" s="113"/>
      <c r="E31" s="229"/>
      <c r="F31" s="85"/>
      <c r="G31" s="397">
        <f t="shared" si="0"/>
        <v>0</v>
      </c>
    </row>
    <row r="32" spans="2:7">
      <c r="B32" s="113"/>
      <c r="C32" s="113"/>
      <c r="D32" s="113"/>
      <c r="E32" s="229"/>
      <c r="F32" s="85"/>
      <c r="G32" s="397">
        <f t="shared" si="0"/>
        <v>0</v>
      </c>
    </row>
    <row r="33" spans="2:7">
      <c r="B33" s="113"/>
      <c r="C33" s="113"/>
      <c r="D33" s="113"/>
      <c r="E33" s="229"/>
      <c r="F33" s="85"/>
      <c r="G33" s="397">
        <f t="shared" si="0"/>
        <v>0</v>
      </c>
    </row>
    <row r="34" spans="2:7">
      <c r="B34" s="113"/>
      <c r="C34" s="113"/>
      <c r="D34" s="113"/>
      <c r="E34" s="229"/>
      <c r="F34" s="85"/>
      <c r="G34" s="397">
        <f t="shared" si="0"/>
        <v>0</v>
      </c>
    </row>
    <row r="35" spans="2:7">
      <c r="B35" s="113"/>
      <c r="C35" s="113"/>
      <c r="D35" s="113"/>
      <c r="E35" s="229"/>
      <c r="F35" s="85"/>
      <c r="G35" s="397">
        <f t="shared" si="0"/>
        <v>0</v>
      </c>
    </row>
    <row r="36" spans="2:7">
      <c r="B36" s="28"/>
      <c r="C36" s="464" t="s">
        <v>48</v>
      </c>
      <c r="D36" s="465"/>
      <c r="E36" s="378">
        <f>SUM(E9:E35)</f>
        <v>645050245.08564353</v>
      </c>
      <c r="F36" s="26"/>
      <c r="G36" s="397">
        <f>SUM(G9:G35)</f>
        <v>13047988.322939763</v>
      </c>
    </row>
    <row r="37" spans="2:7">
      <c r="E37" s="217"/>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FFE9D9"/>
  </sheetPr>
  <dimension ref="A1"/>
  <sheetViews>
    <sheetView zoomScaleNormal="100" workbookViewId="0"/>
  </sheetViews>
  <sheetFormatPr defaultColWidth="9" defaultRowHeight="12.75"/>
  <cols>
    <col min="1" max="16384" width="9" style="290"/>
  </cols>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9999"/>
  </sheetPr>
  <dimension ref="B1:BK41"/>
  <sheetViews>
    <sheetView zoomScaleNormal="100" workbookViewId="0">
      <pane xSplit="29" ySplit="8" topLeftCell="AD9" activePane="bottomRight" state="frozen"/>
      <selection pane="topRight" activeCell="AD1" sqref="AD1"/>
      <selection pane="bottomLeft" activeCell="A9" sqref="A9"/>
      <selection pane="bottomRight"/>
    </sheetView>
  </sheetViews>
  <sheetFormatPr defaultColWidth="9" defaultRowHeight="12.75" outlineLevelCol="1"/>
  <cols>
    <col min="1" max="1" width="11.42578125" style="290" customWidth="1"/>
    <col min="2" max="2" width="22.140625" style="290" customWidth="1"/>
    <col min="3" max="3" width="25.42578125" style="290" customWidth="1"/>
    <col min="4" max="4" width="50.5703125" style="290" customWidth="1"/>
    <col min="5" max="5" width="23.85546875" style="290" customWidth="1"/>
    <col min="6" max="26" width="12" style="290" hidden="1" customWidth="1" outlineLevel="1"/>
    <col min="27" max="29" width="13.5703125" style="290" hidden="1" customWidth="1" outlineLevel="1"/>
    <col min="30" max="30" width="13.5703125" style="290" bestFit="1" customWidth="1" collapsed="1"/>
    <col min="31" max="31" width="12.140625" style="290" customWidth="1"/>
    <col min="32" max="33" width="12" style="290" customWidth="1"/>
    <col min="34" max="41" width="14" style="290" customWidth="1"/>
    <col min="42" max="58" width="13.42578125" style="290" bestFit="1" customWidth="1"/>
    <col min="59" max="59" width="13.140625" style="290" customWidth="1"/>
    <col min="60" max="61" width="13.42578125" style="290" bestFit="1" customWidth="1"/>
    <col min="62" max="62" width="18.85546875" style="290" hidden="1" customWidth="1" outlineLevel="1"/>
    <col min="63" max="63" width="9" style="290" collapsed="1"/>
    <col min="64" max="16384" width="9" style="290"/>
  </cols>
  <sheetData>
    <row r="1" spans="2:62" ht="20.25">
      <c r="B1" s="289" t="s">
        <v>337</v>
      </c>
    </row>
    <row r="2" spans="2:62" ht="15">
      <c r="B2" s="34" t="str">
        <f>Tradingname</f>
        <v>APA (PILBARA PIPELINE) PTY LTD</v>
      </c>
      <c r="C2" s="35"/>
    </row>
    <row r="3" spans="2:62" ht="19.5" customHeight="1">
      <c r="B3" s="36" t="s">
        <v>136</v>
      </c>
      <c r="C3" s="37" t="str">
        <f>TEXT(Yearstart,"dd/mm/yyyy")&amp;" to "&amp;TEXT(Yearending,"dd/mm/yyyy")</f>
        <v>01/07/2025 to 30/06/2026</v>
      </c>
      <c r="K3" s="293"/>
    </row>
    <row r="4" spans="2:62" ht="20.25">
      <c r="B4" s="289"/>
    </row>
    <row r="5" spans="2:62" ht="15.75">
      <c r="B5" s="292" t="s">
        <v>338</v>
      </c>
      <c r="D5" s="329"/>
      <c r="E5" s="329"/>
    </row>
    <row r="7" spans="2:62" ht="25.5">
      <c r="B7" s="93" t="s">
        <v>166</v>
      </c>
      <c r="C7" s="94" t="s">
        <v>291</v>
      </c>
      <c r="D7" s="94"/>
      <c r="E7" s="97" t="s">
        <v>48</v>
      </c>
      <c r="F7" s="466" t="s">
        <v>339</v>
      </c>
      <c r="G7" s="467"/>
      <c r="H7" s="467"/>
      <c r="I7" s="467"/>
      <c r="J7" s="467"/>
      <c r="K7" s="467"/>
      <c r="L7" s="467"/>
      <c r="M7" s="467"/>
      <c r="N7" s="467"/>
      <c r="O7" s="467"/>
      <c r="P7" s="467"/>
      <c r="Q7" s="467"/>
      <c r="R7" s="467"/>
      <c r="S7" s="467"/>
      <c r="T7" s="467"/>
      <c r="U7" s="467"/>
      <c r="V7" s="467"/>
      <c r="W7" s="467"/>
      <c r="X7" s="467"/>
      <c r="Y7" s="467"/>
      <c r="Z7" s="467"/>
      <c r="AA7" s="467"/>
      <c r="AB7" s="467"/>
      <c r="AC7" s="467"/>
      <c r="AD7" s="467"/>
      <c r="AE7" s="467"/>
      <c r="AF7" s="467"/>
      <c r="AG7" s="467"/>
      <c r="AH7" s="467"/>
      <c r="AI7" s="467"/>
      <c r="AJ7" s="467"/>
      <c r="AK7" s="467"/>
      <c r="AL7" s="467"/>
      <c r="AM7" s="467"/>
      <c r="AN7" s="467"/>
      <c r="AO7" s="467"/>
      <c r="AP7" s="467"/>
      <c r="AQ7" s="467"/>
      <c r="AR7" s="467"/>
      <c r="AS7" s="467"/>
      <c r="AT7" s="467"/>
      <c r="AU7" s="467"/>
      <c r="AV7" s="467"/>
      <c r="AW7" s="467"/>
      <c r="AX7" s="467"/>
      <c r="AY7" s="467"/>
      <c r="AZ7" s="467"/>
      <c r="BA7" s="467"/>
      <c r="BB7" s="467"/>
      <c r="BC7" s="467"/>
      <c r="BD7" s="467"/>
      <c r="BE7" s="467"/>
      <c r="BF7" s="467"/>
      <c r="BG7" s="467"/>
      <c r="BH7" s="467"/>
      <c r="BI7" s="98"/>
      <c r="BJ7" s="98" t="s">
        <v>340</v>
      </c>
    </row>
    <row r="8" spans="2:62" s="291" customFormat="1">
      <c r="B8" s="99"/>
      <c r="C8" s="218"/>
      <c r="D8" s="218"/>
      <c r="E8" s="218"/>
      <c r="F8" s="267" t="str">
        <f>RIGHT(TEXT(C38,"dd/mm/yyyy"),4)</f>
        <v>1971</v>
      </c>
      <c r="G8" s="268">
        <f>F8+1</f>
        <v>1972</v>
      </c>
      <c r="H8" s="268">
        <f t="shared" ref="H8:BI8" si="0">G8+1</f>
        <v>1973</v>
      </c>
      <c r="I8" s="268">
        <f t="shared" si="0"/>
        <v>1974</v>
      </c>
      <c r="J8" s="268">
        <f t="shared" si="0"/>
        <v>1975</v>
      </c>
      <c r="K8" s="268">
        <f t="shared" si="0"/>
        <v>1976</v>
      </c>
      <c r="L8" s="268">
        <f t="shared" si="0"/>
        <v>1977</v>
      </c>
      <c r="M8" s="268">
        <f t="shared" si="0"/>
        <v>1978</v>
      </c>
      <c r="N8" s="268">
        <f t="shared" si="0"/>
        <v>1979</v>
      </c>
      <c r="O8" s="268">
        <f t="shared" si="0"/>
        <v>1980</v>
      </c>
      <c r="P8" s="268">
        <f t="shared" si="0"/>
        <v>1981</v>
      </c>
      <c r="Q8" s="268">
        <f t="shared" si="0"/>
        <v>1982</v>
      </c>
      <c r="R8" s="268">
        <f t="shared" si="0"/>
        <v>1983</v>
      </c>
      <c r="S8" s="268">
        <f t="shared" si="0"/>
        <v>1984</v>
      </c>
      <c r="T8" s="268">
        <f t="shared" si="0"/>
        <v>1985</v>
      </c>
      <c r="U8" s="268">
        <f t="shared" si="0"/>
        <v>1986</v>
      </c>
      <c r="V8" s="268">
        <f t="shared" si="0"/>
        <v>1987</v>
      </c>
      <c r="W8" s="268">
        <f t="shared" si="0"/>
        <v>1988</v>
      </c>
      <c r="X8" s="268">
        <f t="shared" si="0"/>
        <v>1989</v>
      </c>
      <c r="Y8" s="268">
        <f t="shared" si="0"/>
        <v>1990</v>
      </c>
      <c r="Z8" s="268">
        <f t="shared" si="0"/>
        <v>1991</v>
      </c>
      <c r="AA8" s="268">
        <f t="shared" si="0"/>
        <v>1992</v>
      </c>
      <c r="AB8" s="268">
        <f t="shared" si="0"/>
        <v>1993</v>
      </c>
      <c r="AC8" s="268">
        <f t="shared" si="0"/>
        <v>1994</v>
      </c>
      <c r="AD8" s="268">
        <f t="shared" si="0"/>
        <v>1995</v>
      </c>
      <c r="AE8" s="268">
        <f t="shared" si="0"/>
        <v>1996</v>
      </c>
      <c r="AF8" s="268">
        <f t="shared" si="0"/>
        <v>1997</v>
      </c>
      <c r="AG8" s="268">
        <f t="shared" si="0"/>
        <v>1998</v>
      </c>
      <c r="AH8" s="268">
        <f t="shared" si="0"/>
        <v>1999</v>
      </c>
      <c r="AI8" s="268">
        <f t="shared" si="0"/>
        <v>2000</v>
      </c>
      <c r="AJ8" s="268">
        <f t="shared" si="0"/>
        <v>2001</v>
      </c>
      <c r="AK8" s="268">
        <f t="shared" si="0"/>
        <v>2002</v>
      </c>
      <c r="AL8" s="268">
        <f t="shared" si="0"/>
        <v>2003</v>
      </c>
      <c r="AM8" s="268">
        <f t="shared" si="0"/>
        <v>2004</v>
      </c>
      <c r="AN8" s="268">
        <f t="shared" si="0"/>
        <v>2005</v>
      </c>
      <c r="AO8" s="268">
        <f t="shared" si="0"/>
        <v>2006</v>
      </c>
      <c r="AP8" s="268">
        <f t="shared" si="0"/>
        <v>2007</v>
      </c>
      <c r="AQ8" s="268">
        <f t="shared" si="0"/>
        <v>2008</v>
      </c>
      <c r="AR8" s="268">
        <f t="shared" si="0"/>
        <v>2009</v>
      </c>
      <c r="AS8" s="268">
        <f t="shared" si="0"/>
        <v>2010</v>
      </c>
      <c r="AT8" s="268">
        <f t="shared" si="0"/>
        <v>2011</v>
      </c>
      <c r="AU8" s="268">
        <f t="shared" si="0"/>
        <v>2012</v>
      </c>
      <c r="AV8" s="268">
        <f t="shared" si="0"/>
        <v>2013</v>
      </c>
      <c r="AW8" s="268">
        <f t="shared" si="0"/>
        <v>2014</v>
      </c>
      <c r="AX8" s="268">
        <f t="shared" si="0"/>
        <v>2015</v>
      </c>
      <c r="AY8" s="268">
        <f t="shared" si="0"/>
        <v>2016</v>
      </c>
      <c r="AZ8" s="268">
        <f t="shared" si="0"/>
        <v>2017</v>
      </c>
      <c r="BA8" s="268">
        <f t="shared" si="0"/>
        <v>2018</v>
      </c>
      <c r="BB8" s="268">
        <f t="shared" si="0"/>
        <v>2019</v>
      </c>
      <c r="BC8" s="268">
        <f t="shared" si="0"/>
        <v>2020</v>
      </c>
      <c r="BD8" s="268">
        <f t="shared" si="0"/>
        <v>2021</v>
      </c>
      <c r="BE8" s="268">
        <f t="shared" si="0"/>
        <v>2022</v>
      </c>
      <c r="BF8" s="268">
        <f t="shared" si="0"/>
        <v>2023</v>
      </c>
      <c r="BG8" s="268">
        <f t="shared" si="0"/>
        <v>2024</v>
      </c>
      <c r="BH8" s="268">
        <f t="shared" si="0"/>
        <v>2025</v>
      </c>
      <c r="BI8" s="268">
        <f t="shared" si="0"/>
        <v>2026</v>
      </c>
    </row>
    <row r="9" spans="2:62">
      <c r="B9" s="317">
        <v>3</v>
      </c>
      <c r="C9" s="122" t="s">
        <v>341</v>
      </c>
      <c r="D9" s="398"/>
      <c r="E9" s="378"/>
      <c r="F9" s="220"/>
      <c r="G9" s="220"/>
      <c r="H9" s="220"/>
      <c r="I9" s="220"/>
      <c r="J9" s="220"/>
      <c r="K9" s="220"/>
      <c r="L9" s="220"/>
      <c r="M9" s="220"/>
      <c r="N9" s="220"/>
      <c r="O9" s="220"/>
      <c r="P9" s="220"/>
      <c r="Q9" s="220"/>
      <c r="R9" s="220"/>
      <c r="S9" s="220"/>
      <c r="T9" s="220"/>
      <c r="U9" s="220"/>
      <c r="V9" s="220"/>
      <c r="W9" s="220"/>
      <c r="X9" s="220"/>
      <c r="Y9" s="220"/>
      <c r="Z9" s="220"/>
      <c r="AA9" s="220"/>
      <c r="AB9" s="220"/>
      <c r="AC9" s="220"/>
      <c r="AD9" s="220"/>
      <c r="AE9" s="220"/>
      <c r="AF9" s="220"/>
      <c r="AG9" s="220"/>
      <c r="AH9" s="220"/>
      <c r="AI9" s="220"/>
      <c r="AJ9" s="220"/>
      <c r="AK9" s="220"/>
      <c r="AL9" s="220"/>
      <c r="AM9" s="220"/>
      <c r="AN9" s="220"/>
      <c r="AO9" s="220"/>
      <c r="AP9" s="220"/>
      <c r="AQ9" s="220"/>
      <c r="AR9" s="220"/>
      <c r="AS9" s="220"/>
      <c r="AT9" s="220"/>
      <c r="AU9" s="220"/>
      <c r="AV9" s="220"/>
      <c r="AW9" s="220"/>
      <c r="AX9" s="220"/>
      <c r="AY9" s="220"/>
      <c r="AZ9" s="220"/>
      <c r="BA9" s="220"/>
      <c r="BB9" s="220"/>
      <c r="BC9" s="220"/>
      <c r="BD9" s="220"/>
      <c r="BE9" s="220"/>
      <c r="BF9" s="220"/>
      <c r="BG9" s="220"/>
      <c r="BH9" s="220"/>
      <c r="BI9" s="220"/>
    </row>
    <row r="10" spans="2:62">
      <c r="B10" s="252"/>
      <c r="C10" s="100"/>
      <c r="D10" s="118" t="s">
        <v>342</v>
      </c>
      <c r="E10" s="378">
        <f>SUM(F10:BI10)</f>
        <v>127464313.9814703</v>
      </c>
      <c r="F10" s="220">
        <v>0</v>
      </c>
      <c r="G10" s="220">
        <v>0</v>
      </c>
      <c r="H10" s="220">
        <v>0</v>
      </c>
      <c r="I10" s="220">
        <v>0</v>
      </c>
      <c r="J10" s="220">
        <v>0</v>
      </c>
      <c r="K10" s="220">
        <v>0</v>
      </c>
      <c r="L10" s="220">
        <v>0</v>
      </c>
      <c r="M10" s="220">
        <v>0</v>
      </c>
      <c r="N10" s="220">
        <v>0</v>
      </c>
      <c r="O10" s="220">
        <v>0</v>
      </c>
      <c r="P10" s="220">
        <v>0</v>
      </c>
      <c r="Q10" s="220">
        <v>0</v>
      </c>
      <c r="R10" s="220">
        <v>0</v>
      </c>
      <c r="S10" s="220">
        <v>0</v>
      </c>
      <c r="T10" s="220">
        <v>0</v>
      </c>
      <c r="U10" s="220">
        <v>0</v>
      </c>
      <c r="V10" s="220">
        <v>0</v>
      </c>
      <c r="W10" s="220">
        <v>0</v>
      </c>
      <c r="X10" s="220">
        <v>0</v>
      </c>
      <c r="Y10" s="220">
        <v>0</v>
      </c>
      <c r="Z10" s="220">
        <v>0</v>
      </c>
      <c r="AA10" s="220">
        <v>0</v>
      </c>
      <c r="AB10" s="220">
        <v>0</v>
      </c>
      <c r="AC10" s="220">
        <v>0</v>
      </c>
      <c r="AD10" s="220">
        <v>79239783.988613024</v>
      </c>
      <c r="AE10" s="220">
        <v>0</v>
      </c>
      <c r="AF10" s="220">
        <v>0</v>
      </c>
      <c r="AG10" s="220">
        <v>48224529.992857277</v>
      </c>
      <c r="AH10" s="220">
        <v>0</v>
      </c>
      <c r="AI10" s="220">
        <v>0</v>
      </c>
      <c r="AJ10" s="220">
        <v>0</v>
      </c>
      <c r="AK10" s="220">
        <v>0</v>
      </c>
      <c r="AL10" s="220">
        <v>0</v>
      </c>
      <c r="AM10" s="220">
        <v>0</v>
      </c>
      <c r="AN10" s="220">
        <v>0</v>
      </c>
      <c r="AO10" s="220">
        <v>0</v>
      </c>
      <c r="AP10" s="220">
        <v>0</v>
      </c>
      <c r="AQ10" s="220">
        <v>0</v>
      </c>
      <c r="AR10" s="220">
        <v>0</v>
      </c>
      <c r="AS10" s="220">
        <v>0</v>
      </c>
      <c r="AT10" s="220">
        <v>0</v>
      </c>
      <c r="AU10" s="220">
        <v>0</v>
      </c>
      <c r="AV10" s="220">
        <v>0</v>
      </c>
      <c r="AW10" s="220">
        <v>0</v>
      </c>
      <c r="AX10" s="220">
        <v>0</v>
      </c>
      <c r="AY10" s="220">
        <v>0</v>
      </c>
      <c r="AZ10" s="220">
        <v>0</v>
      </c>
      <c r="BA10" s="220">
        <v>0</v>
      </c>
      <c r="BB10" s="220">
        <v>0</v>
      </c>
      <c r="BC10" s="220">
        <v>0</v>
      </c>
      <c r="BD10" s="220">
        <v>0</v>
      </c>
      <c r="BE10" s="220">
        <v>0</v>
      </c>
      <c r="BF10" s="220">
        <v>0</v>
      </c>
      <c r="BG10" s="220">
        <v>0</v>
      </c>
      <c r="BH10" s="220">
        <v>0</v>
      </c>
      <c r="BI10" s="220">
        <v>0</v>
      </c>
    </row>
    <row r="11" spans="2:62">
      <c r="B11" s="252"/>
      <c r="C11" s="100"/>
      <c r="D11" s="118" t="s">
        <v>343</v>
      </c>
      <c r="E11" s="378">
        <f t="shared" ref="E11:E23" si="1">SUM(F11:BI11)</f>
        <v>5276635.3342582034</v>
      </c>
      <c r="F11" s="220">
        <v>0</v>
      </c>
      <c r="G11" s="220">
        <v>0</v>
      </c>
      <c r="H11" s="220">
        <v>0</v>
      </c>
      <c r="I11" s="220">
        <v>0</v>
      </c>
      <c r="J11" s="220">
        <v>0</v>
      </c>
      <c r="K11" s="220">
        <v>0</v>
      </c>
      <c r="L11" s="220">
        <v>0</v>
      </c>
      <c r="M11" s="220">
        <v>0</v>
      </c>
      <c r="N11" s="220">
        <v>0</v>
      </c>
      <c r="O11" s="220">
        <v>0</v>
      </c>
      <c r="P11" s="220">
        <v>0</v>
      </c>
      <c r="Q11" s="220">
        <v>0</v>
      </c>
      <c r="R11" s="220">
        <v>0</v>
      </c>
      <c r="S11" s="220">
        <v>0</v>
      </c>
      <c r="T11" s="220">
        <v>0</v>
      </c>
      <c r="U11" s="220">
        <v>0</v>
      </c>
      <c r="V11" s="220">
        <v>0</v>
      </c>
      <c r="W11" s="220">
        <v>0</v>
      </c>
      <c r="X11" s="220">
        <v>0</v>
      </c>
      <c r="Y11" s="220">
        <v>0</v>
      </c>
      <c r="Z11" s="220">
        <v>0</v>
      </c>
      <c r="AA11" s="220">
        <v>0</v>
      </c>
      <c r="AB11" s="220">
        <v>0</v>
      </c>
      <c r="AC11" s="220">
        <v>0</v>
      </c>
      <c r="AD11" s="220">
        <v>2186347.1279877527</v>
      </c>
      <c r="AE11" s="220">
        <v>67584.146151089575</v>
      </c>
      <c r="AF11" s="220">
        <v>6758.4146151090972</v>
      </c>
      <c r="AG11" s="220">
        <v>16896.03653777251</v>
      </c>
      <c r="AH11" s="220">
        <v>23654.451152881142</v>
      </c>
      <c r="AI11" s="220">
        <v>70963.353458644357</v>
      </c>
      <c r="AJ11" s="220">
        <v>145305.91422484303</v>
      </c>
      <c r="AK11" s="220">
        <v>70963.353458644357</v>
      </c>
      <c r="AL11" s="220">
        <v>67584.146151089575</v>
      </c>
      <c r="AM11" s="220">
        <v>67584.146151089575</v>
      </c>
      <c r="AN11" s="220">
        <v>67584.146151090041</v>
      </c>
      <c r="AO11" s="220">
        <v>111513.84114929847</v>
      </c>
      <c r="AP11" s="220">
        <v>60825.731535980478</v>
      </c>
      <c r="AQ11" s="220">
        <v>131789.08499462483</v>
      </c>
      <c r="AR11" s="220">
        <v>43929.694998208433</v>
      </c>
      <c r="AS11" s="220">
        <v>97997.011919079814</v>
      </c>
      <c r="AT11" s="220">
        <v>114893.04845685279</v>
      </c>
      <c r="AU11" s="220">
        <v>40550.487690653652</v>
      </c>
      <c r="AV11" s="220">
        <v>81100.975381307304</v>
      </c>
      <c r="AW11" s="220">
        <v>104755.42653418938</v>
      </c>
      <c r="AX11" s="220">
        <v>54067.316920871381</v>
      </c>
      <c r="AY11" s="220">
        <v>37171.280383098871</v>
      </c>
      <c r="AZ11" s="220">
        <v>70963.353458644357</v>
      </c>
      <c r="BA11" s="220">
        <v>77721.768073752988</v>
      </c>
      <c r="BB11" s="220">
        <v>60825.731535980478</v>
      </c>
      <c r="BC11" s="220">
        <v>-13516.829230217263</v>
      </c>
      <c r="BD11" s="220">
        <v>148685.12153239734</v>
      </c>
      <c r="BE11" s="220">
        <v>246682.13345147762</v>
      </c>
      <c r="BF11" s="220">
        <v>256819.75537414104</v>
      </c>
      <c r="BG11" s="220">
        <v>453651.72758436855</v>
      </c>
      <c r="BH11" s="220">
        <v>103874.57135140896</v>
      </c>
      <c r="BI11" s="220">
        <v>201108.86512207799</v>
      </c>
    </row>
    <row r="12" spans="2:62">
      <c r="B12" s="252"/>
      <c r="C12" s="100"/>
      <c r="D12" s="118" t="s">
        <v>244</v>
      </c>
      <c r="E12" s="378">
        <f t="shared" si="1"/>
        <v>115086286.04557531</v>
      </c>
      <c r="F12" s="220">
        <v>0</v>
      </c>
      <c r="G12" s="220">
        <v>0</v>
      </c>
      <c r="H12" s="220">
        <v>0</v>
      </c>
      <c r="I12" s="220">
        <v>0</v>
      </c>
      <c r="J12" s="220">
        <v>0</v>
      </c>
      <c r="K12" s="220">
        <v>0</v>
      </c>
      <c r="L12" s="220">
        <v>0</v>
      </c>
      <c r="M12" s="220">
        <v>0</v>
      </c>
      <c r="N12" s="220">
        <v>0</v>
      </c>
      <c r="O12" s="220">
        <v>0</v>
      </c>
      <c r="P12" s="220">
        <v>0</v>
      </c>
      <c r="Q12" s="220">
        <v>0</v>
      </c>
      <c r="R12" s="220">
        <v>0</v>
      </c>
      <c r="S12" s="220">
        <v>0</v>
      </c>
      <c r="T12" s="220">
        <v>0</v>
      </c>
      <c r="U12" s="220">
        <v>0</v>
      </c>
      <c r="V12" s="220">
        <v>0</v>
      </c>
      <c r="W12" s="220">
        <v>0</v>
      </c>
      <c r="X12" s="220">
        <v>0</v>
      </c>
      <c r="Y12" s="220">
        <v>0</v>
      </c>
      <c r="Z12" s="220">
        <v>0</v>
      </c>
      <c r="AA12" s="220">
        <v>0</v>
      </c>
      <c r="AB12" s="220">
        <v>0</v>
      </c>
      <c r="AC12" s="220">
        <v>0</v>
      </c>
      <c r="AD12" s="220">
        <v>0</v>
      </c>
      <c r="AE12" s="220">
        <v>0</v>
      </c>
      <c r="AF12" s="220">
        <v>0</v>
      </c>
      <c r="AG12" s="220">
        <v>6807986.6077420162</v>
      </c>
      <c r="AH12" s="220">
        <v>0</v>
      </c>
      <c r="AI12" s="220">
        <v>18695482.094908401</v>
      </c>
      <c r="AJ12" s="220">
        <v>0</v>
      </c>
      <c r="AK12" s="220">
        <v>0</v>
      </c>
      <c r="AL12" s="220">
        <v>1037413.9615692128</v>
      </c>
      <c r="AM12" s="220">
        <v>163463.21464801929</v>
      </c>
      <c r="AN12" s="220">
        <v>11851402.852746226</v>
      </c>
      <c r="AO12" s="220">
        <v>9679.305048389253</v>
      </c>
      <c r="AP12" s="220">
        <v>0</v>
      </c>
      <c r="AQ12" s="220">
        <v>309963.75754753902</v>
      </c>
      <c r="AR12" s="220">
        <v>13306745.757395172</v>
      </c>
      <c r="AS12" s="220">
        <v>18416515.27844565</v>
      </c>
      <c r="AT12" s="220">
        <v>116133.76483142121</v>
      </c>
      <c r="AU12" s="220">
        <v>123188.13799358434</v>
      </c>
      <c r="AV12" s="220">
        <v>0</v>
      </c>
      <c r="AW12" s="220">
        <v>27325641.356733557</v>
      </c>
      <c r="AX12" s="220">
        <v>4331364.7337332014</v>
      </c>
      <c r="AY12" s="220">
        <v>250061.92276944584</v>
      </c>
      <c r="AZ12" s="220">
        <v>170643.19703739177</v>
      </c>
      <c r="BA12" s="220">
        <v>521073.62497711368</v>
      </c>
      <c r="BB12" s="220">
        <v>402175.62076371664</v>
      </c>
      <c r="BC12" s="220">
        <v>4673959.6486483803</v>
      </c>
      <c r="BD12" s="220">
        <v>63698.548191534988</v>
      </c>
      <c r="BE12" s="220">
        <v>1248798.9373812075</v>
      </c>
      <c r="BF12" s="220">
        <v>2016897.9424185001</v>
      </c>
      <c r="BG12" s="220">
        <v>1872816.5956949086</v>
      </c>
      <c r="BH12" s="220">
        <v>1126066.174624973</v>
      </c>
      <c r="BI12" s="220">
        <v>245113.0097257109</v>
      </c>
    </row>
    <row r="13" spans="2:62">
      <c r="B13" s="252"/>
      <c r="C13" s="100"/>
      <c r="D13" s="118" t="s">
        <v>344</v>
      </c>
      <c r="E13" s="378">
        <f t="shared" si="1"/>
        <v>714518.57855041965</v>
      </c>
      <c r="F13" s="220">
        <v>0</v>
      </c>
      <c r="G13" s="220">
        <v>0</v>
      </c>
      <c r="H13" s="220">
        <v>0</v>
      </c>
      <c r="I13" s="220">
        <v>0</v>
      </c>
      <c r="J13" s="220">
        <v>0</v>
      </c>
      <c r="K13" s="220">
        <v>0</v>
      </c>
      <c r="L13" s="220">
        <v>0</v>
      </c>
      <c r="M13" s="220">
        <v>0</v>
      </c>
      <c r="N13" s="220">
        <v>0</v>
      </c>
      <c r="O13" s="220">
        <v>0</v>
      </c>
      <c r="P13" s="220">
        <v>0</v>
      </c>
      <c r="Q13" s="220">
        <v>0</v>
      </c>
      <c r="R13" s="220">
        <v>0</v>
      </c>
      <c r="S13" s="220">
        <v>0</v>
      </c>
      <c r="T13" s="220">
        <v>0</v>
      </c>
      <c r="U13" s="220">
        <v>0</v>
      </c>
      <c r="V13" s="220">
        <v>0</v>
      </c>
      <c r="W13" s="220">
        <v>0</v>
      </c>
      <c r="X13" s="220">
        <v>0</v>
      </c>
      <c r="Y13" s="220">
        <v>0</v>
      </c>
      <c r="Z13" s="220">
        <v>0</v>
      </c>
      <c r="AA13" s="220">
        <v>0</v>
      </c>
      <c r="AB13" s="220">
        <v>0</v>
      </c>
      <c r="AC13" s="220">
        <v>0</v>
      </c>
      <c r="AD13" s="220">
        <v>0</v>
      </c>
      <c r="AE13" s="220">
        <v>0</v>
      </c>
      <c r="AF13" s="220">
        <v>0</v>
      </c>
      <c r="AG13" s="220">
        <v>0</v>
      </c>
      <c r="AH13" s="220">
        <v>0</v>
      </c>
      <c r="AI13" s="220">
        <v>0</v>
      </c>
      <c r="AJ13" s="220">
        <v>0</v>
      </c>
      <c r="AK13" s="220">
        <v>0</v>
      </c>
      <c r="AL13" s="220">
        <v>0</v>
      </c>
      <c r="AM13" s="220">
        <v>0</v>
      </c>
      <c r="AN13" s="220">
        <v>0</v>
      </c>
      <c r="AO13" s="220">
        <v>0</v>
      </c>
      <c r="AP13" s="220">
        <v>0</v>
      </c>
      <c r="AQ13" s="220">
        <v>0</v>
      </c>
      <c r="AR13" s="220">
        <v>0</v>
      </c>
      <c r="AS13" s="220">
        <v>0</v>
      </c>
      <c r="AT13" s="220">
        <v>0</v>
      </c>
      <c r="AU13" s="220">
        <v>0</v>
      </c>
      <c r="AV13" s="220">
        <v>0</v>
      </c>
      <c r="AW13" s="220">
        <v>0</v>
      </c>
      <c r="AX13" s="220">
        <v>0</v>
      </c>
      <c r="AY13" s="220">
        <v>0</v>
      </c>
      <c r="AZ13" s="220">
        <v>0</v>
      </c>
      <c r="BA13" s="220">
        <v>0</v>
      </c>
      <c r="BB13" s="220">
        <v>0</v>
      </c>
      <c r="BC13" s="220">
        <v>0</v>
      </c>
      <c r="BD13" s="220">
        <v>170232.73760998997</v>
      </c>
      <c r="BE13" s="220">
        <v>0</v>
      </c>
      <c r="BF13" s="220">
        <v>222663.54617110005</v>
      </c>
      <c r="BG13" s="220">
        <v>207031.70824565308</v>
      </c>
      <c r="BH13" s="220">
        <v>3967.5172095262287</v>
      </c>
      <c r="BI13" s="220">
        <v>110623.06931415023</v>
      </c>
    </row>
    <row r="14" spans="2:62">
      <c r="B14" s="252"/>
      <c r="C14" s="100"/>
      <c r="D14" s="118" t="s">
        <v>345</v>
      </c>
      <c r="E14" s="378">
        <f t="shared" si="1"/>
        <v>-242901.45709219709</v>
      </c>
      <c r="F14" s="220">
        <v>0</v>
      </c>
      <c r="G14" s="220">
        <v>0</v>
      </c>
      <c r="H14" s="220">
        <v>0</v>
      </c>
      <c r="I14" s="220">
        <v>0</v>
      </c>
      <c r="J14" s="220">
        <v>0</v>
      </c>
      <c r="K14" s="220">
        <v>0</v>
      </c>
      <c r="L14" s="220">
        <v>0</v>
      </c>
      <c r="M14" s="220">
        <v>0</v>
      </c>
      <c r="N14" s="220">
        <v>0</v>
      </c>
      <c r="O14" s="220">
        <v>0</v>
      </c>
      <c r="P14" s="220">
        <v>0</v>
      </c>
      <c r="Q14" s="220">
        <v>0</v>
      </c>
      <c r="R14" s="220">
        <v>0</v>
      </c>
      <c r="S14" s="220">
        <v>0</v>
      </c>
      <c r="T14" s="220">
        <v>0</v>
      </c>
      <c r="U14" s="220">
        <v>0</v>
      </c>
      <c r="V14" s="220">
        <v>0</v>
      </c>
      <c r="W14" s="220">
        <v>0</v>
      </c>
      <c r="X14" s="220">
        <v>0</v>
      </c>
      <c r="Y14" s="220">
        <v>0</v>
      </c>
      <c r="Z14" s="220">
        <v>0</v>
      </c>
      <c r="AA14" s="220">
        <v>0</v>
      </c>
      <c r="AB14" s="220">
        <v>0</v>
      </c>
      <c r="AC14" s="220">
        <v>0</v>
      </c>
      <c r="AD14" s="220">
        <v>0</v>
      </c>
      <c r="AE14" s="220">
        <v>0</v>
      </c>
      <c r="AF14" s="220">
        <v>0</v>
      </c>
      <c r="AG14" s="220">
        <v>0</v>
      </c>
      <c r="AH14" s="220">
        <v>0</v>
      </c>
      <c r="AI14" s="220">
        <v>0</v>
      </c>
      <c r="AJ14" s="220">
        <v>0</v>
      </c>
      <c r="AK14" s="220">
        <v>0</v>
      </c>
      <c r="AL14" s="220">
        <v>0</v>
      </c>
      <c r="AM14" s="220">
        <v>0</v>
      </c>
      <c r="AN14" s="220">
        <v>0</v>
      </c>
      <c r="AO14" s="220">
        <v>0</v>
      </c>
      <c r="AP14" s="220">
        <v>0</v>
      </c>
      <c r="AQ14" s="220">
        <v>0</v>
      </c>
      <c r="AR14" s="220">
        <v>0</v>
      </c>
      <c r="AS14" s="220">
        <v>0</v>
      </c>
      <c r="AT14" s="220">
        <v>0</v>
      </c>
      <c r="AU14" s="220">
        <v>0</v>
      </c>
      <c r="AV14" s="220">
        <v>0</v>
      </c>
      <c r="AW14" s="220">
        <v>0</v>
      </c>
      <c r="AX14" s="220">
        <v>0</v>
      </c>
      <c r="AY14" s="220">
        <v>-49248.642456144888</v>
      </c>
      <c r="AZ14" s="220">
        <v>0</v>
      </c>
      <c r="BA14" s="220">
        <v>0</v>
      </c>
      <c r="BB14" s="220">
        <v>0</v>
      </c>
      <c r="BC14" s="220">
        <v>0</v>
      </c>
      <c r="BD14" s="220">
        <v>-33673.393651988001</v>
      </c>
      <c r="BE14" s="220">
        <v>0</v>
      </c>
      <c r="BF14" s="220">
        <v>0</v>
      </c>
      <c r="BG14" s="220">
        <v>-4829.5229427959293</v>
      </c>
      <c r="BH14" s="220">
        <v>-155149.89804126826</v>
      </c>
      <c r="BI14" s="220">
        <v>0</v>
      </c>
    </row>
    <row r="15" spans="2:62">
      <c r="B15" s="252"/>
      <c r="C15" s="100"/>
      <c r="D15" s="118" t="s">
        <v>346</v>
      </c>
      <c r="E15" s="378">
        <f t="shared" si="1"/>
        <v>36614.770672601</v>
      </c>
      <c r="F15" s="220">
        <v>0</v>
      </c>
      <c r="G15" s="220">
        <v>0</v>
      </c>
      <c r="H15" s="220">
        <v>0</v>
      </c>
      <c r="I15" s="220">
        <v>0</v>
      </c>
      <c r="J15" s="220">
        <v>0</v>
      </c>
      <c r="K15" s="220">
        <v>0</v>
      </c>
      <c r="L15" s="220">
        <v>0</v>
      </c>
      <c r="M15" s="220">
        <v>0</v>
      </c>
      <c r="N15" s="220">
        <v>0</v>
      </c>
      <c r="O15" s="220">
        <v>0</v>
      </c>
      <c r="P15" s="220">
        <v>0</v>
      </c>
      <c r="Q15" s="220">
        <v>0</v>
      </c>
      <c r="R15" s="220">
        <v>0</v>
      </c>
      <c r="S15" s="220">
        <v>0</v>
      </c>
      <c r="T15" s="220">
        <v>0</v>
      </c>
      <c r="U15" s="220">
        <v>0</v>
      </c>
      <c r="V15" s="220">
        <v>0</v>
      </c>
      <c r="W15" s="220">
        <v>0</v>
      </c>
      <c r="X15" s="220">
        <v>0</v>
      </c>
      <c r="Y15" s="220">
        <v>0</v>
      </c>
      <c r="Z15" s="220">
        <v>0</v>
      </c>
      <c r="AA15" s="220">
        <v>0</v>
      </c>
      <c r="AB15" s="220">
        <v>0</v>
      </c>
      <c r="AC15" s="220">
        <v>0</v>
      </c>
      <c r="AD15" s="220">
        <v>0</v>
      </c>
      <c r="AE15" s="220">
        <v>0</v>
      </c>
      <c r="AF15" s="220">
        <v>0</v>
      </c>
      <c r="AG15" s="220">
        <v>0</v>
      </c>
      <c r="AH15" s="220">
        <v>0</v>
      </c>
      <c r="AI15" s="220">
        <v>0</v>
      </c>
      <c r="AJ15" s="220">
        <v>0</v>
      </c>
      <c r="AK15" s="220">
        <v>0</v>
      </c>
      <c r="AL15" s="220">
        <v>0</v>
      </c>
      <c r="AM15" s="220">
        <v>0</v>
      </c>
      <c r="AN15" s="220">
        <v>0</v>
      </c>
      <c r="AO15" s="220">
        <v>0</v>
      </c>
      <c r="AP15" s="220">
        <v>0</v>
      </c>
      <c r="AQ15" s="220">
        <v>0</v>
      </c>
      <c r="AR15" s="220">
        <v>0</v>
      </c>
      <c r="AS15" s="220">
        <v>0</v>
      </c>
      <c r="AT15" s="220">
        <v>0</v>
      </c>
      <c r="AU15" s="220">
        <v>0</v>
      </c>
      <c r="AV15" s="220">
        <v>0</v>
      </c>
      <c r="AW15" s="220">
        <v>0</v>
      </c>
      <c r="AX15" s="220">
        <v>0</v>
      </c>
      <c r="AY15" s="220">
        <v>0</v>
      </c>
      <c r="AZ15" s="220">
        <v>0</v>
      </c>
      <c r="BA15" s="220">
        <v>0</v>
      </c>
      <c r="BB15" s="220">
        <v>0</v>
      </c>
      <c r="BC15" s="220">
        <v>36614.770672601</v>
      </c>
      <c r="BD15" s="220">
        <v>0</v>
      </c>
      <c r="BE15" s="220">
        <v>0</v>
      </c>
      <c r="BF15" s="220">
        <v>0</v>
      </c>
      <c r="BG15" s="220">
        <v>0</v>
      </c>
      <c r="BH15" s="220">
        <v>0</v>
      </c>
      <c r="BI15" s="220">
        <v>0</v>
      </c>
    </row>
    <row r="16" spans="2:62">
      <c r="B16" s="252"/>
      <c r="C16" s="100"/>
      <c r="D16" s="119" t="s">
        <v>308</v>
      </c>
      <c r="E16" s="378">
        <f t="shared" si="1"/>
        <v>248335467.25343469</v>
      </c>
      <c r="F16" s="221">
        <f>SUM(F9:F15)</f>
        <v>0</v>
      </c>
      <c r="G16" s="221">
        <f t="shared" ref="G16:BH16" si="2">SUM(G9:G15)</f>
        <v>0</v>
      </c>
      <c r="H16" s="221">
        <f t="shared" si="2"/>
        <v>0</v>
      </c>
      <c r="I16" s="221">
        <f t="shared" si="2"/>
        <v>0</v>
      </c>
      <c r="J16" s="221">
        <f t="shared" si="2"/>
        <v>0</v>
      </c>
      <c r="K16" s="221">
        <f t="shared" si="2"/>
        <v>0</v>
      </c>
      <c r="L16" s="221">
        <f t="shared" si="2"/>
        <v>0</v>
      </c>
      <c r="M16" s="221">
        <f t="shared" si="2"/>
        <v>0</v>
      </c>
      <c r="N16" s="221">
        <f t="shared" si="2"/>
        <v>0</v>
      </c>
      <c r="O16" s="221">
        <f t="shared" si="2"/>
        <v>0</v>
      </c>
      <c r="P16" s="221">
        <f t="shared" si="2"/>
        <v>0</v>
      </c>
      <c r="Q16" s="221">
        <f t="shared" si="2"/>
        <v>0</v>
      </c>
      <c r="R16" s="221">
        <f t="shared" si="2"/>
        <v>0</v>
      </c>
      <c r="S16" s="221">
        <f t="shared" si="2"/>
        <v>0</v>
      </c>
      <c r="T16" s="221">
        <f t="shared" si="2"/>
        <v>0</v>
      </c>
      <c r="U16" s="221">
        <f t="shared" si="2"/>
        <v>0</v>
      </c>
      <c r="V16" s="221">
        <f t="shared" si="2"/>
        <v>0</v>
      </c>
      <c r="W16" s="221">
        <f t="shared" si="2"/>
        <v>0</v>
      </c>
      <c r="X16" s="221">
        <f t="shared" si="2"/>
        <v>0</v>
      </c>
      <c r="Y16" s="221">
        <f t="shared" si="2"/>
        <v>0</v>
      </c>
      <c r="Z16" s="221">
        <f t="shared" si="2"/>
        <v>0</v>
      </c>
      <c r="AA16" s="221">
        <f t="shared" si="2"/>
        <v>0</v>
      </c>
      <c r="AB16" s="221">
        <f t="shared" si="2"/>
        <v>0</v>
      </c>
      <c r="AC16" s="221">
        <f t="shared" si="2"/>
        <v>0</v>
      </c>
      <c r="AD16" s="221">
        <f t="shared" si="2"/>
        <v>81426131.116600782</v>
      </c>
      <c r="AE16" s="221">
        <f t="shared" si="2"/>
        <v>67584.146151089575</v>
      </c>
      <c r="AF16" s="221">
        <f t="shared" si="2"/>
        <v>6758.4146151090972</v>
      </c>
      <c r="AG16" s="221">
        <f t="shared" si="2"/>
        <v>55049412.63713707</v>
      </c>
      <c r="AH16" s="221">
        <f t="shared" si="2"/>
        <v>23654.451152881142</v>
      </c>
      <c r="AI16" s="221">
        <f t="shared" si="2"/>
        <v>18766445.448367044</v>
      </c>
      <c r="AJ16" s="221">
        <f t="shared" si="2"/>
        <v>145305.91422484303</v>
      </c>
      <c r="AK16" s="221">
        <f t="shared" si="2"/>
        <v>70963.353458644357</v>
      </c>
      <c r="AL16" s="221">
        <f t="shared" si="2"/>
        <v>1104998.1077203024</v>
      </c>
      <c r="AM16" s="221">
        <f t="shared" si="2"/>
        <v>231047.36079910886</v>
      </c>
      <c r="AN16" s="221">
        <f t="shared" si="2"/>
        <v>11918986.998897316</v>
      </c>
      <c r="AO16" s="221">
        <f t="shared" si="2"/>
        <v>121193.14619768773</v>
      </c>
      <c r="AP16" s="221">
        <f t="shared" si="2"/>
        <v>60825.731535980478</v>
      </c>
      <c r="AQ16" s="221">
        <f t="shared" si="2"/>
        <v>441752.84254216385</v>
      </c>
      <c r="AR16" s="221">
        <f t="shared" si="2"/>
        <v>13350675.452393381</v>
      </c>
      <c r="AS16" s="221">
        <f t="shared" si="2"/>
        <v>18514512.290364731</v>
      </c>
      <c r="AT16" s="221">
        <f t="shared" si="2"/>
        <v>231026.81328827399</v>
      </c>
      <c r="AU16" s="221">
        <f t="shared" si="2"/>
        <v>163738.62568423798</v>
      </c>
      <c r="AV16" s="221">
        <f t="shared" si="2"/>
        <v>81100.975381307304</v>
      </c>
      <c r="AW16" s="221">
        <f t="shared" si="2"/>
        <v>27430396.783267748</v>
      </c>
      <c r="AX16" s="221">
        <f t="shared" si="2"/>
        <v>4385432.0506540723</v>
      </c>
      <c r="AY16" s="221">
        <f t="shared" si="2"/>
        <v>237984.5606963998</v>
      </c>
      <c r="AZ16" s="221">
        <f t="shared" si="2"/>
        <v>241606.55049603613</v>
      </c>
      <c r="BA16" s="221">
        <f t="shared" si="2"/>
        <v>598795.39305086667</v>
      </c>
      <c r="BB16" s="221">
        <f t="shared" si="2"/>
        <v>463001.35229969712</v>
      </c>
      <c r="BC16" s="221">
        <f t="shared" si="2"/>
        <v>4697057.5900907638</v>
      </c>
      <c r="BD16" s="221">
        <f t="shared" si="2"/>
        <v>348943.01368193433</v>
      </c>
      <c r="BE16" s="221">
        <f t="shared" si="2"/>
        <v>1495481.0708326851</v>
      </c>
      <c r="BF16" s="221">
        <f t="shared" si="2"/>
        <v>2496381.2439637408</v>
      </c>
      <c r="BG16" s="221">
        <f t="shared" si="2"/>
        <v>2528670.5085821347</v>
      </c>
      <c r="BH16" s="221">
        <f t="shared" si="2"/>
        <v>1078758.3651446397</v>
      </c>
      <c r="BI16" s="221">
        <f t="shared" ref="BI16" si="3">SUM(BI9:BI15)</f>
        <v>556844.94416193909</v>
      </c>
    </row>
    <row r="17" spans="2:61">
      <c r="B17" s="317" t="s">
        <v>347</v>
      </c>
      <c r="C17" s="122" t="s">
        <v>348</v>
      </c>
      <c r="D17" s="398"/>
      <c r="E17" s="378"/>
      <c r="F17" s="221"/>
      <c r="G17" s="221"/>
      <c r="H17" s="221"/>
      <c r="I17" s="221"/>
      <c r="J17" s="221"/>
      <c r="K17" s="221"/>
      <c r="L17" s="221"/>
      <c r="M17" s="221"/>
      <c r="N17" s="221"/>
      <c r="O17" s="221"/>
      <c r="P17" s="221"/>
      <c r="Q17" s="221"/>
      <c r="R17" s="221"/>
      <c r="S17" s="221"/>
      <c r="T17" s="221"/>
      <c r="U17" s="221"/>
      <c r="V17" s="221"/>
      <c r="W17" s="221"/>
      <c r="X17" s="221"/>
      <c r="Y17" s="221"/>
      <c r="Z17" s="221"/>
      <c r="AA17" s="221"/>
      <c r="AB17" s="221"/>
      <c r="AC17" s="221"/>
      <c r="AD17" s="221"/>
      <c r="AE17" s="221"/>
      <c r="AF17" s="221"/>
      <c r="AG17" s="221"/>
      <c r="AH17" s="221"/>
      <c r="AI17" s="221"/>
      <c r="AJ17" s="221"/>
      <c r="AK17" s="221"/>
      <c r="AL17" s="221"/>
      <c r="AM17" s="221"/>
      <c r="AN17" s="221"/>
      <c r="AO17" s="221"/>
      <c r="AP17" s="221"/>
      <c r="AQ17" s="221"/>
      <c r="AR17" s="221"/>
      <c r="AS17" s="221"/>
      <c r="AT17" s="221"/>
      <c r="AU17" s="221"/>
      <c r="AV17" s="221"/>
      <c r="AW17" s="221"/>
      <c r="AX17" s="221"/>
      <c r="AY17" s="221"/>
      <c r="AZ17" s="221"/>
      <c r="BA17" s="221"/>
      <c r="BB17" s="221"/>
      <c r="BC17" s="221"/>
      <c r="BD17" s="221"/>
      <c r="BE17" s="221"/>
      <c r="BF17" s="221"/>
      <c r="BG17" s="221"/>
      <c r="BH17" s="221"/>
      <c r="BI17" s="221"/>
    </row>
    <row r="18" spans="2:61" ht="25.5">
      <c r="B18" s="252"/>
      <c r="C18" s="100"/>
      <c r="D18" s="118" t="s">
        <v>349</v>
      </c>
      <c r="E18" s="378">
        <f t="shared" si="1"/>
        <v>0</v>
      </c>
      <c r="F18" s="220">
        <v>0</v>
      </c>
      <c r="G18" s="220">
        <v>0</v>
      </c>
      <c r="H18" s="220">
        <v>0</v>
      </c>
      <c r="I18" s="220">
        <v>0</v>
      </c>
      <c r="J18" s="220">
        <v>0</v>
      </c>
      <c r="K18" s="220">
        <v>0</v>
      </c>
      <c r="L18" s="220">
        <v>0</v>
      </c>
      <c r="M18" s="220">
        <v>0</v>
      </c>
      <c r="N18" s="220">
        <v>0</v>
      </c>
      <c r="O18" s="220">
        <v>0</v>
      </c>
      <c r="P18" s="220">
        <v>0</v>
      </c>
      <c r="Q18" s="220">
        <v>0</v>
      </c>
      <c r="R18" s="220">
        <v>0</v>
      </c>
      <c r="S18" s="220">
        <v>0</v>
      </c>
      <c r="T18" s="220">
        <v>0</v>
      </c>
      <c r="U18" s="220">
        <v>0</v>
      </c>
      <c r="V18" s="220">
        <v>0</v>
      </c>
      <c r="W18" s="220">
        <v>0</v>
      </c>
      <c r="X18" s="220">
        <v>0</v>
      </c>
      <c r="Y18" s="220">
        <v>0</v>
      </c>
      <c r="Z18" s="220">
        <v>0</v>
      </c>
      <c r="AA18" s="220">
        <v>0</v>
      </c>
      <c r="AB18" s="220">
        <v>0</v>
      </c>
      <c r="AC18" s="220">
        <v>0</v>
      </c>
      <c r="AD18" s="220">
        <v>0</v>
      </c>
      <c r="AE18" s="220">
        <v>0</v>
      </c>
      <c r="AF18" s="220">
        <v>0</v>
      </c>
      <c r="AG18" s="220">
        <v>0</v>
      </c>
      <c r="AH18" s="220">
        <v>0</v>
      </c>
      <c r="AI18" s="220">
        <v>0</v>
      </c>
      <c r="AJ18" s="220">
        <v>0</v>
      </c>
      <c r="AK18" s="220">
        <v>0</v>
      </c>
      <c r="AL18" s="220">
        <v>0</v>
      </c>
      <c r="AM18" s="220">
        <v>0</v>
      </c>
      <c r="AN18" s="220">
        <v>0</v>
      </c>
      <c r="AO18" s="220">
        <v>0</v>
      </c>
      <c r="AP18" s="220">
        <v>0</v>
      </c>
      <c r="AQ18" s="220">
        <v>0</v>
      </c>
      <c r="AR18" s="220">
        <v>0</v>
      </c>
      <c r="AS18" s="220">
        <v>0</v>
      </c>
      <c r="AT18" s="220">
        <v>0</v>
      </c>
      <c r="AU18" s="220">
        <v>0</v>
      </c>
      <c r="AV18" s="220">
        <v>0</v>
      </c>
      <c r="AW18" s="220">
        <v>0</v>
      </c>
      <c r="AX18" s="220">
        <v>0</v>
      </c>
      <c r="AY18" s="220">
        <v>0</v>
      </c>
      <c r="AZ18" s="220">
        <v>0</v>
      </c>
      <c r="BA18" s="220">
        <v>0</v>
      </c>
      <c r="BB18" s="220">
        <v>0</v>
      </c>
      <c r="BC18" s="220">
        <v>0</v>
      </c>
      <c r="BD18" s="220">
        <v>0</v>
      </c>
      <c r="BE18" s="220">
        <v>0</v>
      </c>
      <c r="BF18" s="220">
        <v>0</v>
      </c>
      <c r="BG18" s="220">
        <v>0</v>
      </c>
      <c r="BH18" s="220">
        <v>0</v>
      </c>
      <c r="BI18" s="220">
        <v>0</v>
      </c>
    </row>
    <row r="19" spans="2:61">
      <c r="B19" s="252"/>
      <c r="C19" s="100"/>
      <c r="D19" s="118" t="s">
        <v>244</v>
      </c>
      <c r="E19" s="378">
        <f>SUM(F19:BI19)</f>
        <v>12117403.198987253</v>
      </c>
      <c r="F19" s="220">
        <v>0</v>
      </c>
      <c r="G19" s="220">
        <v>0</v>
      </c>
      <c r="H19" s="220">
        <v>0</v>
      </c>
      <c r="I19" s="220">
        <v>0</v>
      </c>
      <c r="J19" s="220">
        <v>0</v>
      </c>
      <c r="K19" s="220">
        <v>0</v>
      </c>
      <c r="L19" s="220">
        <v>0</v>
      </c>
      <c r="M19" s="220">
        <v>0</v>
      </c>
      <c r="N19" s="220">
        <v>0</v>
      </c>
      <c r="O19" s="220">
        <v>0</v>
      </c>
      <c r="P19" s="220">
        <v>0</v>
      </c>
      <c r="Q19" s="220">
        <v>0</v>
      </c>
      <c r="R19" s="220">
        <v>0</v>
      </c>
      <c r="S19" s="220">
        <v>0</v>
      </c>
      <c r="T19" s="220">
        <v>0</v>
      </c>
      <c r="U19" s="220">
        <v>0</v>
      </c>
      <c r="V19" s="220">
        <v>0</v>
      </c>
      <c r="W19" s="220">
        <v>0</v>
      </c>
      <c r="X19" s="220">
        <v>0</v>
      </c>
      <c r="Y19" s="220">
        <v>0</v>
      </c>
      <c r="Z19" s="220">
        <v>0</v>
      </c>
      <c r="AA19" s="220">
        <v>0</v>
      </c>
      <c r="AB19" s="220">
        <v>0</v>
      </c>
      <c r="AC19" s="220">
        <v>0</v>
      </c>
      <c r="AD19" s="220">
        <v>0</v>
      </c>
      <c r="AE19" s="220">
        <v>0</v>
      </c>
      <c r="AF19" s="220">
        <v>0</v>
      </c>
      <c r="AG19" s="220">
        <v>0</v>
      </c>
      <c r="AH19" s="220">
        <v>0</v>
      </c>
      <c r="AI19" s="220">
        <v>0</v>
      </c>
      <c r="AJ19" s="220">
        <v>0</v>
      </c>
      <c r="AK19" s="220">
        <v>0</v>
      </c>
      <c r="AL19" s="220">
        <v>0</v>
      </c>
      <c r="AM19" s="220">
        <v>0</v>
      </c>
      <c r="AN19" s="220">
        <v>0</v>
      </c>
      <c r="AO19" s="220">
        <v>0</v>
      </c>
      <c r="AP19" s="220">
        <v>0</v>
      </c>
      <c r="AQ19" s="220">
        <v>0</v>
      </c>
      <c r="AR19" s="220">
        <v>0</v>
      </c>
      <c r="AS19" s="220">
        <v>0</v>
      </c>
      <c r="AT19" s="220">
        <v>0</v>
      </c>
      <c r="AU19" s="220">
        <v>0</v>
      </c>
      <c r="AV19" s="220">
        <v>90019.810758614331</v>
      </c>
      <c r="AW19" s="220">
        <v>115771.50165277181</v>
      </c>
      <c r="AX19" s="220">
        <v>924863.52249870123</v>
      </c>
      <c r="AY19" s="220">
        <v>886384.76065712713</v>
      </c>
      <c r="AZ19" s="220">
        <v>376233.19034000655</v>
      </c>
      <c r="BA19" s="220">
        <v>627244.19524766051</v>
      </c>
      <c r="BB19" s="220">
        <v>911721.22386247735</v>
      </c>
      <c r="BC19" s="220">
        <v>793338.2710934222</v>
      </c>
      <c r="BD19" s="220">
        <v>467679.08546119783</v>
      </c>
      <c r="BE19" s="220">
        <v>2086408.786981392</v>
      </c>
      <c r="BF19" s="220">
        <v>1308586.6838890722</v>
      </c>
      <c r="BG19" s="220">
        <v>379735.29965312884</v>
      </c>
      <c r="BH19" s="220">
        <v>1713618.2175337509</v>
      </c>
      <c r="BI19" s="220">
        <v>1435798.6493579298</v>
      </c>
    </row>
    <row r="20" spans="2:61">
      <c r="B20" s="252"/>
      <c r="C20" s="100"/>
      <c r="D20" s="118" t="s">
        <v>344</v>
      </c>
      <c r="E20" s="378">
        <f t="shared" si="1"/>
        <v>0</v>
      </c>
      <c r="F20" s="220">
        <v>0</v>
      </c>
      <c r="G20" s="220">
        <v>0</v>
      </c>
      <c r="H20" s="220">
        <v>0</v>
      </c>
      <c r="I20" s="220">
        <v>0</v>
      </c>
      <c r="J20" s="220">
        <v>0</v>
      </c>
      <c r="K20" s="220">
        <v>0</v>
      </c>
      <c r="L20" s="220">
        <v>0</v>
      </c>
      <c r="M20" s="220">
        <v>0</v>
      </c>
      <c r="N20" s="220">
        <v>0</v>
      </c>
      <c r="O20" s="220">
        <v>0</v>
      </c>
      <c r="P20" s="220">
        <v>0</v>
      </c>
      <c r="Q20" s="220">
        <v>0</v>
      </c>
      <c r="R20" s="220">
        <v>0</v>
      </c>
      <c r="S20" s="220">
        <v>0</v>
      </c>
      <c r="T20" s="220">
        <v>0</v>
      </c>
      <c r="U20" s="220">
        <v>0</v>
      </c>
      <c r="V20" s="220">
        <v>0</v>
      </c>
      <c r="W20" s="220">
        <v>0</v>
      </c>
      <c r="X20" s="220">
        <v>0</v>
      </c>
      <c r="Y20" s="220">
        <v>0</v>
      </c>
      <c r="Z20" s="220">
        <v>0</v>
      </c>
      <c r="AA20" s="220">
        <v>0</v>
      </c>
      <c r="AB20" s="220">
        <v>0</v>
      </c>
      <c r="AC20" s="220">
        <v>0</v>
      </c>
      <c r="AD20" s="220">
        <v>0</v>
      </c>
      <c r="AE20" s="220">
        <v>0</v>
      </c>
      <c r="AF20" s="220">
        <v>0</v>
      </c>
      <c r="AG20" s="220">
        <v>0</v>
      </c>
      <c r="AH20" s="220">
        <v>0</v>
      </c>
      <c r="AI20" s="220">
        <v>0</v>
      </c>
      <c r="AJ20" s="220">
        <v>0</v>
      </c>
      <c r="AK20" s="220">
        <v>0</v>
      </c>
      <c r="AL20" s="220">
        <v>0</v>
      </c>
      <c r="AM20" s="220">
        <v>0</v>
      </c>
      <c r="AN20" s="220">
        <v>0</v>
      </c>
      <c r="AO20" s="220">
        <v>0</v>
      </c>
      <c r="AP20" s="220">
        <v>0</v>
      </c>
      <c r="AQ20" s="220">
        <v>0</v>
      </c>
      <c r="AR20" s="220">
        <v>0</v>
      </c>
      <c r="AS20" s="220">
        <v>0</v>
      </c>
      <c r="AT20" s="220">
        <v>0</v>
      </c>
      <c r="AU20" s="220">
        <v>0</v>
      </c>
      <c r="AV20" s="220">
        <v>0</v>
      </c>
      <c r="AW20" s="220">
        <v>0</v>
      </c>
      <c r="AX20" s="220">
        <v>0</v>
      </c>
      <c r="AY20" s="220">
        <v>0</v>
      </c>
      <c r="AZ20" s="220">
        <v>0</v>
      </c>
      <c r="BA20" s="220">
        <v>0</v>
      </c>
      <c r="BB20" s="220">
        <v>0</v>
      </c>
      <c r="BC20" s="220">
        <v>0</v>
      </c>
      <c r="BD20" s="220">
        <v>0</v>
      </c>
      <c r="BE20" s="220">
        <v>0</v>
      </c>
      <c r="BF20" s="220">
        <v>0</v>
      </c>
      <c r="BG20" s="220">
        <v>0</v>
      </c>
      <c r="BH20" s="220">
        <v>0</v>
      </c>
      <c r="BI20" s="220">
        <v>0</v>
      </c>
    </row>
    <row r="21" spans="2:61">
      <c r="B21" s="252"/>
      <c r="C21" s="100"/>
      <c r="D21" s="118" t="s">
        <v>345</v>
      </c>
      <c r="E21" s="378">
        <f t="shared" si="1"/>
        <v>-1098229.5002135481</v>
      </c>
      <c r="F21" s="220">
        <v>0</v>
      </c>
      <c r="G21" s="220">
        <v>0</v>
      </c>
      <c r="H21" s="220">
        <v>0</v>
      </c>
      <c r="I21" s="220">
        <v>0</v>
      </c>
      <c r="J21" s="220">
        <v>0</v>
      </c>
      <c r="K21" s="220">
        <v>0</v>
      </c>
      <c r="L21" s="220">
        <v>0</v>
      </c>
      <c r="M21" s="220">
        <v>0</v>
      </c>
      <c r="N21" s="220">
        <v>0</v>
      </c>
      <c r="O21" s="220">
        <v>0</v>
      </c>
      <c r="P21" s="220">
        <v>0</v>
      </c>
      <c r="Q21" s="220">
        <v>0</v>
      </c>
      <c r="R21" s="220">
        <v>0</v>
      </c>
      <c r="S21" s="220">
        <v>0</v>
      </c>
      <c r="T21" s="220">
        <v>0</v>
      </c>
      <c r="U21" s="220">
        <v>0</v>
      </c>
      <c r="V21" s="220">
        <v>0</v>
      </c>
      <c r="W21" s="220">
        <v>0</v>
      </c>
      <c r="X21" s="220">
        <v>0</v>
      </c>
      <c r="Y21" s="220">
        <v>0</v>
      </c>
      <c r="Z21" s="220">
        <v>0</v>
      </c>
      <c r="AA21" s="220">
        <v>0</v>
      </c>
      <c r="AB21" s="220">
        <v>0</v>
      </c>
      <c r="AC21" s="220">
        <v>0</v>
      </c>
      <c r="AD21" s="220">
        <v>0</v>
      </c>
      <c r="AE21" s="220">
        <v>0</v>
      </c>
      <c r="AF21" s="220">
        <v>0</v>
      </c>
      <c r="AG21" s="220">
        <v>0</v>
      </c>
      <c r="AH21" s="220">
        <v>0</v>
      </c>
      <c r="AI21" s="220">
        <v>0</v>
      </c>
      <c r="AJ21" s="220">
        <v>0</v>
      </c>
      <c r="AK21" s="220">
        <v>0</v>
      </c>
      <c r="AL21" s="220">
        <v>0</v>
      </c>
      <c r="AM21" s="220">
        <v>0</v>
      </c>
      <c r="AN21" s="220">
        <v>0</v>
      </c>
      <c r="AO21" s="220">
        <v>0</v>
      </c>
      <c r="AP21" s="220">
        <v>0</v>
      </c>
      <c r="AQ21" s="220">
        <v>0</v>
      </c>
      <c r="AR21" s="220">
        <v>0</v>
      </c>
      <c r="AS21" s="220">
        <v>0</v>
      </c>
      <c r="AT21" s="220">
        <v>0</v>
      </c>
      <c r="AU21" s="220">
        <v>0</v>
      </c>
      <c r="AV21" s="220">
        <v>0</v>
      </c>
      <c r="AW21" s="220">
        <v>0</v>
      </c>
      <c r="AX21" s="220">
        <v>0</v>
      </c>
      <c r="AY21" s="220">
        <v>0</v>
      </c>
      <c r="AZ21" s="220">
        <v>0</v>
      </c>
      <c r="BA21" s="220">
        <v>0</v>
      </c>
      <c r="BB21" s="220">
        <v>0</v>
      </c>
      <c r="BC21" s="220">
        <v>-17730.939020082678</v>
      </c>
      <c r="BD21" s="220">
        <v>-50872.352865366236</v>
      </c>
      <c r="BE21" s="220">
        <v>-404937.61733326025</v>
      </c>
      <c r="BF21" s="220">
        <v>-4973.0143988199015</v>
      </c>
      <c r="BG21" s="220">
        <v>-62417.657606294306</v>
      </c>
      <c r="BH21" s="220">
        <v>-23844.058230312861</v>
      </c>
      <c r="BI21" s="220">
        <v>-533453.86075941182</v>
      </c>
    </row>
    <row r="22" spans="2:61">
      <c r="B22" s="252"/>
      <c r="C22" s="100"/>
      <c r="D22" s="118" t="s">
        <v>346</v>
      </c>
      <c r="E22" s="378">
        <f t="shared" si="1"/>
        <v>2531633.5868489128</v>
      </c>
      <c r="F22" s="220">
        <v>0</v>
      </c>
      <c r="G22" s="220">
        <v>0</v>
      </c>
      <c r="H22" s="220">
        <v>0</v>
      </c>
      <c r="I22" s="220">
        <v>0</v>
      </c>
      <c r="J22" s="220">
        <v>0</v>
      </c>
      <c r="K22" s="220">
        <v>0</v>
      </c>
      <c r="L22" s="220">
        <v>0</v>
      </c>
      <c r="M22" s="220">
        <v>0</v>
      </c>
      <c r="N22" s="220">
        <v>0</v>
      </c>
      <c r="O22" s="220">
        <v>0</v>
      </c>
      <c r="P22" s="220">
        <v>0</v>
      </c>
      <c r="Q22" s="220">
        <v>0</v>
      </c>
      <c r="R22" s="220">
        <v>0</v>
      </c>
      <c r="S22" s="220">
        <v>0</v>
      </c>
      <c r="T22" s="220">
        <v>0</v>
      </c>
      <c r="U22" s="220">
        <v>0</v>
      </c>
      <c r="V22" s="220">
        <v>0</v>
      </c>
      <c r="W22" s="220">
        <v>0</v>
      </c>
      <c r="X22" s="220">
        <v>0</v>
      </c>
      <c r="Y22" s="220">
        <v>0</v>
      </c>
      <c r="Z22" s="220">
        <v>0</v>
      </c>
      <c r="AA22" s="220">
        <v>0</v>
      </c>
      <c r="AB22" s="220">
        <v>0</v>
      </c>
      <c r="AC22" s="220">
        <v>0</v>
      </c>
      <c r="AD22" s="220">
        <v>0</v>
      </c>
      <c r="AE22" s="220">
        <v>0</v>
      </c>
      <c r="AF22" s="220">
        <v>0</v>
      </c>
      <c r="AG22" s="220">
        <v>0</v>
      </c>
      <c r="AH22" s="220">
        <v>0</v>
      </c>
      <c r="AI22" s="220">
        <v>0</v>
      </c>
      <c r="AJ22" s="220">
        <v>0</v>
      </c>
      <c r="AK22" s="220">
        <v>0</v>
      </c>
      <c r="AL22" s="220">
        <v>0</v>
      </c>
      <c r="AM22" s="220">
        <v>0</v>
      </c>
      <c r="AN22" s="220">
        <v>0</v>
      </c>
      <c r="AO22" s="220">
        <v>0</v>
      </c>
      <c r="AP22" s="220">
        <v>0</v>
      </c>
      <c r="AQ22" s="220">
        <v>0</v>
      </c>
      <c r="AR22" s="220">
        <v>0</v>
      </c>
      <c r="AS22" s="220">
        <v>0</v>
      </c>
      <c r="AT22" s="220">
        <v>0</v>
      </c>
      <c r="AU22" s="220">
        <v>0</v>
      </c>
      <c r="AV22" s="220">
        <v>0</v>
      </c>
      <c r="AW22" s="220">
        <v>0</v>
      </c>
      <c r="AX22" s="220">
        <v>0</v>
      </c>
      <c r="AY22" s="220">
        <v>0</v>
      </c>
      <c r="AZ22" s="220">
        <v>0</v>
      </c>
      <c r="BA22" s="220">
        <v>0</v>
      </c>
      <c r="BB22" s="220">
        <v>0</v>
      </c>
      <c r="BC22" s="220">
        <v>643218.55856644281</v>
      </c>
      <c r="BD22" s="220">
        <v>147747.22936329289</v>
      </c>
      <c r="BE22" s="220">
        <v>157759.44189678025</v>
      </c>
      <c r="BF22" s="220">
        <v>308805.41369198653</v>
      </c>
      <c r="BG22" s="220">
        <v>322131.15190600528</v>
      </c>
      <c r="BH22" s="220">
        <v>228295.43914681103</v>
      </c>
      <c r="BI22" s="220">
        <v>723676.35227759345</v>
      </c>
    </row>
    <row r="23" spans="2:61">
      <c r="B23" s="252"/>
      <c r="C23" s="100"/>
      <c r="D23" s="119" t="s">
        <v>308</v>
      </c>
      <c r="E23" s="378">
        <f t="shared" si="1"/>
        <v>13550807.285622615</v>
      </c>
      <c r="F23" s="221">
        <f>SUM(F18:F22)</f>
        <v>0</v>
      </c>
      <c r="G23" s="221">
        <f t="shared" ref="G23:BH23" si="4">SUM(G18:G22)</f>
        <v>0</v>
      </c>
      <c r="H23" s="221">
        <f t="shared" si="4"/>
        <v>0</v>
      </c>
      <c r="I23" s="221">
        <f t="shared" si="4"/>
        <v>0</v>
      </c>
      <c r="J23" s="221">
        <f t="shared" si="4"/>
        <v>0</v>
      </c>
      <c r="K23" s="221">
        <f t="shared" si="4"/>
        <v>0</v>
      </c>
      <c r="L23" s="221">
        <f t="shared" si="4"/>
        <v>0</v>
      </c>
      <c r="M23" s="221">
        <f t="shared" si="4"/>
        <v>0</v>
      </c>
      <c r="N23" s="221">
        <f t="shared" si="4"/>
        <v>0</v>
      </c>
      <c r="O23" s="221">
        <f t="shared" si="4"/>
        <v>0</v>
      </c>
      <c r="P23" s="221">
        <f t="shared" si="4"/>
        <v>0</v>
      </c>
      <c r="Q23" s="221">
        <f t="shared" si="4"/>
        <v>0</v>
      </c>
      <c r="R23" s="221">
        <f t="shared" si="4"/>
        <v>0</v>
      </c>
      <c r="S23" s="221">
        <f t="shared" si="4"/>
        <v>0</v>
      </c>
      <c r="T23" s="221">
        <f t="shared" si="4"/>
        <v>0</v>
      </c>
      <c r="U23" s="221">
        <f t="shared" si="4"/>
        <v>0</v>
      </c>
      <c r="V23" s="221">
        <f t="shared" si="4"/>
        <v>0</v>
      </c>
      <c r="W23" s="221">
        <f t="shared" si="4"/>
        <v>0</v>
      </c>
      <c r="X23" s="221">
        <f t="shared" si="4"/>
        <v>0</v>
      </c>
      <c r="Y23" s="221">
        <f t="shared" si="4"/>
        <v>0</v>
      </c>
      <c r="Z23" s="221">
        <f t="shared" si="4"/>
        <v>0</v>
      </c>
      <c r="AA23" s="221">
        <f t="shared" si="4"/>
        <v>0</v>
      </c>
      <c r="AB23" s="221">
        <f t="shared" si="4"/>
        <v>0</v>
      </c>
      <c r="AC23" s="221">
        <f t="shared" si="4"/>
        <v>0</v>
      </c>
      <c r="AD23" s="221">
        <f t="shared" si="4"/>
        <v>0</v>
      </c>
      <c r="AE23" s="221">
        <f t="shared" si="4"/>
        <v>0</v>
      </c>
      <c r="AF23" s="221">
        <f t="shared" si="4"/>
        <v>0</v>
      </c>
      <c r="AG23" s="221">
        <f t="shared" si="4"/>
        <v>0</v>
      </c>
      <c r="AH23" s="221">
        <f t="shared" si="4"/>
        <v>0</v>
      </c>
      <c r="AI23" s="221">
        <f t="shared" si="4"/>
        <v>0</v>
      </c>
      <c r="AJ23" s="221">
        <f t="shared" si="4"/>
        <v>0</v>
      </c>
      <c r="AK23" s="221">
        <f t="shared" si="4"/>
        <v>0</v>
      </c>
      <c r="AL23" s="221">
        <f t="shared" si="4"/>
        <v>0</v>
      </c>
      <c r="AM23" s="221">
        <f t="shared" si="4"/>
        <v>0</v>
      </c>
      <c r="AN23" s="221">
        <f t="shared" si="4"/>
        <v>0</v>
      </c>
      <c r="AO23" s="221">
        <f t="shared" si="4"/>
        <v>0</v>
      </c>
      <c r="AP23" s="221">
        <f t="shared" si="4"/>
        <v>0</v>
      </c>
      <c r="AQ23" s="221">
        <f t="shared" si="4"/>
        <v>0</v>
      </c>
      <c r="AR23" s="221">
        <f t="shared" si="4"/>
        <v>0</v>
      </c>
      <c r="AS23" s="221">
        <f t="shared" si="4"/>
        <v>0</v>
      </c>
      <c r="AT23" s="221">
        <f t="shared" si="4"/>
        <v>0</v>
      </c>
      <c r="AU23" s="221">
        <f t="shared" si="4"/>
        <v>0</v>
      </c>
      <c r="AV23" s="221">
        <f t="shared" si="4"/>
        <v>90019.810758614331</v>
      </c>
      <c r="AW23" s="221">
        <f t="shared" si="4"/>
        <v>115771.50165277181</v>
      </c>
      <c r="AX23" s="221">
        <f t="shared" si="4"/>
        <v>924863.52249870123</v>
      </c>
      <c r="AY23" s="221">
        <f t="shared" si="4"/>
        <v>886384.76065712713</v>
      </c>
      <c r="AZ23" s="221">
        <f t="shared" si="4"/>
        <v>376233.19034000655</v>
      </c>
      <c r="BA23" s="221">
        <f t="shared" si="4"/>
        <v>627244.19524766051</v>
      </c>
      <c r="BB23" s="221">
        <f t="shared" si="4"/>
        <v>911721.22386247735</v>
      </c>
      <c r="BC23" s="221">
        <f t="shared" si="4"/>
        <v>1418825.8906397824</v>
      </c>
      <c r="BD23" s="221">
        <f t="shared" si="4"/>
        <v>564553.96195912454</v>
      </c>
      <c r="BE23" s="221">
        <f t="shared" si="4"/>
        <v>1839230.611544912</v>
      </c>
      <c r="BF23" s="221">
        <f t="shared" si="4"/>
        <v>1612419.0831822387</v>
      </c>
      <c r="BG23" s="221">
        <f t="shared" si="4"/>
        <v>639448.7939528398</v>
      </c>
      <c r="BH23" s="221">
        <f t="shared" si="4"/>
        <v>1918069.5984502491</v>
      </c>
      <c r="BI23" s="221">
        <f t="shared" ref="BI23" si="5">SUM(BI18:BI22)</f>
        <v>1626021.1408761116</v>
      </c>
    </row>
    <row r="24" spans="2:61">
      <c r="B24" s="252"/>
      <c r="C24" s="100"/>
      <c r="D24" s="119" t="s">
        <v>82</v>
      </c>
      <c r="E24" s="378">
        <f>E16+E23</f>
        <v>261886274.53905731</v>
      </c>
      <c r="F24" s="221">
        <f t="shared" ref="F24:BH24" si="6">F16+F23</f>
        <v>0</v>
      </c>
      <c r="G24" s="221">
        <f t="shared" si="6"/>
        <v>0</v>
      </c>
      <c r="H24" s="221">
        <f t="shared" si="6"/>
        <v>0</v>
      </c>
      <c r="I24" s="221">
        <f t="shared" si="6"/>
        <v>0</v>
      </c>
      <c r="J24" s="221">
        <f t="shared" si="6"/>
        <v>0</v>
      </c>
      <c r="K24" s="221">
        <f t="shared" si="6"/>
        <v>0</v>
      </c>
      <c r="L24" s="221">
        <f t="shared" si="6"/>
        <v>0</v>
      </c>
      <c r="M24" s="221">
        <f t="shared" si="6"/>
        <v>0</v>
      </c>
      <c r="N24" s="221">
        <f t="shared" si="6"/>
        <v>0</v>
      </c>
      <c r="O24" s="221">
        <f t="shared" si="6"/>
        <v>0</v>
      </c>
      <c r="P24" s="221">
        <f t="shared" si="6"/>
        <v>0</v>
      </c>
      <c r="Q24" s="221">
        <f t="shared" si="6"/>
        <v>0</v>
      </c>
      <c r="R24" s="221">
        <f t="shared" si="6"/>
        <v>0</v>
      </c>
      <c r="S24" s="221">
        <f t="shared" si="6"/>
        <v>0</v>
      </c>
      <c r="T24" s="221">
        <f t="shared" si="6"/>
        <v>0</v>
      </c>
      <c r="U24" s="221">
        <f t="shared" si="6"/>
        <v>0</v>
      </c>
      <c r="V24" s="221">
        <f t="shared" si="6"/>
        <v>0</v>
      </c>
      <c r="W24" s="221">
        <f t="shared" si="6"/>
        <v>0</v>
      </c>
      <c r="X24" s="221">
        <f t="shared" si="6"/>
        <v>0</v>
      </c>
      <c r="Y24" s="221">
        <f t="shared" si="6"/>
        <v>0</v>
      </c>
      <c r="Z24" s="221">
        <f t="shared" si="6"/>
        <v>0</v>
      </c>
      <c r="AA24" s="221">
        <f t="shared" si="6"/>
        <v>0</v>
      </c>
      <c r="AB24" s="221">
        <f t="shared" si="6"/>
        <v>0</v>
      </c>
      <c r="AC24" s="221">
        <f t="shared" si="6"/>
        <v>0</v>
      </c>
      <c r="AD24" s="221">
        <f t="shared" si="6"/>
        <v>81426131.116600782</v>
      </c>
      <c r="AE24" s="221">
        <f t="shared" si="6"/>
        <v>67584.146151089575</v>
      </c>
      <c r="AF24" s="221">
        <f t="shared" si="6"/>
        <v>6758.4146151090972</v>
      </c>
      <c r="AG24" s="221">
        <f t="shared" si="6"/>
        <v>55049412.63713707</v>
      </c>
      <c r="AH24" s="221">
        <f t="shared" si="6"/>
        <v>23654.451152881142</v>
      </c>
      <c r="AI24" s="221">
        <f t="shared" si="6"/>
        <v>18766445.448367044</v>
      </c>
      <c r="AJ24" s="221">
        <f t="shared" si="6"/>
        <v>145305.91422484303</v>
      </c>
      <c r="AK24" s="221">
        <f t="shared" si="6"/>
        <v>70963.353458644357</v>
      </c>
      <c r="AL24" s="221">
        <f t="shared" si="6"/>
        <v>1104998.1077203024</v>
      </c>
      <c r="AM24" s="221">
        <f t="shared" si="6"/>
        <v>231047.36079910886</v>
      </c>
      <c r="AN24" s="221">
        <f t="shared" si="6"/>
        <v>11918986.998897316</v>
      </c>
      <c r="AO24" s="221">
        <f t="shared" si="6"/>
        <v>121193.14619768773</v>
      </c>
      <c r="AP24" s="221">
        <f t="shared" si="6"/>
        <v>60825.731535980478</v>
      </c>
      <c r="AQ24" s="221">
        <f t="shared" si="6"/>
        <v>441752.84254216385</v>
      </c>
      <c r="AR24" s="221">
        <f t="shared" si="6"/>
        <v>13350675.452393381</v>
      </c>
      <c r="AS24" s="221">
        <f t="shared" si="6"/>
        <v>18514512.290364731</v>
      </c>
      <c r="AT24" s="221">
        <f t="shared" si="6"/>
        <v>231026.81328827399</v>
      </c>
      <c r="AU24" s="221">
        <f t="shared" si="6"/>
        <v>163738.62568423798</v>
      </c>
      <c r="AV24" s="221">
        <f t="shared" si="6"/>
        <v>171120.78613992163</v>
      </c>
      <c r="AW24" s="221">
        <f t="shared" si="6"/>
        <v>27546168.284920521</v>
      </c>
      <c r="AX24" s="221">
        <f t="shared" si="6"/>
        <v>5310295.5731527731</v>
      </c>
      <c r="AY24" s="221">
        <f t="shared" si="6"/>
        <v>1124369.321353527</v>
      </c>
      <c r="AZ24" s="221">
        <f t="shared" si="6"/>
        <v>617839.74083604268</v>
      </c>
      <c r="BA24" s="221">
        <f t="shared" si="6"/>
        <v>1226039.5882985271</v>
      </c>
      <c r="BB24" s="221">
        <f t="shared" si="6"/>
        <v>1374722.5761621743</v>
      </c>
      <c r="BC24" s="221">
        <f t="shared" si="6"/>
        <v>6115883.4807305466</v>
      </c>
      <c r="BD24" s="221">
        <f t="shared" si="6"/>
        <v>913496.97564105887</v>
      </c>
      <c r="BE24" s="221">
        <f t="shared" si="6"/>
        <v>3334711.6823775973</v>
      </c>
      <c r="BF24" s="221">
        <f t="shared" si="6"/>
        <v>4108800.3271459797</v>
      </c>
      <c r="BG24" s="221">
        <f t="shared" si="6"/>
        <v>3168119.3025349746</v>
      </c>
      <c r="BH24" s="221">
        <f t="shared" si="6"/>
        <v>2996827.9635948888</v>
      </c>
      <c r="BI24" s="221">
        <f t="shared" ref="BI24" si="7">BI16+BI23</f>
        <v>2182866.0850380505</v>
      </c>
    </row>
    <row r="25" spans="2:61">
      <c r="B25" s="252"/>
      <c r="C25" s="122" t="s">
        <v>83</v>
      </c>
      <c r="D25" s="398"/>
      <c r="E25" s="378"/>
      <c r="F25" s="395"/>
      <c r="G25" s="395"/>
      <c r="H25" s="395"/>
      <c r="I25" s="395"/>
      <c r="J25" s="395"/>
      <c r="K25" s="395"/>
      <c r="L25" s="395"/>
      <c r="M25" s="395"/>
      <c r="N25" s="395"/>
      <c r="O25" s="395"/>
      <c r="P25" s="395"/>
      <c r="Q25" s="395"/>
      <c r="R25" s="395"/>
      <c r="S25" s="395"/>
      <c r="T25" s="395"/>
      <c r="U25" s="395"/>
      <c r="V25" s="395"/>
      <c r="W25" s="395"/>
      <c r="X25" s="395"/>
      <c r="Y25" s="395"/>
      <c r="Z25" s="395"/>
      <c r="AA25" s="395"/>
      <c r="AB25" s="395"/>
      <c r="AC25" s="395"/>
      <c r="AD25" s="395"/>
      <c r="AE25" s="395"/>
      <c r="AF25" s="395"/>
      <c r="AG25" s="395"/>
      <c r="AH25" s="395"/>
      <c r="AI25" s="395"/>
      <c r="AJ25" s="395"/>
      <c r="AK25" s="395"/>
      <c r="AL25" s="395"/>
      <c r="AM25" s="395"/>
      <c r="AN25" s="395"/>
      <c r="AO25" s="395"/>
      <c r="AP25" s="395"/>
      <c r="AQ25" s="395"/>
      <c r="AR25" s="395"/>
      <c r="AS25" s="395"/>
      <c r="AT25" s="395"/>
      <c r="AU25" s="395"/>
      <c r="AV25" s="395"/>
      <c r="AW25" s="395"/>
      <c r="AX25" s="395"/>
      <c r="AY25" s="395"/>
      <c r="AZ25" s="395"/>
      <c r="BA25" s="395"/>
      <c r="BB25" s="395"/>
      <c r="BC25" s="395"/>
      <c r="BD25" s="395"/>
      <c r="BE25" s="395"/>
      <c r="BF25" s="395"/>
      <c r="BG25" s="395"/>
      <c r="BH25" s="395"/>
      <c r="BI25" s="395"/>
    </row>
    <row r="26" spans="2:61">
      <c r="B26" s="317" t="s">
        <v>350</v>
      </c>
      <c r="C26" s="100"/>
      <c r="D26" s="120" t="s">
        <v>84</v>
      </c>
      <c r="E26" s="378">
        <f t="shared" ref="E26:E32" si="8">SUM(F26:BI26)</f>
        <v>744015448.35761297</v>
      </c>
      <c r="F26" s="220">
        <v>0</v>
      </c>
      <c r="G26" s="220">
        <v>0</v>
      </c>
      <c r="H26" s="220">
        <v>0</v>
      </c>
      <c r="I26" s="220">
        <v>0</v>
      </c>
      <c r="J26" s="220">
        <v>0</v>
      </c>
      <c r="K26" s="220">
        <v>0</v>
      </c>
      <c r="L26" s="220">
        <v>0</v>
      </c>
      <c r="M26" s="220">
        <v>0</v>
      </c>
      <c r="N26" s="220">
        <v>0</v>
      </c>
      <c r="O26" s="220">
        <v>0</v>
      </c>
      <c r="P26" s="220">
        <v>0</v>
      </c>
      <c r="Q26" s="220">
        <v>0</v>
      </c>
      <c r="R26" s="220">
        <v>0</v>
      </c>
      <c r="S26" s="220">
        <v>0</v>
      </c>
      <c r="T26" s="220">
        <v>0</v>
      </c>
      <c r="U26" s="220">
        <v>0</v>
      </c>
      <c r="V26" s="220">
        <v>0</v>
      </c>
      <c r="W26" s="220">
        <v>0</v>
      </c>
      <c r="X26" s="220">
        <v>0</v>
      </c>
      <c r="Y26" s="220">
        <v>0</v>
      </c>
      <c r="Z26" s="220">
        <v>0</v>
      </c>
      <c r="AA26" s="220">
        <v>0</v>
      </c>
      <c r="AB26" s="220">
        <v>0</v>
      </c>
      <c r="AC26" s="220">
        <v>0</v>
      </c>
      <c r="AD26" s="220">
        <v>5252813.9309894936</v>
      </c>
      <c r="AE26" s="220">
        <v>9840814.1549305934</v>
      </c>
      <c r="AF26" s="220">
        <v>8886108.0958538819</v>
      </c>
      <c r="AG26" s="220">
        <v>11338857.511217762</v>
      </c>
      <c r="AH26" s="220">
        <v>12520000</v>
      </c>
      <c r="AI26" s="220">
        <v>13969000</v>
      </c>
      <c r="AJ26" s="220">
        <v>13844000</v>
      </c>
      <c r="AK26" s="220">
        <v>14019000</v>
      </c>
      <c r="AL26" s="220">
        <v>14019000</v>
      </c>
      <c r="AM26" s="220">
        <v>14832000</v>
      </c>
      <c r="AN26" s="220">
        <v>17905010</v>
      </c>
      <c r="AO26" s="220">
        <v>20475000</v>
      </c>
      <c r="AP26" s="220">
        <v>20752271.469999999</v>
      </c>
      <c r="AQ26" s="220">
        <v>21030940.52</v>
      </c>
      <c r="AR26" s="220">
        <v>21841311.350000001</v>
      </c>
      <c r="AS26" s="220">
        <v>25467257.205801748</v>
      </c>
      <c r="AT26" s="220">
        <v>27718226.271175876</v>
      </c>
      <c r="AU26" s="220">
        <v>33958918.861175872</v>
      </c>
      <c r="AV26" s="220">
        <v>15943599.425587939</v>
      </c>
      <c r="AW26" s="220">
        <v>42634277.141175881</v>
      </c>
      <c r="AX26" s="220">
        <v>36354361.001175866</v>
      </c>
      <c r="AY26" s="220">
        <v>29859449.221175872</v>
      </c>
      <c r="AZ26" s="220">
        <v>30122248.311175875</v>
      </c>
      <c r="BA26" s="220">
        <v>30202705.541175876</v>
      </c>
      <c r="BB26" s="220">
        <v>30262076.132578515</v>
      </c>
      <c r="BC26" s="220">
        <v>30940334.371175874</v>
      </c>
      <c r="BD26" s="220">
        <v>28622219.960000001</v>
      </c>
      <c r="BE26" s="220">
        <v>29604839.020000003</v>
      </c>
      <c r="BF26" s="220">
        <v>31976439.960000001</v>
      </c>
      <c r="BG26" s="220">
        <v>31811190.691245858</v>
      </c>
      <c r="BH26" s="220">
        <v>33099667.850000009</v>
      </c>
      <c r="BI26" s="220">
        <v>34911510.359999999</v>
      </c>
    </row>
    <row r="27" spans="2:61">
      <c r="B27" s="317" t="s">
        <v>350</v>
      </c>
      <c r="C27" s="100"/>
      <c r="D27" s="120" t="s">
        <v>85</v>
      </c>
      <c r="E27" s="378">
        <f t="shared" si="8"/>
        <v>-133383100.74878016</v>
      </c>
      <c r="F27" s="220">
        <v>0</v>
      </c>
      <c r="G27" s="220">
        <v>0</v>
      </c>
      <c r="H27" s="220">
        <v>0</v>
      </c>
      <c r="I27" s="220">
        <v>0</v>
      </c>
      <c r="J27" s="220">
        <v>0</v>
      </c>
      <c r="K27" s="220">
        <v>0</v>
      </c>
      <c r="L27" s="220">
        <v>0</v>
      </c>
      <c r="M27" s="220">
        <v>0</v>
      </c>
      <c r="N27" s="220">
        <v>0</v>
      </c>
      <c r="O27" s="220">
        <v>0</v>
      </c>
      <c r="P27" s="220">
        <v>0</v>
      </c>
      <c r="Q27" s="220">
        <v>0</v>
      </c>
      <c r="R27" s="220">
        <v>0</v>
      </c>
      <c r="S27" s="220">
        <v>0</v>
      </c>
      <c r="T27" s="220">
        <v>0</v>
      </c>
      <c r="U27" s="220">
        <v>0</v>
      </c>
      <c r="V27" s="220">
        <v>0</v>
      </c>
      <c r="W27" s="220">
        <v>0</v>
      </c>
      <c r="X27" s="220">
        <v>0</v>
      </c>
      <c r="Y27" s="220">
        <v>0</v>
      </c>
      <c r="Z27" s="220">
        <v>0</v>
      </c>
      <c r="AA27" s="220">
        <v>0</v>
      </c>
      <c r="AB27" s="220">
        <v>0</v>
      </c>
      <c r="AC27" s="220">
        <v>0</v>
      </c>
      <c r="AD27" s="220">
        <v>0</v>
      </c>
      <c r="AE27" s="220">
        <v>0</v>
      </c>
      <c r="AF27" s="220">
        <v>0</v>
      </c>
      <c r="AG27" s="220">
        <v>-293000</v>
      </c>
      <c r="AH27" s="220">
        <v>-749000</v>
      </c>
      <c r="AI27" s="220">
        <v>-916000</v>
      </c>
      <c r="AJ27" s="220">
        <v>-851000</v>
      </c>
      <c r="AK27" s="220">
        <v>-840000</v>
      </c>
      <c r="AL27" s="220">
        <v>-1642000</v>
      </c>
      <c r="AM27" s="220">
        <v>-2148000</v>
      </c>
      <c r="AN27" s="220">
        <v>-3342415</v>
      </c>
      <c r="AO27" s="220">
        <v>-10989000</v>
      </c>
      <c r="AP27" s="220">
        <v>-4507123.7495968873</v>
      </c>
      <c r="AQ27" s="220">
        <v>-5050174.7732096575</v>
      </c>
      <c r="AR27" s="220">
        <v>-4775628.4851538772</v>
      </c>
      <c r="AS27" s="220">
        <v>-5782833.3709433153</v>
      </c>
      <c r="AT27" s="220">
        <v>-6920881.574168114</v>
      </c>
      <c r="AU27" s="220">
        <v>-10663626.173482038</v>
      </c>
      <c r="AV27" s="220">
        <v>-2019273.1</v>
      </c>
      <c r="AW27" s="220">
        <v>-4694471.26</v>
      </c>
      <c r="AX27" s="220">
        <v>-7206146.4600000009</v>
      </c>
      <c r="AY27" s="220">
        <v>-3088404.7274732674</v>
      </c>
      <c r="AZ27" s="220">
        <v>-3575831.2087425599</v>
      </c>
      <c r="BA27" s="220">
        <v>-3259148.2620116984</v>
      </c>
      <c r="BB27" s="220">
        <v>-4376753.2781020403</v>
      </c>
      <c r="BC27" s="220">
        <v>-4121864.4347107285</v>
      </c>
      <c r="BD27" s="220">
        <v>-4888531.1721430933</v>
      </c>
      <c r="BE27" s="220">
        <v>-6127495.8443610333</v>
      </c>
      <c r="BF27" s="220">
        <v>-8165482.9414591249</v>
      </c>
      <c r="BG27" s="220">
        <v>-7718366.8211636115</v>
      </c>
      <c r="BH27" s="220">
        <v>-7412702.4562709797</v>
      </c>
      <c r="BI27" s="220">
        <v>-7257945.6557881609</v>
      </c>
    </row>
    <row r="28" spans="2:61">
      <c r="B28" s="317" t="s">
        <v>351</v>
      </c>
      <c r="C28" s="100"/>
      <c r="D28" s="120" t="s">
        <v>86</v>
      </c>
      <c r="E28" s="378">
        <f t="shared" si="8"/>
        <v>-45761630.298321269</v>
      </c>
      <c r="F28" s="220">
        <v>0</v>
      </c>
      <c r="G28" s="220">
        <v>0</v>
      </c>
      <c r="H28" s="220">
        <v>0</v>
      </c>
      <c r="I28" s="220">
        <v>0</v>
      </c>
      <c r="J28" s="220">
        <v>0</v>
      </c>
      <c r="K28" s="220">
        <v>0</v>
      </c>
      <c r="L28" s="220">
        <v>0</v>
      </c>
      <c r="M28" s="220">
        <v>0</v>
      </c>
      <c r="N28" s="220">
        <v>0</v>
      </c>
      <c r="O28" s="220">
        <v>0</v>
      </c>
      <c r="P28" s="220">
        <v>0</v>
      </c>
      <c r="Q28" s="220">
        <v>0</v>
      </c>
      <c r="R28" s="220">
        <v>0</v>
      </c>
      <c r="S28" s="220">
        <v>0</v>
      </c>
      <c r="T28" s="220">
        <v>0</v>
      </c>
      <c r="U28" s="220">
        <v>0</v>
      </c>
      <c r="V28" s="220">
        <v>0</v>
      </c>
      <c r="W28" s="220">
        <v>0</v>
      </c>
      <c r="X28" s="220">
        <v>0</v>
      </c>
      <c r="Y28" s="220">
        <v>0</v>
      </c>
      <c r="Z28" s="220">
        <v>0</v>
      </c>
      <c r="AA28" s="220">
        <v>0</v>
      </c>
      <c r="AB28" s="220">
        <v>0</v>
      </c>
      <c r="AC28" s="220">
        <v>0</v>
      </c>
      <c r="AD28" s="220">
        <v>-1158177.8351068106</v>
      </c>
      <c r="AE28" s="220">
        <v>-79179.55588478822</v>
      </c>
      <c r="AF28" s="220">
        <v>0</v>
      </c>
      <c r="AG28" s="220">
        <v>-128252.26983822472</v>
      </c>
      <c r="AH28" s="220">
        <v>0</v>
      </c>
      <c r="AI28" s="220">
        <v>0</v>
      </c>
      <c r="AJ28" s="220">
        <v>0</v>
      </c>
      <c r="AK28" s="220">
        <v>0</v>
      </c>
      <c r="AL28" s="220">
        <v>0</v>
      </c>
      <c r="AM28" s="220">
        <v>0</v>
      </c>
      <c r="AN28" s="220">
        <v>0</v>
      </c>
      <c r="AO28" s="220">
        <v>0</v>
      </c>
      <c r="AP28" s="220">
        <v>0</v>
      </c>
      <c r="AQ28" s="220">
        <v>0</v>
      </c>
      <c r="AR28" s="220">
        <v>0</v>
      </c>
      <c r="AS28" s="220">
        <v>0</v>
      </c>
      <c r="AT28" s="220">
        <v>0</v>
      </c>
      <c r="AU28" s="220">
        <v>0</v>
      </c>
      <c r="AV28" s="220">
        <v>0</v>
      </c>
      <c r="AW28" s="220">
        <v>0</v>
      </c>
      <c r="AX28" s="220">
        <v>-2700429.9032787629</v>
      </c>
      <c r="AY28" s="220">
        <v>-2762681.8619095655</v>
      </c>
      <c r="AZ28" s="220">
        <v>-2773002.2518895371</v>
      </c>
      <c r="BA28" s="220">
        <v>-3829515.5617839042</v>
      </c>
      <c r="BB28" s="220">
        <v>-3718292.6007380625</v>
      </c>
      <c r="BC28" s="220">
        <v>-4449253.5406030621</v>
      </c>
      <c r="BD28" s="220">
        <v>-3686060.3749135495</v>
      </c>
      <c r="BE28" s="220">
        <v>-3683826.7535948902</v>
      </c>
      <c r="BF28" s="220">
        <v>-3757302.8377289828</v>
      </c>
      <c r="BG28" s="220">
        <v>-3764727.8033522186</v>
      </c>
      <c r="BH28" s="220">
        <v>-4364574.2572956653</v>
      </c>
      <c r="BI28" s="220">
        <v>-4906352.8904032353</v>
      </c>
    </row>
    <row r="29" spans="2:61">
      <c r="B29" s="317"/>
      <c r="C29" s="100"/>
      <c r="D29" s="120" t="s">
        <v>87</v>
      </c>
      <c r="E29" s="378">
        <f t="shared" si="8"/>
        <v>-197956.88164283993</v>
      </c>
      <c r="F29" s="220">
        <v>0</v>
      </c>
      <c r="G29" s="220">
        <v>0</v>
      </c>
      <c r="H29" s="220">
        <v>0</v>
      </c>
      <c r="I29" s="220">
        <v>0</v>
      </c>
      <c r="J29" s="220">
        <v>0</v>
      </c>
      <c r="K29" s="220">
        <v>0</v>
      </c>
      <c r="L29" s="220">
        <v>0</v>
      </c>
      <c r="M29" s="220">
        <v>0</v>
      </c>
      <c r="N29" s="220">
        <v>0</v>
      </c>
      <c r="O29" s="220">
        <v>0</v>
      </c>
      <c r="P29" s="220">
        <v>0</v>
      </c>
      <c r="Q29" s="220">
        <v>0</v>
      </c>
      <c r="R29" s="220">
        <v>0</v>
      </c>
      <c r="S29" s="220">
        <v>0</v>
      </c>
      <c r="T29" s="220">
        <v>0</v>
      </c>
      <c r="U29" s="220">
        <v>0</v>
      </c>
      <c r="V29" s="220">
        <v>0</v>
      </c>
      <c r="W29" s="220">
        <v>0</v>
      </c>
      <c r="X29" s="220">
        <v>0</v>
      </c>
      <c r="Y29" s="220">
        <v>0</v>
      </c>
      <c r="Z29" s="220">
        <v>0</v>
      </c>
      <c r="AA29" s="220">
        <v>0</v>
      </c>
      <c r="AB29" s="220">
        <v>0</v>
      </c>
      <c r="AC29" s="220">
        <v>0</v>
      </c>
      <c r="AD29" s="220">
        <v>0</v>
      </c>
      <c r="AE29" s="220">
        <v>0</v>
      </c>
      <c r="AF29" s="220">
        <v>0</v>
      </c>
      <c r="AG29" s="220">
        <v>0</v>
      </c>
      <c r="AH29" s="220">
        <v>0</v>
      </c>
      <c r="AI29" s="220">
        <v>0</v>
      </c>
      <c r="AJ29" s="220">
        <v>0</v>
      </c>
      <c r="AK29" s="220">
        <v>0</v>
      </c>
      <c r="AL29" s="220">
        <v>0</v>
      </c>
      <c r="AM29" s="220">
        <v>0</v>
      </c>
      <c r="AN29" s="220">
        <v>0</v>
      </c>
      <c r="AO29" s="220">
        <v>0</v>
      </c>
      <c r="AP29" s="220">
        <v>0</v>
      </c>
      <c r="AQ29" s="220">
        <v>0</v>
      </c>
      <c r="AR29" s="220">
        <v>0</v>
      </c>
      <c r="AS29" s="220">
        <v>0</v>
      </c>
      <c r="AT29" s="220">
        <v>0</v>
      </c>
      <c r="AU29" s="220">
        <v>0</v>
      </c>
      <c r="AV29" s="220">
        <v>0</v>
      </c>
      <c r="AW29" s="220">
        <v>0</v>
      </c>
      <c r="AX29" s="220">
        <v>0</v>
      </c>
      <c r="AY29" s="220">
        <v>0</v>
      </c>
      <c r="AZ29" s="220">
        <v>0</v>
      </c>
      <c r="BA29" s="220">
        <v>0</v>
      </c>
      <c r="BB29" s="220">
        <v>0</v>
      </c>
      <c r="BC29" s="220">
        <v>-22447.061785668619</v>
      </c>
      <c r="BD29" s="220">
        <v>-18433.576769817842</v>
      </c>
      <c r="BE29" s="220">
        <v>-15204.497055224272</v>
      </c>
      <c r="BF29" s="220">
        <v>-27845.33070240993</v>
      </c>
      <c r="BG29" s="220">
        <v>-29169.591792799532</v>
      </c>
      <c r="BH29" s="220">
        <v>-33017.771075418903</v>
      </c>
      <c r="BI29" s="220">
        <v>-51839.052461500818</v>
      </c>
    </row>
    <row r="30" spans="2:61">
      <c r="B30" s="317" t="s">
        <v>352</v>
      </c>
      <c r="C30" s="100"/>
      <c r="D30" s="120" t="s">
        <v>88</v>
      </c>
      <c r="E30" s="378">
        <f t="shared" si="8"/>
        <v>-530180890.75656688</v>
      </c>
      <c r="F30" s="220">
        <v>0</v>
      </c>
      <c r="G30" s="220">
        <v>0</v>
      </c>
      <c r="H30" s="220">
        <v>0</v>
      </c>
      <c r="I30" s="220">
        <v>0</v>
      </c>
      <c r="J30" s="220">
        <v>0</v>
      </c>
      <c r="K30" s="220">
        <v>0</v>
      </c>
      <c r="L30" s="220">
        <v>0</v>
      </c>
      <c r="M30" s="220">
        <v>0</v>
      </c>
      <c r="N30" s="220">
        <v>0</v>
      </c>
      <c r="O30" s="220">
        <v>0</v>
      </c>
      <c r="P30" s="220">
        <v>0</v>
      </c>
      <c r="Q30" s="220">
        <v>0</v>
      </c>
      <c r="R30" s="220">
        <v>0</v>
      </c>
      <c r="S30" s="220">
        <v>0</v>
      </c>
      <c r="T30" s="220">
        <v>0</v>
      </c>
      <c r="U30" s="220">
        <v>0</v>
      </c>
      <c r="V30" s="220">
        <v>0</v>
      </c>
      <c r="W30" s="220">
        <v>0</v>
      </c>
      <c r="X30" s="220">
        <v>0</v>
      </c>
      <c r="Y30" s="220">
        <v>0</v>
      </c>
      <c r="Z30" s="220">
        <v>0</v>
      </c>
      <c r="AA30" s="220">
        <v>0</v>
      </c>
      <c r="AB30" s="220">
        <v>0</v>
      </c>
      <c r="AC30" s="220">
        <v>0</v>
      </c>
      <c r="AD30" s="220">
        <v>0</v>
      </c>
      <c r="AE30" s="220">
        <v>-9847505.9106035549</v>
      </c>
      <c r="AF30" s="220">
        <v>-9118567.7208531611</v>
      </c>
      <c r="AG30" s="220">
        <v>-8440037.8243789934</v>
      </c>
      <c r="AH30" s="220">
        <v>-14738773.48218723</v>
      </c>
      <c r="AI30" s="220">
        <v>-14199220.201275684</v>
      </c>
      <c r="AJ30" s="220">
        <v>-16139314.949531265</v>
      </c>
      <c r="AK30" s="220">
        <v>-15703548.925018623</v>
      </c>
      <c r="AL30" s="220">
        <v>-16011496.738208868</v>
      </c>
      <c r="AM30" s="220">
        <v>-16236759.804349244</v>
      </c>
      <c r="AN30" s="220">
        <v>-16226125.697277129</v>
      </c>
      <c r="AO30" s="220">
        <v>-17941946.683822915</v>
      </c>
      <c r="AP30" s="220">
        <v>-19444797.609076731</v>
      </c>
      <c r="AQ30" s="220">
        <v>-17965035.133545067</v>
      </c>
      <c r="AR30" s="220">
        <v>-20193524.366906479</v>
      </c>
      <c r="AS30" s="220">
        <v>-21836868.13919377</v>
      </c>
      <c r="AT30" s="220">
        <v>-21826038.809353873</v>
      </c>
      <c r="AU30" s="220">
        <v>-21325009.249964796</v>
      </c>
      <c r="AV30" s="220">
        <v>-11093211.679346118</v>
      </c>
      <c r="AW30" s="220">
        <v>-20154055.898413524</v>
      </c>
      <c r="AX30" s="220">
        <v>-20909967.670435872</v>
      </c>
      <c r="AY30" s="220">
        <v>-20648087.224641345</v>
      </c>
      <c r="AZ30" s="220">
        <v>-20086332.775002841</v>
      </c>
      <c r="BA30" s="220">
        <v>-19720140.348133381</v>
      </c>
      <c r="BB30" s="220">
        <v>-17279257.112075422</v>
      </c>
      <c r="BC30" s="220">
        <v>-15873090.173609849</v>
      </c>
      <c r="BD30" s="220">
        <v>-15750347.002101328</v>
      </c>
      <c r="BE30" s="220">
        <v>-17721884.441135745</v>
      </c>
      <c r="BF30" s="220">
        <v>-17876615.400712557</v>
      </c>
      <c r="BG30" s="220">
        <v>-18374490.192469567</v>
      </c>
      <c r="BH30" s="220">
        <v>-18401462.942869708</v>
      </c>
      <c r="BI30" s="220">
        <v>-19097376.650072157</v>
      </c>
    </row>
    <row r="31" spans="2:61">
      <c r="B31" s="252"/>
      <c r="C31" s="100"/>
      <c r="D31" s="119" t="s">
        <v>94</v>
      </c>
      <c r="E31" s="378">
        <f t="shared" si="8"/>
        <v>34491869.672301702</v>
      </c>
      <c r="F31" s="221">
        <f>SUM(F26:F30)</f>
        <v>0</v>
      </c>
      <c r="G31" s="221">
        <f t="shared" ref="G31:BH31" si="9">SUM(G26:G30)</f>
        <v>0</v>
      </c>
      <c r="H31" s="221">
        <f t="shared" si="9"/>
        <v>0</v>
      </c>
      <c r="I31" s="221">
        <f t="shared" si="9"/>
        <v>0</v>
      </c>
      <c r="J31" s="221">
        <f t="shared" si="9"/>
        <v>0</v>
      </c>
      <c r="K31" s="221">
        <f t="shared" si="9"/>
        <v>0</v>
      </c>
      <c r="L31" s="221">
        <f t="shared" si="9"/>
        <v>0</v>
      </c>
      <c r="M31" s="221">
        <f t="shared" si="9"/>
        <v>0</v>
      </c>
      <c r="N31" s="221">
        <f t="shared" si="9"/>
        <v>0</v>
      </c>
      <c r="O31" s="221">
        <f t="shared" si="9"/>
        <v>0</v>
      </c>
      <c r="P31" s="221">
        <f t="shared" si="9"/>
        <v>0</v>
      </c>
      <c r="Q31" s="221">
        <f t="shared" si="9"/>
        <v>0</v>
      </c>
      <c r="R31" s="221">
        <f t="shared" si="9"/>
        <v>0</v>
      </c>
      <c r="S31" s="221">
        <f t="shared" si="9"/>
        <v>0</v>
      </c>
      <c r="T31" s="221">
        <f t="shared" si="9"/>
        <v>0</v>
      </c>
      <c r="U31" s="221">
        <f t="shared" si="9"/>
        <v>0</v>
      </c>
      <c r="V31" s="221">
        <f t="shared" si="9"/>
        <v>0</v>
      </c>
      <c r="W31" s="221">
        <f t="shared" si="9"/>
        <v>0</v>
      </c>
      <c r="X31" s="221">
        <f t="shared" si="9"/>
        <v>0</v>
      </c>
      <c r="Y31" s="221">
        <f t="shared" si="9"/>
        <v>0</v>
      </c>
      <c r="Z31" s="221">
        <f t="shared" si="9"/>
        <v>0</v>
      </c>
      <c r="AA31" s="221">
        <f t="shared" si="9"/>
        <v>0</v>
      </c>
      <c r="AB31" s="221">
        <f t="shared" si="9"/>
        <v>0</v>
      </c>
      <c r="AC31" s="221">
        <f t="shared" si="9"/>
        <v>0</v>
      </c>
      <c r="AD31" s="221">
        <f t="shared" si="9"/>
        <v>4094636.0958826831</v>
      </c>
      <c r="AE31" s="221">
        <f t="shared" si="9"/>
        <v>-85871.311557749286</v>
      </c>
      <c r="AF31" s="221">
        <f t="shared" si="9"/>
        <v>-232459.62499927916</v>
      </c>
      <c r="AG31" s="221">
        <f t="shared" si="9"/>
        <v>2477567.4170005433</v>
      </c>
      <c r="AH31" s="221">
        <f t="shared" si="9"/>
        <v>-2967773.4821872301</v>
      </c>
      <c r="AI31" s="221">
        <f t="shared" si="9"/>
        <v>-1146220.2012756839</v>
      </c>
      <c r="AJ31" s="221">
        <f t="shared" si="9"/>
        <v>-3146314.9495312646</v>
      </c>
      <c r="AK31" s="221">
        <f t="shared" si="9"/>
        <v>-2524548.9250186235</v>
      </c>
      <c r="AL31" s="221">
        <f t="shared" si="9"/>
        <v>-3634496.7382088676</v>
      </c>
      <c r="AM31" s="221">
        <f t="shared" si="9"/>
        <v>-3552759.8043492436</v>
      </c>
      <c r="AN31" s="221">
        <f t="shared" si="9"/>
        <v>-1663530.6972771287</v>
      </c>
      <c r="AO31" s="221">
        <f t="shared" si="9"/>
        <v>-8455946.683822915</v>
      </c>
      <c r="AP31" s="221">
        <f t="shared" si="9"/>
        <v>-3199649.8886736184</v>
      </c>
      <c r="AQ31" s="221">
        <f t="shared" si="9"/>
        <v>-1984269.3867547251</v>
      </c>
      <c r="AR31" s="221">
        <f t="shared" si="9"/>
        <v>-3127841.5020603538</v>
      </c>
      <c r="AS31" s="221">
        <f t="shared" si="9"/>
        <v>-2152444.3043353371</v>
      </c>
      <c r="AT31" s="221">
        <f t="shared" si="9"/>
        <v>-1028694.1123461127</v>
      </c>
      <c r="AU31" s="221">
        <f t="shared" si="9"/>
        <v>1970283.4377290383</v>
      </c>
      <c r="AV31" s="221">
        <f t="shared" si="9"/>
        <v>2831114.6462418213</v>
      </c>
      <c r="AW31" s="221">
        <f t="shared" si="9"/>
        <v>17785749.982762359</v>
      </c>
      <c r="AX31" s="221">
        <f t="shared" si="9"/>
        <v>5537816.9674612284</v>
      </c>
      <c r="AY31" s="221">
        <f t="shared" si="9"/>
        <v>3360275.4071516953</v>
      </c>
      <c r="AZ31" s="221">
        <f t="shared" si="9"/>
        <v>3687082.0755409375</v>
      </c>
      <c r="BA31" s="221">
        <f t="shared" si="9"/>
        <v>3393901.3692468889</v>
      </c>
      <c r="BB31" s="221">
        <f t="shared" si="9"/>
        <v>4887773.1416629888</v>
      </c>
      <c r="BC31" s="221">
        <f t="shared" si="9"/>
        <v>6473679.160466563</v>
      </c>
      <c r="BD31" s="221">
        <f t="shared" si="9"/>
        <v>4278847.8340722099</v>
      </c>
      <c r="BE31" s="221">
        <f t="shared" si="9"/>
        <v>2056427.4838531092</v>
      </c>
      <c r="BF31" s="221">
        <f t="shared" si="9"/>
        <v>2149193.4493969232</v>
      </c>
      <c r="BG31" s="221">
        <f t="shared" si="9"/>
        <v>1924436.2824676596</v>
      </c>
      <c r="BH31" s="221">
        <f t="shared" si="9"/>
        <v>2887910.4224882387</v>
      </c>
      <c r="BI31" s="221">
        <f t="shared" ref="BI31" si="10">SUM(BI26:BI30)</f>
        <v>3597996.1112749465</v>
      </c>
    </row>
    <row r="32" spans="2:61" ht="15.75">
      <c r="B32" s="252"/>
      <c r="C32" s="27"/>
      <c r="D32" s="38" t="s">
        <v>90</v>
      </c>
      <c r="E32" s="378">
        <f t="shared" si="8"/>
        <v>227394404.86675549</v>
      </c>
      <c r="F32" s="221">
        <f>F16+F23-F31</f>
        <v>0</v>
      </c>
      <c r="G32" s="221">
        <f t="shared" ref="G32:BH32" si="11">G16+G23-G31</f>
        <v>0</v>
      </c>
      <c r="H32" s="221">
        <f t="shared" si="11"/>
        <v>0</v>
      </c>
      <c r="I32" s="221">
        <f t="shared" si="11"/>
        <v>0</v>
      </c>
      <c r="J32" s="221">
        <f t="shared" si="11"/>
        <v>0</v>
      </c>
      <c r="K32" s="221">
        <f t="shared" si="11"/>
        <v>0</v>
      </c>
      <c r="L32" s="221">
        <f t="shared" si="11"/>
        <v>0</v>
      </c>
      <c r="M32" s="221">
        <f t="shared" si="11"/>
        <v>0</v>
      </c>
      <c r="N32" s="221">
        <f t="shared" si="11"/>
        <v>0</v>
      </c>
      <c r="O32" s="221">
        <f t="shared" si="11"/>
        <v>0</v>
      </c>
      <c r="P32" s="221">
        <f t="shared" si="11"/>
        <v>0</v>
      </c>
      <c r="Q32" s="221">
        <f t="shared" si="11"/>
        <v>0</v>
      </c>
      <c r="R32" s="221">
        <f t="shared" si="11"/>
        <v>0</v>
      </c>
      <c r="S32" s="221">
        <f t="shared" si="11"/>
        <v>0</v>
      </c>
      <c r="T32" s="221">
        <f t="shared" si="11"/>
        <v>0</v>
      </c>
      <c r="U32" s="221">
        <f t="shared" si="11"/>
        <v>0</v>
      </c>
      <c r="V32" s="221">
        <f t="shared" si="11"/>
        <v>0</v>
      </c>
      <c r="W32" s="221">
        <f t="shared" si="11"/>
        <v>0</v>
      </c>
      <c r="X32" s="221">
        <f t="shared" si="11"/>
        <v>0</v>
      </c>
      <c r="Y32" s="221">
        <f t="shared" si="11"/>
        <v>0</v>
      </c>
      <c r="Z32" s="221">
        <f t="shared" si="11"/>
        <v>0</v>
      </c>
      <c r="AA32" s="221">
        <f t="shared" si="11"/>
        <v>0</v>
      </c>
      <c r="AB32" s="221">
        <f t="shared" si="11"/>
        <v>0</v>
      </c>
      <c r="AC32" s="221">
        <f t="shared" si="11"/>
        <v>0</v>
      </c>
      <c r="AD32" s="221">
        <f t="shared" si="11"/>
        <v>77331495.020718098</v>
      </c>
      <c r="AE32" s="221">
        <f t="shared" si="11"/>
        <v>153455.45770883886</v>
      </c>
      <c r="AF32" s="221">
        <f t="shared" si="11"/>
        <v>239218.03961438825</v>
      </c>
      <c r="AG32" s="221">
        <f t="shared" si="11"/>
        <v>52571845.220136523</v>
      </c>
      <c r="AH32" s="221">
        <f t="shared" si="11"/>
        <v>2991427.9333401113</v>
      </c>
      <c r="AI32" s="221">
        <f t="shared" si="11"/>
        <v>19912665.649642728</v>
      </c>
      <c r="AJ32" s="221">
        <f t="shared" si="11"/>
        <v>3291620.8637561076</v>
      </c>
      <c r="AK32" s="221">
        <f t="shared" si="11"/>
        <v>2595512.2784772678</v>
      </c>
      <c r="AL32" s="221">
        <f t="shared" si="11"/>
        <v>4739494.84592917</v>
      </c>
      <c r="AM32" s="221">
        <f t="shared" si="11"/>
        <v>3783807.1651483523</v>
      </c>
      <c r="AN32" s="221">
        <f t="shared" si="11"/>
        <v>13582517.696174445</v>
      </c>
      <c r="AO32" s="221">
        <f t="shared" si="11"/>
        <v>8577139.8300206028</v>
      </c>
      <c r="AP32" s="221">
        <f t="shared" si="11"/>
        <v>3260475.6202095989</v>
      </c>
      <c r="AQ32" s="221">
        <f t="shared" si="11"/>
        <v>2426022.2292968892</v>
      </c>
      <c r="AR32" s="221">
        <f t="shared" si="11"/>
        <v>16478516.954453735</v>
      </c>
      <c r="AS32" s="221">
        <f t="shared" si="11"/>
        <v>20666956.594700068</v>
      </c>
      <c r="AT32" s="221">
        <f t="shared" si="11"/>
        <v>1259720.9256343867</v>
      </c>
      <c r="AU32" s="221">
        <f t="shared" si="11"/>
        <v>-1806544.8120448003</v>
      </c>
      <c r="AV32" s="221">
        <f t="shared" si="11"/>
        <v>-2659993.8601018996</v>
      </c>
      <c r="AW32" s="221">
        <f t="shared" si="11"/>
        <v>9760418.302158162</v>
      </c>
      <c r="AX32" s="221">
        <f t="shared" si="11"/>
        <v>-227521.39430845529</v>
      </c>
      <c r="AY32" s="221">
        <f t="shared" si="11"/>
        <v>-2235906.0857981686</v>
      </c>
      <c r="AZ32" s="221">
        <f t="shared" si="11"/>
        <v>-3069242.3347048946</v>
      </c>
      <c r="BA32" s="221">
        <f t="shared" si="11"/>
        <v>-2167861.7809483618</v>
      </c>
      <c r="BB32" s="221">
        <f t="shared" si="11"/>
        <v>-3513050.5655008145</v>
      </c>
      <c r="BC32" s="221">
        <f t="shared" si="11"/>
        <v>-357795.67973601632</v>
      </c>
      <c r="BD32" s="221">
        <f t="shared" si="11"/>
        <v>-3365350.8584311511</v>
      </c>
      <c r="BE32" s="221">
        <f t="shared" si="11"/>
        <v>1278284.1985244881</v>
      </c>
      <c r="BF32" s="221">
        <f t="shared" si="11"/>
        <v>1959606.8777490566</v>
      </c>
      <c r="BG32" s="221">
        <f t="shared" si="11"/>
        <v>1243683.0200673151</v>
      </c>
      <c r="BH32" s="221">
        <f t="shared" si="11"/>
        <v>108917.54110665014</v>
      </c>
      <c r="BI32" s="221">
        <f t="shared" ref="BI32" si="12">BI16+BI23-BI31</f>
        <v>-1415130.0262368959</v>
      </c>
    </row>
    <row r="33" spans="2:61" ht="14.25" customHeight="1">
      <c r="B33" s="253"/>
      <c r="C33" s="27" t="s">
        <v>353</v>
      </c>
      <c r="D33" s="269" t="s">
        <v>91</v>
      </c>
      <c r="E33" s="378"/>
      <c r="F33" s="221"/>
      <c r="G33" s="378">
        <f t="shared" ref="G33:AL33" si="13">F24+F33-F31</f>
        <v>0</v>
      </c>
      <c r="H33" s="378">
        <f t="shared" si="13"/>
        <v>0</v>
      </c>
      <c r="I33" s="378">
        <f t="shared" si="13"/>
        <v>0</v>
      </c>
      <c r="J33" s="378">
        <f t="shared" si="13"/>
        <v>0</v>
      </c>
      <c r="K33" s="378">
        <f t="shared" si="13"/>
        <v>0</v>
      </c>
      <c r="L33" s="378">
        <f t="shared" si="13"/>
        <v>0</v>
      </c>
      <c r="M33" s="378">
        <f t="shared" si="13"/>
        <v>0</v>
      </c>
      <c r="N33" s="378">
        <f t="shared" si="13"/>
        <v>0</v>
      </c>
      <c r="O33" s="378">
        <f t="shared" si="13"/>
        <v>0</v>
      </c>
      <c r="P33" s="378">
        <f t="shared" si="13"/>
        <v>0</v>
      </c>
      <c r="Q33" s="378">
        <f t="shared" si="13"/>
        <v>0</v>
      </c>
      <c r="R33" s="378">
        <f t="shared" si="13"/>
        <v>0</v>
      </c>
      <c r="S33" s="378">
        <f t="shared" si="13"/>
        <v>0</v>
      </c>
      <c r="T33" s="378">
        <f t="shared" si="13"/>
        <v>0</v>
      </c>
      <c r="U33" s="378">
        <f t="shared" si="13"/>
        <v>0</v>
      </c>
      <c r="V33" s="378">
        <f t="shared" si="13"/>
        <v>0</v>
      </c>
      <c r="W33" s="378">
        <f t="shared" si="13"/>
        <v>0</v>
      </c>
      <c r="X33" s="378">
        <f t="shared" si="13"/>
        <v>0</v>
      </c>
      <c r="Y33" s="378">
        <f t="shared" si="13"/>
        <v>0</v>
      </c>
      <c r="Z33" s="378">
        <f t="shared" si="13"/>
        <v>0</v>
      </c>
      <c r="AA33" s="378">
        <f t="shared" si="13"/>
        <v>0</v>
      </c>
      <c r="AB33" s="378">
        <f t="shared" si="13"/>
        <v>0</v>
      </c>
      <c r="AC33" s="378">
        <f t="shared" si="13"/>
        <v>0</v>
      </c>
      <c r="AD33" s="378">
        <f t="shared" si="13"/>
        <v>0</v>
      </c>
      <c r="AE33" s="378">
        <f t="shared" si="13"/>
        <v>77331495.020718098</v>
      </c>
      <c r="AF33" s="378">
        <f t="shared" si="13"/>
        <v>77484950.478426948</v>
      </c>
      <c r="AG33" s="378">
        <f t="shared" si="13"/>
        <v>77724168.518041342</v>
      </c>
      <c r="AH33" s="378">
        <f t="shared" si="13"/>
        <v>130296013.73817787</v>
      </c>
      <c r="AI33" s="378">
        <f t="shared" si="13"/>
        <v>133287441.67151797</v>
      </c>
      <c r="AJ33" s="378">
        <f t="shared" si="13"/>
        <v>153200107.3211607</v>
      </c>
      <c r="AK33" s="378">
        <f t="shared" si="13"/>
        <v>156491728.18491679</v>
      </c>
      <c r="AL33" s="378">
        <f t="shared" si="13"/>
        <v>159087240.46339405</v>
      </c>
      <c r="AM33" s="378">
        <f t="shared" ref="AM33:BG33" si="14">AL24+AL33-AL31</f>
        <v>163826735.30932322</v>
      </c>
      <c r="AN33" s="378">
        <f t="shared" si="14"/>
        <v>167610542.47447157</v>
      </c>
      <c r="AO33" s="378">
        <f t="shared" si="14"/>
        <v>181193060.17064601</v>
      </c>
      <c r="AP33" s="378">
        <f t="shared" si="14"/>
        <v>189770200.00066662</v>
      </c>
      <c r="AQ33" s="378">
        <f t="shared" si="14"/>
        <v>193030675.62087619</v>
      </c>
      <c r="AR33" s="378">
        <f t="shared" si="14"/>
        <v>195456697.85017309</v>
      </c>
      <c r="AS33" s="378">
        <f t="shared" si="14"/>
        <v>211935214.80462682</v>
      </c>
      <c r="AT33" s="378">
        <f t="shared" si="14"/>
        <v>232602171.39932689</v>
      </c>
      <c r="AU33" s="378">
        <f t="shared" si="14"/>
        <v>233861892.32496127</v>
      </c>
      <c r="AV33" s="378">
        <f t="shared" si="14"/>
        <v>232055347.51291648</v>
      </c>
      <c r="AW33" s="378">
        <f t="shared" si="14"/>
        <v>229395353.6528146</v>
      </c>
      <c r="AX33" s="378">
        <f t="shared" si="14"/>
        <v>239155771.95497274</v>
      </c>
      <c r="AY33" s="378">
        <f t="shared" si="14"/>
        <v>238928250.5606643</v>
      </c>
      <c r="AZ33" s="378">
        <f t="shared" si="14"/>
        <v>236692344.47486612</v>
      </c>
      <c r="BA33" s="378">
        <f t="shared" si="14"/>
        <v>233623102.14016125</v>
      </c>
      <c r="BB33" s="378">
        <f t="shared" si="14"/>
        <v>231455240.35921288</v>
      </c>
      <c r="BC33" s="378">
        <f t="shared" si="14"/>
        <v>227942189.79371205</v>
      </c>
      <c r="BD33" s="378">
        <f t="shared" si="14"/>
        <v>227584394.11397603</v>
      </c>
      <c r="BE33" s="378">
        <f t="shared" si="14"/>
        <v>224219043.2555449</v>
      </c>
      <c r="BF33" s="378">
        <f t="shared" si="14"/>
        <v>225497327.45406941</v>
      </c>
      <c r="BG33" s="378">
        <f t="shared" si="14"/>
        <v>227456934.33181846</v>
      </c>
      <c r="BH33" s="378">
        <f>BG24+BG33-BG31</f>
        <v>228700617.35188577</v>
      </c>
      <c r="BI33" s="378">
        <f>BH24+BH33-BH31</f>
        <v>228809534.89299241</v>
      </c>
    </row>
    <row r="34" spans="2:61" ht="14.25" customHeight="1">
      <c r="B34" s="253"/>
      <c r="C34" s="27" t="s">
        <v>353</v>
      </c>
      <c r="D34" s="269" t="s">
        <v>92</v>
      </c>
      <c r="E34" s="378"/>
      <c r="F34" s="333" t="s">
        <v>283</v>
      </c>
      <c r="G34" s="333" t="s">
        <v>283</v>
      </c>
      <c r="H34" s="333" t="s">
        <v>283</v>
      </c>
      <c r="I34" s="333" t="s">
        <v>283</v>
      </c>
      <c r="J34" s="333" t="s">
        <v>283</v>
      </c>
      <c r="K34" s="333" t="s">
        <v>283</v>
      </c>
      <c r="L34" s="333" t="s">
        <v>283</v>
      </c>
      <c r="M34" s="333" t="s">
        <v>283</v>
      </c>
      <c r="N34" s="333" t="s">
        <v>283</v>
      </c>
      <c r="O34" s="333" t="s">
        <v>283</v>
      </c>
      <c r="P34" s="333" t="s">
        <v>283</v>
      </c>
      <c r="Q34" s="333" t="s">
        <v>283</v>
      </c>
      <c r="R34" s="333" t="s">
        <v>283</v>
      </c>
      <c r="S34" s="333" t="s">
        <v>283</v>
      </c>
      <c r="T34" s="333" t="s">
        <v>283</v>
      </c>
      <c r="U34" s="333" t="s">
        <v>283</v>
      </c>
      <c r="V34" s="333" t="s">
        <v>283</v>
      </c>
      <c r="W34" s="333" t="s">
        <v>283</v>
      </c>
      <c r="X34" s="333" t="s">
        <v>283</v>
      </c>
      <c r="Y34" s="333" t="s">
        <v>283</v>
      </c>
      <c r="Z34" s="333" t="s">
        <v>283</v>
      </c>
      <c r="AA34" s="333" t="s">
        <v>283</v>
      </c>
      <c r="AB34" s="333" t="s">
        <v>283</v>
      </c>
      <c r="AC34" s="333" t="s">
        <v>283</v>
      </c>
      <c r="AD34" s="333" t="s">
        <v>283</v>
      </c>
      <c r="AE34" s="333">
        <v>0.1273414655693037</v>
      </c>
      <c r="AF34" s="333">
        <v>0.11768179065161716</v>
      </c>
      <c r="AG34" s="333">
        <v>0.10858961871582959</v>
      </c>
      <c r="AH34" s="333">
        <v>0.11311760858474094</v>
      </c>
      <c r="AI34" s="333">
        <v>0.10653081808164</v>
      </c>
      <c r="AJ34" s="333">
        <v>0.10534793500958617</v>
      </c>
      <c r="AK34" s="333">
        <v>0.10034746952543518</v>
      </c>
      <c r="AL34" s="333">
        <v>0.10064601467452763</v>
      </c>
      <c r="AM34" s="333">
        <v>9.910934118104972E-2</v>
      </c>
      <c r="AN34" s="333">
        <v>9.6808502960059883E-2</v>
      </c>
      <c r="AO34" s="333">
        <v>9.902115824372823E-2</v>
      </c>
      <c r="AP34" s="333">
        <v>0.10246496873064591</v>
      </c>
      <c r="AQ34" s="333">
        <v>9.3068291222424493E-2</v>
      </c>
      <c r="AR34" s="333">
        <v>0.10331456833669511</v>
      </c>
      <c r="AS34" s="333">
        <v>0.10303558169568071</v>
      </c>
      <c r="AT34" s="333">
        <v>9.3834200592578951E-2</v>
      </c>
      <c r="AU34" s="333">
        <v>9.1186336679140376E-2</v>
      </c>
      <c r="AV34" s="333">
        <v>9.5608326188032833E-2</v>
      </c>
      <c r="AW34" s="333">
        <v>8.7857297793905179E-2</v>
      </c>
      <c r="AX34" s="333">
        <v>8.7432419044323598E-2</v>
      </c>
      <c r="AY34" s="333">
        <v>8.641961415692348E-2</v>
      </c>
      <c r="AZ34" s="333">
        <v>8.4862621220669704E-2</v>
      </c>
      <c r="BA34" s="333">
        <v>8.4410061194643171E-2</v>
      </c>
      <c r="BB34" s="333">
        <v>7.465485372142984E-2</v>
      </c>
      <c r="BC34" s="333">
        <v>6.9636473124940201E-2</v>
      </c>
      <c r="BD34" s="333">
        <v>6.9206621409258096E-2</v>
      </c>
      <c r="BE34" s="333">
        <v>7.9038266258847245E-2</v>
      </c>
      <c r="BF34" s="333">
        <v>7.9276395878145237E-2</v>
      </c>
      <c r="BG34" s="333">
        <v>8.0782281913922727E-2</v>
      </c>
      <c r="BH34" s="333">
        <v>8.0460923787348815E-2</v>
      </c>
      <c r="BI34" s="333">
        <v>8.346407704995093E-2</v>
      </c>
    </row>
    <row r="35" spans="2:61" ht="29.25" customHeight="1"/>
    <row r="36" spans="2:61" ht="15.75">
      <c r="B36" s="294" t="s">
        <v>354</v>
      </c>
      <c r="C36" s="295"/>
    </row>
    <row r="37" spans="2:61">
      <c r="B37" s="296"/>
      <c r="C37" s="399"/>
    </row>
    <row r="38" spans="2:61">
      <c r="B38" s="66" t="s">
        <v>355</v>
      </c>
      <c r="C38" s="101">
        <v>25934</v>
      </c>
    </row>
    <row r="39" spans="2:61">
      <c r="B39" s="66" t="s">
        <v>343</v>
      </c>
      <c r="C39" s="356">
        <f>E11</f>
        <v>5276635.3342582034</v>
      </c>
    </row>
    <row r="41" spans="2:61">
      <c r="E41" s="361">
        <v>0</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009999"/>
  </sheetPr>
  <dimension ref="B1:E34"/>
  <sheetViews>
    <sheetView zoomScaleNormal="100" workbookViewId="0"/>
  </sheetViews>
  <sheetFormatPr defaultColWidth="9.140625" defaultRowHeight="12.75"/>
  <cols>
    <col min="1" max="1" width="12.140625" style="23" customWidth="1"/>
    <col min="2" max="2" width="21" style="23" customWidth="1"/>
    <col min="3" max="3" width="62" style="23" bestFit="1" customWidth="1"/>
    <col min="4" max="4" width="16.5703125" style="23" bestFit="1" customWidth="1"/>
    <col min="5" max="5" width="22" style="23" bestFit="1" customWidth="1"/>
    <col min="6" max="6" width="9.42578125" style="23" customWidth="1"/>
    <col min="7" max="7" width="25.140625" style="23" customWidth="1"/>
    <col min="8" max="16384" width="9.140625" style="23"/>
  </cols>
  <sheetData>
    <row r="1" spans="2:5" ht="20.25">
      <c r="B1" s="460" t="s">
        <v>356</v>
      </c>
      <c r="C1" s="460"/>
      <c r="D1" s="15"/>
      <c r="E1" s="15"/>
    </row>
    <row r="2" spans="2:5" ht="20.25">
      <c r="B2" s="34" t="str">
        <f>Tradingname</f>
        <v>APA (PILBARA PIPELINE) PTY LTD</v>
      </c>
      <c r="C2" s="35"/>
      <c r="D2" s="24"/>
      <c r="E2" s="24"/>
    </row>
    <row r="3" spans="2:5" ht="15.75" customHeight="1">
      <c r="B3" s="36" t="s">
        <v>136</v>
      </c>
      <c r="C3" s="37" t="str">
        <f>TEXT(Yearstart,"dd/mm/yyyy")&amp;" to "&amp;TEXT(Yearending,"dd/mm/yyyy")</f>
        <v>01/07/2025 to 30/06/2026</v>
      </c>
      <c r="E3" s="31"/>
    </row>
    <row r="4" spans="2:5" ht="20.25">
      <c r="B4" s="14"/>
    </row>
    <row r="5" spans="2:5" ht="15.75">
      <c r="B5" s="25" t="s">
        <v>357</v>
      </c>
      <c r="C5" s="386"/>
      <c r="D5" s="386"/>
      <c r="E5" s="386"/>
    </row>
    <row r="6" spans="2:5" ht="15.75">
      <c r="B6" s="25"/>
      <c r="C6" s="386"/>
      <c r="D6" s="386"/>
      <c r="E6" s="386"/>
    </row>
    <row r="7" spans="2:5" ht="25.5">
      <c r="B7" s="81" t="s">
        <v>166</v>
      </c>
      <c r="C7" s="81" t="s">
        <v>358</v>
      </c>
      <c r="D7" s="81" t="s">
        <v>359</v>
      </c>
      <c r="E7" s="81" t="s">
        <v>360</v>
      </c>
    </row>
    <row r="8" spans="2:5">
      <c r="B8" s="313" t="s">
        <v>361</v>
      </c>
      <c r="C8" s="316" t="s">
        <v>362</v>
      </c>
      <c r="D8" s="316" t="s">
        <v>363</v>
      </c>
      <c r="E8" s="241">
        <v>52199066.300000004</v>
      </c>
    </row>
    <row r="9" spans="2:5">
      <c r="B9" s="313" t="s">
        <v>361</v>
      </c>
      <c r="C9" s="316" t="s">
        <v>364</v>
      </c>
      <c r="D9" s="316" t="s">
        <v>365</v>
      </c>
      <c r="E9" s="241">
        <v>17752884</v>
      </c>
    </row>
    <row r="10" spans="2:5">
      <c r="B10" s="313" t="s">
        <v>361</v>
      </c>
      <c r="C10" s="316" t="s">
        <v>366</v>
      </c>
      <c r="D10" s="316" t="s">
        <v>367</v>
      </c>
      <c r="E10" s="241">
        <v>11316760.16</v>
      </c>
    </row>
    <row r="11" spans="2:5">
      <c r="B11" s="313" t="s">
        <v>361</v>
      </c>
      <c r="C11" s="316" t="s">
        <v>368</v>
      </c>
      <c r="D11" s="316" t="s">
        <v>369</v>
      </c>
      <c r="E11" s="241">
        <v>12675651.32</v>
      </c>
    </row>
    <row r="12" spans="2:5">
      <c r="B12" s="313" t="s">
        <v>361</v>
      </c>
      <c r="C12" s="316" t="s">
        <v>362</v>
      </c>
      <c r="D12" s="316" t="s">
        <v>370</v>
      </c>
      <c r="E12" s="241">
        <v>17542902.640000001</v>
      </c>
    </row>
    <row r="13" spans="2:5">
      <c r="B13" s="313" t="s">
        <v>361</v>
      </c>
      <c r="C13" s="316" t="s">
        <v>371</v>
      </c>
      <c r="D13" s="316" t="s">
        <v>372</v>
      </c>
      <c r="E13" s="241">
        <v>26188872.199999999</v>
      </c>
    </row>
    <row r="14" spans="2:5">
      <c r="B14" s="313" t="s">
        <v>361</v>
      </c>
      <c r="C14" s="316" t="s">
        <v>373</v>
      </c>
      <c r="D14" s="316" t="s">
        <v>374</v>
      </c>
      <c r="E14" s="241">
        <v>4152149.93</v>
      </c>
    </row>
    <row r="15" spans="2:5">
      <c r="B15" s="313" t="s">
        <v>361</v>
      </c>
      <c r="C15" s="316" t="s">
        <v>375</v>
      </c>
      <c r="D15" s="316" t="s">
        <v>376</v>
      </c>
      <c r="E15" s="241">
        <v>4553793.237999999</v>
      </c>
    </row>
    <row r="16" spans="2:5">
      <c r="B16" s="113"/>
      <c r="C16" s="113"/>
      <c r="D16" s="219"/>
      <c r="E16" s="241"/>
    </row>
    <row r="17" spans="2:5">
      <c r="B17" s="113"/>
      <c r="C17" s="113"/>
      <c r="D17" s="219"/>
      <c r="E17" s="241"/>
    </row>
    <row r="18" spans="2:5">
      <c r="B18" s="113"/>
      <c r="C18" s="113"/>
      <c r="D18" s="219"/>
      <c r="E18" s="241"/>
    </row>
    <row r="19" spans="2:5">
      <c r="B19" s="113"/>
      <c r="C19" s="113"/>
      <c r="D19" s="219"/>
      <c r="E19" s="241"/>
    </row>
    <row r="20" spans="2:5">
      <c r="B20" s="113"/>
      <c r="C20" s="113"/>
      <c r="D20" s="219"/>
      <c r="E20" s="241"/>
    </row>
    <row r="21" spans="2:5">
      <c r="B21" s="113"/>
      <c r="C21" s="113"/>
      <c r="D21" s="219"/>
      <c r="E21" s="241"/>
    </row>
    <row r="22" spans="2:5">
      <c r="B22" s="113"/>
      <c r="C22" s="113"/>
      <c r="D22" s="219"/>
      <c r="E22" s="241"/>
    </row>
    <row r="23" spans="2:5">
      <c r="B23" s="113"/>
      <c r="C23" s="113"/>
      <c r="D23" s="219"/>
      <c r="E23" s="241"/>
    </row>
    <row r="24" spans="2:5">
      <c r="B24" s="113"/>
      <c r="C24" s="113"/>
      <c r="D24" s="219"/>
      <c r="E24" s="241"/>
    </row>
    <row r="25" spans="2:5">
      <c r="B25" s="113"/>
      <c r="C25" s="113"/>
      <c r="D25" s="219"/>
      <c r="E25" s="241"/>
    </row>
    <row r="26" spans="2:5">
      <c r="B26" s="113"/>
      <c r="C26" s="113"/>
      <c r="D26" s="219"/>
      <c r="E26" s="241"/>
    </row>
    <row r="27" spans="2:5">
      <c r="B27" s="113"/>
      <c r="C27" s="113"/>
      <c r="D27" s="219"/>
      <c r="E27" s="241"/>
    </row>
    <row r="28" spans="2:5">
      <c r="B28" s="113"/>
      <c r="C28" s="113"/>
      <c r="D28" s="219"/>
      <c r="E28" s="241"/>
    </row>
    <row r="29" spans="2:5">
      <c r="B29" s="113"/>
      <c r="C29" s="113"/>
      <c r="D29" s="219"/>
      <c r="E29" s="241"/>
    </row>
    <row r="30" spans="2:5">
      <c r="B30" s="113"/>
      <c r="C30" s="113"/>
      <c r="D30" s="219"/>
      <c r="E30" s="241"/>
    </row>
    <row r="31" spans="2:5">
      <c r="B31" s="113"/>
      <c r="C31" s="113"/>
      <c r="D31" s="219"/>
      <c r="E31" s="241"/>
    </row>
    <row r="32" spans="2:5">
      <c r="B32" s="113"/>
      <c r="C32" s="113"/>
      <c r="D32" s="219"/>
      <c r="E32" s="241"/>
    </row>
    <row r="33" spans="2:5">
      <c r="B33" s="113"/>
      <c r="C33" s="113"/>
      <c r="D33" s="219"/>
      <c r="E33" s="241"/>
    </row>
    <row r="34" spans="2:5">
      <c r="B34" s="113"/>
      <c r="C34" s="113"/>
      <c r="D34" s="219"/>
      <c r="E34" s="241"/>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E9D9"/>
  </sheetPr>
  <dimension ref="A1"/>
  <sheetViews>
    <sheetView zoomScaleNormal="100" workbookViewId="0"/>
  </sheetViews>
  <sheetFormatPr defaultColWidth="9" defaultRowHeight="12.75"/>
  <cols>
    <col min="1" max="16384" width="9" style="290"/>
  </cols>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9999"/>
    <pageSetUpPr fitToPage="1"/>
  </sheetPr>
  <dimension ref="B1:BJ111"/>
  <sheetViews>
    <sheetView zoomScaleNormal="100" workbookViewId="0"/>
  </sheetViews>
  <sheetFormatPr defaultColWidth="9.140625" defaultRowHeight="12.75"/>
  <cols>
    <col min="1" max="1" width="11.85546875" style="16" customWidth="1"/>
    <col min="2" max="2" width="24.5703125" style="16" customWidth="1"/>
    <col min="3" max="3" width="35.85546875" style="16" customWidth="1"/>
    <col min="4" max="4" width="18.140625" style="16" customWidth="1"/>
    <col min="5" max="5" width="24.5703125" style="16" customWidth="1"/>
    <col min="6" max="11" width="9.140625" style="16"/>
    <col min="12" max="12" width="13.42578125" style="16" customWidth="1"/>
    <col min="13" max="62" width="9.5703125" style="16" customWidth="1"/>
    <col min="63" max="16384" width="9.140625" style="16"/>
  </cols>
  <sheetData>
    <row r="1" spans="2:62" ht="20.25">
      <c r="B1" s="462" t="s">
        <v>377</v>
      </c>
      <c r="C1" s="462"/>
      <c r="D1" s="473"/>
    </row>
    <row r="2" spans="2:62" ht="15">
      <c r="B2" s="281" t="str">
        <f>Tradingname</f>
        <v>APA (PILBARA PIPELINE) PTY LTD</v>
      </c>
      <c r="C2" s="282"/>
    </row>
    <row r="3" spans="2:62" ht="15">
      <c r="B3" s="283" t="s">
        <v>136</v>
      </c>
      <c r="C3" s="284" t="str">
        <f>TEXT(Yearstart,"dd/mm/yyyy")&amp;" to "&amp;TEXT(Yearending,"dd/mm/yyyy")</f>
        <v>01/07/2025 to 30/06/2026</v>
      </c>
    </row>
    <row r="5" spans="2:62" ht="15.75">
      <c r="B5" s="452" t="s">
        <v>378</v>
      </c>
      <c r="C5" s="452"/>
      <c r="D5" s="452"/>
      <c r="E5" s="159"/>
    </row>
    <row r="7" spans="2:62" s="20" customFormat="1" ht="13.35" customHeight="1">
      <c r="B7" s="480" t="s">
        <v>379</v>
      </c>
      <c r="C7" s="480" t="s">
        <v>98</v>
      </c>
      <c r="D7" s="176"/>
      <c r="E7" s="483" t="s">
        <v>380</v>
      </c>
      <c r="F7" s="486" t="s">
        <v>381</v>
      </c>
      <c r="G7" s="487"/>
      <c r="H7" s="487"/>
      <c r="I7" s="487"/>
      <c r="J7" s="487"/>
      <c r="K7" s="488"/>
      <c r="L7" s="492" t="s">
        <v>382</v>
      </c>
      <c r="M7" s="493"/>
      <c r="N7" s="493"/>
      <c r="O7" s="493"/>
      <c r="P7" s="493"/>
      <c r="Q7" s="493"/>
      <c r="R7" s="494"/>
      <c r="S7" s="474" t="s">
        <v>383</v>
      </c>
      <c r="T7" s="475"/>
      <c r="U7" s="475"/>
      <c r="V7" s="475"/>
      <c r="W7" s="475"/>
      <c r="X7" s="475"/>
      <c r="Y7" s="475"/>
      <c r="Z7" s="475"/>
      <c r="AA7" s="475"/>
      <c r="AB7" s="475"/>
      <c r="AC7" s="475"/>
      <c r="AD7" s="475"/>
      <c r="AE7" s="475"/>
      <c r="AF7" s="475"/>
      <c r="AG7" s="475"/>
      <c r="AH7" s="475"/>
      <c r="AI7" s="475"/>
      <c r="AJ7" s="475"/>
      <c r="AK7" s="476"/>
      <c r="AL7" s="477" t="s">
        <v>384</v>
      </c>
      <c r="AM7" s="478"/>
      <c r="AN7" s="478"/>
      <c r="AO7" s="478"/>
      <c r="AP7" s="478"/>
      <c r="AQ7" s="478"/>
      <c r="AR7" s="478"/>
      <c r="AS7" s="478"/>
      <c r="AT7" s="478"/>
      <c r="AU7" s="478"/>
      <c r="AV7" s="478"/>
      <c r="AW7" s="478"/>
      <c r="AX7" s="478"/>
      <c r="AY7" s="478"/>
      <c r="AZ7" s="478"/>
      <c r="BA7" s="478"/>
      <c r="BB7" s="478"/>
      <c r="BC7" s="478"/>
      <c r="BD7" s="478"/>
      <c r="BE7" s="478"/>
      <c r="BF7" s="478"/>
      <c r="BG7" s="478"/>
      <c r="BH7" s="478"/>
      <c r="BI7" s="478"/>
      <c r="BJ7" s="479"/>
    </row>
    <row r="8" spans="2:62" s="19" customFormat="1" ht="15">
      <c r="B8" s="481"/>
      <c r="C8" s="481"/>
      <c r="D8" s="177"/>
      <c r="E8" s="484"/>
      <c r="F8" s="489"/>
      <c r="G8" s="490"/>
      <c r="H8" s="490"/>
      <c r="I8" s="490"/>
      <c r="J8" s="490"/>
      <c r="K8" s="491"/>
      <c r="L8" s="495"/>
      <c r="M8" s="496"/>
      <c r="N8" s="496"/>
      <c r="O8" s="496"/>
      <c r="P8" s="496"/>
      <c r="Q8" s="496"/>
      <c r="R8" s="496"/>
      <c r="S8" s="180"/>
      <c r="T8" s="475" t="s">
        <v>385</v>
      </c>
      <c r="U8" s="475"/>
      <c r="V8" s="475"/>
      <c r="W8" s="475"/>
      <c r="X8" s="475"/>
      <c r="Y8" s="476"/>
      <c r="Z8" s="501" t="s">
        <v>386</v>
      </c>
      <c r="AA8" s="501"/>
      <c r="AB8" s="501"/>
      <c r="AC8" s="501"/>
      <c r="AD8" s="501"/>
      <c r="AE8" s="502"/>
      <c r="AF8" s="500" t="s">
        <v>387</v>
      </c>
      <c r="AG8" s="501"/>
      <c r="AH8" s="501"/>
      <c r="AI8" s="501"/>
      <c r="AJ8" s="501"/>
      <c r="AK8" s="502"/>
      <c r="AL8" s="181"/>
      <c r="AM8" s="468" t="s">
        <v>388</v>
      </c>
      <c r="AN8" s="469"/>
      <c r="AO8" s="469"/>
      <c r="AP8" s="469"/>
      <c r="AQ8" s="469"/>
      <c r="AR8" s="470"/>
      <c r="AS8" s="468" t="s">
        <v>389</v>
      </c>
      <c r="AT8" s="469"/>
      <c r="AU8" s="469"/>
      <c r="AV8" s="469"/>
      <c r="AW8" s="469"/>
      <c r="AX8" s="470"/>
      <c r="AY8" s="468" t="s">
        <v>390</v>
      </c>
      <c r="AZ8" s="469"/>
      <c r="BA8" s="469"/>
      <c r="BB8" s="469"/>
      <c r="BC8" s="469"/>
      <c r="BD8" s="470"/>
      <c r="BE8" s="468" t="s">
        <v>391</v>
      </c>
      <c r="BF8" s="469"/>
      <c r="BG8" s="469"/>
      <c r="BH8" s="469"/>
      <c r="BI8" s="469"/>
      <c r="BJ8" s="470"/>
    </row>
    <row r="9" spans="2:62" s="19" customFormat="1" ht="48">
      <c r="B9" s="481"/>
      <c r="C9" s="481"/>
      <c r="D9" s="177" t="s">
        <v>51</v>
      </c>
      <c r="E9" s="484"/>
      <c r="F9" s="472" t="s">
        <v>96</v>
      </c>
      <c r="G9" s="472"/>
      <c r="H9" s="472"/>
      <c r="I9" s="471" t="s">
        <v>97</v>
      </c>
      <c r="J9" s="471"/>
      <c r="K9" s="471"/>
      <c r="L9" s="179" t="s">
        <v>392</v>
      </c>
      <c r="M9" s="472" t="s">
        <v>393</v>
      </c>
      <c r="N9" s="472"/>
      <c r="O9" s="472"/>
      <c r="P9" s="471" t="s">
        <v>394</v>
      </c>
      <c r="Q9" s="471"/>
      <c r="R9" s="471"/>
      <c r="S9" s="179" t="s">
        <v>395</v>
      </c>
      <c r="T9" s="472" t="s">
        <v>393</v>
      </c>
      <c r="U9" s="472"/>
      <c r="V9" s="472"/>
      <c r="W9" s="471" t="s">
        <v>394</v>
      </c>
      <c r="X9" s="471"/>
      <c r="Y9" s="471"/>
      <c r="Z9" s="472" t="s">
        <v>393</v>
      </c>
      <c r="AA9" s="472"/>
      <c r="AB9" s="472"/>
      <c r="AC9" s="471" t="s">
        <v>394</v>
      </c>
      <c r="AD9" s="471"/>
      <c r="AE9" s="471"/>
      <c r="AF9" s="472" t="s">
        <v>393</v>
      </c>
      <c r="AG9" s="472"/>
      <c r="AH9" s="472"/>
      <c r="AI9" s="471" t="s">
        <v>394</v>
      </c>
      <c r="AJ9" s="471"/>
      <c r="AK9" s="471"/>
      <c r="AL9" s="179" t="s">
        <v>396</v>
      </c>
      <c r="AM9" s="472" t="s">
        <v>393</v>
      </c>
      <c r="AN9" s="472"/>
      <c r="AO9" s="472"/>
      <c r="AP9" s="471" t="s">
        <v>394</v>
      </c>
      <c r="AQ9" s="471"/>
      <c r="AR9" s="471"/>
      <c r="AS9" s="472" t="s">
        <v>393</v>
      </c>
      <c r="AT9" s="472"/>
      <c r="AU9" s="472"/>
      <c r="AV9" s="471" t="s">
        <v>394</v>
      </c>
      <c r="AW9" s="471"/>
      <c r="AX9" s="471"/>
      <c r="AY9" s="472" t="s">
        <v>393</v>
      </c>
      <c r="AZ9" s="472"/>
      <c r="BA9" s="472"/>
      <c r="BB9" s="471" t="s">
        <v>394</v>
      </c>
      <c r="BC9" s="471"/>
      <c r="BD9" s="471"/>
      <c r="BE9" s="472" t="s">
        <v>393</v>
      </c>
      <c r="BF9" s="472"/>
      <c r="BG9" s="472"/>
      <c r="BH9" s="471" t="s">
        <v>394</v>
      </c>
      <c r="BI9" s="471"/>
      <c r="BJ9" s="471"/>
    </row>
    <row r="10" spans="2:62" s="19" customFormat="1" ht="32.25" customHeight="1">
      <c r="B10" s="482"/>
      <c r="C10" s="482"/>
      <c r="D10" s="178" t="s">
        <v>397</v>
      </c>
      <c r="E10" s="485"/>
      <c r="F10" s="177" t="s">
        <v>398</v>
      </c>
      <c r="G10" s="177" t="s">
        <v>399</v>
      </c>
      <c r="H10" s="177" t="s">
        <v>101</v>
      </c>
      <c r="I10" s="177" t="s">
        <v>398</v>
      </c>
      <c r="J10" s="177" t="s">
        <v>102</v>
      </c>
      <c r="K10" s="177" t="s">
        <v>101</v>
      </c>
      <c r="L10" s="270" t="s">
        <v>400</v>
      </c>
      <c r="M10" s="271" t="s">
        <v>99</v>
      </c>
      <c r="N10" s="271" t="s">
        <v>399</v>
      </c>
      <c r="O10" s="271" t="s">
        <v>101</v>
      </c>
      <c r="P10" s="271" t="s">
        <v>99</v>
      </c>
      <c r="Q10" s="271" t="s">
        <v>102</v>
      </c>
      <c r="R10" s="271" t="s">
        <v>101</v>
      </c>
      <c r="S10" s="272" t="s">
        <v>397</v>
      </c>
      <c r="T10" s="272" t="s">
        <v>99</v>
      </c>
      <c r="U10" s="272" t="s">
        <v>399</v>
      </c>
      <c r="V10" s="272" t="s">
        <v>101</v>
      </c>
      <c r="W10" s="272" t="s">
        <v>99</v>
      </c>
      <c r="X10" s="272" t="s">
        <v>401</v>
      </c>
      <c r="Y10" s="272" t="s">
        <v>101</v>
      </c>
      <c r="Z10" s="272" t="s">
        <v>398</v>
      </c>
      <c r="AA10" s="272" t="s">
        <v>399</v>
      </c>
      <c r="AB10" s="272" t="s">
        <v>101</v>
      </c>
      <c r="AC10" s="272" t="s">
        <v>398</v>
      </c>
      <c r="AD10" s="272" t="s">
        <v>401</v>
      </c>
      <c r="AE10" s="272" t="s">
        <v>101</v>
      </c>
      <c r="AF10" s="272" t="s">
        <v>99</v>
      </c>
      <c r="AG10" s="272" t="s">
        <v>399</v>
      </c>
      <c r="AH10" s="272" t="s">
        <v>101</v>
      </c>
      <c r="AI10" s="272" t="s">
        <v>99</v>
      </c>
      <c r="AJ10" s="272" t="s">
        <v>401</v>
      </c>
      <c r="AK10" s="272" t="s">
        <v>101</v>
      </c>
      <c r="AL10" s="273" t="s">
        <v>397</v>
      </c>
      <c r="AM10" s="273" t="s">
        <v>398</v>
      </c>
      <c r="AN10" s="273" t="s">
        <v>399</v>
      </c>
      <c r="AO10" s="273" t="s">
        <v>101</v>
      </c>
      <c r="AP10" s="273" t="s">
        <v>398</v>
      </c>
      <c r="AQ10" s="273" t="s">
        <v>102</v>
      </c>
      <c r="AR10" s="273" t="s">
        <v>101</v>
      </c>
      <c r="AS10" s="273" t="s">
        <v>99</v>
      </c>
      <c r="AT10" s="273" t="s">
        <v>399</v>
      </c>
      <c r="AU10" s="273" t="s">
        <v>101</v>
      </c>
      <c r="AV10" s="273" t="s">
        <v>99</v>
      </c>
      <c r="AW10" s="273" t="s">
        <v>102</v>
      </c>
      <c r="AX10" s="273" t="s">
        <v>101</v>
      </c>
      <c r="AY10" s="273" t="s">
        <v>99</v>
      </c>
      <c r="AZ10" s="273" t="s">
        <v>399</v>
      </c>
      <c r="BA10" s="273" t="s">
        <v>101</v>
      </c>
      <c r="BB10" s="273" t="s">
        <v>99</v>
      </c>
      <c r="BC10" s="273" t="s">
        <v>102</v>
      </c>
      <c r="BD10" s="273" t="s">
        <v>101</v>
      </c>
      <c r="BE10" s="273" t="s">
        <v>398</v>
      </c>
      <c r="BF10" s="273" t="s">
        <v>399</v>
      </c>
      <c r="BG10" s="273" t="s">
        <v>101</v>
      </c>
      <c r="BH10" s="273" t="s">
        <v>398</v>
      </c>
      <c r="BI10" s="273" t="s">
        <v>401</v>
      </c>
      <c r="BJ10" s="273" t="s">
        <v>101</v>
      </c>
    </row>
    <row r="11" spans="2:62" s="19" customFormat="1" ht="13.35" customHeight="1">
      <c r="B11" s="184"/>
      <c r="C11" s="103" t="s">
        <v>103</v>
      </c>
      <c r="D11" s="102"/>
      <c r="E11" s="102"/>
      <c r="F11" s="497"/>
      <c r="G11" s="498"/>
      <c r="H11" s="498"/>
      <c r="I11" s="498"/>
      <c r="J11" s="498"/>
      <c r="K11" s="499"/>
      <c r="L11" s="274"/>
      <c r="M11" s="274"/>
      <c r="N11" s="274"/>
      <c r="O11" s="274"/>
      <c r="P11" s="274"/>
      <c r="Q11" s="274"/>
      <c r="R11" s="274"/>
      <c r="S11" s="275"/>
      <c r="T11" s="276"/>
      <c r="U11" s="275"/>
      <c r="V11" s="275"/>
      <c r="W11" s="275"/>
      <c r="X11" s="275"/>
      <c r="Y11" s="277"/>
      <c r="Z11" s="276"/>
      <c r="AA11" s="275"/>
      <c r="AB11" s="275"/>
      <c r="AC11" s="275"/>
      <c r="AD11" s="275"/>
      <c r="AE11" s="277"/>
      <c r="AF11" s="276"/>
      <c r="AG11" s="275"/>
      <c r="AH11" s="275"/>
      <c r="AI11" s="275"/>
      <c r="AJ11" s="275"/>
      <c r="AK11" s="277"/>
      <c r="AL11" s="278"/>
      <c r="AM11" s="279"/>
      <c r="AN11" s="278"/>
      <c r="AO11" s="278"/>
      <c r="AP11" s="278"/>
      <c r="AQ11" s="278"/>
      <c r="AR11" s="280"/>
      <c r="AS11" s="279"/>
      <c r="AT11" s="278"/>
      <c r="AU11" s="278"/>
      <c r="AV11" s="278"/>
      <c r="AW11" s="278"/>
      <c r="AX11" s="280"/>
      <c r="AY11" s="279"/>
      <c r="AZ11" s="278"/>
      <c r="BA11" s="278"/>
      <c r="BB11" s="278"/>
      <c r="BC11" s="278"/>
      <c r="BD11" s="280"/>
      <c r="BE11" s="279"/>
      <c r="BF11" s="278"/>
      <c r="BG11" s="278"/>
      <c r="BH11" s="278"/>
      <c r="BI11" s="278"/>
      <c r="BJ11" s="280"/>
    </row>
    <row r="12" spans="2:62" s="19" customFormat="1" ht="25.5">
      <c r="B12" s="351" t="s">
        <v>402</v>
      </c>
      <c r="C12" s="121" t="s">
        <v>104</v>
      </c>
      <c r="D12" s="232">
        <f>L12+S12+AL12</f>
        <v>28528.311370000003</v>
      </c>
      <c r="E12" s="182"/>
      <c r="F12" s="243"/>
      <c r="G12" s="243"/>
      <c r="H12" s="243"/>
      <c r="I12" s="243"/>
      <c r="J12" s="243"/>
      <c r="K12" s="243"/>
      <c r="L12" s="232">
        <f>M12+P12</f>
        <v>28528.311370000003</v>
      </c>
      <c r="M12" s="400">
        <v>28528.311370000003</v>
      </c>
      <c r="N12" s="400">
        <v>27358.45</v>
      </c>
      <c r="O12" s="246">
        <f>IFERROR(M12/N12,0)</f>
        <v>1.042760513479382</v>
      </c>
      <c r="P12" s="400"/>
      <c r="Q12" s="400"/>
      <c r="R12" s="246">
        <f>IFERROR(P12/Q12,0)</f>
        <v>0</v>
      </c>
      <c r="S12" s="232">
        <f>T12+W12+Z12+AC12+AF12+AI12</f>
        <v>0</v>
      </c>
      <c r="T12" s="400"/>
      <c r="U12" s="400"/>
      <c r="V12" s="246">
        <f>IFERROR(T12/U12,0)</f>
        <v>0</v>
      </c>
      <c r="W12" s="400"/>
      <c r="X12" s="400"/>
      <c r="Y12" s="246">
        <f>IFERROR(W12/X12,0)</f>
        <v>0</v>
      </c>
      <c r="Z12" s="400"/>
      <c r="AA12" s="400"/>
      <c r="AB12" s="246">
        <f>IFERROR(Z12/AA12,0)</f>
        <v>0</v>
      </c>
      <c r="AC12" s="400"/>
      <c r="AD12" s="400"/>
      <c r="AE12" s="246">
        <f>IFERROR(AC12/AD12,0)</f>
        <v>0</v>
      </c>
      <c r="AF12" s="400"/>
      <c r="AG12" s="400"/>
      <c r="AH12" s="246">
        <f>IFERROR(AF12/AG12,0)</f>
        <v>0</v>
      </c>
      <c r="AI12" s="400"/>
      <c r="AJ12" s="400"/>
      <c r="AK12" s="246">
        <f>IFERROR(AI12/AJ12,0)</f>
        <v>0</v>
      </c>
      <c r="AL12" s="232">
        <f>AM12+AP12+AS12+AV12+AY12+BB12+BE12+BH12</f>
        <v>0</v>
      </c>
      <c r="AM12" s="400"/>
      <c r="AN12" s="400"/>
      <c r="AO12" s="246">
        <f>IFERROR(AM12/AN12,0)</f>
        <v>0</v>
      </c>
      <c r="AP12" s="400"/>
      <c r="AQ12" s="400"/>
      <c r="AR12" s="246">
        <f>IFERROR(AP12/AQ12,0)</f>
        <v>0</v>
      </c>
      <c r="AS12" s="400"/>
      <c r="AT12" s="400"/>
      <c r="AU12" s="246">
        <f>IFERROR(AS12/AT12,0)</f>
        <v>0</v>
      </c>
      <c r="AV12" s="400"/>
      <c r="AW12" s="400"/>
      <c r="AX12" s="246">
        <f>IFERROR(AV12/AW12,0)</f>
        <v>0</v>
      </c>
      <c r="AY12" s="400"/>
      <c r="AZ12" s="400"/>
      <c r="BA12" s="246">
        <f>IFERROR(AY12/AZ12,0)</f>
        <v>0</v>
      </c>
      <c r="BB12" s="400"/>
      <c r="BC12" s="400"/>
      <c r="BD12" s="246">
        <f>IFERROR(BB12/BC12,0)</f>
        <v>0</v>
      </c>
      <c r="BE12" s="400"/>
      <c r="BF12" s="400"/>
      <c r="BG12" s="246">
        <f>IFERROR(BE12/BF12,0)</f>
        <v>0</v>
      </c>
      <c r="BH12" s="400"/>
      <c r="BI12" s="400"/>
      <c r="BJ12" s="246">
        <f>IFERROR(BH12/BI12,0)</f>
        <v>0</v>
      </c>
    </row>
    <row r="13" spans="2:62" s="19" customFormat="1" ht="25.5">
      <c r="B13" s="351" t="s">
        <v>402</v>
      </c>
      <c r="C13" s="121" t="s">
        <v>113</v>
      </c>
      <c r="D13" s="232">
        <f>L13+S13+AL13</f>
        <v>729.77122000000008</v>
      </c>
      <c r="E13" s="182"/>
      <c r="F13" s="243"/>
      <c r="G13" s="243"/>
      <c r="H13" s="243"/>
      <c r="I13" s="243"/>
      <c r="J13" s="243"/>
      <c r="K13" s="243"/>
      <c r="L13" s="232">
        <f>M13+P13</f>
        <v>729.77122000000008</v>
      </c>
      <c r="M13" s="400"/>
      <c r="N13" s="400"/>
      <c r="O13" s="246">
        <f>IFERROR(M13/N13,0)</f>
        <v>0</v>
      </c>
      <c r="P13" s="400">
        <v>729.77122000000008</v>
      </c>
      <c r="Q13" s="400">
        <v>446.351</v>
      </c>
      <c r="R13" s="246">
        <f>IFERROR(P13/Q13,0)</f>
        <v>1.6349716254696418</v>
      </c>
      <c r="S13" s="232">
        <f>T13+W13+Z13+AC13+AF13+AI13</f>
        <v>0</v>
      </c>
      <c r="T13" s="400"/>
      <c r="U13" s="400"/>
      <c r="V13" s="246">
        <f>IFERROR(T13/U13,0)</f>
        <v>0</v>
      </c>
      <c r="W13" s="400"/>
      <c r="X13" s="400"/>
      <c r="Y13" s="246">
        <f>IFERROR(W13/X13,0)</f>
        <v>0</v>
      </c>
      <c r="Z13" s="400"/>
      <c r="AA13" s="400"/>
      <c r="AB13" s="246">
        <f>IFERROR(Z13/AA13,0)</f>
        <v>0</v>
      </c>
      <c r="AC13" s="400"/>
      <c r="AD13" s="400"/>
      <c r="AE13" s="246">
        <f>IFERROR(AC13/AD13,0)</f>
        <v>0</v>
      </c>
      <c r="AF13" s="400"/>
      <c r="AG13" s="400"/>
      <c r="AH13" s="246">
        <f>IFERROR(AF13/AG13,0)</f>
        <v>0</v>
      </c>
      <c r="AI13" s="400"/>
      <c r="AJ13" s="400"/>
      <c r="AK13" s="246">
        <f>IFERROR(AI13/AJ13,0)</f>
        <v>0</v>
      </c>
      <c r="AL13" s="232">
        <f>AM13+AP13+AS13+AV13+AY13+BB13+BE13+BH13</f>
        <v>0</v>
      </c>
      <c r="AM13" s="400"/>
      <c r="AN13" s="400"/>
      <c r="AO13" s="246">
        <f>IFERROR(AM13/AN13,0)</f>
        <v>0</v>
      </c>
      <c r="AP13" s="400"/>
      <c r="AQ13" s="400"/>
      <c r="AR13" s="246">
        <f>IFERROR(AP13/AQ13,0)</f>
        <v>0</v>
      </c>
      <c r="AS13" s="400"/>
      <c r="AT13" s="400"/>
      <c r="AU13" s="246">
        <f>IFERROR(AS13/AT13,0)</f>
        <v>0</v>
      </c>
      <c r="AV13" s="400"/>
      <c r="AW13" s="400"/>
      <c r="AX13" s="246">
        <f>IFERROR(AV13/AW13,0)</f>
        <v>0</v>
      </c>
      <c r="AY13" s="400"/>
      <c r="AZ13" s="400"/>
      <c r="BA13" s="246">
        <f>IFERROR(AY13/AZ13,0)</f>
        <v>0</v>
      </c>
      <c r="BB13" s="400"/>
      <c r="BC13" s="400"/>
      <c r="BD13" s="246">
        <f>IFERROR(BB13/BC13,0)</f>
        <v>0</v>
      </c>
      <c r="BE13" s="400"/>
      <c r="BF13" s="400"/>
      <c r="BG13" s="246">
        <f>IFERROR(BE13/BF13,0)</f>
        <v>0</v>
      </c>
      <c r="BH13" s="400"/>
      <c r="BI13" s="400"/>
      <c r="BJ13" s="246">
        <f>IFERROR(BH13/BI13,0)</f>
        <v>0</v>
      </c>
    </row>
    <row r="14" spans="2:62" s="19" customFormat="1">
      <c r="B14" s="351" t="s">
        <v>402</v>
      </c>
      <c r="C14" s="121" t="s">
        <v>114</v>
      </c>
      <c r="D14" s="232">
        <f>L14+S14+AL14</f>
        <v>0</v>
      </c>
      <c r="E14" s="182"/>
      <c r="F14" s="243"/>
      <c r="G14" s="243"/>
      <c r="H14" s="243"/>
      <c r="I14" s="243"/>
      <c r="J14" s="243"/>
      <c r="K14" s="243"/>
      <c r="L14" s="232">
        <f>M14+P14</f>
        <v>0</v>
      </c>
      <c r="M14" s="400"/>
      <c r="N14" s="400"/>
      <c r="O14" s="246">
        <f>IFERROR(M14/N14,0)</f>
        <v>0</v>
      </c>
      <c r="P14" s="400"/>
      <c r="Q14" s="400"/>
      <c r="R14" s="246">
        <f>IFERROR(P14/Q14,0)</f>
        <v>0</v>
      </c>
      <c r="S14" s="232">
        <f>T14+W14+Z14+AC14+AF14+AI14</f>
        <v>0</v>
      </c>
      <c r="T14" s="400"/>
      <c r="U14" s="400"/>
      <c r="V14" s="246">
        <f>IFERROR(T14/U14,0)</f>
        <v>0</v>
      </c>
      <c r="W14" s="400"/>
      <c r="X14" s="400"/>
      <c r="Y14" s="246">
        <f>IFERROR(W14/X14,0)</f>
        <v>0</v>
      </c>
      <c r="Z14" s="400"/>
      <c r="AA14" s="400"/>
      <c r="AB14" s="246">
        <f>IFERROR(Z14/AA14,0)</f>
        <v>0</v>
      </c>
      <c r="AC14" s="400"/>
      <c r="AD14" s="400"/>
      <c r="AE14" s="246">
        <f>IFERROR(AC14/AD14,0)</f>
        <v>0</v>
      </c>
      <c r="AF14" s="400"/>
      <c r="AG14" s="400"/>
      <c r="AH14" s="246">
        <f>IFERROR(AF14/AG14,0)</f>
        <v>0</v>
      </c>
      <c r="AI14" s="400"/>
      <c r="AJ14" s="400"/>
      <c r="AK14" s="246">
        <f>IFERROR(AI14/AJ14,0)</f>
        <v>0</v>
      </c>
      <c r="AL14" s="232">
        <f>AM14+AP14+AS14+AV14+AY14+BB14+BE14+BH14</f>
        <v>0</v>
      </c>
      <c r="AM14" s="400"/>
      <c r="AN14" s="400"/>
      <c r="AO14" s="246">
        <f>IFERROR(AM14/AN14,0)</f>
        <v>0</v>
      </c>
      <c r="AP14" s="400"/>
      <c r="AQ14" s="400"/>
      <c r="AR14" s="246">
        <f>IFERROR(AP14/AQ14,0)</f>
        <v>0</v>
      </c>
      <c r="AS14" s="400"/>
      <c r="AT14" s="400"/>
      <c r="AU14" s="246">
        <f>IFERROR(AS14/AT14,0)</f>
        <v>0</v>
      </c>
      <c r="AV14" s="400"/>
      <c r="AW14" s="400"/>
      <c r="AX14" s="246">
        <f>IFERROR(AV14/AW14,0)</f>
        <v>0</v>
      </c>
      <c r="AY14" s="400"/>
      <c r="AZ14" s="400"/>
      <c r="BA14" s="246">
        <f>IFERROR(AY14/AZ14,0)</f>
        <v>0</v>
      </c>
      <c r="BB14" s="400"/>
      <c r="BC14" s="400"/>
      <c r="BD14" s="246">
        <f>IFERROR(BB14/BC14,0)</f>
        <v>0</v>
      </c>
      <c r="BE14" s="400"/>
      <c r="BF14" s="400"/>
      <c r="BG14" s="246">
        <f>IFERROR(BE14/BF14,0)</f>
        <v>0</v>
      </c>
      <c r="BH14" s="400"/>
      <c r="BI14" s="400"/>
      <c r="BJ14" s="246">
        <f>IFERROR(BH14/BI14,0)</f>
        <v>0</v>
      </c>
    </row>
    <row r="15" spans="2:62" s="19" customFormat="1">
      <c r="B15" s="351"/>
      <c r="C15" s="103" t="s">
        <v>115</v>
      </c>
      <c r="D15" s="242"/>
      <c r="E15" s="183"/>
      <c r="F15" s="242"/>
      <c r="G15" s="242"/>
      <c r="H15" s="242"/>
      <c r="I15" s="242"/>
      <c r="J15" s="242"/>
      <c r="K15" s="244"/>
      <c r="L15" s="243"/>
      <c r="M15" s="243"/>
      <c r="N15" s="243"/>
      <c r="O15" s="243"/>
      <c r="P15" s="243"/>
      <c r="Q15" s="243"/>
      <c r="R15" s="243"/>
      <c r="S15" s="243"/>
      <c r="T15" s="243"/>
      <c r="U15" s="243"/>
      <c r="V15" s="243"/>
      <c r="W15" s="243"/>
      <c r="X15" s="243"/>
      <c r="Y15" s="243"/>
      <c r="Z15" s="243"/>
      <c r="AA15" s="243"/>
      <c r="AB15" s="243"/>
      <c r="AC15" s="243"/>
      <c r="AD15" s="243"/>
      <c r="AE15" s="243"/>
      <c r="AF15" s="243"/>
      <c r="AG15" s="243"/>
      <c r="AH15" s="243"/>
      <c r="AI15" s="243"/>
      <c r="AJ15" s="243"/>
      <c r="AK15" s="243"/>
      <c r="AL15" s="243"/>
      <c r="AM15" s="243"/>
      <c r="AN15" s="243"/>
      <c r="AO15" s="243"/>
      <c r="AP15" s="243"/>
      <c r="AQ15" s="243"/>
      <c r="AR15" s="243"/>
      <c r="AS15" s="243"/>
      <c r="AT15" s="243"/>
      <c r="AU15" s="243"/>
      <c r="AV15" s="243"/>
      <c r="AW15" s="243"/>
      <c r="AX15" s="243"/>
      <c r="AY15" s="243"/>
      <c r="AZ15" s="243"/>
      <c r="BA15" s="243"/>
      <c r="BB15" s="243"/>
      <c r="BC15" s="243"/>
      <c r="BD15" s="243"/>
      <c r="BE15" s="243"/>
      <c r="BF15" s="243"/>
      <c r="BG15" s="243"/>
      <c r="BH15" s="243"/>
      <c r="BI15" s="243"/>
      <c r="BJ15" s="245"/>
    </row>
    <row r="16" spans="2:62" s="19" customFormat="1">
      <c r="B16" s="351" t="s">
        <v>403</v>
      </c>
      <c r="C16" s="121" t="s">
        <v>116</v>
      </c>
      <c r="D16" s="232">
        <f>F16+I16</f>
        <v>0</v>
      </c>
      <c r="E16" s="182"/>
      <c r="F16" s="220"/>
      <c r="G16" s="220"/>
      <c r="H16" s="246">
        <f>IFERROR(F16/G16,0)</f>
        <v>0</v>
      </c>
      <c r="I16" s="220">
        <v>0</v>
      </c>
      <c r="J16" s="220">
        <v>0</v>
      </c>
      <c r="K16" s="246">
        <f>IFERROR(I16/J16,0)</f>
        <v>0</v>
      </c>
      <c r="L16" s="243"/>
      <c r="M16" s="243"/>
      <c r="N16" s="243"/>
      <c r="O16" s="243"/>
      <c r="P16" s="243"/>
      <c r="Q16" s="243"/>
      <c r="R16" s="243"/>
      <c r="S16" s="243"/>
      <c r="T16" s="243"/>
      <c r="U16" s="243"/>
      <c r="V16" s="243"/>
      <c r="W16" s="243"/>
      <c r="X16" s="243"/>
      <c r="Y16" s="243"/>
      <c r="Z16" s="243"/>
      <c r="AA16" s="243"/>
      <c r="AB16" s="243"/>
      <c r="AC16" s="243"/>
      <c r="AD16" s="243"/>
      <c r="AE16" s="243"/>
      <c r="AF16" s="243"/>
      <c r="AG16" s="243"/>
      <c r="AH16" s="243"/>
      <c r="AI16" s="243"/>
      <c r="AJ16" s="243"/>
      <c r="AK16" s="243"/>
      <c r="AL16" s="243"/>
      <c r="AM16" s="243"/>
      <c r="AN16" s="243"/>
      <c r="AO16" s="243"/>
      <c r="AP16" s="243"/>
      <c r="AQ16" s="243"/>
      <c r="AR16" s="243"/>
      <c r="AS16" s="243"/>
      <c r="AT16" s="243"/>
      <c r="AU16" s="243"/>
      <c r="AV16" s="243"/>
      <c r="AW16" s="243"/>
      <c r="AX16" s="243"/>
      <c r="AY16" s="243"/>
      <c r="AZ16" s="243"/>
      <c r="BA16" s="243"/>
      <c r="BB16" s="243"/>
      <c r="BC16" s="243"/>
      <c r="BD16" s="243"/>
      <c r="BE16" s="243"/>
      <c r="BF16" s="243"/>
      <c r="BG16" s="243"/>
      <c r="BH16" s="243"/>
      <c r="BI16" s="243"/>
      <c r="BJ16" s="245"/>
    </row>
    <row r="17" spans="2:62" s="19" customFormat="1">
      <c r="B17" s="351"/>
      <c r="C17" s="103" t="s">
        <v>117</v>
      </c>
      <c r="D17" s="242"/>
      <c r="E17" s="183"/>
      <c r="F17" s="242"/>
      <c r="G17" s="242"/>
      <c r="H17" s="242"/>
      <c r="I17" s="242"/>
      <c r="J17" s="242"/>
      <c r="K17" s="244"/>
      <c r="L17" s="243"/>
      <c r="M17" s="243"/>
      <c r="N17" s="243"/>
      <c r="O17" s="243"/>
      <c r="P17" s="243"/>
      <c r="Q17" s="243"/>
      <c r="R17" s="243"/>
      <c r="S17" s="243"/>
      <c r="T17" s="243"/>
      <c r="U17" s="243"/>
      <c r="V17" s="243"/>
      <c r="W17" s="243"/>
      <c r="X17" s="243"/>
      <c r="Y17" s="243"/>
      <c r="Z17" s="243"/>
      <c r="AA17" s="243"/>
      <c r="AB17" s="243"/>
      <c r="AC17" s="243"/>
      <c r="AD17" s="243"/>
      <c r="AE17" s="243"/>
      <c r="AF17" s="243"/>
      <c r="AG17" s="243"/>
      <c r="AH17" s="243"/>
      <c r="AI17" s="243"/>
      <c r="AJ17" s="243"/>
      <c r="AK17" s="243"/>
      <c r="AL17" s="243"/>
      <c r="AM17" s="243"/>
      <c r="AN17" s="243"/>
      <c r="AO17" s="243"/>
      <c r="AP17" s="243"/>
      <c r="AQ17" s="243"/>
      <c r="AR17" s="243"/>
      <c r="AS17" s="243"/>
      <c r="AT17" s="243"/>
      <c r="AU17" s="243"/>
      <c r="AV17" s="243"/>
      <c r="AW17" s="243"/>
      <c r="AX17" s="243"/>
      <c r="AY17" s="243"/>
      <c r="AZ17" s="243"/>
      <c r="BA17" s="243"/>
      <c r="BB17" s="243"/>
      <c r="BC17" s="243"/>
      <c r="BD17" s="243"/>
      <c r="BE17" s="243"/>
      <c r="BF17" s="243"/>
      <c r="BG17" s="243"/>
      <c r="BH17" s="243"/>
      <c r="BI17" s="243"/>
      <c r="BJ17" s="245"/>
    </row>
    <row r="18" spans="2:62" s="19" customFormat="1">
      <c r="B18" s="351" t="s">
        <v>404</v>
      </c>
      <c r="C18" s="121" t="s">
        <v>118</v>
      </c>
      <c r="D18" s="232">
        <f>F18+I18</f>
        <v>0</v>
      </c>
      <c r="E18" s="182"/>
      <c r="F18" s="220"/>
      <c r="G18" s="220"/>
      <c r="H18" s="246">
        <f>IFERROR(F18/G18,0)</f>
        <v>0</v>
      </c>
      <c r="I18" s="220">
        <v>0</v>
      </c>
      <c r="J18" s="220">
        <v>0</v>
      </c>
      <c r="K18" s="246">
        <f>IFERROR(I18/J18,0)</f>
        <v>0</v>
      </c>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243"/>
      <c r="AO18" s="243"/>
      <c r="AP18" s="243"/>
      <c r="AQ18" s="243"/>
      <c r="AR18" s="243"/>
      <c r="AS18" s="243"/>
      <c r="AT18" s="243"/>
      <c r="AU18" s="243"/>
      <c r="AV18" s="243"/>
      <c r="AW18" s="243"/>
      <c r="AX18" s="243"/>
      <c r="AY18" s="243"/>
      <c r="AZ18" s="243"/>
      <c r="BA18" s="243"/>
      <c r="BB18" s="243"/>
      <c r="BC18" s="243"/>
      <c r="BD18" s="243"/>
      <c r="BE18" s="243"/>
      <c r="BF18" s="243"/>
      <c r="BG18" s="243"/>
      <c r="BH18" s="243"/>
      <c r="BI18" s="243"/>
      <c r="BJ18" s="245"/>
    </row>
    <row r="19" spans="2:62" s="19" customFormat="1">
      <c r="B19" s="352">
        <v>4.7</v>
      </c>
      <c r="C19" s="186" t="s">
        <v>405</v>
      </c>
      <c r="D19" s="232">
        <f>F19+I19</f>
        <v>1258.5407999999998</v>
      </c>
      <c r="E19" s="182"/>
      <c r="F19" s="400">
        <v>1258.5407999999998</v>
      </c>
      <c r="G19" s="243"/>
      <c r="H19" s="243"/>
      <c r="I19" s="220"/>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243"/>
      <c r="AZ19" s="243"/>
      <c r="BA19" s="243"/>
      <c r="BB19" s="243"/>
      <c r="BC19" s="243"/>
      <c r="BD19" s="243"/>
      <c r="BE19" s="243"/>
      <c r="BF19" s="243"/>
      <c r="BG19" s="243"/>
      <c r="BH19" s="243"/>
      <c r="BI19" s="243"/>
      <c r="BJ19" s="245"/>
    </row>
    <row r="20" spans="2:62" s="19" customFormat="1">
      <c r="B20" s="184"/>
      <c r="C20" s="185" t="s">
        <v>48</v>
      </c>
      <c r="D20" s="237">
        <f>SUM(D12:D19)</f>
        <v>30516.623390000001</v>
      </c>
      <c r="E20" s="182"/>
      <c r="F20" s="237">
        <f>SUM(F12:F19)</f>
        <v>1258.5407999999998</v>
      </c>
      <c r="G20" s="237">
        <f>SUM(G12:G19)</f>
        <v>0</v>
      </c>
      <c r="H20" s="237"/>
      <c r="I20" s="237">
        <f>SUM(I12:I19)</f>
        <v>0</v>
      </c>
      <c r="J20" s="237">
        <f>SUM(J12:J19)</f>
        <v>0</v>
      </c>
      <c r="K20" s="237"/>
      <c r="L20" s="237">
        <f>SUM(L12:L19)</f>
        <v>29258.082590000002</v>
      </c>
      <c r="M20" s="237">
        <f>SUM(M12:M19)</f>
        <v>28528.311370000003</v>
      </c>
      <c r="N20" s="237">
        <f>SUM(N12:N19)</f>
        <v>27358.45</v>
      </c>
      <c r="O20" s="237"/>
      <c r="P20" s="237">
        <f>SUM(P12:P19)</f>
        <v>729.77122000000008</v>
      </c>
      <c r="Q20" s="237">
        <f>SUM(Q12:Q19)</f>
        <v>446.351</v>
      </c>
      <c r="R20" s="237"/>
      <c r="S20" s="237">
        <f>SUM(S12:S19)</f>
        <v>0</v>
      </c>
      <c r="T20" s="237">
        <f>SUM(T12:T19)</f>
        <v>0</v>
      </c>
      <c r="U20" s="237">
        <f>SUM(U12:U19)</f>
        <v>0</v>
      </c>
      <c r="V20" s="237"/>
      <c r="W20" s="237">
        <f>SUM(W12:W19)</f>
        <v>0</v>
      </c>
      <c r="X20" s="237">
        <f>SUM(X12:X19)</f>
        <v>0</v>
      </c>
      <c r="Y20" s="237"/>
      <c r="Z20" s="237">
        <f>SUM(Z12:Z19)</f>
        <v>0</v>
      </c>
      <c r="AA20" s="237">
        <f>SUM(AA12:AA19)</f>
        <v>0</v>
      </c>
      <c r="AB20" s="237"/>
      <c r="AC20" s="237">
        <f>SUM(AC12:AC19)</f>
        <v>0</v>
      </c>
      <c r="AD20" s="237">
        <f>SUM(AD12:AD19)</f>
        <v>0</v>
      </c>
      <c r="AE20" s="237"/>
      <c r="AF20" s="237">
        <f>SUM(AF12:AF19)</f>
        <v>0</v>
      </c>
      <c r="AG20" s="237">
        <f>SUM(AG12:AG19)</f>
        <v>0</v>
      </c>
      <c r="AH20" s="237"/>
      <c r="AI20" s="237">
        <f>SUM(AI12:AI19)</f>
        <v>0</v>
      </c>
      <c r="AJ20" s="237">
        <f>SUM(AJ12:AJ19)</f>
        <v>0</v>
      </c>
      <c r="AK20" s="237"/>
      <c r="AL20" s="237">
        <f>SUM(AL12:AL19)</f>
        <v>0</v>
      </c>
      <c r="AM20" s="237">
        <f>SUM(AM12:AM19)</f>
        <v>0</v>
      </c>
      <c r="AN20" s="237">
        <f>SUM(AN12:AN19)</f>
        <v>0</v>
      </c>
      <c r="AO20" s="237"/>
      <c r="AP20" s="237">
        <f>SUM(AP12:AP19)</f>
        <v>0</v>
      </c>
      <c r="AQ20" s="237">
        <f>SUM(AQ12:AQ19)</f>
        <v>0</v>
      </c>
      <c r="AR20" s="237"/>
      <c r="AS20" s="237">
        <f>SUM(AS12:AS19)</f>
        <v>0</v>
      </c>
      <c r="AT20" s="237">
        <f>SUM(AT12:AT19)</f>
        <v>0</v>
      </c>
      <c r="AU20" s="237"/>
      <c r="AV20" s="237">
        <f>SUM(AV12:AV19)</f>
        <v>0</v>
      </c>
      <c r="AW20" s="237">
        <f>SUM(AW12:AW19)</f>
        <v>0</v>
      </c>
      <c r="AX20" s="237"/>
      <c r="AY20" s="237">
        <f>SUM(AY12:AY19)</f>
        <v>0</v>
      </c>
      <c r="AZ20" s="237">
        <f>SUM(AZ12:AZ19)</f>
        <v>0</v>
      </c>
      <c r="BA20" s="237"/>
      <c r="BB20" s="237">
        <f>SUM(BB12:BB19)</f>
        <v>0</v>
      </c>
      <c r="BC20" s="237">
        <f>SUM(BC12:BC19)</f>
        <v>0</v>
      </c>
      <c r="BD20" s="237"/>
      <c r="BE20" s="237">
        <f>SUM(BE12:BE19)</f>
        <v>0</v>
      </c>
      <c r="BF20" s="237">
        <f>SUM(BF12:BF19)</f>
        <v>0</v>
      </c>
      <c r="BG20" s="237"/>
      <c r="BH20" s="237">
        <f>SUM(BH12:BH19)</f>
        <v>0</v>
      </c>
      <c r="BI20" s="237">
        <f>SUM(BI12:BI19)</f>
        <v>0</v>
      </c>
      <c r="BJ20" s="237"/>
    </row>
    <row r="22" spans="2:62">
      <c r="B22" s="285" t="s">
        <v>406</v>
      </c>
    </row>
    <row r="32" spans="2:62" ht="15">
      <c r="B32" s="21"/>
    </row>
    <row r="33" spans="2:5" ht="15">
      <c r="B33" s="21"/>
      <c r="C33" s="21"/>
      <c r="D33" s="21"/>
      <c r="E33" s="21"/>
    </row>
    <row r="34" spans="2:5" ht="15">
      <c r="B34" s="21"/>
      <c r="C34" s="21"/>
      <c r="D34" s="21"/>
      <c r="E34" s="21"/>
    </row>
    <row r="35" spans="2:5" ht="15">
      <c r="B35" s="21"/>
      <c r="C35" s="21"/>
      <c r="D35" s="21"/>
      <c r="E35" s="21"/>
    </row>
    <row r="36" spans="2:5" ht="15">
      <c r="B36" s="21"/>
      <c r="C36" s="21"/>
      <c r="D36" s="21"/>
      <c r="E36" s="21"/>
    </row>
    <row r="37" spans="2:5" ht="15">
      <c r="B37" s="21"/>
      <c r="C37" s="21"/>
      <c r="D37" s="21"/>
      <c r="E37" s="21"/>
    </row>
    <row r="38" spans="2:5" ht="15">
      <c r="B38" s="21"/>
      <c r="C38" s="21"/>
      <c r="D38" s="21"/>
      <c r="E38" s="21"/>
    </row>
    <row r="39" spans="2:5" ht="15">
      <c r="B39" s="21"/>
      <c r="C39" s="21"/>
      <c r="D39" s="21"/>
      <c r="E39" s="21"/>
    </row>
    <row r="40" spans="2:5" ht="15">
      <c r="B40" s="21"/>
      <c r="C40" s="21"/>
      <c r="D40" s="21"/>
      <c r="E40" s="21"/>
    </row>
    <row r="41" spans="2:5" ht="15">
      <c r="B41" s="21"/>
      <c r="C41" s="21"/>
      <c r="D41" s="21"/>
      <c r="E41" s="21"/>
    </row>
    <row r="42" spans="2:5" ht="15">
      <c r="B42" s="21"/>
      <c r="C42" s="21"/>
      <c r="D42" s="21"/>
      <c r="E42" s="21"/>
    </row>
    <row r="43" spans="2:5" ht="15">
      <c r="B43" s="21"/>
      <c r="C43" s="21"/>
      <c r="D43" s="21"/>
      <c r="E43" s="21"/>
    </row>
    <row r="44" spans="2:5" ht="15">
      <c r="B44" s="21"/>
      <c r="C44" s="21"/>
      <c r="D44" s="21"/>
      <c r="E44" s="21"/>
    </row>
    <row r="45" spans="2:5" ht="15">
      <c r="B45" s="21"/>
      <c r="C45" s="21"/>
      <c r="D45" s="21"/>
      <c r="E45" s="21"/>
    </row>
    <row r="46" spans="2:5" ht="15">
      <c r="B46" s="21"/>
      <c r="C46" s="21"/>
      <c r="D46" s="21"/>
      <c r="E46" s="21"/>
    </row>
    <row r="47" spans="2:5" ht="15">
      <c r="B47" s="21"/>
      <c r="C47" s="21"/>
      <c r="D47" s="21"/>
      <c r="E47" s="21"/>
    </row>
    <row r="48" spans="2:5" ht="15">
      <c r="B48" s="21"/>
      <c r="C48" s="21"/>
      <c r="D48" s="21"/>
      <c r="E48" s="21"/>
    </row>
    <row r="49" spans="2:5" ht="15">
      <c r="B49" s="21"/>
      <c r="C49" s="21"/>
      <c r="D49" s="21"/>
      <c r="E49" s="21"/>
    </row>
    <row r="50" spans="2:5" ht="15">
      <c r="B50" s="21"/>
      <c r="C50" s="21"/>
      <c r="D50" s="21"/>
      <c r="E50" s="21"/>
    </row>
    <row r="51" spans="2:5" ht="15">
      <c r="B51" s="21"/>
      <c r="C51" s="21"/>
      <c r="D51" s="21"/>
      <c r="E51" s="21"/>
    </row>
    <row r="52" spans="2:5" ht="15">
      <c r="B52" s="21"/>
      <c r="C52" s="21"/>
      <c r="D52" s="21"/>
      <c r="E52" s="21"/>
    </row>
    <row r="53" spans="2:5" ht="15">
      <c r="B53" s="21"/>
      <c r="C53" s="21"/>
      <c r="D53" s="21"/>
      <c r="E53" s="21"/>
    </row>
    <row r="54" spans="2:5" ht="15">
      <c r="B54" s="21"/>
      <c r="C54" s="21"/>
      <c r="D54" s="21"/>
      <c r="E54" s="21"/>
    </row>
    <row r="55" spans="2:5" ht="15">
      <c r="B55" s="21"/>
      <c r="C55" s="21"/>
      <c r="D55" s="21"/>
      <c r="E55" s="21"/>
    </row>
    <row r="56" spans="2:5" ht="15">
      <c r="B56" s="21"/>
      <c r="C56" s="21"/>
      <c r="D56" s="21"/>
      <c r="E56" s="21"/>
    </row>
    <row r="57" spans="2:5" ht="15">
      <c r="B57" s="21"/>
      <c r="C57" s="21"/>
      <c r="D57" s="21"/>
      <c r="E57" s="21"/>
    </row>
    <row r="58" spans="2:5" ht="15">
      <c r="B58" s="21"/>
      <c r="C58" s="21"/>
      <c r="D58" s="21"/>
      <c r="E58" s="21"/>
    </row>
    <row r="59" spans="2:5" ht="15">
      <c r="B59" s="21"/>
      <c r="C59" s="21"/>
      <c r="D59" s="21"/>
      <c r="E59" s="21"/>
    </row>
    <row r="60" spans="2:5" ht="15">
      <c r="B60" s="21"/>
      <c r="C60" s="21"/>
      <c r="D60" s="21"/>
      <c r="E60" s="21"/>
    </row>
    <row r="61" spans="2:5" ht="15">
      <c r="B61" s="21"/>
      <c r="C61" s="21"/>
      <c r="D61" s="21"/>
      <c r="E61" s="21"/>
    </row>
    <row r="62" spans="2:5" ht="15">
      <c r="B62" s="21"/>
      <c r="C62" s="21"/>
      <c r="D62" s="21"/>
      <c r="E62" s="21"/>
    </row>
    <row r="63" spans="2:5" ht="15">
      <c r="B63" s="21"/>
      <c r="C63" s="21"/>
      <c r="D63" s="21"/>
      <c r="E63" s="21"/>
    </row>
    <row r="64" spans="2:5" ht="15">
      <c r="B64" s="21"/>
      <c r="C64" s="21"/>
      <c r="D64" s="21"/>
      <c r="E64" s="21"/>
    </row>
    <row r="65" spans="2:5" ht="15">
      <c r="B65" s="21"/>
      <c r="C65" s="21"/>
      <c r="D65" s="21"/>
      <c r="E65" s="21"/>
    </row>
    <row r="66" spans="2:5" ht="15">
      <c r="B66" s="21"/>
      <c r="C66" s="21"/>
      <c r="D66" s="21"/>
      <c r="E66" s="21"/>
    </row>
    <row r="67" spans="2:5" ht="15">
      <c r="B67" s="21"/>
      <c r="C67" s="21"/>
      <c r="D67" s="21"/>
      <c r="E67" s="21"/>
    </row>
    <row r="68" spans="2:5" ht="15">
      <c r="B68" s="21"/>
      <c r="C68" s="21"/>
      <c r="D68" s="21"/>
      <c r="E68" s="21"/>
    </row>
    <row r="69" spans="2:5" ht="15">
      <c r="B69" s="21"/>
      <c r="C69" s="21"/>
      <c r="D69" s="21"/>
      <c r="E69" s="21"/>
    </row>
    <row r="70" spans="2:5" ht="15">
      <c r="B70" s="21"/>
      <c r="C70" s="21"/>
      <c r="D70" s="21"/>
      <c r="E70" s="21"/>
    </row>
    <row r="71" spans="2:5" ht="15">
      <c r="B71" s="21"/>
      <c r="C71" s="21"/>
      <c r="D71" s="21"/>
      <c r="E71" s="21"/>
    </row>
    <row r="72" spans="2:5" ht="15">
      <c r="B72" s="21"/>
      <c r="C72" s="21"/>
      <c r="D72" s="21"/>
      <c r="E72" s="21"/>
    </row>
    <row r="73" spans="2:5" ht="15">
      <c r="B73" s="21"/>
      <c r="C73" s="21"/>
      <c r="D73" s="21"/>
      <c r="E73" s="21"/>
    </row>
    <row r="74" spans="2:5" ht="15">
      <c r="B74" s="21"/>
      <c r="C74" s="21"/>
      <c r="D74" s="21"/>
      <c r="E74" s="21"/>
    </row>
    <row r="75" spans="2:5" ht="15">
      <c r="B75" s="21"/>
      <c r="C75" s="21"/>
      <c r="D75" s="21"/>
      <c r="E75" s="21"/>
    </row>
    <row r="76" spans="2:5" ht="15">
      <c r="B76" s="21"/>
      <c r="C76" s="21"/>
      <c r="D76" s="21"/>
      <c r="E76" s="21"/>
    </row>
    <row r="77" spans="2:5" ht="15">
      <c r="B77" s="21"/>
      <c r="C77" s="21"/>
      <c r="D77" s="21"/>
      <c r="E77" s="21"/>
    </row>
    <row r="78" spans="2:5" ht="15">
      <c r="B78" s="21"/>
      <c r="C78" s="21"/>
      <c r="D78" s="21"/>
      <c r="E78" s="21"/>
    </row>
    <row r="79" spans="2:5" ht="15">
      <c r="B79" s="21"/>
      <c r="C79" s="21"/>
      <c r="D79" s="21"/>
      <c r="E79" s="21"/>
    </row>
    <row r="80" spans="2:5" ht="15">
      <c r="B80" s="21"/>
      <c r="C80" s="21"/>
      <c r="D80" s="21"/>
      <c r="E80" s="21"/>
    </row>
    <row r="81" spans="2:5" ht="15">
      <c r="B81" s="21"/>
      <c r="C81" s="21"/>
      <c r="D81" s="21"/>
      <c r="E81" s="21"/>
    </row>
    <row r="82" spans="2:5" ht="15">
      <c r="B82" s="21"/>
      <c r="C82" s="21"/>
      <c r="D82" s="21"/>
      <c r="E82" s="21"/>
    </row>
    <row r="83" spans="2:5" ht="15">
      <c r="B83" s="21"/>
      <c r="C83" s="21"/>
      <c r="D83" s="21"/>
      <c r="E83" s="21"/>
    </row>
    <row r="84" spans="2:5" ht="15">
      <c r="B84" s="21"/>
      <c r="C84" s="21"/>
      <c r="D84" s="21"/>
      <c r="E84" s="21"/>
    </row>
    <row r="85" spans="2:5" ht="15">
      <c r="B85" s="21"/>
      <c r="C85" s="21"/>
      <c r="D85" s="21"/>
      <c r="E85" s="21"/>
    </row>
    <row r="86" spans="2:5" ht="15">
      <c r="B86" s="21"/>
      <c r="C86" s="21"/>
      <c r="D86" s="21"/>
      <c r="E86" s="21"/>
    </row>
    <row r="87" spans="2:5" ht="15">
      <c r="B87" s="21"/>
      <c r="C87" s="21"/>
      <c r="D87" s="21"/>
      <c r="E87" s="21"/>
    </row>
    <row r="88" spans="2:5" ht="15">
      <c r="B88" s="21"/>
      <c r="C88" s="21"/>
      <c r="D88" s="21"/>
      <c r="E88" s="21"/>
    </row>
    <row r="89" spans="2:5" ht="15">
      <c r="B89" s="21"/>
      <c r="C89" s="21"/>
      <c r="D89" s="21"/>
      <c r="E89" s="21"/>
    </row>
    <row r="90" spans="2:5" ht="15">
      <c r="B90" s="21"/>
      <c r="C90" s="21"/>
      <c r="D90" s="21"/>
      <c r="E90" s="21"/>
    </row>
    <row r="91" spans="2:5" ht="15">
      <c r="B91" s="21"/>
      <c r="C91" s="21"/>
      <c r="D91" s="21"/>
      <c r="E91" s="21"/>
    </row>
    <row r="92" spans="2:5" ht="15">
      <c r="B92" s="21"/>
      <c r="C92" s="21"/>
      <c r="D92" s="21"/>
      <c r="E92" s="21"/>
    </row>
    <row r="93" spans="2:5" ht="15">
      <c r="B93" s="21"/>
      <c r="C93" s="21"/>
      <c r="D93" s="21"/>
      <c r="E93" s="21"/>
    </row>
    <row r="94" spans="2:5" ht="15">
      <c r="B94" s="21"/>
      <c r="C94" s="21"/>
      <c r="D94" s="21"/>
      <c r="E94" s="21"/>
    </row>
    <row r="95" spans="2:5" ht="15">
      <c r="B95" s="21"/>
      <c r="C95" s="21"/>
      <c r="D95" s="21"/>
      <c r="E95" s="21"/>
    </row>
    <row r="96" spans="2:5" ht="15">
      <c r="B96" s="21"/>
      <c r="C96" s="21"/>
      <c r="D96" s="21"/>
      <c r="E96" s="21"/>
    </row>
    <row r="97" spans="2:5" ht="15">
      <c r="B97" s="21"/>
      <c r="C97" s="21"/>
      <c r="D97" s="21"/>
      <c r="E97" s="21"/>
    </row>
    <row r="98" spans="2:5" ht="15">
      <c r="B98" s="21"/>
      <c r="C98" s="21"/>
      <c r="D98" s="21"/>
      <c r="E98" s="21"/>
    </row>
    <row r="99" spans="2:5" ht="15">
      <c r="B99" s="21"/>
      <c r="C99" s="21"/>
      <c r="D99" s="21"/>
      <c r="E99" s="21"/>
    </row>
    <row r="100" spans="2:5" ht="15">
      <c r="B100" s="21"/>
      <c r="C100" s="21"/>
      <c r="D100" s="21"/>
      <c r="E100" s="21"/>
    </row>
    <row r="101" spans="2:5" ht="15">
      <c r="B101" s="21"/>
      <c r="C101" s="21"/>
      <c r="D101" s="21"/>
      <c r="E101" s="21"/>
    </row>
    <row r="102" spans="2:5" ht="15">
      <c r="B102" s="21"/>
      <c r="C102" s="21"/>
      <c r="D102" s="21"/>
      <c r="E102" s="21"/>
    </row>
    <row r="103" spans="2:5" ht="15">
      <c r="B103" s="21"/>
      <c r="C103" s="21"/>
      <c r="D103" s="21"/>
      <c r="E103" s="21"/>
    </row>
    <row r="104" spans="2:5" ht="15">
      <c r="B104" s="21"/>
      <c r="C104" s="21"/>
      <c r="D104" s="21"/>
      <c r="E104" s="21"/>
    </row>
    <row r="105" spans="2:5" ht="15">
      <c r="B105" s="21"/>
      <c r="C105" s="21"/>
      <c r="D105" s="21"/>
      <c r="E105" s="21"/>
    </row>
    <row r="106" spans="2:5" ht="15">
      <c r="B106" s="21"/>
      <c r="C106" s="21"/>
      <c r="D106" s="21"/>
      <c r="E106" s="21"/>
    </row>
    <row r="107" spans="2:5" ht="15">
      <c r="B107" s="21"/>
      <c r="C107" s="21"/>
      <c r="D107" s="21"/>
      <c r="E107" s="21"/>
    </row>
    <row r="108" spans="2:5" ht="15">
      <c r="B108" s="21"/>
      <c r="C108" s="21"/>
      <c r="D108" s="21"/>
      <c r="E108" s="21"/>
    </row>
    <row r="109" spans="2:5" ht="15">
      <c r="B109" s="21"/>
      <c r="C109" s="21"/>
      <c r="D109" s="21"/>
      <c r="E109" s="21"/>
    </row>
    <row r="110" spans="2:5" ht="15">
      <c r="B110" s="21"/>
      <c r="C110" s="21"/>
      <c r="D110" s="21"/>
      <c r="E110" s="21"/>
    </row>
    <row r="111" spans="2:5" ht="15">
      <c r="C111" s="21"/>
      <c r="D111" s="21"/>
      <c r="E111" s="2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19"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009999"/>
  </sheetPr>
  <dimension ref="B1:I13"/>
  <sheetViews>
    <sheetView zoomScaleNormal="100" workbookViewId="0"/>
  </sheetViews>
  <sheetFormatPr defaultColWidth="9.140625" defaultRowHeight="12.75"/>
  <cols>
    <col min="1" max="1" width="12" style="16" customWidth="1"/>
    <col min="2" max="2" width="34.140625" style="16" customWidth="1"/>
    <col min="3" max="3" width="25.5703125" style="16" customWidth="1"/>
    <col min="4" max="4" width="50.140625" style="16" customWidth="1"/>
    <col min="5" max="5" width="20.140625" style="16" customWidth="1"/>
    <col min="6" max="6" width="5.85546875" style="16" customWidth="1"/>
    <col min="7" max="9" width="19.85546875" style="16" customWidth="1"/>
    <col min="10" max="10" width="18.140625" style="16" customWidth="1"/>
    <col min="11" max="16384" width="9.140625" style="16"/>
  </cols>
  <sheetData>
    <row r="1" spans="2:9" ht="20.25">
      <c r="B1" s="17" t="s">
        <v>407</v>
      </c>
      <c r="C1" s="15"/>
      <c r="D1" s="15"/>
      <c r="E1" s="15"/>
      <c r="F1" s="15"/>
      <c r="G1" s="15"/>
      <c r="H1" s="15"/>
      <c r="I1" s="15"/>
    </row>
    <row r="2" spans="2:9" ht="15">
      <c r="B2" s="34" t="str">
        <f>Tradingname</f>
        <v>APA (PILBARA PIPELINE) PTY LTD</v>
      </c>
      <c r="C2" s="35"/>
    </row>
    <row r="3" spans="2:9" ht="18" customHeight="1">
      <c r="B3" s="36" t="s">
        <v>136</v>
      </c>
      <c r="C3" s="37" t="str">
        <f>TEXT(Yearstart,"dd/mm/yyyy")&amp;" to "&amp;TEXT(Yearending,"dd/mm/yyyy")</f>
        <v>01/07/2025 to 30/06/2026</v>
      </c>
      <c r="D3" s="31"/>
      <c r="E3" s="31"/>
    </row>
    <row r="4" spans="2:9" ht="20.25">
      <c r="B4" s="14"/>
    </row>
    <row r="5" spans="2:9" ht="15.75">
      <c r="B5" s="22" t="s">
        <v>408</v>
      </c>
    </row>
    <row r="6" spans="2:9">
      <c r="B6" s="18"/>
      <c r="C6" s="369"/>
      <c r="D6" s="369"/>
      <c r="E6" s="369"/>
      <c r="G6" s="370"/>
    </row>
    <row r="7" spans="2:9" ht="57" customHeight="1">
      <c r="B7" s="504" t="s">
        <v>409</v>
      </c>
      <c r="C7" s="505"/>
      <c r="D7" s="505"/>
      <c r="E7" s="506"/>
    </row>
    <row r="8" spans="2:9" ht="13.5" customHeight="1">
      <c r="B8" s="503" t="s">
        <v>1819</v>
      </c>
      <c r="C8" s="503"/>
      <c r="D8" s="503"/>
      <c r="E8" s="503"/>
    </row>
    <row r="9" spans="2:9" ht="13.5" customHeight="1">
      <c r="B9" s="503"/>
      <c r="C9" s="503"/>
      <c r="D9" s="503"/>
      <c r="E9" s="503"/>
    </row>
    <row r="10" spans="2:9" ht="13.5" customHeight="1">
      <c r="B10" s="503"/>
      <c r="C10" s="503"/>
      <c r="D10" s="503"/>
      <c r="E10" s="503"/>
    </row>
    <row r="11" spans="2:9" ht="13.5" customHeight="1">
      <c r="B11" s="503"/>
      <c r="C11" s="503"/>
      <c r="D11" s="503"/>
      <c r="E11" s="503"/>
    </row>
    <row r="12" spans="2:9" ht="13.5" customHeight="1">
      <c r="B12" s="503"/>
      <c r="C12" s="503"/>
      <c r="D12" s="503"/>
      <c r="E12" s="503"/>
    </row>
    <row r="13" spans="2:9" ht="13.5" customHeight="1">
      <c r="B13" s="503"/>
      <c r="C13" s="503"/>
      <c r="D13" s="503"/>
      <c r="E13" s="503"/>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FFE9D9"/>
  </sheetPr>
  <dimension ref="A1"/>
  <sheetViews>
    <sheetView zoomScaleNormal="100" workbookViewId="0"/>
  </sheetViews>
  <sheetFormatPr defaultColWidth="9" defaultRowHeight="12.75"/>
  <cols>
    <col min="1" max="16384" width="9" style="290"/>
  </cols>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B1:V47"/>
  <sheetViews>
    <sheetView zoomScaleNormal="100" workbookViewId="0"/>
  </sheetViews>
  <sheetFormatPr defaultColWidth="9.140625" defaultRowHeight="12.75"/>
  <cols>
    <col min="1" max="1" width="11.85546875" style="16" customWidth="1"/>
    <col min="2" max="2" width="22.42578125" style="16" customWidth="1"/>
    <col min="3" max="3" width="15.140625" style="16" bestFit="1" customWidth="1"/>
    <col min="4" max="4" width="12.42578125" style="16" bestFit="1" customWidth="1"/>
    <col min="5" max="5" width="13.5703125" style="16" bestFit="1" customWidth="1"/>
    <col min="6" max="11" width="14.42578125" style="16" customWidth="1"/>
    <col min="12" max="16384" width="9.140625" style="16"/>
  </cols>
  <sheetData>
    <row r="1" spans="2:12" ht="20.25">
      <c r="B1" s="17" t="s">
        <v>410</v>
      </c>
      <c r="C1" s="15"/>
      <c r="D1" s="15"/>
    </row>
    <row r="2" spans="2:12" ht="15">
      <c r="B2" s="34" t="str">
        <f>Tradingname</f>
        <v>APA (PILBARA PIPELINE) PTY LTD</v>
      </c>
      <c r="C2" s="35"/>
    </row>
    <row r="3" spans="2:12" ht="15.75" customHeight="1">
      <c r="B3" s="36" t="s">
        <v>43</v>
      </c>
      <c r="C3" s="37">
        <f>Yearending</f>
        <v>46203</v>
      </c>
      <c r="D3" s="31"/>
    </row>
    <row r="4" spans="2:12" ht="20.25">
      <c r="B4" s="14"/>
    </row>
    <row r="5" spans="2:12" ht="13.5">
      <c r="B5" s="320" t="s">
        <v>411</v>
      </c>
      <c r="C5" s="321"/>
      <c r="D5" s="321"/>
      <c r="E5" s="321"/>
      <c r="F5" s="321"/>
      <c r="G5" s="321"/>
      <c r="H5" s="321"/>
      <c r="I5" s="321"/>
      <c r="J5" s="321"/>
      <c r="K5" s="321"/>
    </row>
    <row r="6" spans="2:12" ht="15" customHeight="1" thickBot="1">
      <c r="B6" s="322"/>
      <c r="C6" s="321"/>
      <c r="D6" s="321"/>
      <c r="E6" s="321"/>
      <c r="F6" s="321"/>
      <c r="G6" s="321"/>
      <c r="H6" s="321"/>
      <c r="I6" s="321"/>
      <c r="J6" s="321"/>
      <c r="K6" s="321"/>
    </row>
    <row r="7" spans="2:12" s="322" customFormat="1" ht="16.5" customHeight="1">
      <c r="B7" s="544" t="s">
        <v>412</v>
      </c>
      <c r="C7" s="510" t="s">
        <v>1815</v>
      </c>
      <c r="D7" s="511"/>
      <c r="E7" s="511"/>
      <c r="F7" s="511"/>
      <c r="G7" s="511"/>
      <c r="H7" s="511"/>
      <c r="I7" s="511"/>
      <c r="J7" s="511"/>
      <c r="K7" s="512"/>
    </row>
    <row r="8" spans="2:12" s="322" customFormat="1" ht="19.5" customHeight="1" thickBot="1">
      <c r="B8" s="537"/>
      <c r="C8" s="513"/>
      <c r="D8" s="514"/>
      <c r="E8" s="514"/>
      <c r="F8" s="514"/>
      <c r="G8" s="514"/>
      <c r="H8" s="514"/>
      <c r="I8" s="514"/>
      <c r="J8" s="514"/>
      <c r="K8" s="515"/>
    </row>
    <row r="9" spans="2:12" ht="17.100000000000001" customHeight="1" thickBot="1">
      <c r="B9" s="323">
        <v>1.1000000000000001</v>
      </c>
      <c r="C9" s="507" t="s">
        <v>413</v>
      </c>
      <c r="D9" s="508"/>
      <c r="E9" s="508"/>
      <c r="F9" s="508"/>
      <c r="G9" s="508"/>
      <c r="H9" s="508"/>
      <c r="I9" s="508"/>
      <c r="J9" s="508"/>
      <c r="K9" s="509"/>
    </row>
    <row r="10" spans="2:12" ht="38.25" customHeight="1" thickBot="1">
      <c r="B10" s="323">
        <v>1.2</v>
      </c>
      <c r="C10" s="507" t="s">
        <v>414</v>
      </c>
      <c r="D10" s="508"/>
      <c r="E10" s="508"/>
      <c r="F10" s="508"/>
      <c r="G10" s="508"/>
      <c r="H10" s="508"/>
      <c r="I10" s="508"/>
      <c r="J10" s="508"/>
      <c r="K10" s="509"/>
    </row>
    <row r="11" spans="2:12" ht="161.25" customHeight="1">
      <c r="B11" s="535" t="s">
        <v>415</v>
      </c>
      <c r="C11" s="525" t="s">
        <v>416</v>
      </c>
      <c r="D11" s="526"/>
      <c r="E11" s="526"/>
      <c r="F11" s="526"/>
      <c r="G11" s="526"/>
      <c r="H11" s="526"/>
      <c r="I11" s="526"/>
      <c r="J11" s="526"/>
      <c r="K11" s="527"/>
      <c r="L11" s="295"/>
    </row>
    <row r="12" spans="2:12" ht="40.5">
      <c r="B12" s="536"/>
      <c r="C12" s="348" t="s">
        <v>417</v>
      </c>
      <c r="D12" s="349" t="s">
        <v>418</v>
      </c>
      <c r="E12" s="349" t="s">
        <v>419</v>
      </c>
      <c r="F12" s="538"/>
      <c r="G12" s="324"/>
      <c r="H12" s="324"/>
      <c r="I12" s="324"/>
      <c r="J12" s="324"/>
      <c r="K12" s="539"/>
    </row>
    <row r="13" spans="2:12" ht="15.75">
      <c r="B13" s="536"/>
      <c r="C13" s="348" t="s">
        <v>420</v>
      </c>
      <c r="D13" s="349" t="s">
        <v>420</v>
      </c>
      <c r="E13" s="349" t="s">
        <v>420</v>
      </c>
      <c r="F13" s="538"/>
      <c r="G13" s="324"/>
      <c r="H13" s="324"/>
      <c r="I13" s="324"/>
      <c r="J13" s="324"/>
      <c r="K13" s="539"/>
    </row>
    <row r="14" spans="2:12" ht="13.5" customHeight="1">
      <c r="B14" s="536"/>
      <c r="C14" s="560">
        <v>619857.67332048272</v>
      </c>
      <c r="D14" s="540">
        <f>C14</f>
        <v>619857.67332048272</v>
      </c>
      <c r="E14" s="540">
        <f>C14-D14</f>
        <v>0</v>
      </c>
      <c r="F14" s="526" t="s">
        <v>421</v>
      </c>
      <c r="G14" s="526"/>
      <c r="H14" s="526"/>
      <c r="I14" s="526"/>
      <c r="J14" s="526"/>
      <c r="K14" s="527"/>
    </row>
    <row r="15" spans="2:12" ht="26.25" customHeight="1">
      <c r="B15" s="536"/>
      <c r="C15" s="560"/>
      <c r="D15" s="540"/>
      <c r="E15" s="540"/>
      <c r="F15" s="526"/>
      <c r="G15" s="526"/>
      <c r="H15" s="526"/>
      <c r="I15" s="526"/>
      <c r="J15" s="526"/>
      <c r="K15" s="527"/>
    </row>
    <row r="16" spans="2:12" ht="13.35" customHeight="1">
      <c r="B16" s="536"/>
      <c r="C16" s="552">
        <v>-683121.21344539034</v>
      </c>
      <c r="D16" s="540">
        <v>0</v>
      </c>
      <c r="E16" s="541">
        <f>C16-D16</f>
        <v>-683121.21344539034</v>
      </c>
      <c r="F16" s="526" t="s">
        <v>422</v>
      </c>
      <c r="G16" s="526"/>
      <c r="H16" s="526"/>
      <c r="I16" s="526"/>
      <c r="J16" s="526"/>
      <c r="K16" s="527"/>
    </row>
    <row r="17" spans="2:13" ht="21.75" customHeight="1">
      <c r="B17" s="536"/>
      <c r="C17" s="553"/>
      <c r="D17" s="543"/>
      <c r="E17" s="542"/>
      <c r="F17" s="526"/>
      <c r="G17" s="526"/>
      <c r="H17" s="526"/>
      <c r="I17" s="526"/>
      <c r="J17" s="526"/>
      <c r="K17" s="527"/>
    </row>
    <row r="18" spans="2:13" ht="13.35" customHeight="1">
      <c r="B18" s="536"/>
      <c r="C18" s="554">
        <f>SUM(C14:C17)</f>
        <v>-63263.540124907624</v>
      </c>
      <c r="D18" s="556">
        <f t="shared" ref="D18" si="0">SUM(D14:D17)</f>
        <v>619857.67332048272</v>
      </c>
      <c r="E18" s="558">
        <f>SUM(E14:E17)</f>
        <v>-683121.21344539034</v>
      </c>
      <c r="F18" s="526" t="s">
        <v>423</v>
      </c>
      <c r="G18" s="526"/>
      <c r="H18" s="526"/>
      <c r="I18" s="526"/>
      <c r="J18" s="526"/>
      <c r="K18" s="527"/>
    </row>
    <row r="19" spans="2:13" ht="20.25" customHeight="1" thickBot="1">
      <c r="B19" s="536"/>
      <c r="C19" s="555"/>
      <c r="D19" s="557"/>
      <c r="E19" s="559"/>
      <c r="F19" s="526"/>
      <c r="G19" s="526"/>
      <c r="H19" s="526"/>
      <c r="I19" s="526"/>
      <c r="J19" s="526"/>
      <c r="K19" s="527"/>
    </row>
    <row r="20" spans="2:13" ht="16.5" thickTop="1">
      <c r="B20" s="536"/>
      <c r="C20" s="325"/>
      <c r="D20" s="326"/>
      <c r="E20" s="327"/>
      <c r="F20" s="324"/>
      <c r="G20" s="324"/>
      <c r="H20" s="324"/>
      <c r="I20" s="324"/>
      <c r="J20" s="324"/>
      <c r="K20" s="328"/>
    </row>
    <row r="21" spans="2:13" ht="49.5" customHeight="1" thickBot="1">
      <c r="B21" s="537"/>
      <c r="C21" s="525" t="s">
        <v>1816</v>
      </c>
      <c r="D21" s="526"/>
      <c r="E21" s="526"/>
      <c r="F21" s="526"/>
      <c r="G21" s="526"/>
      <c r="H21" s="526"/>
      <c r="I21" s="526"/>
      <c r="J21" s="526"/>
      <c r="K21" s="527"/>
    </row>
    <row r="22" spans="2:13" s="346" customFormat="1" ht="34.5" customHeight="1" thickBot="1">
      <c r="B22" s="323" t="s">
        <v>424</v>
      </c>
      <c r="C22" s="561" t="s">
        <v>425</v>
      </c>
      <c r="D22" s="562"/>
      <c r="E22" s="562"/>
      <c r="F22" s="562"/>
      <c r="G22" s="562"/>
      <c r="H22" s="562"/>
      <c r="I22" s="562"/>
      <c r="J22" s="562"/>
      <c r="K22" s="563"/>
      <c r="L22" s="347"/>
      <c r="M22" s="347"/>
    </row>
    <row r="23" spans="2:13" ht="33" customHeight="1" thickBot="1">
      <c r="B23" s="342">
        <v>3.1</v>
      </c>
      <c r="C23" s="549" t="s">
        <v>426</v>
      </c>
      <c r="D23" s="550"/>
      <c r="E23" s="550"/>
      <c r="F23" s="550"/>
      <c r="G23" s="550"/>
      <c r="H23" s="550"/>
      <c r="I23" s="550"/>
      <c r="J23" s="550"/>
      <c r="K23" s="551"/>
    </row>
    <row r="24" spans="2:13" ht="50.25" customHeight="1" thickBot="1">
      <c r="B24" s="339" t="s">
        <v>427</v>
      </c>
      <c r="C24" s="510" t="s">
        <v>1817</v>
      </c>
      <c r="D24" s="511"/>
      <c r="E24" s="511"/>
      <c r="F24" s="511"/>
      <c r="G24" s="511"/>
      <c r="H24" s="511"/>
      <c r="I24" s="511"/>
      <c r="J24" s="511"/>
      <c r="K24" s="512"/>
    </row>
    <row r="25" spans="2:13" ht="31.5" customHeight="1">
      <c r="B25" s="544" t="s">
        <v>428</v>
      </c>
      <c r="C25" s="516" t="s">
        <v>1818</v>
      </c>
      <c r="D25" s="517"/>
      <c r="E25" s="517"/>
      <c r="F25" s="517"/>
      <c r="G25" s="517"/>
      <c r="H25" s="517"/>
      <c r="I25" s="517"/>
      <c r="J25" s="517"/>
      <c r="K25" s="518"/>
    </row>
    <row r="26" spans="2:13" ht="16.5" customHeight="1" thickBot="1">
      <c r="B26" s="545"/>
      <c r="C26" s="513" t="s">
        <v>429</v>
      </c>
      <c r="D26" s="514"/>
      <c r="E26" s="514"/>
      <c r="F26" s="514"/>
      <c r="G26" s="514"/>
      <c r="H26" s="514"/>
      <c r="I26" s="514"/>
      <c r="J26" s="514"/>
      <c r="K26" s="515"/>
    </row>
    <row r="27" spans="2:13" ht="16.5" customHeight="1">
      <c r="B27" s="535" t="s">
        <v>430</v>
      </c>
      <c r="C27" s="516" t="s">
        <v>431</v>
      </c>
      <c r="D27" s="517"/>
      <c r="E27" s="517"/>
      <c r="F27" s="517"/>
      <c r="G27" s="517"/>
      <c r="H27" s="517"/>
      <c r="I27" s="517"/>
      <c r="J27" s="517"/>
      <c r="K27" s="518"/>
    </row>
    <row r="28" spans="2:13" ht="16.5" customHeight="1" thickBot="1">
      <c r="B28" s="536"/>
      <c r="C28" s="519" t="s">
        <v>432</v>
      </c>
      <c r="D28" s="520"/>
      <c r="E28" s="520"/>
      <c r="F28" s="520"/>
      <c r="G28" s="520"/>
      <c r="H28" s="520"/>
      <c r="I28" s="520"/>
      <c r="J28" s="520"/>
      <c r="K28" s="521"/>
    </row>
    <row r="29" spans="2:13" ht="36.75" customHeight="1" thickBot="1">
      <c r="B29" s="323">
        <v>3.4</v>
      </c>
      <c r="C29" s="507" t="s">
        <v>433</v>
      </c>
      <c r="D29" s="508"/>
      <c r="E29" s="508"/>
      <c r="F29" s="508"/>
      <c r="G29" s="508"/>
      <c r="H29" s="508"/>
      <c r="I29" s="508"/>
      <c r="J29" s="508"/>
      <c r="K29" s="509"/>
    </row>
    <row r="30" spans="2:13" ht="15.6" customHeight="1">
      <c r="B30" s="536">
        <v>4.0999999999999996</v>
      </c>
      <c r="C30" s="522" t="s">
        <v>434</v>
      </c>
      <c r="D30" s="523"/>
      <c r="E30" s="523"/>
      <c r="F30" s="523"/>
      <c r="G30" s="523"/>
      <c r="H30" s="523"/>
      <c r="I30" s="523"/>
      <c r="J30" s="523"/>
      <c r="K30" s="524"/>
    </row>
    <row r="31" spans="2:13" ht="16.350000000000001" customHeight="1">
      <c r="B31" s="536"/>
      <c r="C31" s="546" t="s">
        <v>435</v>
      </c>
      <c r="D31" s="547"/>
      <c r="E31" s="547"/>
      <c r="F31" s="547"/>
      <c r="G31" s="547"/>
      <c r="H31" s="547"/>
      <c r="I31" s="547"/>
      <c r="J31" s="547"/>
      <c r="K31" s="548"/>
    </row>
    <row r="32" spans="2:13" ht="16.350000000000001" customHeight="1">
      <c r="B32" s="536"/>
      <c r="C32" s="525" t="s">
        <v>436</v>
      </c>
      <c r="D32" s="526"/>
      <c r="E32" s="526"/>
      <c r="F32" s="526"/>
      <c r="G32" s="526"/>
      <c r="H32" s="526"/>
      <c r="I32" s="526"/>
      <c r="J32" s="526"/>
      <c r="K32" s="527"/>
    </row>
    <row r="33" spans="2:22" ht="18" customHeight="1">
      <c r="B33" s="536"/>
      <c r="C33" s="525" t="s">
        <v>437</v>
      </c>
      <c r="D33" s="526"/>
      <c r="E33" s="526"/>
      <c r="F33" s="526"/>
      <c r="G33" s="526"/>
      <c r="H33" s="526"/>
      <c r="I33" s="526"/>
      <c r="J33" s="526"/>
      <c r="K33" s="527"/>
      <c r="M33" s="341"/>
      <c r="N33" s="341"/>
      <c r="O33" s="341"/>
      <c r="P33" s="341"/>
      <c r="Q33" s="341"/>
      <c r="R33" s="341"/>
      <c r="S33" s="341"/>
      <c r="T33" s="341"/>
      <c r="U33" s="341"/>
      <c r="V33" s="341"/>
    </row>
    <row r="34" spans="2:22" ht="85.5" customHeight="1">
      <c r="B34" s="536"/>
      <c r="C34" s="528" t="s">
        <v>438</v>
      </c>
      <c r="D34" s="529"/>
      <c r="E34" s="529"/>
      <c r="F34" s="529"/>
      <c r="G34" s="529"/>
      <c r="H34" s="529"/>
      <c r="I34" s="529"/>
      <c r="J34" s="529"/>
      <c r="K34" s="530"/>
      <c r="M34" s="341"/>
      <c r="N34" s="341"/>
      <c r="O34" s="341"/>
      <c r="P34" s="341"/>
      <c r="Q34" s="341"/>
      <c r="R34" s="341"/>
      <c r="S34" s="341"/>
      <c r="T34" s="341"/>
      <c r="U34" s="341"/>
      <c r="V34" s="341"/>
    </row>
    <row r="35" spans="2:22" ht="41.25" customHeight="1">
      <c r="B35" s="536"/>
      <c r="C35" s="528" t="s">
        <v>439</v>
      </c>
      <c r="D35" s="529"/>
      <c r="E35" s="529"/>
      <c r="F35" s="529"/>
      <c r="G35" s="529"/>
      <c r="H35" s="529"/>
      <c r="I35" s="529"/>
      <c r="J35" s="529"/>
      <c r="K35" s="530"/>
      <c r="M35" s="341"/>
      <c r="N35" s="341"/>
      <c r="O35" s="341"/>
      <c r="P35" s="341"/>
      <c r="Q35" s="341"/>
      <c r="R35" s="341"/>
      <c r="S35" s="341"/>
      <c r="T35" s="341"/>
      <c r="U35" s="341"/>
      <c r="V35" s="341"/>
    </row>
    <row r="36" spans="2:22" ht="30" customHeight="1" thickBot="1">
      <c r="B36" s="537"/>
      <c r="C36" s="532" t="s">
        <v>440</v>
      </c>
      <c r="D36" s="533"/>
      <c r="E36" s="533"/>
      <c r="F36" s="533"/>
      <c r="G36" s="533"/>
      <c r="H36" s="533"/>
      <c r="I36" s="533"/>
      <c r="J36" s="533"/>
      <c r="K36" s="534"/>
      <c r="M36" s="341"/>
      <c r="N36" s="341"/>
      <c r="O36" s="341"/>
      <c r="P36" s="341"/>
      <c r="Q36" s="341"/>
      <c r="R36" s="341"/>
      <c r="S36" s="341"/>
      <c r="T36" s="341"/>
      <c r="U36" s="341"/>
      <c r="V36" s="341"/>
    </row>
    <row r="37" spans="2:22" ht="137.25" customHeight="1" thickBot="1">
      <c r="B37" s="323" t="s">
        <v>441</v>
      </c>
      <c r="C37" s="513" t="s">
        <v>442</v>
      </c>
      <c r="D37" s="514"/>
      <c r="E37" s="514"/>
      <c r="F37" s="514"/>
      <c r="G37" s="514"/>
      <c r="H37" s="514"/>
      <c r="I37" s="514"/>
      <c r="J37" s="514"/>
      <c r="K37" s="515"/>
    </row>
    <row r="38" spans="2:22" ht="50.25" customHeight="1" thickBot="1">
      <c r="B38" s="323">
        <v>5.0999999999999996</v>
      </c>
      <c r="C38" s="507" t="s">
        <v>443</v>
      </c>
      <c r="D38" s="508"/>
      <c r="E38" s="508"/>
      <c r="F38" s="508"/>
      <c r="G38" s="508"/>
      <c r="H38" s="508"/>
      <c r="I38" s="508"/>
      <c r="J38" s="508"/>
      <c r="K38" s="509"/>
    </row>
    <row r="40" spans="2:22" ht="15.75">
      <c r="C40" s="340"/>
      <c r="D40" s="340"/>
      <c r="E40" s="340"/>
      <c r="F40" s="340"/>
      <c r="G40" s="340"/>
      <c r="H40" s="340"/>
      <c r="I40" s="340"/>
      <c r="J40" s="340"/>
      <c r="K40" s="340"/>
    </row>
    <row r="43" spans="2:22" ht="13.5">
      <c r="B43" s="295"/>
      <c r="C43" s="531"/>
      <c r="D43" s="531"/>
      <c r="E43" s="531"/>
      <c r="F43" s="531"/>
      <c r="G43" s="531"/>
      <c r="H43" s="531"/>
      <c r="I43" s="531"/>
      <c r="J43" s="531"/>
      <c r="K43" s="531"/>
      <c r="L43" s="295"/>
      <c r="M43" s="295"/>
    </row>
    <row r="44" spans="2:22">
      <c r="B44" s="295"/>
      <c r="C44" s="295"/>
      <c r="D44" s="295"/>
      <c r="E44" s="295"/>
      <c r="F44" s="295"/>
      <c r="G44" s="295"/>
      <c r="H44" s="295"/>
      <c r="I44" s="295"/>
      <c r="J44" s="295"/>
      <c r="K44" s="295"/>
      <c r="L44" s="295"/>
      <c r="M44" s="295"/>
    </row>
    <row r="45" spans="2:22">
      <c r="B45" s="329"/>
      <c r="C45" s="329"/>
      <c r="D45" s="290"/>
      <c r="E45" s="290"/>
      <c r="F45" s="290"/>
      <c r="G45" s="290"/>
      <c r="H45" s="290"/>
      <c r="I45" s="290"/>
      <c r="J45" s="290"/>
      <c r="K45" s="290"/>
      <c r="L45" s="290"/>
      <c r="M45" s="290"/>
    </row>
    <row r="46" spans="2:22">
      <c r="B46" s="295"/>
      <c r="C46" s="295"/>
      <c r="D46" s="295"/>
      <c r="E46" s="295"/>
      <c r="F46" s="295"/>
      <c r="G46" s="295"/>
      <c r="H46" s="295"/>
      <c r="I46" s="295"/>
      <c r="J46" s="295"/>
      <c r="K46" s="295"/>
      <c r="L46" s="295"/>
      <c r="M46" s="295"/>
    </row>
    <row r="47" spans="2:22">
      <c r="B47" s="295"/>
      <c r="C47" s="295"/>
      <c r="D47" s="295"/>
      <c r="E47" s="295"/>
      <c r="F47" s="295"/>
      <c r="G47" s="295"/>
      <c r="H47" s="295"/>
      <c r="I47" s="295"/>
      <c r="J47" s="295"/>
      <c r="K47" s="295"/>
      <c r="L47" s="295"/>
      <c r="M47" s="295"/>
    </row>
  </sheetData>
  <mergeCells count="42">
    <mergeCell ref="B7:B8"/>
    <mergeCell ref="C7:K8"/>
    <mergeCell ref="C9:K9"/>
    <mergeCell ref="C31:K31"/>
    <mergeCell ref="C10:K10"/>
    <mergeCell ref="C23:K23"/>
    <mergeCell ref="C16:C17"/>
    <mergeCell ref="C18:C19"/>
    <mergeCell ref="D18:D19"/>
    <mergeCell ref="E18:E19"/>
    <mergeCell ref="F18:K19"/>
    <mergeCell ref="F16:K17"/>
    <mergeCell ref="F14:K15"/>
    <mergeCell ref="C14:C15"/>
    <mergeCell ref="D14:D15"/>
    <mergeCell ref="C22:K22"/>
    <mergeCell ref="C43:K43"/>
    <mergeCell ref="C36:K36"/>
    <mergeCell ref="B11:B21"/>
    <mergeCell ref="F12:F13"/>
    <mergeCell ref="K12:K13"/>
    <mergeCell ref="E14:E15"/>
    <mergeCell ref="E16:E17"/>
    <mergeCell ref="D16:D17"/>
    <mergeCell ref="B25:B26"/>
    <mergeCell ref="C25:K25"/>
    <mergeCell ref="C26:K26"/>
    <mergeCell ref="C32:K32"/>
    <mergeCell ref="B27:B28"/>
    <mergeCell ref="B30:B36"/>
    <mergeCell ref="C21:K21"/>
    <mergeCell ref="C11:K11"/>
    <mergeCell ref="C38:K38"/>
    <mergeCell ref="C24:K24"/>
    <mergeCell ref="C29:K29"/>
    <mergeCell ref="C37:K37"/>
    <mergeCell ref="C27:K27"/>
    <mergeCell ref="C28:K28"/>
    <mergeCell ref="C30:K30"/>
    <mergeCell ref="C33:K33"/>
    <mergeCell ref="C34:K34"/>
    <mergeCell ref="C35:K35"/>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33CCCC"/>
    <pageSetUpPr fitToPage="1"/>
  </sheetPr>
  <dimension ref="A1:P95"/>
  <sheetViews>
    <sheetView showGridLines="0" zoomScaleNormal="100" workbookViewId="0"/>
  </sheetViews>
  <sheetFormatPr defaultColWidth="9" defaultRowHeight="12.75"/>
  <cols>
    <col min="1" max="1" width="10.85546875" style="145" customWidth="1"/>
    <col min="2" max="2" width="15.85546875" style="150" customWidth="1"/>
    <col min="3" max="3" width="27.42578125" style="145" customWidth="1"/>
    <col min="4" max="4" width="22.85546875" style="150" customWidth="1"/>
    <col min="5" max="5" width="23.5703125" style="145" customWidth="1"/>
    <col min="6" max="6" width="25.140625" style="145" customWidth="1"/>
    <col min="7" max="7" width="63.85546875" style="145" customWidth="1"/>
    <col min="8" max="8" width="19.140625" style="152" customWidth="1"/>
    <col min="9" max="9" width="16.5703125" style="152" customWidth="1"/>
    <col min="10" max="10" width="12.42578125" style="152" customWidth="1"/>
    <col min="11" max="11" width="9.85546875" style="152" customWidth="1"/>
    <col min="12" max="12" width="9" style="152" customWidth="1"/>
    <col min="13" max="13" width="9" style="152"/>
    <col min="14" max="14" width="11.140625" style="152" customWidth="1"/>
    <col min="15" max="15" width="9" style="152"/>
    <col min="16" max="16" width="82.140625" style="152" customWidth="1"/>
    <col min="17" max="16384" width="9" style="145"/>
  </cols>
  <sheetData>
    <row r="1" spans="1:16" ht="22.35" customHeight="1">
      <c r="H1" s="329"/>
    </row>
    <row r="2" spans="1:16" ht="28.5" customHeight="1">
      <c r="A2" s="157" t="s">
        <v>0</v>
      </c>
      <c r="B2" s="158" t="s">
        <v>444</v>
      </c>
      <c r="C2" s="157" t="s">
        <v>445</v>
      </c>
      <c r="D2" s="157" t="s">
        <v>446</v>
      </c>
      <c r="E2" s="157" t="s">
        <v>447</v>
      </c>
      <c r="F2" s="157" t="s">
        <v>448</v>
      </c>
      <c r="G2" s="157" t="s">
        <v>449</v>
      </c>
      <c r="H2" s="153"/>
      <c r="I2" s="153"/>
      <c r="J2" s="153"/>
      <c r="K2" s="153"/>
      <c r="L2" s="153"/>
      <c r="M2" s="153"/>
      <c r="N2" s="153"/>
      <c r="O2" s="153"/>
      <c r="P2" s="153"/>
    </row>
    <row r="3" spans="1:16" s="148" customFormat="1" ht="25.5">
      <c r="A3" s="146">
        <v>44084</v>
      </c>
      <c r="B3" s="147">
        <v>1</v>
      </c>
      <c r="C3" s="330" t="s">
        <v>450</v>
      </c>
      <c r="D3" s="331"/>
      <c r="E3" s="332"/>
      <c r="F3" s="332" t="s">
        <v>451</v>
      </c>
      <c r="G3" s="332" t="s">
        <v>452</v>
      </c>
      <c r="H3" s="154"/>
      <c r="I3" s="155"/>
      <c r="J3" s="155"/>
      <c r="K3" s="155"/>
      <c r="L3" s="155"/>
      <c r="M3" s="155"/>
      <c r="N3" s="155"/>
      <c r="O3" s="155"/>
      <c r="P3" s="156"/>
    </row>
    <row r="4" spans="1:16" s="148" customFormat="1" ht="25.5">
      <c r="A4" s="146">
        <v>44084</v>
      </c>
      <c r="B4" s="147">
        <f>B3+1</f>
        <v>2</v>
      </c>
      <c r="C4" s="330" t="s">
        <v>453</v>
      </c>
      <c r="D4" s="401">
        <v>2.1</v>
      </c>
      <c r="E4" s="332" t="s">
        <v>454</v>
      </c>
      <c r="F4" s="330" t="s">
        <v>455</v>
      </c>
      <c r="G4" s="332" t="s">
        <v>456</v>
      </c>
      <c r="H4" s="154"/>
      <c r="I4" s="155"/>
      <c r="J4" s="155"/>
      <c r="K4" s="155"/>
      <c r="L4" s="155"/>
      <c r="M4" s="155"/>
      <c r="N4" s="155"/>
      <c r="O4" s="155"/>
      <c r="P4" s="156"/>
    </row>
    <row r="5" spans="1:16" s="148" customFormat="1" ht="25.5">
      <c r="A5" s="146">
        <v>44084</v>
      </c>
      <c r="B5" s="147">
        <f>B4+1</f>
        <v>3</v>
      </c>
      <c r="C5" s="330" t="s">
        <v>457</v>
      </c>
      <c r="D5" s="331">
        <v>3.1</v>
      </c>
      <c r="E5" s="332" t="s">
        <v>458</v>
      </c>
      <c r="F5" s="330" t="s">
        <v>459</v>
      </c>
      <c r="G5" s="332" t="s">
        <v>460</v>
      </c>
      <c r="H5" s="154"/>
      <c r="I5" s="155"/>
      <c r="J5" s="155"/>
      <c r="K5" s="155"/>
      <c r="L5" s="155"/>
      <c r="M5" s="155"/>
      <c r="N5" s="155"/>
      <c r="O5" s="155"/>
      <c r="P5" s="156"/>
    </row>
    <row r="6" spans="1:16" s="148" customFormat="1" ht="25.5">
      <c r="A6" s="146">
        <v>44084</v>
      </c>
      <c r="B6" s="147">
        <f t="shared" ref="B6:B69" si="0">B5+1</f>
        <v>4</v>
      </c>
      <c r="C6" s="330" t="s">
        <v>461</v>
      </c>
      <c r="D6" s="331" t="s">
        <v>428</v>
      </c>
      <c r="E6" s="332" t="s">
        <v>462</v>
      </c>
      <c r="F6" s="330" t="s">
        <v>463</v>
      </c>
      <c r="G6" s="332" t="s">
        <v>464</v>
      </c>
      <c r="H6" s="154"/>
      <c r="I6" s="155"/>
      <c r="J6" s="155"/>
      <c r="K6" s="155"/>
      <c r="L6" s="155"/>
      <c r="M6" s="155"/>
      <c r="N6" s="155"/>
      <c r="O6" s="155"/>
      <c r="P6" s="156"/>
    </row>
    <row r="7" spans="1:16" s="148" customFormat="1" ht="48.75" customHeight="1">
      <c r="A7" s="146">
        <v>44084</v>
      </c>
      <c r="B7" s="147">
        <f t="shared" si="0"/>
        <v>5</v>
      </c>
      <c r="C7" s="330" t="s">
        <v>461</v>
      </c>
      <c r="D7" s="331" t="s">
        <v>428</v>
      </c>
      <c r="E7" s="332" t="s">
        <v>465</v>
      </c>
      <c r="F7" s="330" t="s">
        <v>466</v>
      </c>
      <c r="G7" s="332" t="s">
        <v>467</v>
      </c>
      <c r="H7" s="154"/>
      <c r="I7" s="155"/>
      <c r="J7" s="155"/>
      <c r="K7" s="155"/>
      <c r="L7" s="155"/>
      <c r="M7" s="155"/>
      <c r="N7" s="155"/>
      <c r="O7" s="155"/>
      <c r="P7" s="156"/>
    </row>
    <row r="8" spans="1:16" s="148" customFormat="1" ht="99" customHeight="1">
      <c r="A8" s="146">
        <v>44084</v>
      </c>
      <c r="B8" s="147">
        <f t="shared" si="0"/>
        <v>6</v>
      </c>
      <c r="C8" s="330" t="s">
        <v>461</v>
      </c>
      <c r="D8" s="331" t="s">
        <v>428</v>
      </c>
      <c r="E8" s="332" t="s">
        <v>468</v>
      </c>
      <c r="F8" s="330" t="s">
        <v>469</v>
      </c>
      <c r="G8" s="332" t="s">
        <v>470</v>
      </c>
      <c r="H8" s="154"/>
      <c r="I8" s="155"/>
      <c r="J8" s="155"/>
      <c r="K8" s="155"/>
      <c r="L8" s="155"/>
      <c r="M8" s="155"/>
      <c r="N8" s="155"/>
      <c r="O8" s="155"/>
      <c r="P8" s="156"/>
    </row>
    <row r="9" spans="1:16" s="148" customFormat="1" ht="33" customHeight="1">
      <c r="A9" s="146">
        <v>44084</v>
      </c>
      <c r="B9" s="147">
        <f t="shared" si="0"/>
        <v>7</v>
      </c>
      <c r="C9" s="330" t="s">
        <v>457</v>
      </c>
      <c r="D9" s="331">
        <v>3.1</v>
      </c>
      <c r="E9" s="332" t="s">
        <v>471</v>
      </c>
      <c r="F9" s="330" t="s">
        <v>472</v>
      </c>
      <c r="G9" s="332" t="s">
        <v>473</v>
      </c>
      <c r="H9" s="154"/>
      <c r="I9" s="155"/>
      <c r="J9" s="155"/>
      <c r="K9" s="155"/>
      <c r="L9" s="155"/>
      <c r="M9" s="155"/>
      <c r="N9" s="155"/>
      <c r="O9" s="155"/>
      <c r="P9" s="156"/>
    </row>
    <row r="10" spans="1:16" s="148" customFormat="1">
      <c r="A10" s="146">
        <v>44084</v>
      </c>
      <c r="B10" s="147">
        <f t="shared" si="0"/>
        <v>8</v>
      </c>
      <c r="C10" s="330" t="s">
        <v>457</v>
      </c>
      <c r="D10" s="331">
        <v>3.1</v>
      </c>
      <c r="E10" s="330" t="s">
        <v>474</v>
      </c>
      <c r="F10" s="330" t="s">
        <v>475</v>
      </c>
      <c r="G10" s="332" t="s">
        <v>476</v>
      </c>
      <c r="H10" s="154"/>
      <c r="I10" s="155"/>
      <c r="J10" s="155"/>
      <c r="K10" s="155"/>
      <c r="L10" s="155"/>
      <c r="M10" s="155"/>
      <c r="N10" s="155"/>
      <c r="O10" s="155"/>
      <c r="P10" s="156"/>
    </row>
    <row r="11" spans="1:16" s="148" customFormat="1" ht="38.25">
      <c r="A11" s="146">
        <v>44084</v>
      </c>
      <c r="B11" s="147">
        <f t="shared" si="0"/>
        <v>9</v>
      </c>
      <c r="C11" s="330" t="s">
        <v>457</v>
      </c>
      <c r="D11" s="331">
        <v>3.1</v>
      </c>
      <c r="E11" s="332" t="s">
        <v>477</v>
      </c>
      <c r="F11" s="330" t="s">
        <v>478</v>
      </c>
      <c r="G11" s="332" t="s">
        <v>479</v>
      </c>
      <c r="H11" s="154"/>
      <c r="I11" s="155"/>
      <c r="J11" s="155"/>
      <c r="K11" s="155"/>
      <c r="L11" s="155"/>
      <c r="M11" s="155"/>
      <c r="N11" s="155"/>
      <c r="O11" s="155"/>
      <c r="P11" s="156"/>
    </row>
    <row r="12" spans="1:16" s="148" customFormat="1" ht="12.75" customHeight="1">
      <c r="A12" s="146">
        <v>44084</v>
      </c>
      <c r="B12" s="147">
        <f t="shared" si="0"/>
        <v>10</v>
      </c>
      <c r="C12" s="330" t="s">
        <v>480</v>
      </c>
      <c r="D12" s="331" t="s">
        <v>427</v>
      </c>
      <c r="E12" s="402" t="s">
        <v>481</v>
      </c>
      <c r="F12" s="330" t="s">
        <v>472</v>
      </c>
      <c r="G12" s="332" t="s">
        <v>482</v>
      </c>
      <c r="H12" s="154"/>
      <c r="I12" s="155"/>
      <c r="J12" s="155"/>
      <c r="K12" s="155"/>
      <c r="L12" s="155"/>
      <c r="M12" s="155"/>
      <c r="N12" s="155"/>
      <c r="O12" s="155"/>
      <c r="P12" s="156"/>
    </row>
    <row r="13" spans="1:16" s="148" customFormat="1">
      <c r="A13" s="146">
        <v>44084</v>
      </c>
      <c r="B13" s="147">
        <f t="shared" si="0"/>
        <v>11</v>
      </c>
      <c r="C13" s="330" t="s">
        <v>412</v>
      </c>
      <c r="D13" s="331" t="s">
        <v>2</v>
      </c>
      <c r="E13" s="332" t="s">
        <v>483</v>
      </c>
      <c r="F13" s="330" t="s">
        <v>484</v>
      </c>
      <c r="G13" s="332" t="s">
        <v>485</v>
      </c>
      <c r="H13" s="154"/>
      <c r="I13" s="155"/>
      <c r="J13" s="155"/>
      <c r="K13" s="155"/>
      <c r="L13" s="155"/>
      <c r="M13" s="155"/>
      <c r="N13" s="155"/>
      <c r="O13" s="155"/>
      <c r="P13" s="156"/>
    </row>
    <row r="14" spans="1:16" s="148" customFormat="1" ht="38.25">
      <c r="A14" s="146">
        <v>44084</v>
      </c>
      <c r="B14" s="147">
        <f t="shared" si="0"/>
        <v>12</v>
      </c>
      <c r="C14" s="330" t="s">
        <v>486</v>
      </c>
      <c r="D14" s="331" t="s">
        <v>487</v>
      </c>
      <c r="E14" s="332" t="s">
        <v>488</v>
      </c>
      <c r="F14" s="332" t="s">
        <v>489</v>
      </c>
      <c r="G14" s="332" t="s">
        <v>490</v>
      </c>
      <c r="H14" s="154"/>
      <c r="I14" s="155"/>
      <c r="J14" s="155"/>
      <c r="K14" s="155"/>
      <c r="L14" s="155"/>
      <c r="M14" s="155"/>
      <c r="N14" s="155"/>
      <c r="O14" s="155"/>
      <c r="P14" s="156"/>
    </row>
    <row r="15" spans="1:16" s="148" customFormat="1">
      <c r="A15" s="146">
        <v>44084</v>
      </c>
      <c r="B15" s="147">
        <f t="shared" si="0"/>
        <v>13</v>
      </c>
      <c r="C15" s="330" t="s">
        <v>461</v>
      </c>
      <c r="D15" s="331"/>
      <c r="E15" s="332"/>
      <c r="F15" s="330"/>
      <c r="G15" s="332" t="s">
        <v>491</v>
      </c>
      <c r="H15" s="154"/>
      <c r="I15" s="155"/>
      <c r="J15" s="155"/>
      <c r="K15" s="155"/>
      <c r="L15" s="155"/>
      <c r="M15" s="155"/>
      <c r="N15" s="155"/>
      <c r="O15" s="155"/>
      <c r="P15" s="156"/>
    </row>
    <row r="16" spans="1:16" s="148" customFormat="1">
      <c r="A16" s="146">
        <v>44084</v>
      </c>
      <c r="B16" s="147">
        <f t="shared" si="0"/>
        <v>14</v>
      </c>
      <c r="C16" s="330" t="s">
        <v>492</v>
      </c>
      <c r="D16" s="331" t="s">
        <v>430</v>
      </c>
      <c r="E16" s="332" t="s">
        <v>493</v>
      </c>
      <c r="F16" s="330" t="s">
        <v>494</v>
      </c>
      <c r="G16" s="332" t="s">
        <v>495</v>
      </c>
      <c r="H16" s="154"/>
      <c r="I16" s="155"/>
      <c r="J16" s="155"/>
      <c r="K16" s="155"/>
      <c r="L16" s="155"/>
      <c r="M16" s="155"/>
      <c r="N16" s="155"/>
      <c r="O16" s="155"/>
      <c r="P16" s="156"/>
    </row>
    <row r="17" spans="1:16" s="148" customFormat="1">
      <c r="A17" s="146">
        <v>44084</v>
      </c>
      <c r="B17" s="147">
        <f t="shared" si="0"/>
        <v>15</v>
      </c>
      <c r="C17" s="330" t="s">
        <v>457</v>
      </c>
      <c r="D17" s="331">
        <v>3.1</v>
      </c>
      <c r="E17" s="332" t="s">
        <v>496</v>
      </c>
      <c r="F17" s="330" t="s">
        <v>472</v>
      </c>
      <c r="G17" s="332" t="s">
        <v>497</v>
      </c>
      <c r="H17" s="154"/>
      <c r="I17" s="155"/>
      <c r="J17" s="155"/>
      <c r="K17" s="155"/>
      <c r="L17" s="155"/>
      <c r="M17" s="155"/>
      <c r="N17" s="155"/>
      <c r="O17" s="155"/>
      <c r="P17" s="156"/>
    </row>
    <row r="18" spans="1:16" s="148" customFormat="1">
      <c r="A18" s="146">
        <v>44084</v>
      </c>
      <c r="B18" s="147">
        <f t="shared" si="0"/>
        <v>16</v>
      </c>
      <c r="C18" s="330" t="s">
        <v>457</v>
      </c>
      <c r="D18" s="331">
        <v>3.1</v>
      </c>
      <c r="E18" s="332" t="s">
        <v>498</v>
      </c>
      <c r="F18" s="330" t="s">
        <v>475</v>
      </c>
      <c r="G18" s="332" t="s">
        <v>499</v>
      </c>
      <c r="H18" s="154"/>
      <c r="I18" s="155"/>
      <c r="J18" s="155"/>
      <c r="K18" s="155"/>
      <c r="L18" s="155"/>
      <c r="M18" s="155"/>
      <c r="N18" s="155"/>
      <c r="O18" s="155"/>
      <c r="P18" s="156"/>
    </row>
    <row r="19" spans="1:16" s="148" customFormat="1">
      <c r="A19" s="146">
        <v>44084</v>
      </c>
      <c r="B19" s="147">
        <f t="shared" si="0"/>
        <v>17</v>
      </c>
      <c r="C19" s="330" t="s">
        <v>492</v>
      </c>
      <c r="D19" s="331" t="s">
        <v>428</v>
      </c>
      <c r="E19" s="332" t="s">
        <v>500</v>
      </c>
      <c r="F19" s="330" t="s">
        <v>501</v>
      </c>
      <c r="G19" s="332" t="s">
        <v>502</v>
      </c>
      <c r="H19" s="154"/>
      <c r="I19" s="155"/>
      <c r="J19" s="155"/>
      <c r="K19" s="155"/>
      <c r="L19" s="155"/>
      <c r="M19" s="155"/>
      <c r="N19" s="155"/>
      <c r="O19" s="155"/>
      <c r="P19" s="156"/>
    </row>
    <row r="20" spans="1:16" s="148" customFormat="1">
      <c r="A20" s="146">
        <v>44084</v>
      </c>
      <c r="B20" s="147">
        <f t="shared" si="0"/>
        <v>18</v>
      </c>
      <c r="C20" s="330" t="s">
        <v>492</v>
      </c>
      <c r="D20" s="331" t="s">
        <v>430</v>
      </c>
      <c r="E20" s="402" t="s">
        <v>503</v>
      </c>
      <c r="F20" s="330" t="s">
        <v>501</v>
      </c>
      <c r="G20" s="332" t="s">
        <v>504</v>
      </c>
      <c r="H20" s="154"/>
      <c r="I20" s="155"/>
      <c r="J20" s="155"/>
      <c r="K20" s="155"/>
      <c r="L20" s="155"/>
      <c r="M20" s="155"/>
      <c r="N20" s="155"/>
      <c r="O20" s="155"/>
      <c r="P20" s="156"/>
    </row>
    <row r="21" spans="1:16" s="148" customFormat="1">
      <c r="A21" s="146">
        <v>44084</v>
      </c>
      <c r="B21" s="147">
        <f t="shared" si="0"/>
        <v>19</v>
      </c>
      <c r="C21" s="330" t="s">
        <v>505</v>
      </c>
      <c r="D21" s="331">
        <v>4.0999999999999996</v>
      </c>
      <c r="E21" s="332" t="s">
        <v>506</v>
      </c>
      <c r="F21" s="330" t="s">
        <v>472</v>
      </c>
      <c r="G21" s="332" t="s">
        <v>507</v>
      </c>
      <c r="H21" s="154"/>
      <c r="I21" s="155"/>
      <c r="J21" s="155"/>
      <c r="K21" s="155"/>
      <c r="L21" s="155"/>
      <c r="M21" s="155"/>
      <c r="N21" s="155"/>
      <c r="O21" s="155"/>
      <c r="P21" s="156"/>
    </row>
    <row r="22" spans="1:16" s="148" customFormat="1">
      <c r="A22" s="146">
        <v>44084</v>
      </c>
      <c r="B22" s="147">
        <f t="shared" si="0"/>
        <v>20</v>
      </c>
      <c r="C22" s="330" t="s">
        <v>505</v>
      </c>
      <c r="D22" s="331">
        <v>4.0999999999999996</v>
      </c>
      <c r="E22" s="332" t="s">
        <v>508</v>
      </c>
      <c r="F22" s="330" t="s">
        <v>509</v>
      </c>
      <c r="G22" s="332" t="s">
        <v>510</v>
      </c>
      <c r="H22" s="154"/>
      <c r="I22" s="155"/>
      <c r="J22" s="155"/>
      <c r="K22" s="155"/>
      <c r="L22" s="155"/>
      <c r="M22" s="155"/>
      <c r="N22" s="155"/>
      <c r="O22" s="155"/>
      <c r="P22" s="156"/>
    </row>
    <row r="23" spans="1:16" s="148" customFormat="1" ht="27" customHeight="1">
      <c r="A23" s="146">
        <v>44084</v>
      </c>
      <c r="B23" s="147">
        <f t="shared" si="0"/>
        <v>21</v>
      </c>
      <c r="C23" s="330" t="s">
        <v>505</v>
      </c>
      <c r="D23" s="331">
        <v>4.0999999999999996</v>
      </c>
      <c r="E23" s="332" t="s">
        <v>511</v>
      </c>
      <c r="F23" s="330" t="s">
        <v>475</v>
      </c>
      <c r="G23" s="332" t="s">
        <v>512</v>
      </c>
      <c r="H23" s="154"/>
      <c r="I23" s="155"/>
      <c r="J23" s="155"/>
      <c r="K23" s="155"/>
      <c r="L23" s="155"/>
      <c r="M23" s="155"/>
      <c r="N23" s="155"/>
      <c r="O23" s="155"/>
      <c r="P23" s="156"/>
    </row>
    <row r="24" spans="1:16" s="148" customFormat="1" ht="25.5">
      <c r="A24" s="146">
        <v>44084</v>
      </c>
      <c r="B24" s="147">
        <f t="shared" si="0"/>
        <v>22</v>
      </c>
      <c r="C24" s="330" t="s">
        <v>492</v>
      </c>
      <c r="D24" s="331" t="s">
        <v>513</v>
      </c>
      <c r="E24" s="332" t="s">
        <v>514</v>
      </c>
      <c r="F24" s="330" t="s">
        <v>466</v>
      </c>
      <c r="G24" s="332" t="s">
        <v>515</v>
      </c>
      <c r="H24" s="154"/>
      <c r="I24" s="155"/>
      <c r="J24" s="155"/>
      <c r="K24" s="155"/>
      <c r="L24" s="155"/>
      <c r="M24" s="155"/>
      <c r="N24" s="155"/>
      <c r="O24" s="155"/>
      <c r="P24" s="156"/>
    </row>
    <row r="25" spans="1:16" s="148" customFormat="1">
      <c r="A25" s="146">
        <v>44084</v>
      </c>
      <c r="B25" s="147">
        <f t="shared" si="0"/>
        <v>23</v>
      </c>
      <c r="C25" s="148" t="s">
        <v>461</v>
      </c>
      <c r="D25" s="148" t="s">
        <v>428</v>
      </c>
      <c r="E25" s="149" t="s">
        <v>516</v>
      </c>
      <c r="F25" s="148" t="s">
        <v>517</v>
      </c>
      <c r="G25" s="149" t="s">
        <v>518</v>
      </c>
      <c r="H25" s="154"/>
      <c r="I25" s="155"/>
      <c r="J25" s="155"/>
      <c r="K25" s="155"/>
      <c r="L25" s="155"/>
      <c r="M25" s="155"/>
      <c r="N25" s="155"/>
      <c r="O25" s="155"/>
      <c r="P25" s="156"/>
    </row>
    <row r="26" spans="1:16" s="148" customFormat="1">
      <c r="A26" s="146">
        <v>44084</v>
      </c>
      <c r="B26" s="147">
        <f t="shared" si="0"/>
        <v>24</v>
      </c>
      <c r="C26" s="148" t="s">
        <v>461</v>
      </c>
      <c r="D26" s="148" t="s">
        <v>430</v>
      </c>
      <c r="E26" s="149" t="s">
        <v>519</v>
      </c>
      <c r="F26" s="148" t="s">
        <v>517</v>
      </c>
      <c r="G26" s="149" t="s">
        <v>518</v>
      </c>
      <c r="H26" s="154"/>
      <c r="I26" s="155"/>
      <c r="J26" s="155"/>
      <c r="K26" s="155"/>
      <c r="L26" s="155"/>
      <c r="M26" s="155"/>
      <c r="N26" s="155"/>
      <c r="O26" s="155"/>
      <c r="P26" s="156"/>
    </row>
    <row r="27" spans="1:16" s="148" customFormat="1">
      <c r="A27" s="146">
        <v>44084</v>
      </c>
      <c r="B27" s="147">
        <f t="shared" si="0"/>
        <v>25</v>
      </c>
      <c r="C27" s="330" t="s">
        <v>480</v>
      </c>
      <c r="D27" s="331" t="s">
        <v>427</v>
      </c>
      <c r="E27" s="149" t="s">
        <v>520</v>
      </c>
      <c r="F27" s="148" t="s">
        <v>517</v>
      </c>
      <c r="G27" s="149" t="s">
        <v>518</v>
      </c>
      <c r="H27" s="154"/>
      <c r="I27" s="155"/>
      <c r="J27" s="155"/>
      <c r="K27" s="155"/>
      <c r="L27" s="155"/>
      <c r="M27" s="155"/>
      <c r="N27" s="155"/>
      <c r="O27" s="155"/>
      <c r="P27" s="156"/>
    </row>
    <row r="28" spans="1:16" s="148" customFormat="1">
      <c r="A28" s="146">
        <v>44109</v>
      </c>
      <c r="B28" s="147">
        <f t="shared" si="0"/>
        <v>26</v>
      </c>
      <c r="C28" s="148" t="s">
        <v>412</v>
      </c>
      <c r="D28" s="148" t="s">
        <v>2</v>
      </c>
      <c r="E28" s="148" t="s">
        <v>521</v>
      </c>
      <c r="F28" s="148" t="s">
        <v>522</v>
      </c>
      <c r="G28" s="149" t="s">
        <v>523</v>
      </c>
      <c r="H28" s="155"/>
      <c r="I28" s="155"/>
      <c r="J28" s="155"/>
      <c r="K28" s="155"/>
      <c r="L28" s="155"/>
      <c r="M28" s="155"/>
      <c r="N28" s="155"/>
      <c r="O28" s="155"/>
      <c r="P28" s="155"/>
    </row>
    <row r="29" spans="1:16" s="148" customFormat="1">
      <c r="A29" s="146">
        <v>44109</v>
      </c>
      <c r="B29" s="403">
        <f t="shared" si="0"/>
        <v>27</v>
      </c>
      <c r="C29" s="148" t="s">
        <v>480</v>
      </c>
      <c r="D29" s="148" t="s">
        <v>427</v>
      </c>
      <c r="E29" s="148" t="s">
        <v>524</v>
      </c>
      <c r="F29" s="148" t="s">
        <v>522</v>
      </c>
      <c r="G29" s="149" t="s">
        <v>525</v>
      </c>
      <c r="H29" s="155"/>
      <c r="I29" s="155"/>
      <c r="J29" s="155"/>
      <c r="K29" s="155"/>
      <c r="L29" s="155"/>
      <c r="M29" s="155"/>
      <c r="N29" s="155"/>
      <c r="O29" s="155"/>
      <c r="P29" s="155"/>
    </row>
    <row r="30" spans="1:16">
      <c r="A30" s="146">
        <v>44109</v>
      </c>
      <c r="B30" s="403">
        <f t="shared" si="0"/>
        <v>28</v>
      </c>
      <c r="C30" s="148" t="s">
        <v>505</v>
      </c>
      <c r="D30" s="148" t="s">
        <v>427</v>
      </c>
      <c r="E30" s="148" t="s">
        <v>526</v>
      </c>
      <c r="F30" s="148" t="s">
        <v>522</v>
      </c>
      <c r="G30" s="149" t="s">
        <v>525</v>
      </c>
    </row>
    <row r="31" spans="1:16">
      <c r="A31" s="404">
        <v>44377</v>
      </c>
      <c r="B31" s="403">
        <f t="shared" si="0"/>
        <v>29</v>
      </c>
      <c r="C31" s="357" t="s">
        <v>412</v>
      </c>
      <c r="D31" s="405"/>
      <c r="E31" s="406" t="s">
        <v>527</v>
      </c>
      <c r="F31" s="406" t="s">
        <v>528</v>
      </c>
      <c r="G31" s="406" t="s">
        <v>529</v>
      </c>
    </row>
    <row r="32" spans="1:16">
      <c r="A32" s="404">
        <v>44377</v>
      </c>
      <c r="B32" s="403">
        <f t="shared" si="0"/>
        <v>30</v>
      </c>
      <c r="C32" s="357" t="s">
        <v>412</v>
      </c>
      <c r="D32" s="406"/>
      <c r="E32" s="406" t="s">
        <v>530</v>
      </c>
      <c r="F32" s="406" t="s">
        <v>528</v>
      </c>
      <c r="G32" s="406" t="s">
        <v>531</v>
      </c>
    </row>
    <row r="33" spans="1:16" ht="51">
      <c r="A33" s="404">
        <v>44377</v>
      </c>
      <c r="B33" s="403">
        <f t="shared" si="0"/>
        <v>31</v>
      </c>
      <c r="C33" s="357" t="s">
        <v>412</v>
      </c>
      <c r="D33" s="406"/>
      <c r="E33" s="406" t="s">
        <v>532</v>
      </c>
      <c r="F33" s="406" t="s">
        <v>533</v>
      </c>
      <c r="G33" s="406" t="s">
        <v>534</v>
      </c>
    </row>
    <row r="34" spans="1:16" ht="25.5">
      <c r="A34" s="404">
        <v>44377</v>
      </c>
      <c r="B34" s="403">
        <f t="shared" si="0"/>
        <v>32</v>
      </c>
      <c r="C34" s="357" t="s">
        <v>535</v>
      </c>
      <c r="D34" s="407"/>
      <c r="E34" s="406"/>
      <c r="F34" s="406" t="s">
        <v>536</v>
      </c>
      <c r="G34" s="358" t="s">
        <v>537</v>
      </c>
    </row>
    <row r="35" spans="1:16" ht="38.25">
      <c r="A35" s="404">
        <v>44377</v>
      </c>
      <c r="B35" s="403">
        <f t="shared" si="0"/>
        <v>33</v>
      </c>
      <c r="C35" s="357" t="s">
        <v>42</v>
      </c>
      <c r="D35" s="406"/>
      <c r="E35" s="406"/>
      <c r="F35" s="406" t="s">
        <v>538</v>
      </c>
      <c r="G35" s="406" t="s">
        <v>539</v>
      </c>
    </row>
    <row r="36" spans="1:16">
      <c r="A36" s="404">
        <v>44377</v>
      </c>
      <c r="B36" s="403">
        <f t="shared" si="0"/>
        <v>34</v>
      </c>
      <c r="C36" s="357" t="s">
        <v>540</v>
      </c>
      <c r="D36" s="406">
        <v>1.2</v>
      </c>
      <c r="E36" s="406" t="s">
        <v>541</v>
      </c>
      <c r="F36" s="406" t="s">
        <v>542</v>
      </c>
      <c r="G36" s="406" t="s">
        <v>543</v>
      </c>
    </row>
    <row r="37" spans="1:16">
      <c r="A37" s="404">
        <v>44377</v>
      </c>
      <c r="B37" s="403">
        <f t="shared" si="0"/>
        <v>35</v>
      </c>
      <c r="C37" s="357" t="s">
        <v>540</v>
      </c>
      <c r="D37" s="406">
        <v>1.2</v>
      </c>
      <c r="E37" s="406" t="s">
        <v>544</v>
      </c>
      <c r="F37" s="406" t="s">
        <v>545</v>
      </c>
      <c r="G37" s="358" t="s">
        <v>546</v>
      </c>
    </row>
    <row r="38" spans="1:16" s="319" customFormat="1">
      <c r="A38" s="404">
        <v>44377</v>
      </c>
      <c r="B38" s="403">
        <f t="shared" si="0"/>
        <v>36</v>
      </c>
      <c r="C38" s="357" t="s">
        <v>486</v>
      </c>
      <c r="D38" s="407" t="s">
        <v>487</v>
      </c>
      <c r="E38" s="406" t="s">
        <v>488</v>
      </c>
      <c r="F38" s="406" t="s">
        <v>547</v>
      </c>
      <c r="G38" s="358" t="s">
        <v>548</v>
      </c>
      <c r="H38" s="318"/>
      <c r="I38" s="318"/>
      <c r="J38" s="318"/>
      <c r="K38" s="318"/>
      <c r="L38" s="318"/>
      <c r="M38" s="318"/>
      <c r="N38" s="318"/>
      <c r="O38" s="318"/>
      <c r="P38" s="318"/>
    </row>
    <row r="39" spans="1:16" ht="63.75">
      <c r="A39" s="404">
        <v>44377</v>
      </c>
      <c r="B39" s="403">
        <f t="shared" si="0"/>
        <v>37</v>
      </c>
      <c r="C39" s="357" t="s">
        <v>453</v>
      </c>
      <c r="D39" s="406">
        <v>2.1</v>
      </c>
      <c r="E39" s="406" t="s">
        <v>549</v>
      </c>
      <c r="F39" s="406" t="s">
        <v>550</v>
      </c>
      <c r="G39" s="406" t="s">
        <v>551</v>
      </c>
    </row>
    <row r="40" spans="1:16" ht="25.5">
      <c r="A40" s="404">
        <v>44377</v>
      </c>
      <c r="B40" s="403">
        <f t="shared" si="0"/>
        <v>38</v>
      </c>
      <c r="C40" s="357" t="s">
        <v>453</v>
      </c>
      <c r="D40" s="406">
        <v>2.1</v>
      </c>
      <c r="E40" s="406" t="s">
        <v>552</v>
      </c>
      <c r="F40" s="357" t="s">
        <v>455</v>
      </c>
      <c r="G40" s="406" t="s">
        <v>553</v>
      </c>
    </row>
    <row r="41" spans="1:16" ht="25.5">
      <c r="A41" s="404">
        <v>44377</v>
      </c>
      <c r="B41" s="403">
        <f t="shared" si="0"/>
        <v>39</v>
      </c>
      <c r="C41" s="357" t="s">
        <v>453</v>
      </c>
      <c r="D41" s="406">
        <v>2.1</v>
      </c>
      <c r="E41" s="406" t="s">
        <v>554</v>
      </c>
      <c r="F41" s="357" t="s">
        <v>547</v>
      </c>
      <c r="G41" s="406" t="s">
        <v>555</v>
      </c>
    </row>
    <row r="42" spans="1:16">
      <c r="A42" s="404">
        <v>44377</v>
      </c>
      <c r="B42" s="403">
        <f t="shared" si="0"/>
        <v>40</v>
      </c>
      <c r="C42" s="357" t="s">
        <v>453</v>
      </c>
      <c r="D42" s="406">
        <v>2.1</v>
      </c>
      <c r="E42" s="406" t="s">
        <v>556</v>
      </c>
      <c r="F42" s="357" t="s">
        <v>455</v>
      </c>
      <c r="G42" s="358" t="s">
        <v>557</v>
      </c>
    </row>
    <row r="43" spans="1:16" ht="25.5">
      <c r="A43" s="404">
        <v>44377</v>
      </c>
      <c r="B43" s="403">
        <f t="shared" si="0"/>
        <v>41</v>
      </c>
      <c r="C43" s="357" t="s">
        <v>453</v>
      </c>
      <c r="D43" s="406">
        <v>2.1</v>
      </c>
      <c r="E43" s="406" t="s">
        <v>558</v>
      </c>
      <c r="F43" s="357" t="s">
        <v>455</v>
      </c>
      <c r="G43" s="406" t="s">
        <v>559</v>
      </c>
    </row>
    <row r="44" spans="1:16" ht="38.25">
      <c r="A44" s="404">
        <v>44377</v>
      </c>
      <c r="B44" s="403">
        <f t="shared" si="0"/>
        <v>42</v>
      </c>
      <c r="C44" s="357" t="s">
        <v>560</v>
      </c>
      <c r="D44" s="406" t="s">
        <v>415</v>
      </c>
      <c r="E44" s="406" t="s">
        <v>561</v>
      </c>
      <c r="F44" s="357" t="s">
        <v>562</v>
      </c>
      <c r="G44" s="406" t="s">
        <v>563</v>
      </c>
    </row>
    <row r="45" spans="1:16" ht="76.5">
      <c r="A45" s="404">
        <v>44377</v>
      </c>
      <c r="B45" s="403">
        <f t="shared" si="0"/>
        <v>43</v>
      </c>
      <c r="C45" s="357" t="s">
        <v>560</v>
      </c>
      <c r="D45" s="406" t="s">
        <v>415</v>
      </c>
      <c r="E45" s="406" t="s">
        <v>564</v>
      </c>
      <c r="F45" s="357" t="s">
        <v>565</v>
      </c>
      <c r="G45" s="406" t="s">
        <v>566</v>
      </c>
    </row>
    <row r="46" spans="1:16" ht="38.25">
      <c r="A46" s="404">
        <v>44377</v>
      </c>
      <c r="B46" s="403">
        <f t="shared" si="0"/>
        <v>44</v>
      </c>
      <c r="C46" s="357" t="s">
        <v>560</v>
      </c>
      <c r="D46" s="406" t="s">
        <v>415</v>
      </c>
      <c r="E46" s="406" t="s">
        <v>567</v>
      </c>
      <c r="F46" s="357" t="s">
        <v>568</v>
      </c>
      <c r="G46" s="406" t="s">
        <v>569</v>
      </c>
    </row>
    <row r="47" spans="1:16" ht="25.5">
      <c r="A47" s="404">
        <v>44377</v>
      </c>
      <c r="B47" s="403">
        <f t="shared" si="0"/>
        <v>45</v>
      </c>
      <c r="C47" s="357" t="s">
        <v>560</v>
      </c>
      <c r="D47" s="406" t="s">
        <v>415</v>
      </c>
      <c r="E47" s="406" t="s">
        <v>570</v>
      </c>
      <c r="F47" s="357" t="s">
        <v>571</v>
      </c>
      <c r="G47" s="406" t="s">
        <v>572</v>
      </c>
    </row>
    <row r="48" spans="1:16">
      <c r="A48" s="404">
        <v>44377</v>
      </c>
      <c r="B48" s="403">
        <f t="shared" si="0"/>
        <v>46</v>
      </c>
      <c r="C48" s="357" t="s">
        <v>560</v>
      </c>
      <c r="D48" s="406" t="s">
        <v>415</v>
      </c>
      <c r="E48" s="406" t="s">
        <v>573</v>
      </c>
      <c r="F48" s="357" t="s">
        <v>475</v>
      </c>
      <c r="G48" s="357" t="s">
        <v>574</v>
      </c>
    </row>
    <row r="49" spans="1:16" ht="25.5">
      <c r="A49" s="404">
        <v>44377</v>
      </c>
      <c r="B49" s="403">
        <f t="shared" si="0"/>
        <v>47</v>
      </c>
      <c r="C49" s="357" t="s">
        <v>575</v>
      </c>
      <c r="D49" s="406" t="s">
        <v>424</v>
      </c>
      <c r="E49" s="406" t="s">
        <v>576</v>
      </c>
      <c r="F49" s="406" t="s">
        <v>577</v>
      </c>
      <c r="G49" s="406" t="s">
        <v>578</v>
      </c>
    </row>
    <row r="50" spans="1:16" ht="25.5">
      <c r="A50" s="404">
        <v>44377</v>
      </c>
      <c r="B50" s="403">
        <f t="shared" si="0"/>
        <v>48</v>
      </c>
      <c r="C50" s="357" t="s">
        <v>579</v>
      </c>
      <c r="D50" s="406" t="s">
        <v>174</v>
      </c>
      <c r="E50" s="406" t="s">
        <v>580</v>
      </c>
      <c r="F50" s="357" t="s">
        <v>469</v>
      </c>
      <c r="G50" s="406" t="s">
        <v>581</v>
      </c>
    </row>
    <row r="51" spans="1:16" s="319" customFormat="1">
      <c r="A51" s="404">
        <v>44377</v>
      </c>
      <c r="B51" s="403">
        <f t="shared" si="0"/>
        <v>49</v>
      </c>
      <c r="C51" s="357" t="s">
        <v>579</v>
      </c>
      <c r="D51" s="406" t="s">
        <v>174</v>
      </c>
      <c r="E51" s="406" t="s">
        <v>582</v>
      </c>
      <c r="F51" s="357" t="s">
        <v>547</v>
      </c>
      <c r="G51" s="358" t="s">
        <v>583</v>
      </c>
      <c r="H51" s="318"/>
      <c r="I51" s="318"/>
      <c r="J51" s="318"/>
      <c r="K51" s="318"/>
      <c r="L51" s="318"/>
      <c r="M51" s="318"/>
      <c r="N51" s="318"/>
      <c r="O51" s="318"/>
      <c r="P51" s="318"/>
    </row>
    <row r="52" spans="1:16" ht="25.5">
      <c r="A52" s="404">
        <v>44377</v>
      </c>
      <c r="B52" s="403">
        <f t="shared" si="0"/>
        <v>50</v>
      </c>
      <c r="C52" s="357" t="s">
        <v>584</v>
      </c>
      <c r="D52" s="406" t="s">
        <v>585</v>
      </c>
      <c r="E52" s="406" t="s">
        <v>580</v>
      </c>
      <c r="F52" s="357" t="s">
        <v>469</v>
      </c>
      <c r="G52" s="406" t="s">
        <v>581</v>
      </c>
    </row>
    <row r="53" spans="1:16">
      <c r="A53" s="404">
        <v>44377</v>
      </c>
      <c r="B53" s="403">
        <f t="shared" si="0"/>
        <v>51</v>
      </c>
      <c r="C53" s="357" t="s">
        <v>584</v>
      </c>
      <c r="D53" s="406" t="s">
        <v>585</v>
      </c>
      <c r="E53" s="406" t="s">
        <v>586</v>
      </c>
      <c r="F53" s="357" t="s">
        <v>455</v>
      </c>
      <c r="G53" s="406" t="s">
        <v>587</v>
      </c>
    </row>
    <row r="54" spans="1:16">
      <c r="A54" s="404">
        <v>44377</v>
      </c>
      <c r="B54" s="403">
        <f t="shared" si="0"/>
        <v>52</v>
      </c>
      <c r="C54" s="357" t="s">
        <v>584</v>
      </c>
      <c r="D54" s="406" t="s">
        <v>585</v>
      </c>
      <c r="E54" s="406" t="s">
        <v>588</v>
      </c>
      <c r="F54" s="357" t="s">
        <v>547</v>
      </c>
      <c r="G54" s="406" t="s">
        <v>589</v>
      </c>
    </row>
    <row r="55" spans="1:16">
      <c r="A55" s="404">
        <v>44377</v>
      </c>
      <c r="B55" s="403">
        <f t="shared" si="0"/>
        <v>53</v>
      </c>
      <c r="C55" s="357" t="s">
        <v>584</v>
      </c>
      <c r="D55" s="406" t="s">
        <v>585</v>
      </c>
      <c r="E55" s="406" t="s">
        <v>582</v>
      </c>
      <c r="F55" s="357" t="s">
        <v>547</v>
      </c>
      <c r="G55" s="358" t="s">
        <v>583</v>
      </c>
    </row>
    <row r="56" spans="1:16" ht="25.5">
      <c r="A56" s="404">
        <v>44377</v>
      </c>
      <c r="B56" s="403">
        <f t="shared" si="0"/>
        <v>54</v>
      </c>
      <c r="C56" s="357" t="s">
        <v>457</v>
      </c>
      <c r="D56" s="406">
        <v>3.1</v>
      </c>
      <c r="E56" s="406" t="s">
        <v>590</v>
      </c>
      <c r="F56" s="357" t="s">
        <v>591</v>
      </c>
      <c r="G56" s="406" t="s">
        <v>592</v>
      </c>
    </row>
    <row r="57" spans="1:16" ht="25.5">
      <c r="A57" s="404">
        <v>44377</v>
      </c>
      <c r="B57" s="403">
        <f t="shared" si="0"/>
        <v>55</v>
      </c>
      <c r="C57" s="357" t="s">
        <v>457</v>
      </c>
      <c r="D57" s="406">
        <v>3.1</v>
      </c>
      <c r="E57" s="406" t="s">
        <v>593</v>
      </c>
      <c r="F57" s="357" t="s">
        <v>542</v>
      </c>
      <c r="G57" s="406" t="s">
        <v>594</v>
      </c>
    </row>
    <row r="58" spans="1:16" ht="126.6" customHeight="1">
      <c r="A58" s="404">
        <v>44377</v>
      </c>
      <c r="B58" s="403">
        <f t="shared" si="0"/>
        <v>56</v>
      </c>
      <c r="C58" s="357" t="s">
        <v>457</v>
      </c>
      <c r="D58" s="406">
        <v>3.1</v>
      </c>
      <c r="E58" s="406" t="s">
        <v>595</v>
      </c>
      <c r="F58" s="406" t="s">
        <v>596</v>
      </c>
      <c r="G58" s="406" t="s">
        <v>597</v>
      </c>
    </row>
    <row r="59" spans="1:16" ht="51">
      <c r="A59" s="404">
        <v>44377</v>
      </c>
      <c r="B59" s="403">
        <f t="shared" si="0"/>
        <v>57</v>
      </c>
      <c r="C59" s="357" t="s">
        <v>457</v>
      </c>
      <c r="D59" s="357">
        <v>3.1</v>
      </c>
      <c r="E59" s="406" t="s">
        <v>598</v>
      </c>
      <c r="F59" s="406" t="s">
        <v>475</v>
      </c>
      <c r="G59" s="358" t="s">
        <v>599</v>
      </c>
    </row>
    <row r="60" spans="1:16" ht="38.25">
      <c r="A60" s="404">
        <v>44377</v>
      </c>
      <c r="B60" s="403">
        <f t="shared" si="0"/>
        <v>58</v>
      </c>
      <c r="C60" s="357" t="s">
        <v>600</v>
      </c>
      <c r="D60" s="406"/>
      <c r="E60" s="406"/>
      <c r="F60" s="357" t="s">
        <v>601</v>
      </c>
      <c r="G60" s="406" t="s">
        <v>602</v>
      </c>
    </row>
    <row r="61" spans="1:16" s="319" customFormat="1">
      <c r="A61" s="404">
        <v>44377</v>
      </c>
      <c r="B61" s="403">
        <f t="shared" si="0"/>
        <v>59</v>
      </c>
      <c r="C61" s="357" t="s">
        <v>600</v>
      </c>
      <c r="D61" s="407" t="s">
        <v>427</v>
      </c>
      <c r="E61" s="406" t="s">
        <v>603</v>
      </c>
      <c r="F61" s="357" t="s">
        <v>604</v>
      </c>
      <c r="G61" s="358" t="s">
        <v>605</v>
      </c>
      <c r="H61" s="318"/>
      <c r="I61" s="318"/>
      <c r="J61" s="318"/>
      <c r="K61" s="318"/>
      <c r="L61" s="318"/>
      <c r="M61" s="318"/>
      <c r="N61" s="318"/>
      <c r="O61" s="318"/>
      <c r="P61" s="318"/>
    </row>
    <row r="62" spans="1:16">
      <c r="A62" s="404">
        <v>44377</v>
      </c>
      <c r="B62" s="403">
        <f t="shared" si="0"/>
        <v>60</v>
      </c>
      <c r="C62" s="357" t="s">
        <v>600</v>
      </c>
      <c r="D62" s="406" t="s">
        <v>427</v>
      </c>
      <c r="E62" s="406" t="s">
        <v>520</v>
      </c>
      <c r="F62" s="357" t="s">
        <v>547</v>
      </c>
      <c r="G62" s="406" t="s">
        <v>606</v>
      </c>
    </row>
    <row r="63" spans="1:16" ht="38.25">
      <c r="A63" s="404">
        <v>44377</v>
      </c>
      <c r="B63" s="403">
        <f t="shared" si="0"/>
        <v>61</v>
      </c>
      <c r="C63" s="357" t="s">
        <v>607</v>
      </c>
      <c r="D63" s="406"/>
      <c r="E63" s="406"/>
      <c r="F63" s="357" t="s">
        <v>601</v>
      </c>
      <c r="G63" s="406" t="s">
        <v>608</v>
      </c>
    </row>
    <row r="64" spans="1:16" ht="38.25">
      <c r="A64" s="404">
        <v>44377</v>
      </c>
      <c r="B64" s="403">
        <f t="shared" si="0"/>
        <v>62</v>
      </c>
      <c r="C64" s="408" t="s">
        <v>607</v>
      </c>
      <c r="D64" s="406" t="s">
        <v>609</v>
      </c>
      <c r="E64" s="406" t="s">
        <v>610</v>
      </c>
      <c r="F64" s="357" t="s">
        <v>547</v>
      </c>
      <c r="G64" s="406" t="s">
        <v>611</v>
      </c>
    </row>
    <row r="65" spans="1:16">
      <c r="A65" s="404">
        <v>44377</v>
      </c>
      <c r="B65" s="403">
        <f t="shared" si="0"/>
        <v>63</v>
      </c>
      <c r="C65" s="408" t="s">
        <v>492</v>
      </c>
      <c r="D65" s="407"/>
      <c r="E65" s="406" t="s">
        <v>612</v>
      </c>
      <c r="F65" s="357" t="s">
        <v>466</v>
      </c>
      <c r="G65" s="358" t="s">
        <v>613</v>
      </c>
    </row>
    <row r="66" spans="1:16" ht="25.5">
      <c r="A66" s="404">
        <v>44377</v>
      </c>
      <c r="B66" s="403">
        <f t="shared" si="0"/>
        <v>64</v>
      </c>
      <c r="C66" s="408" t="s">
        <v>492</v>
      </c>
      <c r="D66" s="406" t="s">
        <v>614</v>
      </c>
      <c r="E66" s="406" t="s">
        <v>615</v>
      </c>
      <c r="F66" s="357" t="s">
        <v>466</v>
      </c>
      <c r="G66" s="406" t="s">
        <v>616</v>
      </c>
    </row>
    <row r="67" spans="1:16">
      <c r="A67" s="404">
        <v>44377</v>
      </c>
      <c r="B67" s="403">
        <f t="shared" si="0"/>
        <v>65</v>
      </c>
      <c r="C67" s="357" t="s">
        <v>492</v>
      </c>
      <c r="D67" s="406" t="s">
        <v>428</v>
      </c>
      <c r="E67" s="406" t="s">
        <v>500</v>
      </c>
      <c r="F67" s="357" t="s">
        <v>501</v>
      </c>
      <c r="G67" s="406" t="s">
        <v>617</v>
      </c>
    </row>
    <row r="68" spans="1:16">
      <c r="A68" s="404">
        <v>44377</v>
      </c>
      <c r="B68" s="403">
        <f t="shared" si="0"/>
        <v>66</v>
      </c>
      <c r="C68" s="357" t="s">
        <v>492</v>
      </c>
      <c r="D68" s="406" t="s">
        <v>428</v>
      </c>
      <c r="E68" s="406" t="s">
        <v>618</v>
      </c>
      <c r="F68" s="357" t="s">
        <v>509</v>
      </c>
      <c r="G68" s="406" t="s">
        <v>619</v>
      </c>
    </row>
    <row r="69" spans="1:16" ht="25.5">
      <c r="A69" s="404">
        <v>44377</v>
      </c>
      <c r="B69" s="403">
        <f t="shared" si="0"/>
        <v>67</v>
      </c>
      <c r="C69" s="357" t="s">
        <v>492</v>
      </c>
      <c r="D69" s="406" t="s">
        <v>620</v>
      </c>
      <c r="E69" s="406" t="s">
        <v>621</v>
      </c>
      <c r="F69" s="357" t="s">
        <v>547</v>
      </c>
      <c r="G69" s="406" t="s">
        <v>622</v>
      </c>
    </row>
    <row r="70" spans="1:16" ht="25.5">
      <c r="A70" s="404">
        <v>44377</v>
      </c>
      <c r="B70" s="403">
        <f t="shared" ref="B70:B95" si="1">B69+1</f>
        <v>68</v>
      </c>
      <c r="C70" s="357" t="s">
        <v>492</v>
      </c>
      <c r="D70" s="358" t="s">
        <v>623</v>
      </c>
      <c r="E70" s="406" t="s">
        <v>624</v>
      </c>
      <c r="F70" s="357" t="s">
        <v>604</v>
      </c>
      <c r="G70" s="358" t="s">
        <v>625</v>
      </c>
    </row>
    <row r="71" spans="1:16">
      <c r="A71" s="404">
        <v>44377</v>
      </c>
      <c r="B71" s="403">
        <f t="shared" si="1"/>
        <v>69</v>
      </c>
      <c r="C71" s="357" t="s">
        <v>492</v>
      </c>
      <c r="D71" s="406" t="s">
        <v>430</v>
      </c>
      <c r="E71" s="406" t="s">
        <v>626</v>
      </c>
      <c r="F71" s="357" t="s">
        <v>547</v>
      </c>
      <c r="G71" s="358" t="s">
        <v>627</v>
      </c>
    </row>
    <row r="72" spans="1:16">
      <c r="A72" s="404">
        <v>44377</v>
      </c>
      <c r="B72" s="403">
        <f t="shared" si="1"/>
        <v>70</v>
      </c>
      <c r="C72" s="408" t="s">
        <v>492</v>
      </c>
      <c r="D72" s="406" t="s">
        <v>430</v>
      </c>
      <c r="E72" s="406" t="s">
        <v>503</v>
      </c>
      <c r="F72" s="357" t="s">
        <v>501</v>
      </c>
      <c r="G72" s="406" t="s">
        <v>617</v>
      </c>
    </row>
    <row r="73" spans="1:16">
      <c r="A73" s="404">
        <v>44377</v>
      </c>
      <c r="B73" s="403">
        <f t="shared" si="1"/>
        <v>71</v>
      </c>
      <c r="C73" s="357" t="s">
        <v>628</v>
      </c>
      <c r="D73" s="357" t="s">
        <v>629</v>
      </c>
      <c r="E73" s="406" t="s">
        <v>630</v>
      </c>
      <c r="F73" s="357" t="s">
        <v>631</v>
      </c>
      <c r="G73" s="358" t="s">
        <v>632</v>
      </c>
    </row>
    <row r="74" spans="1:16" ht="25.5">
      <c r="A74" s="404">
        <v>44377</v>
      </c>
      <c r="B74" s="403">
        <f t="shared" si="1"/>
        <v>72</v>
      </c>
      <c r="C74" s="357" t="s">
        <v>628</v>
      </c>
      <c r="D74" s="357" t="s">
        <v>629</v>
      </c>
      <c r="E74" s="406" t="s">
        <v>580</v>
      </c>
      <c r="F74" s="357" t="s">
        <v>469</v>
      </c>
      <c r="G74" s="358" t="s">
        <v>581</v>
      </c>
    </row>
    <row r="75" spans="1:16" s="319" customFormat="1">
      <c r="A75" s="404">
        <v>44377</v>
      </c>
      <c r="B75" s="403">
        <f t="shared" si="1"/>
        <v>73</v>
      </c>
      <c r="C75" s="357" t="s">
        <v>628</v>
      </c>
      <c r="D75" s="407" t="s">
        <v>629</v>
      </c>
      <c r="E75" s="406" t="s">
        <v>582</v>
      </c>
      <c r="F75" s="357" t="s">
        <v>547</v>
      </c>
      <c r="G75" s="358" t="s">
        <v>583</v>
      </c>
      <c r="H75" s="318"/>
      <c r="I75" s="318"/>
      <c r="J75" s="318"/>
      <c r="K75" s="318"/>
      <c r="L75" s="318"/>
      <c r="M75" s="318"/>
      <c r="N75" s="318"/>
      <c r="O75" s="318"/>
      <c r="P75" s="318"/>
    </row>
    <row r="76" spans="1:16">
      <c r="A76" s="404">
        <v>44377</v>
      </c>
      <c r="B76" s="403">
        <f t="shared" si="1"/>
        <v>74</v>
      </c>
      <c r="C76" s="357" t="s">
        <v>633</v>
      </c>
      <c r="D76" s="407"/>
      <c r="E76" s="406"/>
      <c r="F76" s="357" t="s">
        <v>601</v>
      </c>
      <c r="G76" s="358" t="s">
        <v>634</v>
      </c>
    </row>
    <row r="77" spans="1:16" ht="25.5">
      <c r="A77" s="404">
        <v>44377</v>
      </c>
      <c r="B77" s="403">
        <f t="shared" si="1"/>
        <v>75</v>
      </c>
      <c r="C77" s="357" t="s">
        <v>633</v>
      </c>
      <c r="D77" s="357">
        <v>4.0999999999999996</v>
      </c>
      <c r="E77" s="406" t="s">
        <v>635</v>
      </c>
      <c r="F77" s="406" t="s">
        <v>550</v>
      </c>
      <c r="G77" s="358" t="s">
        <v>636</v>
      </c>
    </row>
    <row r="78" spans="1:16" ht="25.5">
      <c r="A78" s="404">
        <v>44377</v>
      </c>
      <c r="B78" s="403">
        <f t="shared" si="1"/>
        <v>76</v>
      </c>
      <c r="C78" s="357" t="s">
        <v>633</v>
      </c>
      <c r="D78" s="357">
        <v>4.0999999999999996</v>
      </c>
      <c r="E78" s="406" t="s">
        <v>637</v>
      </c>
      <c r="F78" s="357" t="s">
        <v>455</v>
      </c>
      <c r="G78" s="358" t="s">
        <v>638</v>
      </c>
    </row>
    <row r="79" spans="1:16">
      <c r="A79" s="404">
        <v>44377</v>
      </c>
      <c r="B79" s="403">
        <f t="shared" si="1"/>
        <v>77</v>
      </c>
      <c r="C79" s="357" t="s">
        <v>633</v>
      </c>
      <c r="D79" s="357">
        <v>4.0999999999999996</v>
      </c>
      <c r="E79" s="406" t="s">
        <v>639</v>
      </c>
      <c r="F79" s="357" t="s">
        <v>640</v>
      </c>
      <c r="G79" s="358" t="s">
        <v>641</v>
      </c>
    </row>
    <row r="80" spans="1:16" ht="25.5">
      <c r="A80" s="404">
        <v>44377</v>
      </c>
      <c r="B80" s="403">
        <f t="shared" si="1"/>
        <v>78</v>
      </c>
      <c r="C80" s="357" t="s">
        <v>633</v>
      </c>
      <c r="D80" s="357">
        <v>4.0999999999999996</v>
      </c>
      <c r="E80" s="406" t="s">
        <v>642</v>
      </c>
      <c r="F80" s="357" t="s">
        <v>455</v>
      </c>
      <c r="G80" s="358" t="s">
        <v>643</v>
      </c>
    </row>
    <row r="81" spans="1:16">
      <c r="A81" s="404">
        <v>44377</v>
      </c>
      <c r="B81" s="403">
        <f t="shared" si="1"/>
        <v>79</v>
      </c>
      <c r="C81" s="357" t="s">
        <v>633</v>
      </c>
      <c r="D81" s="357">
        <v>4.0999999999999996</v>
      </c>
      <c r="E81" s="406" t="s">
        <v>644</v>
      </c>
      <c r="F81" s="357" t="s">
        <v>455</v>
      </c>
      <c r="G81" s="358" t="s">
        <v>645</v>
      </c>
    </row>
    <row r="82" spans="1:16" ht="38.25">
      <c r="A82" s="404">
        <v>44377</v>
      </c>
      <c r="B82" s="403">
        <f t="shared" si="1"/>
        <v>80</v>
      </c>
      <c r="C82" s="357" t="s">
        <v>646</v>
      </c>
      <c r="D82" s="357">
        <v>5.0999999999999996</v>
      </c>
      <c r="E82" s="406" t="s">
        <v>647</v>
      </c>
      <c r="F82" s="357" t="s">
        <v>648</v>
      </c>
      <c r="G82" s="358" t="s">
        <v>649</v>
      </c>
    </row>
    <row r="83" spans="1:16" ht="25.5">
      <c r="A83" s="404">
        <v>44377</v>
      </c>
      <c r="B83" s="403">
        <f t="shared" si="1"/>
        <v>81</v>
      </c>
      <c r="C83" s="357" t="s">
        <v>646</v>
      </c>
      <c r="D83" s="357">
        <v>5.0999999999999996</v>
      </c>
      <c r="E83" s="406" t="s">
        <v>624</v>
      </c>
      <c r="F83" s="357" t="s">
        <v>648</v>
      </c>
      <c r="G83" s="358" t="s">
        <v>650</v>
      </c>
    </row>
    <row r="84" spans="1:16">
      <c r="A84" s="404">
        <v>44377</v>
      </c>
      <c r="B84" s="403">
        <f t="shared" si="1"/>
        <v>82</v>
      </c>
      <c r="C84" s="357" t="s">
        <v>646</v>
      </c>
      <c r="D84" s="357">
        <v>5.0999999999999996</v>
      </c>
      <c r="E84" s="406" t="s">
        <v>651</v>
      </c>
      <c r="F84" s="357" t="s">
        <v>652</v>
      </c>
      <c r="G84" s="358" t="s">
        <v>653</v>
      </c>
    </row>
    <row r="85" spans="1:16" ht="63.75">
      <c r="A85" s="404">
        <v>44377</v>
      </c>
      <c r="B85" s="403">
        <f t="shared" si="1"/>
        <v>83</v>
      </c>
      <c r="C85" s="357" t="s">
        <v>646</v>
      </c>
      <c r="D85" s="357">
        <v>5.0999999999999996</v>
      </c>
      <c r="E85" s="406" t="s">
        <v>654</v>
      </c>
      <c r="F85" s="406" t="s">
        <v>655</v>
      </c>
      <c r="G85" s="358" t="s">
        <v>656</v>
      </c>
    </row>
    <row r="86" spans="1:16">
      <c r="A86" s="404">
        <v>44377</v>
      </c>
      <c r="B86" s="403">
        <f t="shared" si="1"/>
        <v>84</v>
      </c>
      <c r="C86" s="357" t="s">
        <v>646</v>
      </c>
      <c r="D86" s="357">
        <v>5.0999999999999996</v>
      </c>
      <c r="E86" s="406" t="s">
        <v>657</v>
      </c>
      <c r="F86" s="406" t="s">
        <v>547</v>
      </c>
      <c r="G86" s="358" t="s">
        <v>658</v>
      </c>
    </row>
    <row r="87" spans="1:16" ht="25.5">
      <c r="A87" s="404">
        <v>44377</v>
      </c>
      <c r="B87" s="403">
        <f t="shared" si="1"/>
        <v>85</v>
      </c>
      <c r="C87" s="357" t="s">
        <v>646</v>
      </c>
      <c r="D87" s="406">
        <v>5.0999999999999996</v>
      </c>
      <c r="E87" s="406" t="s">
        <v>659</v>
      </c>
      <c r="F87" s="406" t="s">
        <v>660</v>
      </c>
      <c r="G87" s="406" t="s">
        <v>661</v>
      </c>
    </row>
    <row r="88" spans="1:16" ht="25.5">
      <c r="A88" s="404">
        <v>44377</v>
      </c>
      <c r="B88" s="403">
        <f t="shared" si="1"/>
        <v>86</v>
      </c>
      <c r="C88" s="357" t="s">
        <v>662</v>
      </c>
      <c r="D88" s="357"/>
      <c r="E88" s="406" t="s">
        <v>663</v>
      </c>
      <c r="F88" s="357" t="s">
        <v>547</v>
      </c>
      <c r="G88" s="358" t="s">
        <v>664</v>
      </c>
    </row>
    <row r="89" spans="1:16">
      <c r="A89" s="404">
        <v>44377</v>
      </c>
      <c r="B89" s="403">
        <f t="shared" si="1"/>
        <v>87</v>
      </c>
      <c r="C89" s="357" t="s">
        <v>662</v>
      </c>
      <c r="D89" s="409"/>
      <c r="E89" s="358" t="s">
        <v>665</v>
      </c>
      <c r="F89" s="357" t="s">
        <v>547</v>
      </c>
      <c r="G89" s="358" t="s">
        <v>666</v>
      </c>
    </row>
    <row r="90" spans="1:16" s="319" customFormat="1">
      <c r="A90" s="404">
        <v>44377</v>
      </c>
      <c r="B90" s="403">
        <f t="shared" si="1"/>
        <v>88</v>
      </c>
      <c r="C90" s="330" t="s">
        <v>662</v>
      </c>
      <c r="D90" s="330"/>
      <c r="E90" s="330" t="s">
        <v>667</v>
      </c>
      <c r="F90" s="330" t="s">
        <v>547</v>
      </c>
      <c r="G90" s="332" t="s">
        <v>668</v>
      </c>
      <c r="H90" s="318"/>
      <c r="I90" s="318"/>
      <c r="J90" s="318"/>
      <c r="K90" s="318"/>
      <c r="L90" s="318"/>
      <c r="M90" s="318"/>
      <c r="N90" s="318"/>
      <c r="O90" s="318"/>
      <c r="P90" s="318"/>
    </row>
    <row r="91" spans="1:16" ht="25.5">
      <c r="A91" s="404">
        <v>44377</v>
      </c>
      <c r="B91" s="403">
        <f t="shared" si="1"/>
        <v>89</v>
      </c>
      <c r="C91" s="358" t="s">
        <v>662</v>
      </c>
      <c r="D91" s="406"/>
      <c r="E91" s="358" t="s">
        <v>669</v>
      </c>
      <c r="F91" s="358" t="s">
        <v>547</v>
      </c>
      <c r="G91" s="358" t="s">
        <v>670</v>
      </c>
    </row>
    <row r="92" spans="1:16" ht="38.25">
      <c r="A92" s="146">
        <v>44383</v>
      </c>
      <c r="B92" s="403">
        <f t="shared" si="1"/>
        <v>90</v>
      </c>
      <c r="C92" s="357" t="s">
        <v>42</v>
      </c>
      <c r="D92" s="148"/>
      <c r="E92" s="148" t="s">
        <v>671</v>
      </c>
      <c r="F92" s="148" t="s">
        <v>455</v>
      </c>
      <c r="G92" s="149" t="s">
        <v>672</v>
      </c>
    </row>
    <row r="93" spans="1:16" ht="25.5">
      <c r="A93" s="146">
        <v>44383</v>
      </c>
      <c r="B93" s="403">
        <f t="shared" si="1"/>
        <v>91</v>
      </c>
      <c r="C93" s="357" t="s">
        <v>42</v>
      </c>
      <c r="D93" s="148"/>
      <c r="E93" s="148" t="s">
        <v>673</v>
      </c>
      <c r="F93" s="148" t="s">
        <v>455</v>
      </c>
      <c r="G93" s="149" t="s">
        <v>674</v>
      </c>
    </row>
    <row r="94" spans="1:16" ht="25.5">
      <c r="A94" s="146">
        <v>44383</v>
      </c>
      <c r="B94" s="403">
        <f t="shared" si="1"/>
        <v>92</v>
      </c>
      <c r="C94" s="357" t="s">
        <v>457</v>
      </c>
      <c r="D94" s="406">
        <v>3.1</v>
      </c>
      <c r="E94" s="148" t="s">
        <v>675</v>
      </c>
      <c r="F94" s="148" t="s">
        <v>455</v>
      </c>
      <c r="G94" s="149" t="s">
        <v>676</v>
      </c>
    </row>
    <row r="95" spans="1:16" ht="25.5">
      <c r="A95" s="146">
        <v>44383</v>
      </c>
      <c r="B95" s="403">
        <f t="shared" si="1"/>
        <v>93</v>
      </c>
      <c r="C95" s="357" t="s">
        <v>457</v>
      </c>
      <c r="D95" s="406">
        <v>3.1</v>
      </c>
      <c r="E95" s="148" t="s">
        <v>677</v>
      </c>
      <c r="F95" s="148" t="s">
        <v>455</v>
      </c>
      <c r="G95" s="149" t="s">
        <v>678</v>
      </c>
    </row>
  </sheetData>
  <pageMargins left="0.23622047244094491" right="0.23622047244094491" top="0.74803149606299213" bottom="0.74803149606299213" header="0.31496062992125984" footer="0.31496062992125984"/>
  <pageSetup paperSize="9" scale="76"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33CCCC"/>
    <pageSetUpPr fitToPage="1"/>
  </sheetPr>
  <dimension ref="A1:P22"/>
  <sheetViews>
    <sheetView showGridLines="0" zoomScaleNormal="100" workbookViewId="0"/>
  </sheetViews>
  <sheetFormatPr defaultColWidth="9" defaultRowHeight="12.75"/>
  <cols>
    <col min="1" max="1" width="10.85546875" style="145" customWidth="1"/>
    <col min="2" max="2" width="15.85546875" style="150" customWidth="1"/>
    <col min="3" max="3" width="27.42578125" style="145" customWidth="1"/>
    <col min="4" max="4" width="22.85546875" style="150" customWidth="1"/>
    <col min="5" max="5" width="23.5703125" style="145" customWidth="1"/>
    <col min="6" max="6" width="25.140625" style="145" customWidth="1"/>
    <col min="7" max="7" width="101.42578125" style="145" customWidth="1"/>
    <col min="8" max="8" width="19.140625" style="152" customWidth="1"/>
    <col min="9" max="9" width="16.5703125" style="152" customWidth="1"/>
    <col min="10" max="10" width="12.42578125" style="152" customWidth="1"/>
    <col min="11" max="11" width="9.85546875" style="152" customWidth="1"/>
    <col min="12" max="12" width="9" style="152" customWidth="1"/>
    <col min="13" max="13" width="9" style="152"/>
    <col min="14" max="14" width="11.140625" style="152" customWidth="1"/>
    <col min="15" max="15" width="9" style="152"/>
    <col min="16" max="16" width="82.140625" style="152" customWidth="1"/>
    <col min="17" max="16384" width="9" style="145"/>
  </cols>
  <sheetData>
    <row r="1" spans="1:16" ht="22.35" customHeight="1">
      <c r="H1" s="329"/>
    </row>
    <row r="2" spans="1:16" ht="28.5" customHeight="1">
      <c r="A2" s="157" t="s">
        <v>0</v>
      </c>
      <c r="B2" s="158" t="s">
        <v>679</v>
      </c>
      <c r="C2" s="157" t="s">
        <v>445</v>
      </c>
      <c r="D2" s="157" t="s">
        <v>446</v>
      </c>
      <c r="E2" s="157" t="s">
        <v>447</v>
      </c>
      <c r="F2" s="157" t="s">
        <v>448</v>
      </c>
      <c r="G2" s="157" t="s">
        <v>449</v>
      </c>
      <c r="H2" s="153"/>
      <c r="I2" s="153"/>
      <c r="J2" s="153"/>
      <c r="K2" s="153"/>
      <c r="L2" s="153"/>
      <c r="M2" s="153"/>
      <c r="N2" s="153"/>
      <c r="O2" s="153"/>
      <c r="P2" s="153"/>
    </row>
    <row r="3" spans="1:16" s="148" customFormat="1">
      <c r="A3" s="146">
        <v>44434</v>
      </c>
      <c r="B3" s="147">
        <v>1</v>
      </c>
      <c r="C3" s="330" t="s">
        <v>680</v>
      </c>
      <c r="D3" s="331"/>
      <c r="E3" s="332"/>
      <c r="F3" s="332" t="s">
        <v>451</v>
      </c>
      <c r="G3" s="332" t="s">
        <v>452</v>
      </c>
      <c r="H3" s="154"/>
      <c r="I3" s="155"/>
      <c r="J3" s="155"/>
      <c r="K3" s="155"/>
      <c r="L3" s="155"/>
      <c r="M3" s="155"/>
      <c r="N3" s="155"/>
      <c r="O3" s="155"/>
      <c r="P3" s="156"/>
    </row>
    <row r="4" spans="1:16" s="148" customFormat="1" ht="25.5">
      <c r="A4" s="146">
        <v>44434</v>
      </c>
      <c r="B4" s="147">
        <f>B3+1</f>
        <v>2</v>
      </c>
      <c r="C4" s="330" t="s">
        <v>492</v>
      </c>
      <c r="D4" s="331" t="s">
        <v>428</v>
      </c>
      <c r="E4" s="332" t="s">
        <v>681</v>
      </c>
      <c r="F4" s="332" t="s">
        <v>466</v>
      </c>
      <c r="G4" s="332" t="s">
        <v>467</v>
      </c>
      <c r="H4" s="154"/>
      <c r="I4" s="155"/>
      <c r="J4" s="155"/>
      <c r="K4" s="155"/>
      <c r="L4" s="155"/>
      <c r="M4" s="155"/>
      <c r="N4" s="155"/>
      <c r="O4" s="155"/>
      <c r="P4" s="156"/>
    </row>
    <row r="5" spans="1:16" s="148" customFormat="1" ht="25.5">
      <c r="A5" s="334">
        <v>44432</v>
      </c>
      <c r="B5" s="335">
        <f>B4+1</f>
        <v>3</v>
      </c>
      <c r="C5" s="336" t="s">
        <v>42</v>
      </c>
      <c r="D5" s="335"/>
      <c r="E5" s="336" t="s">
        <v>682</v>
      </c>
      <c r="F5" s="337" t="s">
        <v>683</v>
      </c>
      <c r="G5" s="337" t="s">
        <v>684</v>
      </c>
      <c r="H5" s="154"/>
      <c r="I5" s="155"/>
      <c r="J5" s="155"/>
      <c r="K5" s="155"/>
      <c r="L5" s="155"/>
      <c r="M5" s="155"/>
      <c r="N5" s="155"/>
      <c r="O5" s="155"/>
      <c r="P5" s="156"/>
    </row>
    <row r="6" spans="1:16" s="148" customFormat="1">
      <c r="A6" s="334">
        <v>44482</v>
      </c>
      <c r="B6" s="335">
        <f>B5+1</f>
        <v>4</v>
      </c>
      <c r="C6" s="336" t="s">
        <v>412</v>
      </c>
      <c r="D6" s="335"/>
      <c r="E6" s="336" t="s">
        <v>685</v>
      </c>
      <c r="F6" s="355" t="s">
        <v>686</v>
      </c>
      <c r="G6" s="337" t="s">
        <v>686</v>
      </c>
      <c r="H6" s="154"/>
      <c r="I6" s="155"/>
      <c r="J6" s="155"/>
      <c r="K6" s="155"/>
      <c r="L6" s="155"/>
      <c r="M6" s="155"/>
      <c r="N6" s="155"/>
      <c r="O6" s="155"/>
      <c r="P6" s="156"/>
    </row>
    <row r="7" spans="1:16" s="148" customFormat="1">
      <c r="A7" s="146">
        <v>44489</v>
      </c>
      <c r="B7" s="335">
        <f>B6+1</f>
        <v>5</v>
      </c>
      <c r="C7" s="330" t="s">
        <v>687</v>
      </c>
      <c r="D7" s="331" t="s">
        <v>688</v>
      </c>
      <c r="E7" s="332" t="s">
        <v>689</v>
      </c>
      <c r="F7" s="357" t="s">
        <v>547</v>
      </c>
      <c r="G7" s="358" t="s">
        <v>690</v>
      </c>
      <c r="H7" s="154"/>
      <c r="I7" s="155"/>
      <c r="J7" s="155"/>
      <c r="K7" s="155"/>
      <c r="L7" s="155"/>
      <c r="M7" s="155"/>
      <c r="N7" s="155"/>
      <c r="O7" s="155"/>
      <c r="P7" s="156"/>
    </row>
    <row r="8" spans="1:16" s="148" customFormat="1">
      <c r="A8" s="146"/>
      <c r="B8" s="147"/>
      <c r="C8" s="330"/>
      <c r="D8" s="331"/>
      <c r="E8" s="332"/>
      <c r="F8" s="332"/>
      <c r="G8" s="332"/>
      <c r="H8" s="154"/>
      <c r="I8" s="155"/>
      <c r="J8" s="155"/>
      <c r="K8" s="155"/>
      <c r="L8" s="155"/>
      <c r="M8" s="155"/>
      <c r="N8" s="155"/>
      <c r="O8" s="155"/>
      <c r="P8" s="156"/>
    </row>
    <row r="9" spans="1:16" s="148" customFormat="1">
      <c r="A9" s="146"/>
      <c r="B9" s="147"/>
      <c r="C9" s="330"/>
      <c r="D9" s="331"/>
      <c r="E9" s="332"/>
      <c r="F9" s="332"/>
      <c r="G9" s="332"/>
      <c r="H9" s="154"/>
      <c r="I9" s="155"/>
      <c r="J9" s="155"/>
      <c r="K9" s="155"/>
      <c r="L9" s="155"/>
      <c r="M9" s="155"/>
      <c r="N9" s="155"/>
      <c r="O9" s="155"/>
      <c r="P9" s="156"/>
    </row>
    <row r="10" spans="1:16" s="148" customFormat="1">
      <c r="A10" s="146"/>
      <c r="B10" s="147"/>
      <c r="C10" s="330"/>
      <c r="D10" s="331"/>
      <c r="E10" s="332"/>
      <c r="F10" s="332"/>
      <c r="G10" s="332"/>
      <c r="H10" s="154"/>
      <c r="I10" s="155"/>
      <c r="J10" s="155"/>
      <c r="K10" s="155"/>
      <c r="L10" s="155"/>
      <c r="M10" s="155"/>
      <c r="N10" s="155"/>
      <c r="O10" s="155"/>
      <c r="P10" s="156"/>
    </row>
    <row r="11" spans="1:16" s="148" customFormat="1">
      <c r="A11" s="146"/>
      <c r="B11" s="147"/>
      <c r="C11" s="330"/>
      <c r="D11" s="331"/>
      <c r="E11" s="332"/>
      <c r="F11" s="332"/>
      <c r="G11" s="332"/>
      <c r="H11" s="154"/>
      <c r="I11" s="155"/>
      <c r="J11" s="155"/>
      <c r="K11" s="155"/>
      <c r="L11" s="155"/>
      <c r="M11" s="155"/>
      <c r="N11" s="155"/>
      <c r="O11" s="155"/>
      <c r="P11" s="156"/>
    </row>
    <row r="12" spans="1:16" s="148" customFormat="1">
      <c r="A12" s="146"/>
      <c r="B12" s="147"/>
      <c r="C12" s="330"/>
      <c r="D12" s="331"/>
      <c r="E12" s="332"/>
      <c r="F12" s="332"/>
      <c r="G12" s="332"/>
      <c r="H12" s="154"/>
      <c r="I12" s="155"/>
      <c r="J12" s="155"/>
      <c r="K12" s="155"/>
      <c r="L12" s="155"/>
      <c r="M12" s="155"/>
      <c r="N12" s="155"/>
      <c r="O12" s="155"/>
      <c r="P12" s="156"/>
    </row>
    <row r="13" spans="1:16" s="148" customFormat="1">
      <c r="A13" s="146"/>
      <c r="B13" s="147"/>
      <c r="C13" s="330"/>
      <c r="D13" s="331"/>
      <c r="E13" s="332"/>
      <c r="F13" s="332"/>
      <c r="G13" s="332"/>
      <c r="H13" s="154"/>
      <c r="I13" s="155"/>
      <c r="J13" s="155"/>
      <c r="K13" s="155"/>
      <c r="L13" s="155"/>
      <c r="M13" s="155"/>
      <c r="N13" s="155"/>
      <c r="O13" s="155"/>
      <c r="P13" s="156"/>
    </row>
    <row r="14" spans="1:16" s="148" customFormat="1">
      <c r="A14" s="146"/>
      <c r="B14" s="147"/>
      <c r="C14" s="330"/>
      <c r="D14" s="331"/>
      <c r="E14" s="332"/>
      <c r="F14" s="332"/>
      <c r="G14" s="332"/>
      <c r="H14" s="154"/>
      <c r="I14" s="155"/>
      <c r="J14" s="155"/>
      <c r="K14" s="155"/>
      <c r="L14" s="155"/>
      <c r="M14" s="155"/>
      <c r="N14" s="155"/>
      <c r="O14" s="155"/>
      <c r="P14" s="156"/>
    </row>
    <row r="15" spans="1:16" s="148" customFormat="1">
      <c r="A15" s="146"/>
      <c r="B15" s="147"/>
      <c r="C15" s="330"/>
      <c r="D15" s="331"/>
      <c r="E15" s="332"/>
      <c r="F15" s="332"/>
      <c r="G15" s="332"/>
      <c r="H15" s="154"/>
      <c r="I15" s="155"/>
      <c r="J15" s="155"/>
      <c r="K15" s="155"/>
      <c r="L15" s="155"/>
      <c r="M15" s="155"/>
      <c r="N15" s="155"/>
      <c r="O15" s="155"/>
      <c r="P15" s="156"/>
    </row>
    <row r="16" spans="1:16" s="148" customFormat="1">
      <c r="A16" s="146"/>
      <c r="B16" s="147"/>
      <c r="C16" s="330"/>
      <c r="D16" s="331"/>
      <c r="E16" s="332"/>
      <c r="F16" s="332"/>
      <c r="G16" s="332"/>
      <c r="H16" s="154"/>
      <c r="I16" s="155"/>
      <c r="J16" s="155"/>
      <c r="K16" s="155"/>
      <c r="L16" s="155"/>
      <c r="M16" s="155"/>
      <c r="N16" s="155"/>
      <c r="O16" s="155"/>
      <c r="P16" s="156"/>
    </row>
    <row r="17" spans="1:16" s="148" customFormat="1">
      <c r="A17" s="146"/>
      <c r="B17" s="147"/>
      <c r="C17" s="330"/>
      <c r="D17" s="331"/>
      <c r="E17" s="332"/>
      <c r="F17" s="332"/>
      <c r="G17" s="332"/>
      <c r="H17" s="154"/>
      <c r="I17" s="155"/>
      <c r="J17" s="155"/>
      <c r="K17" s="155"/>
      <c r="L17" s="155"/>
      <c r="M17" s="155"/>
      <c r="N17" s="155"/>
      <c r="O17" s="155"/>
      <c r="P17" s="156"/>
    </row>
    <row r="18" spans="1:16" s="148" customFormat="1">
      <c r="A18" s="146"/>
      <c r="B18" s="147"/>
      <c r="C18" s="330"/>
      <c r="D18" s="331"/>
      <c r="E18" s="332"/>
      <c r="F18" s="332"/>
      <c r="G18" s="332"/>
      <c r="H18" s="154"/>
      <c r="I18" s="155"/>
      <c r="J18" s="155"/>
      <c r="K18" s="155"/>
      <c r="L18" s="155"/>
      <c r="M18" s="155"/>
      <c r="N18" s="155"/>
      <c r="O18" s="155"/>
      <c r="P18" s="156"/>
    </row>
    <row r="19" spans="1:16" s="148" customFormat="1">
      <c r="A19" s="146"/>
      <c r="B19" s="147"/>
      <c r="C19" s="330"/>
      <c r="D19" s="331"/>
      <c r="E19" s="332"/>
      <c r="F19" s="332"/>
      <c r="G19" s="332"/>
      <c r="H19" s="154"/>
      <c r="I19" s="155"/>
      <c r="J19" s="155"/>
      <c r="K19" s="155"/>
      <c r="L19" s="155"/>
      <c r="M19" s="155"/>
      <c r="N19" s="155"/>
      <c r="O19" s="155"/>
      <c r="P19" s="156"/>
    </row>
    <row r="20" spans="1:16">
      <c r="A20" s="146"/>
      <c r="B20" s="147"/>
      <c r="C20" s="148"/>
      <c r="D20" s="148"/>
      <c r="E20" s="148"/>
      <c r="F20" s="148"/>
      <c r="G20" s="332"/>
    </row>
    <row r="21" spans="1:16">
      <c r="A21" s="146"/>
      <c r="B21" s="147"/>
      <c r="C21" s="148"/>
      <c r="D21" s="148"/>
      <c r="E21" s="148"/>
      <c r="F21" s="148"/>
      <c r="G21" s="332"/>
    </row>
    <row r="22" spans="1:16">
      <c r="A22" s="146"/>
      <c r="B22" s="147"/>
      <c r="C22" s="148"/>
      <c r="D22" s="148"/>
      <c r="E22" s="148"/>
      <c r="F22" s="148"/>
      <c r="G22" s="332"/>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3B653-AE23-4F16-8656-A9AE0788B549}">
  <sheetPr codeName="Sheet32"/>
  <dimension ref="A3:R2458"/>
  <sheetViews>
    <sheetView workbookViewId="0"/>
  </sheetViews>
  <sheetFormatPr defaultRowHeight="12.75"/>
  <sheetData>
    <row r="3" spans="1:18">
      <c r="A3" t="s">
        <v>693</v>
      </c>
      <c r="B3" t="s">
        <v>694</v>
      </c>
      <c r="C3" t="s">
        <v>695</v>
      </c>
    </row>
    <row r="4" spans="1:18">
      <c r="A4">
        <v>1</v>
      </c>
      <c r="B4">
        <v>7</v>
      </c>
      <c r="C4">
        <v>13</v>
      </c>
    </row>
    <row r="5" spans="1:18">
      <c r="A5" t="s">
        <v>700</v>
      </c>
      <c r="B5">
        <v>1</v>
      </c>
      <c r="C5">
        <v>0</v>
      </c>
      <c r="D5">
        <v>447</v>
      </c>
      <c r="E5" t="s">
        <v>1787</v>
      </c>
      <c r="F5">
        <v>461</v>
      </c>
      <c r="G5">
        <v>0</v>
      </c>
      <c r="H5">
        <v>1</v>
      </c>
      <c r="I5">
        <v>0</v>
      </c>
      <c r="J5">
        <v>175</v>
      </c>
      <c r="K5" t="s">
        <v>1310</v>
      </c>
      <c r="L5">
        <v>194</v>
      </c>
      <c r="M5">
        <v>7659727.5700000003</v>
      </c>
      <c r="N5">
        <v>1</v>
      </c>
      <c r="O5">
        <v>1803.18</v>
      </c>
      <c r="P5">
        <v>11</v>
      </c>
      <c r="Q5" t="s">
        <v>1769</v>
      </c>
      <c r="R5">
        <v>24</v>
      </c>
    </row>
    <row r="6" spans="1:18">
      <c r="A6" t="s">
        <v>700</v>
      </c>
      <c r="B6">
        <v>2</v>
      </c>
      <c r="C6">
        <v>0</v>
      </c>
      <c r="D6">
        <v>448</v>
      </c>
      <c r="E6" t="s">
        <v>1787</v>
      </c>
      <c r="F6">
        <v>462</v>
      </c>
      <c r="G6">
        <v>0</v>
      </c>
      <c r="H6">
        <v>2</v>
      </c>
      <c r="I6">
        <v>0</v>
      </c>
      <c r="J6">
        <v>176</v>
      </c>
      <c r="K6" t="s">
        <v>1312</v>
      </c>
      <c r="L6">
        <v>195</v>
      </c>
      <c r="M6">
        <v>0</v>
      </c>
      <c r="N6">
        <v>2</v>
      </c>
      <c r="O6">
        <v>0</v>
      </c>
      <c r="P6">
        <v>391</v>
      </c>
      <c r="Q6" t="s">
        <v>1770</v>
      </c>
      <c r="R6">
        <v>25</v>
      </c>
    </row>
    <row r="7" spans="1:18">
      <c r="A7" t="s">
        <v>700</v>
      </c>
      <c r="B7">
        <v>3</v>
      </c>
      <c r="C7">
        <v>0</v>
      </c>
      <c r="D7">
        <v>449</v>
      </c>
      <c r="E7" t="s">
        <v>1787</v>
      </c>
      <c r="F7">
        <v>463</v>
      </c>
      <c r="G7">
        <v>0</v>
      </c>
      <c r="H7">
        <v>3</v>
      </c>
      <c r="I7">
        <v>0</v>
      </c>
      <c r="J7">
        <v>177</v>
      </c>
      <c r="K7" t="s">
        <v>1314</v>
      </c>
      <c r="L7">
        <v>196</v>
      </c>
      <c r="M7">
        <v>92167.17</v>
      </c>
      <c r="N7">
        <v>3</v>
      </c>
      <c r="O7">
        <v>92167.17</v>
      </c>
      <c r="P7">
        <v>392</v>
      </c>
      <c r="Q7" t="s">
        <v>1771</v>
      </c>
      <c r="R7">
        <v>26</v>
      </c>
    </row>
    <row r="8" spans="1:18">
      <c r="A8" t="s">
        <v>700</v>
      </c>
      <c r="B8">
        <v>4</v>
      </c>
      <c r="C8">
        <v>0</v>
      </c>
      <c r="D8">
        <v>450</v>
      </c>
      <c r="E8" t="s">
        <v>1787</v>
      </c>
      <c r="F8">
        <v>464</v>
      </c>
      <c r="G8">
        <v>0</v>
      </c>
      <c r="H8">
        <v>4</v>
      </c>
      <c r="I8">
        <v>0</v>
      </c>
      <c r="J8">
        <v>178</v>
      </c>
      <c r="K8" t="s">
        <v>1316</v>
      </c>
      <c r="L8">
        <v>197</v>
      </c>
      <c r="M8">
        <v>17142.87</v>
      </c>
      <c r="N8">
        <v>4</v>
      </c>
      <c r="O8">
        <v>83827.62</v>
      </c>
      <c r="P8">
        <v>393</v>
      </c>
      <c r="Q8" t="s">
        <v>1772</v>
      </c>
      <c r="R8">
        <v>27</v>
      </c>
    </row>
    <row r="9" spans="1:18">
      <c r="A9" t="s">
        <v>700</v>
      </c>
      <c r="B9">
        <v>5</v>
      </c>
      <c r="C9">
        <v>0</v>
      </c>
      <c r="D9">
        <v>460</v>
      </c>
      <c r="E9" t="s">
        <v>696</v>
      </c>
      <c r="F9">
        <v>468</v>
      </c>
      <c r="G9">
        <v>0</v>
      </c>
      <c r="H9">
        <v>5</v>
      </c>
      <c r="I9">
        <v>0</v>
      </c>
      <c r="J9">
        <v>179</v>
      </c>
      <c r="K9" t="s">
        <v>1318</v>
      </c>
      <c r="L9">
        <v>198</v>
      </c>
      <c r="M9">
        <v>116324.11</v>
      </c>
      <c r="N9">
        <v>5</v>
      </c>
      <c r="O9">
        <v>16547.04</v>
      </c>
      <c r="P9">
        <v>394</v>
      </c>
      <c r="Q9" t="s">
        <v>1773</v>
      </c>
      <c r="R9">
        <v>28</v>
      </c>
    </row>
    <row r="10" spans="1:18">
      <c r="A10" t="s">
        <v>700</v>
      </c>
      <c r="B10">
        <v>6</v>
      </c>
      <c r="C10">
        <v>0</v>
      </c>
      <c r="D10">
        <v>6828</v>
      </c>
      <c r="E10" t="s">
        <v>691</v>
      </c>
      <c r="F10">
        <v>469</v>
      </c>
      <c r="G10">
        <v>0</v>
      </c>
      <c r="H10">
        <v>6</v>
      </c>
      <c r="I10">
        <v>0</v>
      </c>
      <c r="J10">
        <v>180</v>
      </c>
      <c r="K10" t="s">
        <v>1320</v>
      </c>
      <c r="L10">
        <v>199</v>
      </c>
      <c r="M10">
        <v>13208381.640000001</v>
      </c>
      <c r="N10">
        <v>6</v>
      </c>
      <c r="O10">
        <v>9481.64</v>
      </c>
      <c r="P10">
        <v>395</v>
      </c>
      <c r="Q10" t="s">
        <v>1774</v>
      </c>
      <c r="R10">
        <v>29</v>
      </c>
    </row>
    <row r="11" spans="1:18">
      <c r="A11" t="s">
        <v>700</v>
      </c>
      <c r="B11">
        <v>7</v>
      </c>
      <c r="C11">
        <v>0</v>
      </c>
      <c r="D11">
        <v>6829</v>
      </c>
      <c r="E11" t="s">
        <v>697</v>
      </c>
      <c r="F11">
        <v>470</v>
      </c>
      <c r="G11">
        <v>0</v>
      </c>
      <c r="H11">
        <v>7</v>
      </c>
      <c r="I11">
        <v>0</v>
      </c>
      <c r="J11">
        <v>181</v>
      </c>
      <c r="K11" t="s">
        <v>1322</v>
      </c>
      <c r="L11">
        <v>200</v>
      </c>
      <c r="M11">
        <v>919283.15</v>
      </c>
      <c r="N11">
        <v>7</v>
      </c>
      <c r="O11">
        <v>5001.4799999999996</v>
      </c>
      <c r="P11">
        <v>396</v>
      </c>
      <c r="Q11" t="s">
        <v>1775</v>
      </c>
      <c r="R11">
        <v>30</v>
      </c>
    </row>
    <row r="12" spans="1:18">
      <c r="A12" t="s">
        <v>700</v>
      </c>
      <c r="B12">
        <v>8</v>
      </c>
      <c r="E12" t="s">
        <v>698</v>
      </c>
      <c r="F12">
        <v>471</v>
      </c>
      <c r="G12">
        <v>0</v>
      </c>
      <c r="H12">
        <v>8</v>
      </c>
      <c r="I12">
        <v>0</v>
      </c>
      <c r="J12">
        <v>182</v>
      </c>
      <c r="K12" t="s">
        <v>1324</v>
      </c>
      <c r="L12">
        <v>201</v>
      </c>
      <c r="M12">
        <v>0</v>
      </c>
      <c r="N12">
        <v>8</v>
      </c>
      <c r="O12">
        <v>62502.87</v>
      </c>
      <c r="P12">
        <v>397</v>
      </c>
      <c r="Q12" t="s">
        <v>1776</v>
      </c>
      <c r="R12">
        <v>31</v>
      </c>
    </row>
    <row r="13" spans="1:18">
      <c r="A13" t="s">
        <v>700</v>
      </c>
      <c r="B13">
        <v>9</v>
      </c>
      <c r="E13" t="s">
        <v>702</v>
      </c>
      <c r="F13">
        <v>487</v>
      </c>
      <c r="G13">
        <v>0</v>
      </c>
      <c r="H13">
        <v>9</v>
      </c>
      <c r="I13">
        <v>0</v>
      </c>
      <c r="J13">
        <v>183</v>
      </c>
      <c r="K13" t="s">
        <v>1326</v>
      </c>
      <c r="L13">
        <v>202</v>
      </c>
      <c r="M13">
        <v>950688.09</v>
      </c>
      <c r="N13">
        <v>9</v>
      </c>
      <c r="O13">
        <v>22360.48</v>
      </c>
      <c r="P13">
        <v>398</v>
      </c>
      <c r="Q13" t="s">
        <v>1777</v>
      </c>
      <c r="R13">
        <v>32</v>
      </c>
    </row>
    <row r="14" spans="1:18">
      <c r="A14" t="s">
        <v>700</v>
      </c>
      <c r="B14">
        <v>10</v>
      </c>
      <c r="E14" t="s">
        <v>704</v>
      </c>
      <c r="F14">
        <v>488</v>
      </c>
      <c r="G14">
        <v>0</v>
      </c>
      <c r="H14">
        <v>10</v>
      </c>
      <c r="I14">
        <v>0</v>
      </c>
      <c r="J14">
        <v>184</v>
      </c>
      <c r="K14" t="s">
        <v>1328</v>
      </c>
      <c r="L14">
        <v>203</v>
      </c>
      <c r="M14">
        <v>3113381.9</v>
      </c>
      <c r="N14">
        <v>10</v>
      </c>
      <c r="O14">
        <v>24636.34</v>
      </c>
      <c r="P14">
        <v>399</v>
      </c>
      <c r="Q14" t="s">
        <v>1778</v>
      </c>
      <c r="R14">
        <v>33</v>
      </c>
    </row>
    <row r="15" spans="1:18">
      <c r="A15" t="s">
        <v>700</v>
      </c>
      <c r="B15">
        <v>11</v>
      </c>
      <c r="E15" t="s">
        <v>706</v>
      </c>
      <c r="F15">
        <v>489</v>
      </c>
      <c r="G15">
        <v>0</v>
      </c>
      <c r="H15">
        <v>11</v>
      </c>
      <c r="I15">
        <v>0</v>
      </c>
      <c r="J15">
        <v>185</v>
      </c>
      <c r="K15" t="s">
        <v>1330</v>
      </c>
      <c r="L15">
        <v>204</v>
      </c>
      <c r="M15">
        <v>7658074.6600000001</v>
      </c>
      <c r="N15">
        <v>477</v>
      </c>
      <c r="O15">
        <v>4702646.18</v>
      </c>
      <c r="P15">
        <v>400</v>
      </c>
      <c r="Q15" t="s">
        <v>1799</v>
      </c>
      <c r="R15">
        <v>34</v>
      </c>
    </row>
    <row r="16" spans="1:18">
      <c r="A16" t="s">
        <v>700</v>
      </c>
      <c r="B16">
        <v>12</v>
      </c>
      <c r="E16" t="s">
        <v>708</v>
      </c>
      <c r="F16">
        <v>490</v>
      </c>
      <c r="G16">
        <v>0</v>
      </c>
      <c r="H16">
        <v>12</v>
      </c>
      <c r="I16">
        <v>0</v>
      </c>
      <c r="J16">
        <v>186</v>
      </c>
      <c r="K16" t="s">
        <v>1311</v>
      </c>
      <c r="L16">
        <v>205</v>
      </c>
      <c r="M16">
        <v>1652.91</v>
      </c>
      <c r="N16">
        <v>478</v>
      </c>
      <c r="O16">
        <v>0</v>
      </c>
      <c r="P16">
        <v>401</v>
      </c>
      <c r="Q16" t="s">
        <v>1787</v>
      </c>
      <c r="R16">
        <v>403</v>
      </c>
    </row>
    <row r="17" spans="1:18">
      <c r="A17" t="s">
        <v>700</v>
      </c>
      <c r="B17">
        <v>13</v>
      </c>
      <c r="E17" t="s">
        <v>710</v>
      </c>
      <c r="F17">
        <v>491</v>
      </c>
      <c r="G17">
        <v>0</v>
      </c>
      <c r="H17">
        <v>13</v>
      </c>
      <c r="I17">
        <v>0</v>
      </c>
      <c r="J17">
        <v>187</v>
      </c>
      <c r="K17" t="s">
        <v>1313</v>
      </c>
      <c r="L17">
        <v>206</v>
      </c>
      <c r="M17">
        <v>92167.17</v>
      </c>
      <c r="N17">
        <v>481</v>
      </c>
      <c r="O17">
        <v>0</v>
      </c>
      <c r="P17">
        <v>402</v>
      </c>
      <c r="Q17" t="s">
        <v>1811</v>
      </c>
      <c r="R17">
        <v>404</v>
      </c>
    </row>
    <row r="18" spans="1:18">
      <c r="A18" t="s">
        <v>700</v>
      </c>
      <c r="B18">
        <v>14</v>
      </c>
      <c r="E18" t="s">
        <v>712</v>
      </c>
      <c r="F18">
        <v>492</v>
      </c>
      <c r="G18">
        <v>0</v>
      </c>
      <c r="H18">
        <v>14</v>
      </c>
      <c r="I18">
        <v>0</v>
      </c>
      <c r="J18">
        <v>188</v>
      </c>
      <c r="K18" t="s">
        <v>1315</v>
      </c>
      <c r="L18">
        <v>207</v>
      </c>
      <c r="M18">
        <v>9481.64</v>
      </c>
      <c r="N18">
        <v>483</v>
      </c>
      <c r="Q18" t="s">
        <v>1810</v>
      </c>
      <c r="R18">
        <v>405</v>
      </c>
    </row>
    <row r="19" spans="1:18">
      <c r="A19" t="s">
        <v>700</v>
      </c>
      <c r="B19">
        <v>15</v>
      </c>
      <c r="E19" t="s">
        <v>714</v>
      </c>
      <c r="F19">
        <v>493</v>
      </c>
      <c r="G19">
        <v>0</v>
      </c>
      <c r="H19">
        <v>15</v>
      </c>
      <c r="I19">
        <v>0</v>
      </c>
      <c r="J19">
        <v>189</v>
      </c>
      <c r="K19" t="s">
        <v>1317</v>
      </c>
      <c r="L19">
        <v>208</v>
      </c>
      <c r="M19">
        <v>7661.23</v>
      </c>
      <c r="N19">
        <v>484</v>
      </c>
      <c r="Q19" t="s">
        <v>1809</v>
      </c>
      <c r="R19">
        <v>406</v>
      </c>
    </row>
    <row r="20" spans="1:18">
      <c r="A20" t="s">
        <v>700</v>
      </c>
      <c r="B20">
        <v>16</v>
      </c>
      <c r="E20" t="s">
        <v>716</v>
      </c>
      <c r="F20">
        <v>494</v>
      </c>
      <c r="G20">
        <v>0</v>
      </c>
      <c r="H20">
        <v>16</v>
      </c>
      <c r="I20">
        <v>0</v>
      </c>
      <c r="J20">
        <v>190</v>
      </c>
      <c r="K20" t="s">
        <v>1319</v>
      </c>
      <c r="L20">
        <v>209</v>
      </c>
      <c r="M20">
        <v>53233</v>
      </c>
      <c r="N20">
        <v>487</v>
      </c>
      <c r="Q20" t="s">
        <v>1808</v>
      </c>
      <c r="R20">
        <v>407</v>
      </c>
    </row>
    <row r="21" spans="1:18">
      <c r="A21" t="s">
        <v>700</v>
      </c>
      <c r="B21">
        <v>17</v>
      </c>
      <c r="E21" t="s">
        <v>718</v>
      </c>
      <c r="F21">
        <v>495</v>
      </c>
      <c r="G21">
        <v>0</v>
      </c>
      <c r="H21">
        <v>17</v>
      </c>
      <c r="I21">
        <v>0</v>
      </c>
      <c r="J21">
        <v>191</v>
      </c>
      <c r="K21" t="s">
        <v>1321</v>
      </c>
      <c r="L21">
        <v>210</v>
      </c>
      <c r="M21">
        <v>63091.11</v>
      </c>
      <c r="N21">
        <v>488</v>
      </c>
      <c r="Q21" t="s">
        <v>1807</v>
      </c>
      <c r="R21">
        <v>408</v>
      </c>
    </row>
    <row r="22" spans="1:18">
      <c r="A22" t="s">
        <v>700</v>
      </c>
      <c r="B22">
        <v>18</v>
      </c>
      <c r="E22" t="s">
        <v>720</v>
      </c>
      <c r="F22">
        <v>496</v>
      </c>
      <c r="G22">
        <v>0</v>
      </c>
      <c r="H22">
        <v>18</v>
      </c>
      <c r="I22">
        <v>0</v>
      </c>
      <c r="J22">
        <v>192</v>
      </c>
      <c r="K22" t="s">
        <v>1590</v>
      </c>
      <c r="L22">
        <v>211</v>
      </c>
      <c r="M22">
        <v>3.67</v>
      </c>
      <c r="N22">
        <v>491</v>
      </c>
      <c r="Q22" t="s">
        <v>1806</v>
      </c>
      <c r="R22">
        <v>409</v>
      </c>
    </row>
    <row r="23" spans="1:18">
      <c r="A23" t="s">
        <v>700</v>
      </c>
      <c r="B23">
        <v>19</v>
      </c>
      <c r="E23" t="s">
        <v>722</v>
      </c>
      <c r="F23">
        <v>497</v>
      </c>
      <c r="G23">
        <v>0</v>
      </c>
      <c r="H23">
        <v>19</v>
      </c>
      <c r="I23">
        <v>0</v>
      </c>
      <c r="J23">
        <v>193</v>
      </c>
      <c r="K23" t="s">
        <v>1593</v>
      </c>
      <c r="L23">
        <v>212</v>
      </c>
      <c r="M23">
        <v>12452646</v>
      </c>
      <c r="N23">
        <v>492</v>
      </c>
      <c r="Q23" t="s">
        <v>1805</v>
      </c>
      <c r="R23">
        <v>410</v>
      </c>
    </row>
    <row r="24" spans="1:18">
      <c r="A24" t="s">
        <v>700</v>
      </c>
      <c r="B24">
        <v>20</v>
      </c>
      <c r="E24" t="s">
        <v>724</v>
      </c>
      <c r="F24">
        <v>498</v>
      </c>
      <c r="G24">
        <v>0</v>
      </c>
      <c r="H24">
        <v>20</v>
      </c>
      <c r="K24" t="s">
        <v>1323</v>
      </c>
      <c r="L24">
        <v>213</v>
      </c>
      <c r="M24">
        <v>626194.36</v>
      </c>
      <c r="N24">
        <v>493</v>
      </c>
      <c r="Q24" t="s">
        <v>1804</v>
      </c>
      <c r="R24">
        <v>411</v>
      </c>
    </row>
    <row r="25" spans="1:18">
      <c r="A25" t="s">
        <v>700</v>
      </c>
      <c r="B25">
        <v>21</v>
      </c>
      <c r="E25" t="s">
        <v>726</v>
      </c>
      <c r="F25">
        <v>499</v>
      </c>
      <c r="G25">
        <v>0</v>
      </c>
      <c r="H25">
        <v>21</v>
      </c>
      <c r="K25" t="s">
        <v>1325</v>
      </c>
      <c r="L25">
        <v>214</v>
      </c>
      <c r="M25">
        <v>129424.35</v>
      </c>
      <c r="N25">
        <v>494</v>
      </c>
      <c r="Q25" t="s">
        <v>1803</v>
      </c>
      <c r="R25">
        <v>412</v>
      </c>
    </row>
    <row r="26" spans="1:18">
      <c r="A26" t="s">
        <v>700</v>
      </c>
      <c r="B26">
        <v>22</v>
      </c>
      <c r="E26" t="s">
        <v>728</v>
      </c>
      <c r="F26">
        <v>500</v>
      </c>
      <c r="G26">
        <v>0</v>
      </c>
      <c r="H26">
        <v>22</v>
      </c>
      <c r="K26" t="s">
        <v>1327</v>
      </c>
      <c r="L26">
        <v>215</v>
      </c>
      <c r="M26">
        <v>113.26</v>
      </c>
      <c r="N26">
        <v>495</v>
      </c>
      <c r="Q26" t="s">
        <v>1802</v>
      </c>
      <c r="R26">
        <v>413</v>
      </c>
    </row>
    <row r="27" spans="1:18">
      <c r="A27" t="s">
        <v>700</v>
      </c>
      <c r="B27">
        <v>23</v>
      </c>
      <c r="E27" t="s">
        <v>730</v>
      </c>
      <c r="F27">
        <v>501</v>
      </c>
      <c r="G27">
        <v>0</v>
      </c>
      <c r="H27">
        <v>23</v>
      </c>
      <c r="K27" t="s">
        <v>1329</v>
      </c>
      <c r="L27">
        <v>216</v>
      </c>
      <c r="M27">
        <v>238144.81</v>
      </c>
      <c r="N27">
        <v>501</v>
      </c>
      <c r="Q27" t="s">
        <v>1801</v>
      </c>
      <c r="R27">
        <v>414</v>
      </c>
    </row>
    <row r="28" spans="1:18">
      <c r="A28" t="s">
        <v>700</v>
      </c>
      <c r="B28">
        <v>24</v>
      </c>
      <c r="E28" t="s">
        <v>732</v>
      </c>
      <c r="F28">
        <v>502</v>
      </c>
      <c r="G28">
        <v>0</v>
      </c>
      <c r="H28">
        <v>24</v>
      </c>
      <c r="K28" t="s">
        <v>1331</v>
      </c>
      <c r="L28">
        <v>217</v>
      </c>
      <c r="M28">
        <v>21049.51</v>
      </c>
      <c r="N28">
        <v>502</v>
      </c>
      <c r="Q28" t="s">
        <v>1506</v>
      </c>
      <c r="R28">
        <v>479</v>
      </c>
    </row>
    <row r="29" spans="1:18">
      <c r="A29" t="s">
        <v>700</v>
      </c>
      <c r="B29">
        <v>25</v>
      </c>
      <c r="E29" t="s">
        <v>734</v>
      </c>
      <c r="F29">
        <v>503</v>
      </c>
      <c r="G29">
        <v>0</v>
      </c>
      <c r="H29">
        <v>25</v>
      </c>
      <c r="K29" t="s">
        <v>1303</v>
      </c>
      <c r="L29">
        <v>218</v>
      </c>
      <c r="M29">
        <v>338395.01</v>
      </c>
      <c r="N29">
        <v>503</v>
      </c>
      <c r="Q29" t="s">
        <v>1510</v>
      </c>
      <c r="R29">
        <v>480</v>
      </c>
    </row>
    <row r="30" spans="1:18">
      <c r="A30" t="s">
        <v>700</v>
      </c>
      <c r="B30">
        <v>26</v>
      </c>
      <c r="E30" t="s">
        <v>736</v>
      </c>
      <c r="F30">
        <v>504</v>
      </c>
      <c r="G30">
        <v>0</v>
      </c>
      <c r="H30">
        <v>26</v>
      </c>
      <c r="K30" t="s">
        <v>1305</v>
      </c>
      <c r="L30">
        <v>219</v>
      </c>
      <c r="M30">
        <v>41264.54</v>
      </c>
      <c r="N30">
        <v>504</v>
      </c>
      <c r="Q30" t="s">
        <v>1414</v>
      </c>
      <c r="R30">
        <v>482</v>
      </c>
    </row>
    <row r="31" spans="1:18">
      <c r="A31" t="s">
        <v>700</v>
      </c>
      <c r="B31">
        <v>27</v>
      </c>
      <c r="E31" t="s">
        <v>738</v>
      </c>
      <c r="F31">
        <v>505</v>
      </c>
      <c r="G31">
        <v>0</v>
      </c>
      <c r="H31">
        <v>27</v>
      </c>
      <c r="K31" t="s">
        <v>1307</v>
      </c>
      <c r="L31">
        <v>220</v>
      </c>
      <c r="M31">
        <v>27541.42</v>
      </c>
      <c r="N31">
        <v>505</v>
      </c>
      <c r="Q31" t="s">
        <v>1363</v>
      </c>
      <c r="R31">
        <v>485</v>
      </c>
    </row>
    <row r="32" spans="1:18">
      <c r="A32" t="s">
        <v>700</v>
      </c>
      <c r="B32">
        <v>28</v>
      </c>
      <c r="E32" t="s">
        <v>740</v>
      </c>
      <c r="F32">
        <v>506</v>
      </c>
      <c r="G32">
        <v>0</v>
      </c>
      <c r="H32">
        <v>28</v>
      </c>
      <c r="K32" t="s">
        <v>1309</v>
      </c>
      <c r="L32">
        <v>221</v>
      </c>
      <c r="M32">
        <v>7054.76</v>
      </c>
      <c r="N32">
        <v>506</v>
      </c>
      <c r="Q32" t="s">
        <v>1379</v>
      </c>
      <c r="R32">
        <v>486</v>
      </c>
    </row>
    <row r="33" spans="1:18">
      <c r="A33" t="s">
        <v>700</v>
      </c>
      <c r="B33">
        <v>29</v>
      </c>
      <c r="E33" t="s">
        <v>742</v>
      </c>
      <c r="F33">
        <v>507</v>
      </c>
      <c r="G33">
        <v>0</v>
      </c>
      <c r="H33">
        <v>29</v>
      </c>
      <c r="K33" t="s">
        <v>1591</v>
      </c>
      <c r="L33">
        <v>222</v>
      </c>
      <c r="M33">
        <v>1182.1500000000001</v>
      </c>
      <c r="N33">
        <v>507</v>
      </c>
      <c r="Q33" t="s">
        <v>1412</v>
      </c>
      <c r="R33">
        <v>489</v>
      </c>
    </row>
    <row r="34" spans="1:18">
      <c r="A34" t="s">
        <v>700</v>
      </c>
      <c r="B34">
        <v>30</v>
      </c>
      <c r="E34" t="s">
        <v>744</v>
      </c>
      <c r="F34">
        <v>508</v>
      </c>
      <c r="G34">
        <v>0</v>
      </c>
      <c r="H34">
        <v>30</v>
      </c>
      <c r="K34" t="s">
        <v>1592</v>
      </c>
      <c r="L34">
        <v>223</v>
      </c>
      <c r="M34">
        <v>194127.89</v>
      </c>
      <c r="N34">
        <v>508</v>
      </c>
      <c r="Q34" t="s">
        <v>1416</v>
      </c>
      <c r="R34">
        <v>490</v>
      </c>
    </row>
    <row r="35" spans="1:18">
      <c r="A35" t="s">
        <v>700</v>
      </c>
      <c r="B35">
        <v>31</v>
      </c>
      <c r="E35" t="s">
        <v>746</v>
      </c>
      <c r="F35">
        <v>509</v>
      </c>
      <c r="G35">
        <v>0</v>
      </c>
      <c r="H35">
        <v>31</v>
      </c>
      <c r="K35" t="s">
        <v>1333</v>
      </c>
      <c r="L35">
        <v>224</v>
      </c>
      <c r="M35">
        <v>27013.62</v>
      </c>
      <c r="N35">
        <v>509</v>
      </c>
      <c r="Q35" t="s">
        <v>1405</v>
      </c>
      <c r="R35">
        <v>496</v>
      </c>
    </row>
    <row r="36" spans="1:18">
      <c r="A36" t="s">
        <v>700</v>
      </c>
      <c r="B36">
        <v>32</v>
      </c>
      <c r="E36" t="s">
        <v>748</v>
      </c>
      <c r="F36">
        <v>510</v>
      </c>
      <c r="G36">
        <v>0</v>
      </c>
      <c r="H36">
        <v>32</v>
      </c>
      <c r="K36" t="s">
        <v>1302</v>
      </c>
      <c r="L36">
        <v>225</v>
      </c>
      <c r="M36">
        <v>23509.39</v>
      </c>
      <c r="N36">
        <v>510</v>
      </c>
      <c r="Q36" t="s">
        <v>1529</v>
      </c>
      <c r="R36">
        <v>497</v>
      </c>
    </row>
    <row r="37" spans="1:18">
      <c r="A37" t="s">
        <v>700</v>
      </c>
      <c r="B37">
        <v>33</v>
      </c>
      <c r="E37" t="s">
        <v>750</v>
      </c>
      <c r="F37">
        <v>511</v>
      </c>
      <c r="G37">
        <v>0</v>
      </c>
      <c r="H37">
        <v>33</v>
      </c>
      <c r="K37" t="s">
        <v>1304</v>
      </c>
      <c r="L37">
        <v>226</v>
      </c>
      <c r="M37">
        <v>0.05</v>
      </c>
      <c r="N37">
        <v>511</v>
      </c>
      <c r="Q37" t="s">
        <v>1543</v>
      </c>
      <c r="R37">
        <v>498</v>
      </c>
    </row>
    <row r="38" spans="1:18">
      <c r="A38" t="s">
        <v>700</v>
      </c>
      <c r="B38">
        <v>34</v>
      </c>
      <c r="E38" t="s">
        <v>752</v>
      </c>
      <c r="F38">
        <v>512</v>
      </c>
      <c r="G38">
        <v>0</v>
      </c>
      <c r="H38">
        <v>34</v>
      </c>
      <c r="K38" t="s">
        <v>1306</v>
      </c>
      <c r="L38">
        <v>227</v>
      </c>
      <c r="M38">
        <v>950688.09</v>
      </c>
      <c r="N38">
        <v>523</v>
      </c>
      <c r="Q38" t="s">
        <v>1545</v>
      </c>
      <c r="R38">
        <v>499</v>
      </c>
    </row>
    <row r="39" spans="1:18">
      <c r="A39" t="s">
        <v>700</v>
      </c>
      <c r="B39">
        <v>35</v>
      </c>
      <c r="E39" t="s">
        <v>754</v>
      </c>
      <c r="F39">
        <v>513</v>
      </c>
      <c r="G39">
        <v>0</v>
      </c>
      <c r="H39">
        <v>35</v>
      </c>
      <c r="K39" t="s">
        <v>1308</v>
      </c>
      <c r="L39">
        <v>228</v>
      </c>
      <c r="M39">
        <v>631760.41</v>
      </c>
      <c r="N39">
        <v>525</v>
      </c>
      <c r="Q39" t="s">
        <v>1547</v>
      </c>
      <c r="R39">
        <v>500</v>
      </c>
    </row>
    <row r="40" spans="1:18">
      <c r="A40" t="s">
        <v>700</v>
      </c>
      <c r="B40">
        <v>36</v>
      </c>
      <c r="E40" t="s">
        <v>756</v>
      </c>
      <c r="F40">
        <v>514</v>
      </c>
      <c r="G40">
        <v>0</v>
      </c>
      <c r="H40">
        <v>36</v>
      </c>
      <c r="K40" t="s">
        <v>1590</v>
      </c>
      <c r="L40">
        <v>229</v>
      </c>
      <c r="M40">
        <v>1855.67</v>
      </c>
      <c r="N40">
        <v>526</v>
      </c>
      <c r="Q40" t="s">
        <v>1355</v>
      </c>
      <c r="R40">
        <v>512</v>
      </c>
    </row>
    <row r="41" spans="1:18">
      <c r="A41" t="s">
        <v>700</v>
      </c>
      <c r="B41">
        <v>37</v>
      </c>
      <c r="E41" t="s">
        <v>758</v>
      </c>
      <c r="F41">
        <v>515</v>
      </c>
      <c r="G41">
        <v>0</v>
      </c>
      <c r="H41">
        <v>37</v>
      </c>
      <c r="K41" t="s">
        <v>1594</v>
      </c>
      <c r="L41">
        <v>230</v>
      </c>
      <c r="M41">
        <v>0</v>
      </c>
      <c r="N41">
        <v>527</v>
      </c>
      <c r="Q41" t="s">
        <v>1365</v>
      </c>
      <c r="R41">
        <v>513</v>
      </c>
    </row>
    <row r="42" spans="1:18">
      <c r="A42" t="s">
        <v>700</v>
      </c>
      <c r="B42">
        <v>38</v>
      </c>
      <c r="E42" t="s">
        <v>760</v>
      </c>
      <c r="F42">
        <v>516</v>
      </c>
      <c r="G42">
        <v>0</v>
      </c>
      <c r="H42">
        <v>38</v>
      </c>
      <c r="K42" t="s">
        <v>1595</v>
      </c>
      <c r="L42">
        <v>231</v>
      </c>
      <c r="M42">
        <v>2375881.5</v>
      </c>
      <c r="N42">
        <v>528</v>
      </c>
      <c r="Q42" t="s">
        <v>1371</v>
      </c>
      <c r="R42">
        <v>514</v>
      </c>
    </row>
    <row r="43" spans="1:18">
      <c r="A43" t="s">
        <v>1587</v>
      </c>
      <c r="B43">
        <v>39</v>
      </c>
      <c r="E43" t="s">
        <v>762</v>
      </c>
      <c r="F43">
        <v>517</v>
      </c>
      <c r="G43">
        <v>0</v>
      </c>
      <c r="H43">
        <v>39</v>
      </c>
      <c r="K43" t="s">
        <v>1596</v>
      </c>
      <c r="L43">
        <v>232</v>
      </c>
      <c r="M43">
        <v>4225.32</v>
      </c>
      <c r="N43">
        <v>529</v>
      </c>
      <c r="Q43" t="s">
        <v>1375</v>
      </c>
      <c r="R43">
        <v>515</v>
      </c>
    </row>
    <row r="44" spans="1:18">
      <c r="A44" t="s">
        <v>700</v>
      </c>
      <c r="B44">
        <v>40</v>
      </c>
      <c r="E44" t="s">
        <v>764</v>
      </c>
      <c r="F44">
        <v>518</v>
      </c>
      <c r="G44">
        <v>0</v>
      </c>
      <c r="H44">
        <v>40</v>
      </c>
      <c r="K44" t="s">
        <v>1597</v>
      </c>
      <c r="L44">
        <v>233</v>
      </c>
      <c r="M44">
        <v>44634.68</v>
      </c>
      <c r="N44">
        <v>530</v>
      </c>
      <c r="Q44" t="s">
        <v>1383</v>
      </c>
      <c r="R44">
        <v>516</v>
      </c>
    </row>
    <row r="45" spans="1:18">
      <c r="A45" t="s">
        <v>700</v>
      </c>
      <c r="B45">
        <v>41</v>
      </c>
      <c r="E45" t="s">
        <v>766</v>
      </c>
      <c r="F45">
        <v>519</v>
      </c>
      <c r="G45">
        <v>0</v>
      </c>
      <c r="H45">
        <v>41</v>
      </c>
      <c r="K45" t="s">
        <v>1598</v>
      </c>
      <c r="L45">
        <v>234</v>
      </c>
      <c r="M45">
        <v>55024.32</v>
      </c>
      <c r="N45">
        <v>531</v>
      </c>
      <c r="Q45" t="s">
        <v>1391</v>
      </c>
      <c r="R45">
        <v>517</v>
      </c>
    </row>
    <row r="46" spans="1:18">
      <c r="A46" t="s">
        <v>700</v>
      </c>
      <c r="B46">
        <v>42</v>
      </c>
      <c r="E46" t="s">
        <v>768</v>
      </c>
      <c r="F46">
        <v>520</v>
      </c>
      <c r="G46">
        <v>0</v>
      </c>
      <c r="H46">
        <v>42</v>
      </c>
      <c r="K46" t="s">
        <v>1599</v>
      </c>
      <c r="L46">
        <v>235</v>
      </c>
      <c r="Q46" t="s">
        <v>1397</v>
      </c>
      <c r="R46">
        <v>518</v>
      </c>
    </row>
    <row r="47" spans="1:18">
      <c r="A47" t="s">
        <v>700</v>
      </c>
      <c r="B47">
        <v>43</v>
      </c>
      <c r="E47" t="s">
        <v>770</v>
      </c>
      <c r="F47">
        <v>521</v>
      </c>
      <c r="G47">
        <v>0</v>
      </c>
      <c r="H47">
        <v>43</v>
      </c>
      <c r="K47" t="s">
        <v>1600</v>
      </c>
      <c r="L47">
        <v>236</v>
      </c>
      <c r="Q47" t="s">
        <v>1399</v>
      </c>
      <c r="R47">
        <v>519</v>
      </c>
    </row>
    <row r="48" spans="1:18">
      <c r="A48" t="s">
        <v>700</v>
      </c>
      <c r="B48">
        <v>44</v>
      </c>
      <c r="E48" t="s">
        <v>772</v>
      </c>
      <c r="F48">
        <v>522</v>
      </c>
      <c r="G48">
        <v>0</v>
      </c>
      <c r="H48">
        <v>44</v>
      </c>
      <c r="K48" t="s">
        <v>1601</v>
      </c>
      <c r="L48">
        <v>237</v>
      </c>
      <c r="Q48" t="s">
        <v>1401</v>
      </c>
      <c r="R48">
        <v>520</v>
      </c>
    </row>
    <row r="49" spans="1:18">
      <c r="A49" t="s">
        <v>700</v>
      </c>
      <c r="B49">
        <v>45</v>
      </c>
      <c r="E49" t="s">
        <v>774</v>
      </c>
      <c r="F49">
        <v>523</v>
      </c>
      <c r="G49">
        <v>0</v>
      </c>
      <c r="H49">
        <v>45</v>
      </c>
      <c r="K49" t="s">
        <v>1602</v>
      </c>
      <c r="L49">
        <v>238</v>
      </c>
      <c r="Q49" t="s">
        <v>1407</v>
      </c>
      <c r="R49">
        <v>521</v>
      </c>
    </row>
    <row r="50" spans="1:18">
      <c r="A50" t="s">
        <v>700</v>
      </c>
      <c r="B50">
        <v>46</v>
      </c>
      <c r="E50" t="s">
        <v>776</v>
      </c>
      <c r="F50">
        <v>524</v>
      </c>
      <c r="G50">
        <v>0</v>
      </c>
      <c r="H50">
        <v>46</v>
      </c>
      <c r="K50" t="s">
        <v>1603</v>
      </c>
      <c r="L50">
        <v>239</v>
      </c>
      <c r="Q50" t="s">
        <v>1560</v>
      </c>
      <c r="R50">
        <v>522</v>
      </c>
    </row>
    <row r="51" spans="1:18">
      <c r="A51" t="s">
        <v>700</v>
      </c>
      <c r="B51">
        <v>47</v>
      </c>
      <c r="E51" t="s">
        <v>778</v>
      </c>
      <c r="F51">
        <v>525</v>
      </c>
      <c r="G51">
        <v>0</v>
      </c>
      <c r="H51">
        <v>47</v>
      </c>
      <c r="K51" t="s">
        <v>1604</v>
      </c>
      <c r="L51">
        <v>240</v>
      </c>
      <c r="Q51" t="s">
        <v>1578</v>
      </c>
      <c r="R51">
        <v>524</v>
      </c>
    </row>
    <row r="52" spans="1:18">
      <c r="A52" t="s">
        <v>700</v>
      </c>
      <c r="B52">
        <v>48</v>
      </c>
      <c r="E52" t="s">
        <v>780</v>
      </c>
      <c r="F52">
        <v>526</v>
      </c>
      <c r="G52">
        <v>0</v>
      </c>
      <c r="H52">
        <v>48</v>
      </c>
      <c r="K52" t="s">
        <v>1605</v>
      </c>
      <c r="L52">
        <v>241</v>
      </c>
      <c r="Q52" t="s">
        <v>1788</v>
      </c>
      <c r="R52">
        <v>532</v>
      </c>
    </row>
    <row r="53" spans="1:18">
      <c r="A53" t="s">
        <v>700</v>
      </c>
      <c r="B53">
        <v>49</v>
      </c>
      <c r="E53" t="s">
        <v>782</v>
      </c>
      <c r="F53">
        <v>527</v>
      </c>
      <c r="G53">
        <v>0</v>
      </c>
      <c r="H53">
        <v>49</v>
      </c>
      <c r="K53" t="s">
        <v>1606</v>
      </c>
      <c r="L53">
        <v>242</v>
      </c>
      <c r="Q53" t="s">
        <v>1794</v>
      </c>
      <c r="R53">
        <v>533</v>
      </c>
    </row>
    <row r="54" spans="1:18">
      <c r="A54" t="s">
        <v>700</v>
      </c>
      <c r="B54">
        <v>50</v>
      </c>
      <c r="E54" t="s">
        <v>784</v>
      </c>
      <c r="F54">
        <v>528</v>
      </c>
      <c r="G54">
        <v>0</v>
      </c>
      <c r="H54">
        <v>50</v>
      </c>
      <c r="K54" t="s">
        <v>1607</v>
      </c>
      <c r="L54">
        <v>243</v>
      </c>
      <c r="Q54" t="s">
        <v>1800</v>
      </c>
      <c r="R54">
        <v>534</v>
      </c>
    </row>
    <row r="55" spans="1:18">
      <c r="A55" t="s">
        <v>700</v>
      </c>
      <c r="B55">
        <v>51</v>
      </c>
      <c r="E55" t="s">
        <v>786</v>
      </c>
      <c r="F55">
        <v>529</v>
      </c>
      <c r="G55">
        <v>0</v>
      </c>
      <c r="H55">
        <v>51</v>
      </c>
      <c r="K55" t="s">
        <v>1608</v>
      </c>
      <c r="L55">
        <v>244</v>
      </c>
      <c r="Q55" t="s">
        <v>1790</v>
      </c>
      <c r="R55">
        <v>535</v>
      </c>
    </row>
    <row r="56" spans="1:18">
      <c r="A56" t="s">
        <v>700</v>
      </c>
      <c r="B56">
        <v>52</v>
      </c>
      <c r="E56" t="s">
        <v>788</v>
      </c>
      <c r="F56">
        <v>530</v>
      </c>
      <c r="G56">
        <v>0</v>
      </c>
      <c r="H56">
        <v>52</v>
      </c>
      <c r="K56" t="s">
        <v>1609</v>
      </c>
      <c r="L56">
        <v>245</v>
      </c>
      <c r="Q56" t="s">
        <v>1791</v>
      </c>
      <c r="R56">
        <v>536</v>
      </c>
    </row>
    <row r="57" spans="1:18">
      <c r="A57" t="s">
        <v>700</v>
      </c>
      <c r="B57">
        <v>53</v>
      </c>
      <c r="E57" t="s">
        <v>790</v>
      </c>
      <c r="F57">
        <v>531</v>
      </c>
      <c r="G57">
        <v>0</v>
      </c>
      <c r="H57">
        <v>53</v>
      </c>
      <c r="K57" t="s">
        <v>1610</v>
      </c>
      <c r="L57">
        <v>246</v>
      </c>
      <c r="Q57" t="s">
        <v>1792</v>
      </c>
      <c r="R57">
        <v>537</v>
      </c>
    </row>
    <row r="58" spans="1:18">
      <c r="A58" t="s">
        <v>700</v>
      </c>
      <c r="B58">
        <v>54</v>
      </c>
      <c r="E58" t="s">
        <v>792</v>
      </c>
      <c r="F58">
        <v>532</v>
      </c>
      <c r="G58">
        <v>0</v>
      </c>
      <c r="H58">
        <v>54</v>
      </c>
      <c r="K58" t="s">
        <v>1611</v>
      </c>
      <c r="L58">
        <v>247</v>
      </c>
      <c r="Q58" t="s">
        <v>1796</v>
      </c>
      <c r="R58">
        <v>538</v>
      </c>
    </row>
    <row r="59" spans="1:18">
      <c r="A59" t="s">
        <v>700</v>
      </c>
      <c r="B59">
        <v>55</v>
      </c>
      <c r="E59" t="s">
        <v>794</v>
      </c>
      <c r="F59">
        <v>533</v>
      </c>
      <c r="G59">
        <v>0</v>
      </c>
      <c r="H59">
        <v>55</v>
      </c>
      <c r="K59" t="s">
        <v>1612</v>
      </c>
      <c r="L59">
        <v>248</v>
      </c>
    </row>
    <row r="60" spans="1:18">
      <c r="A60" t="s">
        <v>700</v>
      </c>
      <c r="B60">
        <v>56</v>
      </c>
      <c r="E60" t="s">
        <v>796</v>
      </c>
      <c r="F60">
        <v>534</v>
      </c>
      <c r="G60">
        <v>0</v>
      </c>
      <c r="H60">
        <v>56</v>
      </c>
      <c r="K60" t="s">
        <v>1613</v>
      </c>
      <c r="L60">
        <v>249</v>
      </c>
    </row>
    <row r="61" spans="1:18">
      <c r="A61" t="s">
        <v>700</v>
      </c>
      <c r="B61">
        <v>57</v>
      </c>
      <c r="E61" t="s">
        <v>798</v>
      </c>
      <c r="F61">
        <v>535</v>
      </c>
      <c r="G61">
        <v>0</v>
      </c>
      <c r="H61">
        <v>57</v>
      </c>
      <c r="K61" t="s">
        <v>1614</v>
      </c>
      <c r="L61">
        <v>250</v>
      </c>
    </row>
    <row r="62" spans="1:18">
      <c r="A62" t="s">
        <v>700</v>
      </c>
      <c r="B62">
        <v>58</v>
      </c>
      <c r="E62" t="s">
        <v>800</v>
      </c>
      <c r="F62">
        <v>536</v>
      </c>
      <c r="G62">
        <v>0</v>
      </c>
      <c r="H62">
        <v>58</v>
      </c>
      <c r="K62" t="s">
        <v>1615</v>
      </c>
      <c r="L62">
        <v>251</v>
      </c>
    </row>
    <row r="63" spans="1:18">
      <c r="A63" t="s">
        <v>1587</v>
      </c>
      <c r="B63">
        <v>59</v>
      </c>
      <c r="E63" t="s">
        <v>802</v>
      </c>
      <c r="F63">
        <v>537</v>
      </c>
      <c r="G63">
        <v>0</v>
      </c>
      <c r="H63">
        <v>59</v>
      </c>
      <c r="K63" t="s">
        <v>1616</v>
      </c>
      <c r="L63">
        <v>252</v>
      </c>
    </row>
    <row r="64" spans="1:18">
      <c r="A64" t="s">
        <v>1587</v>
      </c>
      <c r="B64">
        <v>60</v>
      </c>
      <c r="E64" t="s">
        <v>804</v>
      </c>
      <c r="F64">
        <v>538</v>
      </c>
      <c r="G64">
        <v>0</v>
      </c>
      <c r="H64">
        <v>60</v>
      </c>
      <c r="K64" t="s">
        <v>1617</v>
      </c>
      <c r="L64">
        <v>253</v>
      </c>
    </row>
    <row r="65" spans="1:12">
      <c r="A65" t="s">
        <v>1587</v>
      </c>
      <c r="B65">
        <v>61</v>
      </c>
      <c r="E65" t="s">
        <v>806</v>
      </c>
      <c r="F65">
        <v>539</v>
      </c>
      <c r="G65">
        <v>0</v>
      </c>
      <c r="H65">
        <v>61</v>
      </c>
      <c r="K65" t="s">
        <v>1618</v>
      </c>
      <c r="L65">
        <v>254</v>
      </c>
    </row>
    <row r="66" spans="1:12">
      <c r="A66" t="s">
        <v>1587</v>
      </c>
      <c r="B66">
        <v>62</v>
      </c>
      <c r="E66" t="s">
        <v>808</v>
      </c>
      <c r="F66">
        <v>540</v>
      </c>
      <c r="G66">
        <v>0</v>
      </c>
      <c r="H66">
        <v>62</v>
      </c>
      <c r="K66" t="s">
        <v>1619</v>
      </c>
      <c r="L66">
        <v>255</v>
      </c>
    </row>
    <row r="67" spans="1:12">
      <c r="A67" t="s">
        <v>700</v>
      </c>
      <c r="B67">
        <v>63</v>
      </c>
      <c r="E67" t="s">
        <v>810</v>
      </c>
      <c r="F67">
        <v>541</v>
      </c>
      <c r="G67">
        <v>0</v>
      </c>
      <c r="H67">
        <v>63</v>
      </c>
      <c r="K67" t="s">
        <v>1620</v>
      </c>
      <c r="L67">
        <v>256</v>
      </c>
    </row>
    <row r="68" spans="1:12">
      <c r="A68" t="s">
        <v>700</v>
      </c>
      <c r="B68">
        <v>64</v>
      </c>
      <c r="E68" t="s">
        <v>812</v>
      </c>
      <c r="F68">
        <v>542</v>
      </c>
      <c r="G68">
        <v>0</v>
      </c>
      <c r="H68">
        <v>64</v>
      </c>
      <c r="K68" t="s">
        <v>1621</v>
      </c>
      <c r="L68">
        <v>257</v>
      </c>
    </row>
    <row r="69" spans="1:12">
      <c r="A69" t="s">
        <v>700</v>
      </c>
      <c r="B69">
        <v>65</v>
      </c>
      <c r="E69" t="s">
        <v>814</v>
      </c>
      <c r="F69">
        <v>543</v>
      </c>
      <c r="G69">
        <v>0</v>
      </c>
      <c r="H69">
        <v>65</v>
      </c>
      <c r="K69" t="s">
        <v>1622</v>
      </c>
      <c r="L69">
        <v>258</v>
      </c>
    </row>
    <row r="70" spans="1:12">
      <c r="A70" t="s">
        <v>700</v>
      </c>
      <c r="B70">
        <v>66</v>
      </c>
      <c r="E70" t="s">
        <v>816</v>
      </c>
      <c r="F70">
        <v>544</v>
      </c>
      <c r="G70">
        <v>0</v>
      </c>
      <c r="H70">
        <v>66</v>
      </c>
      <c r="K70" t="s">
        <v>1623</v>
      </c>
      <c r="L70">
        <v>259</v>
      </c>
    </row>
    <row r="71" spans="1:12">
      <c r="A71" t="s">
        <v>700</v>
      </c>
      <c r="B71">
        <v>67</v>
      </c>
      <c r="E71" t="s">
        <v>818</v>
      </c>
      <c r="F71">
        <v>545</v>
      </c>
      <c r="G71">
        <v>0</v>
      </c>
      <c r="H71">
        <v>67</v>
      </c>
      <c r="K71" t="s">
        <v>1624</v>
      </c>
      <c r="L71">
        <v>260</v>
      </c>
    </row>
    <row r="72" spans="1:12">
      <c r="A72" t="s">
        <v>700</v>
      </c>
      <c r="B72">
        <v>68</v>
      </c>
      <c r="E72" t="s">
        <v>820</v>
      </c>
      <c r="F72">
        <v>546</v>
      </c>
      <c r="G72">
        <v>0</v>
      </c>
      <c r="H72">
        <v>68</v>
      </c>
      <c r="K72" t="s">
        <v>1625</v>
      </c>
      <c r="L72">
        <v>261</v>
      </c>
    </row>
    <row r="73" spans="1:12">
      <c r="A73" t="s">
        <v>700</v>
      </c>
      <c r="B73">
        <v>69</v>
      </c>
      <c r="E73" t="s">
        <v>822</v>
      </c>
      <c r="F73">
        <v>547</v>
      </c>
      <c r="G73">
        <v>0</v>
      </c>
      <c r="H73">
        <v>69</v>
      </c>
      <c r="K73" t="s">
        <v>1626</v>
      </c>
      <c r="L73">
        <v>262</v>
      </c>
    </row>
    <row r="74" spans="1:12">
      <c r="A74" t="s">
        <v>700</v>
      </c>
      <c r="B74">
        <v>70</v>
      </c>
      <c r="E74" t="s">
        <v>824</v>
      </c>
      <c r="F74">
        <v>548</v>
      </c>
      <c r="G74">
        <v>0</v>
      </c>
      <c r="H74">
        <v>70</v>
      </c>
      <c r="K74" t="s">
        <v>1627</v>
      </c>
      <c r="L74">
        <v>263</v>
      </c>
    </row>
    <row r="75" spans="1:12">
      <c r="A75" t="s">
        <v>1587</v>
      </c>
      <c r="B75">
        <v>71</v>
      </c>
      <c r="E75" t="s">
        <v>826</v>
      </c>
      <c r="F75">
        <v>549</v>
      </c>
      <c r="G75">
        <v>0</v>
      </c>
      <c r="H75">
        <v>71</v>
      </c>
      <c r="K75" t="s">
        <v>1628</v>
      </c>
      <c r="L75">
        <v>264</v>
      </c>
    </row>
    <row r="76" spans="1:12">
      <c r="A76" t="s">
        <v>1587</v>
      </c>
      <c r="B76">
        <v>72</v>
      </c>
      <c r="E76" t="s">
        <v>828</v>
      </c>
      <c r="F76">
        <v>550</v>
      </c>
      <c r="G76">
        <v>0</v>
      </c>
      <c r="H76">
        <v>72</v>
      </c>
      <c r="K76" t="s">
        <v>1629</v>
      </c>
      <c r="L76">
        <v>265</v>
      </c>
    </row>
    <row r="77" spans="1:12">
      <c r="A77" t="s">
        <v>1587</v>
      </c>
      <c r="B77">
        <v>73</v>
      </c>
      <c r="E77" t="s">
        <v>830</v>
      </c>
      <c r="F77">
        <v>551</v>
      </c>
      <c r="G77">
        <v>0</v>
      </c>
      <c r="H77">
        <v>73</v>
      </c>
      <c r="K77" t="s">
        <v>1630</v>
      </c>
      <c r="L77">
        <v>266</v>
      </c>
    </row>
    <row r="78" spans="1:12">
      <c r="A78" t="s">
        <v>1587</v>
      </c>
      <c r="B78">
        <v>74</v>
      </c>
      <c r="E78" t="s">
        <v>832</v>
      </c>
      <c r="F78">
        <v>552</v>
      </c>
      <c r="G78">
        <v>0</v>
      </c>
      <c r="H78">
        <v>74</v>
      </c>
      <c r="K78" t="s">
        <v>1631</v>
      </c>
      <c r="L78">
        <v>267</v>
      </c>
    </row>
    <row r="79" spans="1:12">
      <c r="A79" t="s">
        <v>1587</v>
      </c>
      <c r="B79">
        <v>75</v>
      </c>
      <c r="E79" t="s">
        <v>834</v>
      </c>
      <c r="F79">
        <v>553</v>
      </c>
      <c r="G79">
        <v>0</v>
      </c>
      <c r="H79">
        <v>75</v>
      </c>
      <c r="K79" t="s">
        <v>1632</v>
      </c>
      <c r="L79">
        <v>268</v>
      </c>
    </row>
    <row r="80" spans="1:12">
      <c r="A80" t="s">
        <v>700</v>
      </c>
      <c r="B80">
        <v>76</v>
      </c>
      <c r="E80" t="s">
        <v>836</v>
      </c>
      <c r="F80">
        <v>554</v>
      </c>
      <c r="G80">
        <v>0</v>
      </c>
      <c r="H80">
        <v>76</v>
      </c>
      <c r="K80" t="s">
        <v>1633</v>
      </c>
      <c r="L80">
        <v>269</v>
      </c>
    </row>
    <row r="81" spans="1:12">
      <c r="A81" t="s">
        <v>700</v>
      </c>
      <c r="B81">
        <v>77</v>
      </c>
      <c r="E81" t="s">
        <v>838</v>
      </c>
      <c r="F81">
        <v>555</v>
      </c>
      <c r="G81">
        <v>0</v>
      </c>
      <c r="H81">
        <v>77</v>
      </c>
      <c r="K81" t="s">
        <v>1634</v>
      </c>
      <c r="L81">
        <v>270</v>
      </c>
    </row>
    <row r="82" spans="1:12">
      <c r="A82" t="s">
        <v>700</v>
      </c>
      <c r="B82">
        <v>78</v>
      </c>
      <c r="E82" t="s">
        <v>840</v>
      </c>
      <c r="F82">
        <v>556</v>
      </c>
      <c r="G82">
        <v>0</v>
      </c>
      <c r="H82">
        <v>78</v>
      </c>
      <c r="K82" t="s">
        <v>1635</v>
      </c>
      <c r="L82">
        <v>271</v>
      </c>
    </row>
    <row r="83" spans="1:12">
      <c r="A83" t="s">
        <v>1587</v>
      </c>
      <c r="B83">
        <v>79</v>
      </c>
      <c r="E83" t="s">
        <v>842</v>
      </c>
      <c r="F83">
        <v>557</v>
      </c>
      <c r="G83">
        <v>0</v>
      </c>
      <c r="H83">
        <v>79</v>
      </c>
      <c r="K83" t="s">
        <v>1636</v>
      </c>
      <c r="L83">
        <v>272</v>
      </c>
    </row>
    <row r="84" spans="1:12">
      <c r="A84" t="s">
        <v>1587</v>
      </c>
      <c r="B84">
        <v>80</v>
      </c>
      <c r="E84" t="s">
        <v>844</v>
      </c>
      <c r="F84">
        <v>558</v>
      </c>
      <c r="G84">
        <v>0</v>
      </c>
      <c r="H84">
        <v>80</v>
      </c>
      <c r="K84" t="s">
        <v>1637</v>
      </c>
      <c r="L84">
        <v>273</v>
      </c>
    </row>
    <row r="85" spans="1:12">
      <c r="A85" t="s">
        <v>1587</v>
      </c>
      <c r="B85">
        <v>81</v>
      </c>
      <c r="E85" t="s">
        <v>846</v>
      </c>
      <c r="F85">
        <v>559</v>
      </c>
      <c r="G85">
        <v>0</v>
      </c>
      <c r="H85">
        <v>81</v>
      </c>
      <c r="K85" t="s">
        <v>1638</v>
      </c>
      <c r="L85">
        <v>274</v>
      </c>
    </row>
    <row r="86" spans="1:12">
      <c r="A86" t="s">
        <v>1587</v>
      </c>
      <c r="B86">
        <v>82</v>
      </c>
      <c r="E86" t="s">
        <v>848</v>
      </c>
      <c r="F86">
        <v>560</v>
      </c>
      <c r="G86">
        <v>0</v>
      </c>
      <c r="H86">
        <v>82</v>
      </c>
      <c r="K86" t="s">
        <v>1639</v>
      </c>
      <c r="L86">
        <v>275</v>
      </c>
    </row>
    <row r="87" spans="1:12">
      <c r="A87" t="s">
        <v>1587</v>
      </c>
      <c r="B87">
        <v>83</v>
      </c>
      <c r="E87" t="s">
        <v>850</v>
      </c>
      <c r="F87">
        <v>561</v>
      </c>
      <c r="G87">
        <v>0</v>
      </c>
      <c r="H87">
        <v>83</v>
      </c>
      <c r="K87" t="s">
        <v>1640</v>
      </c>
      <c r="L87">
        <v>276</v>
      </c>
    </row>
    <row r="88" spans="1:12">
      <c r="A88" t="s">
        <v>1587</v>
      </c>
      <c r="B88">
        <v>84</v>
      </c>
      <c r="E88" t="s">
        <v>852</v>
      </c>
      <c r="F88">
        <v>562</v>
      </c>
      <c r="G88">
        <v>0</v>
      </c>
      <c r="H88">
        <v>84</v>
      </c>
      <c r="K88" t="s">
        <v>1641</v>
      </c>
      <c r="L88">
        <v>277</v>
      </c>
    </row>
    <row r="89" spans="1:12">
      <c r="A89" t="s">
        <v>1587</v>
      </c>
      <c r="B89">
        <v>85</v>
      </c>
      <c r="E89" t="s">
        <v>854</v>
      </c>
      <c r="F89">
        <v>563</v>
      </c>
      <c r="G89">
        <v>0</v>
      </c>
      <c r="H89">
        <v>85</v>
      </c>
      <c r="K89" t="s">
        <v>1642</v>
      </c>
      <c r="L89">
        <v>278</v>
      </c>
    </row>
    <row r="90" spans="1:12">
      <c r="A90" t="s">
        <v>1587</v>
      </c>
      <c r="B90">
        <v>86</v>
      </c>
      <c r="E90" t="s">
        <v>856</v>
      </c>
      <c r="F90">
        <v>564</v>
      </c>
      <c r="G90">
        <v>0</v>
      </c>
      <c r="H90">
        <v>86</v>
      </c>
      <c r="K90" t="s">
        <v>1643</v>
      </c>
      <c r="L90">
        <v>279</v>
      </c>
    </row>
    <row r="91" spans="1:12">
      <c r="A91" t="s">
        <v>1587</v>
      </c>
      <c r="B91">
        <v>87</v>
      </c>
      <c r="E91" t="s">
        <v>858</v>
      </c>
      <c r="F91">
        <v>565</v>
      </c>
      <c r="G91">
        <v>0</v>
      </c>
      <c r="H91">
        <v>87</v>
      </c>
      <c r="K91" t="s">
        <v>1644</v>
      </c>
      <c r="L91">
        <v>280</v>
      </c>
    </row>
    <row r="92" spans="1:12">
      <c r="A92" t="s">
        <v>1587</v>
      </c>
      <c r="B92">
        <v>88</v>
      </c>
      <c r="E92" t="s">
        <v>860</v>
      </c>
      <c r="F92">
        <v>566</v>
      </c>
      <c r="G92">
        <v>0</v>
      </c>
      <c r="H92">
        <v>88</v>
      </c>
      <c r="K92" t="s">
        <v>1645</v>
      </c>
      <c r="L92">
        <v>281</v>
      </c>
    </row>
    <row r="93" spans="1:12">
      <c r="A93" t="s">
        <v>1587</v>
      </c>
      <c r="B93">
        <v>89</v>
      </c>
      <c r="E93" t="s">
        <v>862</v>
      </c>
      <c r="F93">
        <v>567</v>
      </c>
      <c r="G93">
        <v>0</v>
      </c>
      <c r="H93">
        <v>89</v>
      </c>
      <c r="K93" t="s">
        <v>1646</v>
      </c>
      <c r="L93">
        <v>282</v>
      </c>
    </row>
    <row r="94" spans="1:12">
      <c r="A94" t="s">
        <v>1587</v>
      </c>
      <c r="B94">
        <v>90</v>
      </c>
      <c r="E94" t="s">
        <v>864</v>
      </c>
      <c r="F94">
        <v>568</v>
      </c>
      <c r="G94">
        <v>0</v>
      </c>
      <c r="H94">
        <v>90</v>
      </c>
      <c r="K94" t="s">
        <v>1647</v>
      </c>
      <c r="L94">
        <v>283</v>
      </c>
    </row>
    <row r="95" spans="1:12">
      <c r="A95" t="s">
        <v>1587</v>
      </c>
      <c r="B95">
        <v>91</v>
      </c>
      <c r="E95" t="s">
        <v>866</v>
      </c>
      <c r="F95">
        <v>569</v>
      </c>
      <c r="G95">
        <v>0</v>
      </c>
      <c r="H95">
        <v>91</v>
      </c>
      <c r="K95" t="s">
        <v>1648</v>
      </c>
      <c r="L95">
        <v>284</v>
      </c>
    </row>
    <row r="96" spans="1:12">
      <c r="A96" t="s">
        <v>1587</v>
      </c>
      <c r="B96">
        <v>92</v>
      </c>
      <c r="E96" t="s">
        <v>868</v>
      </c>
      <c r="F96">
        <v>570</v>
      </c>
      <c r="G96">
        <v>0</v>
      </c>
      <c r="H96">
        <v>92</v>
      </c>
      <c r="K96" t="s">
        <v>1649</v>
      </c>
      <c r="L96">
        <v>285</v>
      </c>
    </row>
    <row r="97" spans="1:12">
      <c r="A97" t="s">
        <v>1587</v>
      </c>
      <c r="B97">
        <v>93</v>
      </c>
      <c r="E97" t="s">
        <v>870</v>
      </c>
      <c r="F97">
        <v>571</v>
      </c>
      <c r="G97">
        <v>0</v>
      </c>
      <c r="H97">
        <v>93</v>
      </c>
      <c r="K97" t="s">
        <v>1650</v>
      </c>
      <c r="L97">
        <v>286</v>
      </c>
    </row>
    <row r="98" spans="1:12">
      <c r="A98" t="s">
        <v>1587</v>
      </c>
      <c r="B98">
        <v>94</v>
      </c>
      <c r="E98" t="s">
        <v>872</v>
      </c>
      <c r="F98">
        <v>572</v>
      </c>
      <c r="G98">
        <v>0</v>
      </c>
      <c r="H98">
        <v>94</v>
      </c>
      <c r="K98" t="s">
        <v>1651</v>
      </c>
      <c r="L98">
        <v>287</v>
      </c>
    </row>
    <row r="99" spans="1:12">
      <c r="A99" t="s">
        <v>1587</v>
      </c>
      <c r="B99">
        <v>95</v>
      </c>
      <c r="E99" t="s">
        <v>874</v>
      </c>
      <c r="F99">
        <v>573</v>
      </c>
      <c r="G99">
        <v>0</v>
      </c>
      <c r="H99">
        <v>95</v>
      </c>
      <c r="K99" t="s">
        <v>1652</v>
      </c>
      <c r="L99">
        <v>288</v>
      </c>
    </row>
    <row r="100" spans="1:12">
      <c r="A100" t="s">
        <v>1587</v>
      </c>
      <c r="B100">
        <v>96</v>
      </c>
      <c r="E100" t="s">
        <v>876</v>
      </c>
      <c r="F100">
        <v>574</v>
      </c>
      <c r="G100">
        <v>0</v>
      </c>
      <c r="H100">
        <v>96</v>
      </c>
      <c r="K100" t="s">
        <v>1653</v>
      </c>
      <c r="L100">
        <v>289</v>
      </c>
    </row>
    <row r="101" spans="1:12">
      <c r="A101" t="s">
        <v>1587</v>
      </c>
      <c r="B101">
        <v>97</v>
      </c>
      <c r="E101" t="s">
        <v>878</v>
      </c>
      <c r="F101">
        <v>575</v>
      </c>
      <c r="G101">
        <v>0</v>
      </c>
      <c r="H101">
        <v>97</v>
      </c>
      <c r="K101" t="s">
        <v>1654</v>
      </c>
      <c r="L101">
        <v>290</v>
      </c>
    </row>
    <row r="102" spans="1:12">
      <c r="A102" t="s">
        <v>700</v>
      </c>
      <c r="B102">
        <v>98</v>
      </c>
      <c r="E102" t="s">
        <v>880</v>
      </c>
      <c r="F102">
        <v>576</v>
      </c>
      <c r="G102">
        <v>0</v>
      </c>
      <c r="H102">
        <v>98</v>
      </c>
      <c r="K102" t="s">
        <v>1655</v>
      </c>
      <c r="L102">
        <v>291</v>
      </c>
    </row>
    <row r="103" spans="1:12">
      <c r="A103" t="s">
        <v>1587</v>
      </c>
      <c r="B103">
        <v>99</v>
      </c>
      <c r="E103" t="s">
        <v>882</v>
      </c>
      <c r="F103">
        <v>577</v>
      </c>
      <c r="G103">
        <v>0</v>
      </c>
      <c r="H103">
        <v>99</v>
      </c>
      <c r="K103" t="s">
        <v>1656</v>
      </c>
      <c r="L103">
        <v>292</v>
      </c>
    </row>
    <row r="104" spans="1:12">
      <c r="A104" t="s">
        <v>1587</v>
      </c>
      <c r="B104">
        <v>100</v>
      </c>
      <c r="E104" t="s">
        <v>884</v>
      </c>
      <c r="F104">
        <v>578</v>
      </c>
      <c r="G104">
        <v>0</v>
      </c>
      <c r="H104">
        <v>100</v>
      </c>
      <c r="K104" t="s">
        <v>1657</v>
      </c>
      <c r="L104">
        <v>293</v>
      </c>
    </row>
    <row r="105" spans="1:12">
      <c r="A105" t="s">
        <v>1587</v>
      </c>
      <c r="B105">
        <v>101</v>
      </c>
      <c r="E105" t="s">
        <v>886</v>
      </c>
      <c r="F105">
        <v>579</v>
      </c>
      <c r="G105">
        <v>0</v>
      </c>
      <c r="H105">
        <v>101</v>
      </c>
      <c r="K105" t="s">
        <v>1658</v>
      </c>
      <c r="L105">
        <v>294</v>
      </c>
    </row>
    <row r="106" spans="1:12">
      <c r="A106" t="s">
        <v>700</v>
      </c>
      <c r="B106">
        <v>102</v>
      </c>
      <c r="E106" t="s">
        <v>888</v>
      </c>
      <c r="F106">
        <v>580</v>
      </c>
      <c r="G106">
        <v>0</v>
      </c>
      <c r="H106">
        <v>102</v>
      </c>
      <c r="K106" t="s">
        <v>1659</v>
      </c>
      <c r="L106">
        <v>295</v>
      </c>
    </row>
    <row r="107" spans="1:12">
      <c r="A107" t="s">
        <v>700</v>
      </c>
      <c r="B107">
        <v>103</v>
      </c>
      <c r="E107" t="s">
        <v>890</v>
      </c>
      <c r="F107">
        <v>581</v>
      </c>
      <c r="G107">
        <v>0</v>
      </c>
      <c r="H107">
        <v>103</v>
      </c>
      <c r="K107" t="s">
        <v>1660</v>
      </c>
      <c r="L107">
        <v>296</v>
      </c>
    </row>
    <row r="108" spans="1:12">
      <c r="A108" t="s">
        <v>700</v>
      </c>
      <c r="B108">
        <v>104</v>
      </c>
      <c r="E108" t="s">
        <v>892</v>
      </c>
      <c r="F108">
        <v>582</v>
      </c>
      <c r="G108">
        <v>0</v>
      </c>
      <c r="H108">
        <v>104</v>
      </c>
      <c r="K108" t="s">
        <v>1661</v>
      </c>
      <c r="L108">
        <v>297</v>
      </c>
    </row>
    <row r="109" spans="1:12">
      <c r="A109" t="s">
        <v>700</v>
      </c>
      <c r="B109">
        <v>105</v>
      </c>
      <c r="E109" t="s">
        <v>894</v>
      </c>
      <c r="F109">
        <v>583</v>
      </c>
      <c r="G109">
        <v>0</v>
      </c>
      <c r="H109">
        <v>105</v>
      </c>
      <c r="K109" t="s">
        <v>1662</v>
      </c>
      <c r="L109">
        <v>298</v>
      </c>
    </row>
    <row r="110" spans="1:12">
      <c r="A110" t="s">
        <v>700</v>
      </c>
      <c r="B110">
        <v>106</v>
      </c>
      <c r="E110" t="s">
        <v>896</v>
      </c>
      <c r="F110">
        <v>584</v>
      </c>
      <c r="G110">
        <v>0</v>
      </c>
      <c r="H110">
        <v>106</v>
      </c>
      <c r="K110" t="s">
        <v>1663</v>
      </c>
      <c r="L110">
        <v>299</v>
      </c>
    </row>
    <row r="111" spans="1:12">
      <c r="A111" t="s">
        <v>700</v>
      </c>
      <c r="B111">
        <v>107</v>
      </c>
      <c r="E111" t="s">
        <v>898</v>
      </c>
      <c r="F111">
        <v>585</v>
      </c>
      <c r="G111">
        <v>0</v>
      </c>
      <c r="H111">
        <v>107</v>
      </c>
      <c r="K111" t="s">
        <v>1664</v>
      </c>
      <c r="L111">
        <v>300</v>
      </c>
    </row>
    <row r="112" spans="1:12">
      <c r="A112" t="s">
        <v>700</v>
      </c>
      <c r="B112">
        <v>108</v>
      </c>
      <c r="E112" t="s">
        <v>900</v>
      </c>
      <c r="F112">
        <v>586</v>
      </c>
      <c r="G112">
        <v>0</v>
      </c>
      <c r="H112">
        <v>108</v>
      </c>
      <c r="K112" t="s">
        <v>1665</v>
      </c>
      <c r="L112">
        <v>301</v>
      </c>
    </row>
    <row r="113" spans="1:12">
      <c r="A113" t="s">
        <v>700</v>
      </c>
      <c r="B113">
        <v>109</v>
      </c>
      <c r="E113" t="s">
        <v>902</v>
      </c>
      <c r="F113">
        <v>587</v>
      </c>
      <c r="G113">
        <v>0</v>
      </c>
      <c r="H113">
        <v>109</v>
      </c>
      <c r="K113" t="s">
        <v>1666</v>
      </c>
      <c r="L113">
        <v>302</v>
      </c>
    </row>
    <row r="114" spans="1:12">
      <c r="A114" t="s">
        <v>700</v>
      </c>
      <c r="B114">
        <v>110</v>
      </c>
      <c r="E114" t="s">
        <v>904</v>
      </c>
      <c r="F114">
        <v>588</v>
      </c>
      <c r="G114">
        <v>0</v>
      </c>
      <c r="H114">
        <v>110</v>
      </c>
      <c r="K114" t="s">
        <v>1667</v>
      </c>
      <c r="L114">
        <v>303</v>
      </c>
    </row>
    <row r="115" spans="1:12">
      <c r="A115" t="s">
        <v>700</v>
      </c>
      <c r="B115">
        <v>111</v>
      </c>
      <c r="E115" t="s">
        <v>906</v>
      </c>
      <c r="F115">
        <v>589</v>
      </c>
      <c r="G115">
        <v>0</v>
      </c>
      <c r="H115">
        <v>111</v>
      </c>
      <c r="K115" t="s">
        <v>1668</v>
      </c>
      <c r="L115">
        <v>304</v>
      </c>
    </row>
    <row r="116" spans="1:12">
      <c r="A116" t="s">
        <v>700</v>
      </c>
      <c r="B116">
        <v>112</v>
      </c>
      <c r="E116" t="s">
        <v>908</v>
      </c>
      <c r="F116">
        <v>590</v>
      </c>
      <c r="G116">
        <v>0</v>
      </c>
      <c r="H116">
        <v>112</v>
      </c>
      <c r="K116" t="s">
        <v>1669</v>
      </c>
      <c r="L116">
        <v>305</v>
      </c>
    </row>
    <row r="117" spans="1:12">
      <c r="A117" t="s">
        <v>700</v>
      </c>
      <c r="B117">
        <v>113</v>
      </c>
      <c r="E117" t="s">
        <v>910</v>
      </c>
      <c r="F117">
        <v>591</v>
      </c>
      <c r="G117">
        <v>0</v>
      </c>
      <c r="H117">
        <v>113</v>
      </c>
      <c r="K117" t="s">
        <v>1670</v>
      </c>
      <c r="L117">
        <v>306</v>
      </c>
    </row>
    <row r="118" spans="1:12">
      <c r="A118" t="s">
        <v>1587</v>
      </c>
      <c r="B118">
        <v>114</v>
      </c>
      <c r="E118" t="s">
        <v>912</v>
      </c>
      <c r="F118">
        <v>592</v>
      </c>
      <c r="G118">
        <v>0</v>
      </c>
      <c r="H118">
        <v>114</v>
      </c>
      <c r="K118" t="s">
        <v>1671</v>
      </c>
      <c r="L118">
        <v>307</v>
      </c>
    </row>
    <row r="119" spans="1:12">
      <c r="A119" t="s">
        <v>1587</v>
      </c>
      <c r="B119">
        <v>115</v>
      </c>
      <c r="E119" t="s">
        <v>914</v>
      </c>
      <c r="F119">
        <v>593</v>
      </c>
      <c r="G119">
        <v>0</v>
      </c>
      <c r="H119">
        <v>115</v>
      </c>
      <c r="K119" t="s">
        <v>1672</v>
      </c>
      <c r="L119">
        <v>308</v>
      </c>
    </row>
    <row r="120" spans="1:12">
      <c r="A120" t="s">
        <v>1587</v>
      </c>
      <c r="B120">
        <v>116</v>
      </c>
      <c r="E120" t="s">
        <v>916</v>
      </c>
      <c r="F120">
        <v>594</v>
      </c>
      <c r="G120">
        <v>0</v>
      </c>
      <c r="H120">
        <v>116</v>
      </c>
      <c r="K120" t="s">
        <v>1673</v>
      </c>
      <c r="L120">
        <v>309</v>
      </c>
    </row>
    <row r="121" spans="1:12">
      <c r="A121" t="s">
        <v>700</v>
      </c>
      <c r="B121">
        <v>117</v>
      </c>
      <c r="E121" t="s">
        <v>918</v>
      </c>
      <c r="F121">
        <v>595</v>
      </c>
      <c r="G121">
        <v>0</v>
      </c>
      <c r="H121">
        <v>117</v>
      </c>
      <c r="K121" t="s">
        <v>1674</v>
      </c>
      <c r="L121">
        <v>310</v>
      </c>
    </row>
    <row r="122" spans="1:12">
      <c r="A122" t="s">
        <v>1587</v>
      </c>
      <c r="B122">
        <v>118</v>
      </c>
      <c r="E122" t="s">
        <v>920</v>
      </c>
      <c r="F122">
        <v>596</v>
      </c>
      <c r="G122">
        <v>0</v>
      </c>
      <c r="H122">
        <v>118</v>
      </c>
      <c r="K122" t="s">
        <v>1675</v>
      </c>
      <c r="L122">
        <v>311</v>
      </c>
    </row>
    <row r="123" spans="1:12">
      <c r="A123" t="s">
        <v>1587</v>
      </c>
      <c r="B123">
        <v>119</v>
      </c>
      <c r="E123" t="s">
        <v>922</v>
      </c>
      <c r="F123">
        <v>597</v>
      </c>
      <c r="G123">
        <v>0</v>
      </c>
      <c r="H123">
        <v>119</v>
      </c>
      <c r="K123" t="s">
        <v>1676</v>
      </c>
      <c r="L123">
        <v>312</v>
      </c>
    </row>
    <row r="124" spans="1:12">
      <c r="A124" t="s">
        <v>1587</v>
      </c>
      <c r="B124">
        <v>120</v>
      </c>
      <c r="E124" t="s">
        <v>924</v>
      </c>
      <c r="F124">
        <v>598</v>
      </c>
      <c r="G124">
        <v>0</v>
      </c>
      <c r="H124">
        <v>120</v>
      </c>
      <c r="K124" t="s">
        <v>1677</v>
      </c>
      <c r="L124">
        <v>313</v>
      </c>
    </row>
    <row r="125" spans="1:12">
      <c r="A125" t="s">
        <v>1587</v>
      </c>
      <c r="B125">
        <v>121</v>
      </c>
      <c r="E125" t="s">
        <v>926</v>
      </c>
      <c r="F125">
        <v>599</v>
      </c>
      <c r="G125">
        <v>0</v>
      </c>
      <c r="H125">
        <v>121</v>
      </c>
      <c r="K125" t="s">
        <v>1678</v>
      </c>
      <c r="L125">
        <v>314</v>
      </c>
    </row>
    <row r="126" spans="1:12">
      <c r="A126" t="s">
        <v>1587</v>
      </c>
      <c r="B126">
        <v>122</v>
      </c>
      <c r="E126" t="s">
        <v>928</v>
      </c>
      <c r="F126">
        <v>600</v>
      </c>
      <c r="G126">
        <v>0</v>
      </c>
      <c r="H126">
        <v>122</v>
      </c>
      <c r="K126" t="s">
        <v>1679</v>
      </c>
      <c r="L126">
        <v>315</v>
      </c>
    </row>
    <row r="127" spans="1:12">
      <c r="A127" t="s">
        <v>1587</v>
      </c>
      <c r="B127">
        <v>123</v>
      </c>
      <c r="E127" t="s">
        <v>930</v>
      </c>
      <c r="F127">
        <v>601</v>
      </c>
      <c r="G127">
        <v>0</v>
      </c>
      <c r="H127">
        <v>123</v>
      </c>
      <c r="K127" t="s">
        <v>1680</v>
      </c>
      <c r="L127">
        <v>316</v>
      </c>
    </row>
    <row r="128" spans="1:12">
      <c r="A128" t="s">
        <v>1587</v>
      </c>
      <c r="B128">
        <v>124</v>
      </c>
      <c r="E128" t="s">
        <v>932</v>
      </c>
      <c r="F128">
        <v>602</v>
      </c>
      <c r="G128">
        <v>0</v>
      </c>
      <c r="H128">
        <v>124</v>
      </c>
      <c r="K128" t="s">
        <v>1681</v>
      </c>
      <c r="L128">
        <v>317</v>
      </c>
    </row>
    <row r="129" spans="1:12">
      <c r="A129" t="s">
        <v>1587</v>
      </c>
      <c r="B129">
        <v>125</v>
      </c>
      <c r="E129" t="s">
        <v>934</v>
      </c>
      <c r="F129">
        <v>603</v>
      </c>
      <c r="G129">
        <v>0</v>
      </c>
      <c r="H129">
        <v>125</v>
      </c>
      <c r="K129" t="s">
        <v>1682</v>
      </c>
      <c r="L129">
        <v>318</v>
      </c>
    </row>
    <row r="130" spans="1:12">
      <c r="A130" t="s">
        <v>1587</v>
      </c>
      <c r="B130">
        <v>126</v>
      </c>
      <c r="E130" t="s">
        <v>936</v>
      </c>
      <c r="F130">
        <v>604</v>
      </c>
      <c r="G130">
        <v>0</v>
      </c>
      <c r="H130">
        <v>126</v>
      </c>
      <c r="K130" t="s">
        <v>1683</v>
      </c>
      <c r="L130">
        <v>319</v>
      </c>
    </row>
    <row r="131" spans="1:12">
      <c r="A131" t="s">
        <v>1587</v>
      </c>
      <c r="B131">
        <v>127</v>
      </c>
      <c r="E131" t="s">
        <v>938</v>
      </c>
      <c r="F131">
        <v>605</v>
      </c>
      <c r="G131">
        <v>0</v>
      </c>
      <c r="H131">
        <v>127</v>
      </c>
      <c r="K131" t="s">
        <v>1684</v>
      </c>
      <c r="L131">
        <v>320</v>
      </c>
    </row>
    <row r="132" spans="1:12">
      <c r="A132" t="s">
        <v>1587</v>
      </c>
      <c r="B132">
        <v>128</v>
      </c>
      <c r="E132" t="s">
        <v>940</v>
      </c>
      <c r="F132">
        <v>606</v>
      </c>
      <c r="G132">
        <v>0</v>
      </c>
      <c r="H132">
        <v>128</v>
      </c>
      <c r="K132" t="s">
        <v>1685</v>
      </c>
      <c r="L132">
        <v>321</v>
      </c>
    </row>
    <row r="133" spans="1:12">
      <c r="A133" t="s">
        <v>1587</v>
      </c>
      <c r="B133">
        <v>129</v>
      </c>
      <c r="E133" t="s">
        <v>942</v>
      </c>
      <c r="F133">
        <v>607</v>
      </c>
      <c r="G133">
        <v>0</v>
      </c>
      <c r="H133">
        <v>129</v>
      </c>
      <c r="K133" t="s">
        <v>1686</v>
      </c>
      <c r="L133">
        <v>322</v>
      </c>
    </row>
    <row r="134" spans="1:12">
      <c r="A134" t="s">
        <v>1587</v>
      </c>
      <c r="B134">
        <v>130</v>
      </c>
      <c r="E134" t="s">
        <v>944</v>
      </c>
      <c r="F134">
        <v>608</v>
      </c>
      <c r="G134">
        <v>0</v>
      </c>
      <c r="H134">
        <v>130</v>
      </c>
      <c r="K134" t="s">
        <v>1687</v>
      </c>
      <c r="L134">
        <v>323</v>
      </c>
    </row>
    <row r="135" spans="1:12">
      <c r="A135" t="s">
        <v>1587</v>
      </c>
      <c r="B135">
        <v>131</v>
      </c>
      <c r="E135" t="s">
        <v>946</v>
      </c>
      <c r="F135">
        <v>609</v>
      </c>
      <c r="G135">
        <v>0</v>
      </c>
      <c r="H135">
        <v>131</v>
      </c>
      <c r="K135" t="s">
        <v>1688</v>
      </c>
      <c r="L135">
        <v>324</v>
      </c>
    </row>
    <row r="136" spans="1:12">
      <c r="A136" t="s">
        <v>1587</v>
      </c>
      <c r="B136">
        <v>132</v>
      </c>
      <c r="E136" t="s">
        <v>948</v>
      </c>
      <c r="F136">
        <v>610</v>
      </c>
      <c r="G136">
        <v>0</v>
      </c>
      <c r="H136">
        <v>132</v>
      </c>
      <c r="K136" t="s">
        <v>1689</v>
      </c>
      <c r="L136">
        <v>325</v>
      </c>
    </row>
    <row r="137" spans="1:12">
      <c r="A137" t="s">
        <v>1587</v>
      </c>
      <c r="B137">
        <v>133</v>
      </c>
      <c r="E137" t="s">
        <v>950</v>
      </c>
      <c r="F137">
        <v>611</v>
      </c>
      <c r="G137">
        <v>0</v>
      </c>
      <c r="H137">
        <v>133</v>
      </c>
      <c r="K137" t="s">
        <v>1690</v>
      </c>
      <c r="L137">
        <v>326</v>
      </c>
    </row>
    <row r="138" spans="1:12">
      <c r="A138" t="s">
        <v>1587</v>
      </c>
      <c r="B138">
        <v>134</v>
      </c>
      <c r="E138" t="s">
        <v>952</v>
      </c>
      <c r="F138">
        <v>612</v>
      </c>
      <c r="G138">
        <v>0</v>
      </c>
      <c r="H138">
        <v>134</v>
      </c>
      <c r="K138" t="s">
        <v>1691</v>
      </c>
      <c r="L138">
        <v>327</v>
      </c>
    </row>
    <row r="139" spans="1:12">
      <c r="A139" t="s">
        <v>1587</v>
      </c>
      <c r="B139">
        <v>135</v>
      </c>
      <c r="E139" t="s">
        <v>954</v>
      </c>
      <c r="F139">
        <v>613</v>
      </c>
      <c r="G139">
        <v>0</v>
      </c>
      <c r="H139">
        <v>135</v>
      </c>
      <c r="K139" t="s">
        <v>1692</v>
      </c>
      <c r="L139">
        <v>328</v>
      </c>
    </row>
    <row r="140" spans="1:12">
      <c r="A140" t="s">
        <v>1587</v>
      </c>
      <c r="B140">
        <v>136</v>
      </c>
      <c r="E140" t="s">
        <v>956</v>
      </c>
      <c r="F140">
        <v>614</v>
      </c>
      <c r="G140">
        <v>0</v>
      </c>
      <c r="H140">
        <v>136</v>
      </c>
      <c r="K140" t="s">
        <v>1693</v>
      </c>
      <c r="L140">
        <v>329</v>
      </c>
    </row>
    <row r="141" spans="1:12">
      <c r="A141" t="s">
        <v>1587</v>
      </c>
      <c r="B141">
        <v>137</v>
      </c>
      <c r="E141" t="s">
        <v>958</v>
      </c>
      <c r="F141">
        <v>615</v>
      </c>
      <c r="G141">
        <v>0</v>
      </c>
      <c r="H141">
        <v>137</v>
      </c>
      <c r="K141" t="s">
        <v>1694</v>
      </c>
      <c r="L141">
        <v>330</v>
      </c>
    </row>
    <row r="142" spans="1:12">
      <c r="A142" t="s">
        <v>1588</v>
      </c>
      <c r="B142">
        <v>138</v>
      </c>
      <c r="E142" t="s">
        <v>960</v>
      </c>
      <c r="F142">
        <v>616</v>
      </c>
      <c r="G142">
        <v>0</v>
      </c>
      <c r="H142">
        <v>138</v>
      </c>
      <c r="K142" t="s">
        <v>1695</v>
      </c>
      <c r="L142">
        <v>331</v>
      </c>
    </row>
    <row r="143" spans="1:12">
      <c r="A143" t="s">
        <v>1588</v>
      </c>
      <c r="B143">
        <v>139</v>
      </c>
      <c r="E143" t="s">
        <v>962</v>
      </c>
      <c r="F143">
        <v>617</v>
      </c>
      <c r="G143">
        <v>0</v>
      </c>
      <c r="H143">
        <v>139</v>
      </c>
      <c r="K143" t="s">
        <v>1696</v>
      </c>
      <c r="L143">
        <v>332</v>
      </c>
    </row>
    <row r="144" spans="1:12">
      <c r="A144" t="s">
        <v>1588</v>
      </c>
      <c r="B144">
        <v>140</v>
      </c>
      <c r="E144" t="s">
        <v>964</v>
      </c>
      <c r="F144">
        <v>618</v>
      </c>
      <c r="G144">
        <v>0</v>
      </c>
      <c r="H144">
        <v>140</v>
      </c>
      <c r="K144" t="s">
        <v>1697</v>
      </c>
      <c r="L144">
        <v>333</v>
      </c>
    </row>
    <row r="145" spans="1:12">
      <c r="A145" t="s">
        <v>1588</v>
      </c>
      <c r="B145">
        <v>141</v>
      </c>
      <c r="E145" t="s">
        <v>966</v>
      </c>
      <c r="F145">
        <v>619</v>
      </c>
      <c r="G145">
        <v>0</v>
      </c>
      <c r="H145">
        <v>141</v>
      </c>
      <c r="K145" t="s">
        <v>1698</v>
      </c>
      <c r="L145">
        <v>334</v>
      </c>
    </row>
    <row r="146" spans="1:12">
      <c r="A146" t="s">
        <v>1588</v>
      </c>
      <c r="B146">
        <v>142</v>
      </c>
      <c r="E146" t="s">
        <v>968</v>
      </c>
      <c r="F146">
        <v>620</v>
      </c>
      <c r="G146">
        <v>0</v>
      </c>
      <c r="H146">
        <v>142</v>
      </c>
      <c r="K146" t="s">
        <v>1699</v>
      </c>
      <c r="L146">
        <v>335</v>
      </c>
    </row>
    <row r="147" spans="1:12">
      <c r="A147" t="s">
        <v>1588</v>
      </c>
      <c r="B147">
        <v>143</v>
      </c>
      <c r="E147" t="s">
        <v>970</v>
      </c>
      <c r="F147">
        <v>621</v>
      </c>
      <c r="G147">
        <v>0</v>
      </c>
      <c r="H147">
        <v>143</v>
      </c>
      <c r="K147" t="s">
        <v>1700</v>
      </c>
      <c r="L147">
        <v>336</v>
      </c>
    </row>
    <row r="148" spans="1:12">
      <c r="A148" t="s">
        <v>1588</v>
      </c>
      <c r="B148">
        <v>144</v>
      </c>
      <c r="E148" t="s">
        <v>972</v>
      </c>
      <c r="F148">
        <v>622</v>
      </c>
      <c r="G148">
        <v>0</v>
      </c>
      <c r="H148">
        <v>144</v>
      </c>
      <c r="K148" t="s">
        <v>1701</v>
      </c>
      <c r="L148">
        <v>337</v>
      </c>
    </row>
    <row r="149" spans="1:12">
      <c r="A149" t="s">
        <v>1588</v>
      </c>
      <c r="B149">
        <v>145</v>
      </c>
      <c r="E149" t="s">
        <v>974</v>
      </c>
      <c r="F149">
        <v>623</v>
      </c>
      <c r="G149">
        <v>0</v>
      </c>
      <c r="H149">
        <v>145</v>
      </c>
      <c r="K149" t="s">
        <v>1702</v>
      </c>
      <c r="L149">
        <v>338</v>
      </c>
    </row>
    <row r="150" spans="1:12">
      <c r="A150" t="s">
        <v>1588</v>
      </c>
      <c r="B150">
        <v>146</v>
      </c>
      <c r="E150" t="s">
        <v>976</v>
      </c>
      <c r="F150">
        <v>624</v>
      </c>
      <c r="G150">
        <v>0</v>
      </c>
      <c r="H150">
        <v>146</v>
      </c>
      <c r="K150" t="s">
        <v>1703</v>
      </c>
      <c r="L150">
        <v>339</v>
      </c>
    </row>
    <row r="151" spans="1:12">
      <c r="A151" t="s">
        <v>1588</v>
      </c>
      <c r="B151">
        <v>147</v>
      </c>
      <c r="E151" t="s">
        <v>978</v>
      </c>
      <c r="F151">
        <v>625</v>
      </c>
      <c r="G151">
        <v>0</v>
      </c>
      <c r="H151">
        <v>147</v>
      </c>
      <c r="K151" t="s">
        <v>1704</v>
      </c>
      <c r="L151">
        <v>340</v>
      </c>
    </row>
    <row r="152" spans="1:12">
      <c r="A152" t="s">
        <v>1588</v>
      </c>
      <c r="B152">
        <v>148</v>
      </c>
      <c r="E152" t="s">
        <v>980</v>
      </c>
      <c r="F152">
        <v>626</v>
      </c>
      <c r="G152">
        <v>0</v>
      </c>
      <c r="H152">
        <v>148</v>
      </c>
      <c r="K152" t="s">
        <v>1705</v>
      </c>
      <c r="L152">
        <v>341</v>
      </c>
    </row>
    <row r="153" spans="1:12">
      <c r="A153" t="s">
        <v>1588</v>
      </c>
      <c r="B153">
        <v>149</v>
      </c>
      <c r="E153" t="s">
        <v>982</v>
      </c>
      <c r="F153">
        <v>627</v>
      </c>
      <c r="G153">
        <v>0</v>
      </c>
      <c r="H153">
        <v>149</v>
      </c>
      <c r="K153" t="s">
        <v>1706</v>
      </c>
      <c r="L153">
        <v>342</v>
      </c>
    </row>
    <row r="154" spans="1:12">
      <c r="A154" t="s">
        <v>1588</v>
      </c>
      <c r="B154">
        <v>150</v>
      </c>
      <c r="E154" t="s">
        <v>984</v>
      </c>
      <c r="F154">
        <v>628</v>
      </c>
      <c r="G154">
        <v>0</v>
      </c>
      <c r="H154">
        <v>150</v>
      </c>
      <c r="K154" t="s">
        <v>1707</v>
      </c>
      <c r="L154">
        <v>343</v>
      </c>
    </row>
    <row r="155" spans="1:12">
      <c r="A155" t="s">
        <v>1588</v>
      </c>
      <c r="B155">
        <v>151</v>
      </c>
      <c r="E155" t="s">
        <v>986</v>
      </c>
      <c r="F155">
        <v>629</v>
      </c>
      <c r="G155">
        <v>0</v>
      </c>
      <c r="H155">
        <v>151</v>
      </c>
      <c r="K155" t="s">
        <v>1708</v>
      </c>
      <c r="L155">
        <v>344</v>
      </c>
    </row>
    <row r="156" spans="1:12">
      <c r="A156" t="s">
        <v>1588</v>
      </c>
      <c r="B156">
        <v>152</v>
      </c>
      <c r="E156" t="s">
        <v>988</v>
      </c>
      <c r="F156">
        <v>630</v>
      </c>
      <c r="G156">
        <v>0</v>
      </c>
      <c r="H156">
        <v>152</v>
      </c>
      <c r="K156" t="s">
        <v>1709</v>
      </c>
      <c r="L156">
        <v>345</v>
      </c>
    </row>
    <row r="157" spans="1:12">
      <c r="A157" t="s">
        <v>1588</v>
      </c>
      <c r="B157">
        <v>153</v>
      </c>
      <c r="E157" t="s">
        <v>990</v>
      </c>
      <c r="F157">
        <v>631</v>
      </c>
      <c r="G157">
        <v>0</v>
      </c>
      <c r="H157">
        <v>153</v>
      </c>
      <c r="K157" t="s">
        <v>1710</v>
      </c>
      <c r="L157">
        <v>346</v>
      </c>
    </row>
    <row r="158" spans="1:12">
      <c r="A158" t="s">
        <v>1588</v>
      </c>
      <c r="B158">
        <v>154</v>
      </c>
      <c r="E158" t="s">
        <v>992</v>
      </c>
      <c r="F158">
        <v>632</v>
      </c>
      <c r="G158">
        <v>0</v>
      </c>
      <c r="H158">
        <v>154</v>
      </c>
      <c r="K158" t="s">
        <v>1711</v>
      </c>
      <c r="L158">
        <v>347</v>
      </c>
    </row>
    <row r="159" spans="1:12">
      <c r="A159" t="s">
        <v>1588</v>
      </c>
      <c r="B159">
        <v>155</v>
      </c>
      <c r="E159" t="s">
        <v>994</v>
      </c>
      <c r="F159">
        <v>633</v>
      </c>
      <c r="G159">
        <v>0</v>
      </c>
      <c r="H159">
        <v>155</v>
      </c>
      <c r="K159" t="s">
        <v>1712</v>
      </c>
      <c r="L159">
        <v>348</v>
      </c>
    </row>
    <row r="160" spans="1:12">
      <c r="A160" t="s">
        <v>1588</v>
      </c>
      <c r="B160">
        <v>156</v>
      </c>
      <c r="E160" t="s">
        <v>996</v>
      </c>
      <c r="F160">
        <v>634</v>
      </c>
      <c r="G160">
        <v>0</v>
      </c>
      <c r="H160">
        <v>156</v>
      </c>
      <c r="K160" t="s">
        <v>1713</v>
      </c>
      <c r="L160">
        <v>349</v>
      </c>
    </row>
    <row r="161" spans="1:12">
      <c r="A161" t="s">
        <v>1588</v>
      </c>
      <c r="B161">
        <v>157</v>
      </c>
      <c r="E161" t="s">
        <v>998</v>
      </c>
      <c r="F161">
        <v>635</v>
      </c>
      <c r="G161">
        <v>0</v>
      </c>
      <c r="H161">
        <v>157</v>
      </c>
      <c r="K161" t="s">
        <v>1714</v>
      </c>
      <c r="L161">
        <v>350</v>
      </c>
    </row>
    <row r="162" spans="1:12">
      <c r="A162" t="s">
        <v>1588</v>
      </c>
      <c r="B162">
        <v>158</v>
      </c>
      <c r="E162" t="s">
        <v>1000</v>
      </c>
      <c r="F162">
        <v>636</v>
      </c>
      <c r="G162">
        <v>0</v>
      </c>
      <c r="H162">
        <v>158</v>
      </c>
      <c r="K162" t="s">
        <v>1715</v>
      </c>
      <c r="L162">
        <v>351</v>
      </c>
    </row>
    <row r="163" spans="1:12">
      <c r="A163" t="s">
        <v>1588</v>
      </c>
      <c r="B163">
        <v>159</v>
      </c>
      <c r="E163" t="s">
        <v>1812</v>
      </c>
      <c r="F163">
        <v>637</v>
      </c>
      <c r="G163">
        <v>0</v>
      </c>
      <c r="H163">
        <v>159</v>
      </c>
      <c r="K163" t="s">
        <v>1716</v>
      </c>
      <c r="L163">
        <v>352</v>
      </c>
    </row>
    <row r="164" spans="1:12">
      <c r="A164" t="s">
        <v>1588</v>
      </c>
      <c r="B164">
        <v>160</v>
      </c>
      <c r="E164" t="s">
        <v>1003</v>
      </c>
      <c r="F164">
        <v>638</v>
      </c>
      <c r="G164">
        <v>0</v>
      </c>
      <c r="H164">
        <v>160</v>
      </c>
      <c r="K164" t="s">
        <v>1717</v>
      </c>
      <c r="L164">
        <v>353</v>
      </c>
    </row>
    <row r="165" spans="1:12">
      <c r="A165" t="s">
        <v>1588</v>
      </c>
      <c r="B165">
        <v>161</v>
      </c>
      <c r="E165" t="s">
        <v>1005</v>
      </c>
      <c r="F165">
        <v>639</v>
      </c>
      <c r="G165">
        <v>0</v>
      </c>
      <c r="H165">
        <v>161</v>
      </c>
      <c r="K165" t="s">
        <v>1718</v>
      </c>
      <c r="L165">
        <v>354</v>
      </c>
    </row>
    <row r="166" spans="1:12">
      <c r="A166" t="s">
        <v>1588</v>
      </c>
      <c r="B166">
        <v>162</v>
      </c>
      <c r="E166" t="s">
        <v>1007</v>
      </c>
      <c r="F166">
        <v>640</v>
      </c>
      <c r="G166">
        <v>0</v>
      </c>
      <c r="H166">
        <v>162</v>
      </c>
      <c r="K166" t="s">
        <v>1719</v>
      </c>
      <c r="L166">
        <v>355</v>
      </c>
    </row>
    <row r="167" spans="1:12">
      <c r="A167" t="s">
        <v>1588</v>
      </c>
      <c r="B167">
        <v>163</v>
      </c>
      <c r="E167" t="s">
        <v>1009</v>
      </c>
      <c r="F167">
        <v>641</v>
      </c>
      <c r="G167">
        <v>0</v>
      </c>
      <c r="H167">
        <v>163</v>
      </c>
      <c r="K167" t="s">
        <v>1720</v>
      </c>
      <c r="L167">
        <v>356</v>
      </c>
    </row>
    <row r="168" spans="1:12">
      <c r="A168" t="s">
        <v>1588</v>
      </c>
      <c r="B168">
        <v>164</v>
      </c>
      <c r="E168" t="s">
        <v>1011</v>
      </c>
      <c r="F168">
        <v>642</v>
      </c>
      <c r="G168">
        <v>0</v>
      </c>
      <c r="H168">
        <v>164</v>
      </c>
      <c r="K168" t="s">
        <v>1721</v>
      </c>
      <c r="L168">
        <v>357</v>
      </c>
    </row>
    <row r="169" spans="1:12">
      <c r="A169" t="s">
        <v>1588</v>
      </c>
      <c r="B169">
        <v>165</v>
      </c>
      <c r="E169" t="s">
        <v>1013</v>
      </c>
      <c r="F169">
        <v>643</v>
      </c>
      <c r="G169">
        <v>0</v>
      </c>
      <c r="H169">
        <v>165</v>
      </c>
      <c r="K169" t="s">
        <v>1722</v>
      </c>
      <c r="L169">
        <v>358</v>
      </c>
    </row>
    <row r="170" spans="1:12">
      <c r="A170" t="s">
        <v>1588</v>
      </c>
      <c r="B170">
        <v>166</v>
      </c>
      <c r="E170" t="s">
        <v>1015</v>
      </c>
      <c r="F170">
        <v>644</v>
      </c>
      <c r="G170">
        <v>0</v>
      </c>
      <c r="H170">
        <v>166</v>
      </c>
      <c r="K170" t="s">
        <v>1723</v>
      </c>
      <c r="L170">
        <v>359</v>
      </c>
    </row>
    <row r="171" spans="1:12">
      <c r="A171" t="s">
        <v>1588</v>
      </c>
      <c r="B171">
        <v>167</v>
      </c>
      <c r="E171" t="s">
        <v>1017</v>
      </c>
      <c r="F171">
        <v>645</v>
      </c>
      <c r="G171">
        <v>0</v>
      </c>
      <c r="H171">
        <v>167</v>
      </c>
      <c r="K171" t="s">
        <v>1724</v>
      </c>
      <c r="L171">
        <v>360</v>
      </c>
    </row>
    <row r="172" spans="1:12">
      <c r="A172" t="s">
        <v>1588</v>
      </c>
      <c r="B172">
        <v>168</v>
      </c>
      <c r="E172" t="s">
        <v>1019</v>
      </c>
      <c r="F172">
        <v>646</v>
      </c>
      <c r="G172">
        <v>0</v>
      </c>
      <c r="H172">
        <v>168</v>
      </c>
      <c r="K172" t="s">
        <v>1725</v>
      </c>
      <c r="L172">
        <v>361</v>
      </c>
    </row>
    <row r="173" spans="1:12">
      <c r="A173" t="s">
        <v>1588</v>
      </c>
      <c r="B173">
        <v>169</v>
      </c>
      <c r="E173" t="s">
        <v>1021</v>
      </c>
      <c r="F173">
        <v>647</v>
      </c>
      <c r="G173">
        <v>0</v>
      </c>
      <c r="H173">
        <v>169</v>
      </c>
      <c r="K173" t="s">
        <v>1726</v>
      </c>
      <c r="L173">
        <v>362</v>
      </c>
    </row>
    <row r="174" spans="1:12">
      <c r="A174" t="s">
        <v>1588</v>
      </c>
      <c r="B174">
        <v>170</v>
      </c>
      <c r="E174" t="s">
        <v>1023</v>
      </c>
      <c r="F174">
        <v>648</v>
      </c>
      <c r="G174">
        <v>0</v>
      </c>
      <c r="H174">
        <v>170</v>
      </c>
      <c r="K174" t="s">
        <v>1727</v>
      </c>
      <c r="L174">
        <v>363</v>
      </c>
    </row>
    <row r="175" spans="1:12">
      <c r="A175" t="s">
        <v>1588</v>
      </c>
      <c r="B175">
        <v>171</v>
      </c>
      <c r="E175" t="s">
        <v>1025</v>
      </c>
      <c r="F175">
        <v>649</v>
      </c>
      <c r="G175">
        <v>0</v>
      </c>
      <c r="H175">
        <v>171</v>
      </c>
      <c r="K175" t="s">
        <v>1728</v>
      </c>
      <c r="L175">
        <v>364</v>
      </c>
    </row>
    <row r="176" spans="1:12">
      <c r="A176" t="s">
        <v>1588</v>
      </c>
      <c r="B176">
        <v>172</v>
      </c>
      <c r="E176" t="s">
        <v>1027</v>
      </c>
      <c r="F176">
        <v>650</v>
      </c>
      <c r="G176">
        <v>0</v>
      </c>
      <c r="H176">
        <v>172</v>
      </c>
      <c r="K176" t="s">
        <v>1729</v>
      </c>
      <c r="L176">
        <v>365</v>
      </c>
    </row>
    <row r="177" spans="1:12">
      <c r="A177" t="s">
        <v>1588</v>
      </c>
      <c r="B177">
        <v>173</v>
      </c>
      <c r="E177" t="s">
        <v>1029</v>
      </c>
      <c r="F177">
        <v>651</v>
      </c>
      <c r="G177">
        <v>0</v>
      </c>
      <c r="H177">
        <v>173</v>
      </c>
      <c r="K177" t="s">
        <v>1730</v>
      </c>
      <c r="L177">
        <v>366</v>
      </c>
    </row>
    <row r="178" spans="1:12">
      <c r="A178" t="s">
        <v>1588</v>
      </c>
      <c r="B178">
        <v>174</v>
      </c>
      <c r="E178" t="s">
        <v>1031</v>
      </c>
      <c r="F178">
        <v>652</v>
      </c>
      <c r="G178">
        <v>0</v>
      </c>
      <c r="H178">
        <v>174</v>
      </c>
      <c r="K178" t="s">
        <v>1731</v>
      </c>
      <c r="L178">
        <v>367</v>
      </c>
    </row>
    <row r="179" spans="1:12">
      <c r="A179" t="s">
        <v>1588</v>
      </c>
      <c r="B179">
        <v>175</v>
      </c>
      <c r="E179" t="s">
        <v>1033</v>
      </c>
      <c r="F179">
        <v>653</v>
      </c>
      <c r="G179">
        <v>0</v>
      </c>
      <c r="H179">
        <v>2646</v>
      </c>
      <c r="K179" t="s">
        <v>1732</v>
      </c>
      <c r="L179">
        <v>368</v>
      </c>
    </row>
    <row r="180" spans="1:12">
      <c r="A180" t="s">
        <v>1588</v>
      </c>
      <c r="B180">
        <v>176</v>
      </c>
      <c r="E180" t="s">
        <v>1035</v>
      </c>
      <c r="F180">
        <v>654</v>
      </c>
      <c r="G180">
        <v>0</v>
      </c>
      <c r="H180">
        <v>2648</v>
      </c>
      <c r="K180" t="s">
        <v>1733</v>
      </c>
      <c r="L180">
        <v>369</v>
      </c>
    </row>
    <row r="181" spans="1:12">
      <c r="A181" t="s">
        <v>1588</v>
      </c>
      <c r="B181">
        <v>177</v>
      </c>
      <c r="E181" t="s">
        <v>1037</v>
      </c>
      <c r="F181">
        <v>655</v>
      </c>
      <c r="K181" t="s">
        <v>1734</v>
      </c>
      <c r="L181">
        <v>370</v>
      </c>
    </row>
    <row r="182" spans="1:12">
      <c r="A182" t="s">
        <v>1588</v>
      </c>
      <c r="B182">
        <v>178</v>
      </c>
      <c r="E182" t="s">
        <v>1039</v>
      </c>
      <c r="F182">
        <v>656</v>
      </c>
      <c r="K182" t="s">
        <v>1735</v>
      </c>
      <c r="L182">
        <v>371</v>
      </c>
    </row>
    <row r="183" spans="1:12">
      <c r="A183" t="s">
        <v>1588</v>
      </c>
      <c r="B183">
        <v>179</v>
      </c>
      <c r="E183" t="s">
        <v>1041</v>
      </c>
      <c r="F183">
        <v>657</v>
      </c>
      <c r="K183" t="s">
        <v>1736</v>
      </c>
      <c r="L183">
        <v>372</v>
      </c>
    </row>
    <row r="184" spans="1:12">
      <c r="A184" t="s">
        <v>1588</v>
      </c>
      <c r="B184">
        <v>180</v>
      </c>
      <c r="E184" t="s">
        <v>1043</v>
      </c>
      <c r="F184">
        <v>658</v>
      </c>
      <c r="K184" t="s">
        <v>1737</v>
      </c>
      <c r="L184">
        <v>373</v>
      </c>
    </row>
    <row r="185" spans="1:12">
      <c r="A185" t="s">
        <v>1588</v>
      </c>
      <c r="B185">
        <v>181</v>
      </c>
      <c r="E185" t="s">
        <v>1045</v>
      </c>
      <c r="F185">
        <v>659</v>
      </c>
      <c r="K185" t="s">
        <v>1738</v>
      </c>
      <c r="L185">
        <v>374</v>
      </c>
    </row>
    <row r="186" spans="1:12">
      <c r="A186" t="s">
        <v>1588</v>
      </c>
      <c r="B186">
        <v>182</v>
      </c>
      <c r="E186" t="s">
        <v>1047</v>
      </c>
      <c r="F186">
        <v>660</v>
      </c>
      <c r="K186" t="s">
        <v>1739</v>
      </c>
      <c r="L186">
        <v>375</v>
      </c>
    </row>
    <row r="187" spans="1:12">
      <c r="A187" t="s">
        <v>1588</v>
      </c>
      <c r="B187">
        <v>183</v>
      </c>
      <c r="E187" t="s">
        <v>1049</v>
      </c>
      <c r="F187">
        <v>661</v>
      </c>
      <c r="K187" t="s">
        <v>1740</v>
      </c>
      <c r="L187">
        <v>376</v>
      </c>
    </row>
    <row r="188" spans="1:12">
      <c r="A188" t="s">
        <v>1588</v>
      </c>
      <c r="B188">
        <v>184</v>
      </c>
      <c r="E188" t="s">
        <v>1051</v>
      </c>
      <c r="F188">
        <v>662</v>
      </c>
      <c r="K188" t="s">
        <v>1741</v>
      </c>
      <c r="L188">
        <v>377</v>
      </c>
    </row>
    <row r="189" spans="1:12">
      <c r="A189" t="s">
        <v>1588</v>
      </c>
      <c r="B189">
        <v>185</v>
      </c>
      <c r="E189" t="s">
        <v>1053</v>
      </c>
      <c r="F189">
        <v>663</v>
      </c>
      <c r="K189" t="s">
        <v>1742</v>
      </c>
      <c r="L189">
        <v>378</v>
      </c>
    </row>
    <row r="190" spans="1:12">
      <c r="A190" t="s">
        <v>1588</v>
      </c>
      <c r="B190">
        <v>186</v>
      </c>
      <c r="E190" t="s">
        <v>1055</v>
      </c>
      <c r="F190">
        <v>664</v>
      </c>
      <c r="K190" t="s">
        <v>1743</v>
      </c>
      <c r="L190">
        <v>379</v>
      </c>
    </row>
    <row r="191" spans="1:12">
      <c r="A191" t="s">
        <v>1588</v>
      </c>
      <c r="B191">
        <v>187</v>
      </c>
      <c r="E191" t="s">
        <v>1057</v>
      </c>
      <c r="F191">
        <v>665</v>
      </c>
      <c r="K191" t="s">
        <v>1744</v>
      </c>
      <c r="L191">
        <v>380</v>
      </c>
    </row>
    <row r="192" spans="1:12">
      <c r="A192" t="s">
        <v>1588</v>
      </c>
      <c r="B192">
        <v>188</v>
      </c>
      <c r="E192" t="s">
        <v>1059</v>
      </c>
      <c r="F192">
        <v>666</v>
      </c>
      <c r="K192" t="s">
        <v>1745</v>
      </c>
      <c r="L192">
        <v>381</v>
      </c>
    </row>
    <row r="193" spans="1:12">
      <c r="A193" t="s">
        <v>1588</v>
      </c>
      <c r="B193">
        <v>189</v>
      </c>
      <c r="E193" t="s">
        <v>1061</v>
      </c>
      <c r="F193">
        <v>667</v>
      </c>
      <c r="K193" t="s">
        <v>1746</v>
      </c>
      <c r="L193">
        <v>382</v>
      </c>
    </row>
    <row r="194" spans="1:12">
      <c r="A194" t="s">
        <v>1588</v>
      </c>
      <c r="B194">
        <v>190</v>
      </c>
      <c r="E194" t="s">
        <v>1063</v>
      </c>
      <c r="F194">
        <v>668</v>
      </c>
      <c r="K194" t="s">
        <v>1747</v>
      </c>
      <c r="L194">
        <v>383</v>
      </c>
    </row>
    <row r="195" spans="1:12">
      <c r="A195" t="s">
        <v>1588</v>
      </c>
      <c r="B195">
        <v>191</v>
      </c>
      <c r="E195" t="s">
        <v>1065</v>
      </c>
      <c r="F195">
        <v>669</v>
      </c>
      <c r="K195" t="s">
        <v>1748</v>
      </c>
      <c r="L195">
        <v>384</v>
      </c>
    </row>
    <row r="196" spans="1:12">
      <c r="A196" t="s">
        <v>1588</v>
      </c>
      <c r="B196">
        <v>192</v>
      </c>
      <c r="E196" t="s">
        <v>1067</v>
      </c>
      <c r="F196">
        <v>670</v>
      </c>
      <c r="K196" t="s">
        <v>1749</v>
      </c>
      <c r="L196">
        <v>385</v>
      </c>
    </row>
    <row r="197" spans="1:12">
      <c r="A197" t="s">
        <v>1588</v>
      </c>
      <c r="B197">
        <v>193</v>
      </c>
      <c r="E197" t="s">
        <v>1069</v>
      </c>
      <c r="F197">
        <v>671</v>
      </c>
      <c r="K197" t="s">
        <v>1750</v>
      </c>
      <c r="L197">
        <v>386</v>
      </c>
    </row>
    <row r="198" spans="1:12">
      <c r="A198" t="s">
        <v>1588</v>
      </c>
      <c r="B198">
        <v>194</v>
      </c>
      <c r="E198" t="s">
        <v>1071</v>
      </c>
      <c r="F198">
        <v>672</v>
      </c>
      <c r="K198" t="s">
        <v>1751</v>
      </c>
      <c r="L198">
        <v>387</v>
      </c>
    </row>
    <row r="199" spans="1:12">
      <c r="A199" t="s">
        <v>1588</v>
      </c>
      <c r="B199">
        <v>195</v>
      </c>
      <c r="E199" t="s">
        <v>1073</v>
      </c>
      <c r="F199">
        <v>673</v>
      </c>
      <c r="K199" t="s">
        <v>1752</v>
      </c>
      <c r="L199">
        <v>388</v>
      </c>
    </row>
    <row r="200" spans="1:12">
      <c r="A200" t="s">
        <v>1588</v>
      </c>
      <c r="B200">
        <v>196</v>
      </c>
      <c r="E200" t="s">
        <v>1075</v>
      </c>
      <c r="F200">
        <v>674</v>
      </c>
      <c r="K200" t="s">
        <v>1753</v>
      </c>
      <c r="L200">
        <v>389</v>
      </c>
    </row>
    <row r="201" spans="1:12">
      <c r="A201" t="s">
        <v>1588</v>
      </c>
      <c r="B201">
        <v>197</v>
      </c>
      <c r="E201" t="s">
        <v>1077</v>
      </c>
      <c r="F201">
        <v>675</v>
      </c>
      <c r="K201" t="s">
        <v>1754</v>
      </c>
      <c r="L201">
        <v>390</v>
      </c>
    </row>
    <row r="202" spans="1:12">
      <c r="A202" t="s">
        <v>1588</v>
      </c>
      <c r="B202">
        <v>198</v>
      </c>
      <c r="E202" t="s">
        <v>1079</v>
      </c>
      <c r="F202">
        <v>676</v>
      </c>
      <c r="K202" t="s">
        <v>1755</v>
      </c>
      <c r="L202">
        <v>391</v>
      </c>
    </row>
    <row r="203" spans="1:12">
      <c r="A203" t="s">
        <v>1588</v>
      </c>
      <c r="B203">
        <v>199</v>
      </c>
      <c r="E203" t="s">
        <v>1081</v>
      </c>
      <c r="F203">
        <v>677</v>
      </c>
      <c r="K203" t="s">
        <v>1756</v>
      </c>
      <c r="L203">
        <v>392</v>
      </c>
    </row>
    <row r="204" spans="1:12">
      <c r="A204" t="s">
        <v>1588</v>
      </c>
      <c r="B204">
        <v>200</v>
      </c>
      <c r="E204" t="s">
        <v>1083</v>
      </c>
      <c r="F204">
        <v>678</v>
      </c>
      <c r="K204" t="s">
        <v>1757</v>
      </c>
      <c r="L204">
        <v>393</v>
      </c>
    </row>
    <row r="205" spans="1:12">
      <c r="A205" t="s">
        <v>1588</v>
      </c>
      <c r="B205">
        <v>201</v>
      </c>
      <c r="E205" t="s">
        <v>1085</v>
      </c>
      <c r="F205">
        <v>679</v>
      </c>
      <c r="K205" t="s">
        <v>1758</v>
      </c>
      <c r="L205">
        <v>394</v>
      </c>
    </row>
    <row r="206" spans="1:12">
      <c r="A206" t="s">
        <v>1588</v>
      </c>
      <c r="B206">
        <v>202</v>
      </c>
      <c r="E206" t="s">
        <v>1087</v>
      </c>
      <c r="F206">
        <v>680</v>
      </c>
      <c r="K206" t="s">
        <v>1759</v>
      </c>
      <c r="L206">
        <v>395</v>
      </c>
    </row>
    <row r="207" spans="1:12">
      <c r="A207" t="s">
        <v>1588</v>
      </c>
      <c r="B207">
        <v>203</v>
      </c>
      <c r="E207" t="s">
        <v>1089</v>
      </c>
      <c r="F207">
        <v>681</v>
      </c>
      <c r="K207" t="s">
        <v>1760</v>
      </c>
      <c r="L207">
        <v>396</v>
      </c>
    </row>
    <row r="208" spans="1:12">
      <c r="A208" t="s">
        <v>1588</v>
      </c>
      <c r="B208">
        <v>204</v>
      </c>
      <c r="E208" t="s">
        <v>1091</v>
      </c>
      <c r="F208">
        <v>682</v>
      </c>
      <c r="K208" t="s">
        <v>1761</v>
      </c>
      <c r="L208">
        <v>397</v>
      </c>
    </row>
    <row r="209" spans="1:12">
      <c r="A209" t="s">
        <v>1588</v>
      </c>
      <c r="B209">
        <v>205</v>
      </c>
      <c r="E209" t="s">
        <v>1093</v>
      </c>
      <c r="F209">
        <v>683</v>
      </c>
      <c r="K209" t="s">
        <v>1762</v>
      </c>
      <c r="L209">
        <v>398</v>
      </c>
    </row>
    <row r="210" spans="1:12">
      <c r="A210" t="s">
        <v>1588</v>
      </c>
      <c r="B210">
        <v>206</v>
      </c>
      <c r="E210" t="s">
        <v>1095</v>
      </c>
      <c r="F210">
        <v>684</v>
      </c>
      <c r="K210" t="s">
        <v>1763</v>
      </c>
      <c r="L210">
        <v>399</v>
      </c>
    </row>
    <row r="211" spans="1:12">
      <c r="A211" t="s">
        <v>1588</v>
      </c>
      <c r="B211">
        <v>207</v>
      </c>
      <c r="E211" t="s">
        <v>1097</v>
      </c>
      <c r="F211">
        <v>685</v>
      </c>
      <c r="K211" t="s">
        <v>1764</v>
      </c>
      <c r="L211">
        <v>400</v>
      </c>
    </row>
    <row r="212" spans="1:12">
      <c r="A212" t="s">
        <v>1587</v>
      </c>
      <c r="B212">
        <v>208</v>
      </c>
      <c r="E212" t="s">
        <v>1099</v>
      </c>
      <c r="F212">
        <v>686</v>
      </c>
      <c r="K212" t="s">
        <v>1765</v>
      </c>
      <c r="L212">
        <v>401</v>
      </c>
    </row>
    <row r="213" spans="1:12">
      <c r="A213" t="s">
        <v>1588</v>
      </c>
      <c r="B213">
        <v>209</v>
      </c>
      <c r="E213" t="s">
        <v>1101</v>
      </c>
      <c r="F213">
        <v>687</v>
      </c>
      <c r="K213" t="s">
        <v>1766</v>
      </c>
      <c r="L213">
        <v>402</v>
      </c>
    </row>
    <row r="214" spans="1:12">
      <c r="A214" t="s">
        <v>1588</v>
      </c>
      <c r="B214">
        <v>210</v>
      </c>
      <c r="E214" t="s">
        <v>1103</v>
      </c>
      <c r="F214">
        <v>688</v>
      </c>
      <c r="K214" t="s">
        <v>1768</v>
      </c>
      <c r="L214">
        <v>403</v>
      </c>
    </row>
    <row r="215" spans="1:12">
      <c r="A215" t="s">
        <v>1588</v>
      </c>
      <c r="B215">
        <v>211</v>
      </c>
      <c r="E215" t="s">
        <v>1105</v>
      </c>
      <c r="F215">
        <v>689</v>
      </c>
      <c r="K215" t="s">
        <v>1590</v>
      </c>
      <c r="L215">
        <v>404</v>
      </c>
    </row>
    <row r="216" spans="1:12">
      <c r="A216" t="s">
        <v>1588</v>
      </c>
      <c r="B216">
        <v>212</v>
      </c>
      <c r="E216" t="s">
        <v>1107</v>
      </c>
      <c r="F216">
        <v>690</v>
      </c>
      <c r="K216" t="s">
        <v>1332</v>
      </c>
      <c r="L216">
        <v>405</v>
      </c>
    </row>
    <row r="217" spans="1:12">
      <c r="A217" t="s">
        <v>1588</v>
      </c>
      <c r="B217">
        <v>213</v>
      </c>
      <c r="E217" t="s">
        <v>1109</v>
      </c>
      <c r="F217">
        <v>691</v>
      </c>
      <c r="K217">
        <v>0</v>
      </c>
      <c r="L217">
        <v>406</v>
      </c>
    </row>
    <row r="218" spans="1:12">
      <c r="A218" t="s">
        <v>1588</v>
      </c>
      <c r="B218">
        <v>214</v>
      </c>
      <c r="E218" t="s">
        <v>1111</v>
      </c>
      <c r="F218">
        <v>692</v>
      </c>
      <c r="K218">
        <v>0</v>
      </c>
      <c r="L218">
        <v>407</v>
      </c>
    </row>
    <row r="219" spans="1:12">
      <c r="A219" t="s">
        <v>1588</v>
      </c>
      <c r="B219">
        <v>215</v>
      </c>
      <c r="E219" t="s">
        <v>1113</v>
      </c>
      <c r="F219">
        <v>693</v>
      </c>
      <c r="K219">
        <v>0</v>
      </c>
      <c r="L219">
        <v>408</v>
      </c>
    </row>
    <row r="220" spans="1:12">
      <c r="A220" t="s">
        <v>1588</v>
      </c>
      <c r="B220">
        <v>216</v>
      </c>
      <c r="E220" t="s">
        <v>1115</v>
      </c>
      <c r="F220">
        <v>694</v>
      </c>
      <c r="K220">
        <v>0</v>
      </c>
      <c r="L220">
        <v>409</v>
      </c>
    </row>
    <row r="221" spans="1:12">
      <c r="A221" t="s">
        <v>1588</v>
      </c>
      <c r="B221">
        <v>217</v>
      </c>
      <c r="E221" t="s">
        <v>1117</v>
      </c>
      <c r="F221">
        <v>695</v>
      </c>
      <c r="K221">
        <v>0</v>
      </c>
      <c r="L221">
        <v>410</v>
      </c>
    </row>
    <row r="222" spans="1:12">
      <c r="A222" t="s">
        <v>1588</v>
      </c>
      <c r="B222">
        <v>218</v>
      </c>
      <c r="E222" t="s">
        <v>1119</v>
      </c>
      <c r="F222">
        <v>696</v>
      </c>
      <c r="K222">
        <v>0</v>
      </c>
      <c r="L222">
        <v>411</v>
      </c>
    </row>
    <row r="223" spans="1:12">
      <c r="A223" t="s">
        <v>1588</v>
      </c>
      <c r="B223">
        <v>219</v>
      </c>
      <c r="E223" t="s">
        <v>1121</v>
      </c>
      <c r="F223">
        <v>697</v>
      </c>
      <c r="K223">
        <v>0</v>
      </c>
      <c r="L223">
        <v>412</v>
      </c>
    </row>
    <row r="224" spans="1:12">
      <c r="A224" t="s">
        <v>700</v>
      </c>
      <c r="B224">
        <v>220</v>
      </c>
      <c r="E224" t="s">
        <v>1123</v>
      </c>
      <c r="F224">
        <v>698</v>
      </c>
      <c r="K224">
        <v>0</v>
      </c>
      <c r="L224">
        <v>413</v>
      </c>
    </row>
    <row r="225" spans="1:12">
      <c r="A225" t="s">
        <v>700</v>
      </c>
      <c r="B225">
        <v>221</v>
      </c>
      <c r="E225" t="s">
        <v>1125</v>
      </c>
      <c r="F225">
        <v>699</v>
      </c>
      <c r="K225">
        <v>0</v>
      </c>
      <c r="L225">
        <v>414</v>
      </c>
    </row>
    <row r="226" spans="1:12">
      <c r="A226" t="s">
        <v>700</v>
      </c>
      <c r="B226">
        <v>222</v>
      </c>
      <c r="E226" t="s">
        <v>1127</v>
      </c>
      <c r="F226">
        <v>700</v>
      </c>
      <c r="K226">
        <v>0</v>
      </c>
      <c r="L226">
        <v>415</v>
      </c>
    </row>
    <row r="227" spans="1:12">
      <c r="A227" t="s">
        <v>700</v>
      </c>
      <c r="B227">
        <v>223</v>
      </c>
      <c r="E227" t="s">
        <v>1129</v>
      </c>
      <c r="F227">
        <v>701</v>
      </c>
      <c r="K227">
        <v>0</v>
      </c>
      <c r="L227">
        <v>416</v>
      </c>
    </row>
    <row r="228" spans="1:12">
      <c r="A228" t="s">
        <v>1588</v>
      </c>
      <c r="B228">
        <v>224</v>
      </c>
      <c r="E228" t="s">
        <v>1131</v>
      </c>
      <c r="F228">
        <v>702</v>
      </c>
      <c r="K228">
        <v>0</v>
      </c>
      <c r="L228">
        <v>417</v>
      </c>
    </row>
    <row r="229" spans="1:12">
      <c r="A229" t="s">
        <v>1588</v>
      </c>
      <c r="B229">
        <v>225</v>
      </c>
      <c r="E229" t="s">
        <v>1133</v>
      </c>
      <c r="F229">
        <v>703</v>
      </c>
      <c r="K229">
        <v>-67409.759999999995</v>
      </c>
      <c r="L229">
        <v>418</v>
      </c>
    </row>
    <row r="230" spans="1:12">
      <c r="A230" t="s">
        <v>1588</v>
      </c>
      <c r="B230">
        <v>226</v>
      </c>
      <c r="E230" t="s">
        <v>1135</v>
      </c>
      <c r="F230">
        <v>704</v>
      </c>
      <c r="K230">
        <v>-67409.759999999995</v>
      </c>
      <c r="L230">
        <v>419</v>
      </c>
    </row>
    <row r="231" spans="1:12">
      <c r="A231" t="s">
        <v>1588</v>
      </c>
      <c r="B231">
        <v>227</v>
      </c>
      <c r="E231" t="s">
        <v>1137</v>
      </c>
      <c r="F231">
        <v>705</v>
      </c>
      <c r="K231">
        <v>0</v>
      </c>
      <c r="L231">
        <v>420</v>
      </c>
    </row>
    <row r="232" spans="1:12">
      <c r="A232" t="s">
        <v>1588</v>
      </c>
      <c r="B232">
        <v>228</v>
      </c>
      <c r="E232" t="s">
        <v>1139</v>
      </c>
      <c r="F232">
        <v>706</v>
      </c>
      <c r="K232">
        <v>0</v>
      </c>
      <c r="L232">
        <v>421</v>
      </c>
    </row>
    <row r="233" spans="1:12">
      <c r="A233" t="s">
        <v>1588</v>
      </c>
      <c r="B233">
        <v>229</v>
      </c>
      <c r="E233" t="s">
        <v>1141</v>
      </c>
      <c r="F233">
        <v>707</v>
      </c>
      <c r="K233">
        <v>0</v>
      </c>
      <c r="L233">
        <v>422</v>
      </c>
    </row>
    <row r="234" spans="1:12">
      <c r="A234" t="s">
        <v>1588</v>
      </c>
      <c r="B234">
        <v>230</v>
      </c>
      <c r="E234" t="s">
        <v>1143</v>
      </c>
      <c r="F234">
        <v>708</v>
      </c>
      <c r="K234">
        <v>0</v>
      </c>
      <c r="L234">
        <v>423</v>
      </c>
    </row>
    <row r="235" spans="1:12">
      <c r="A235" t="s">
        <v>1588</v>
      </c>
      <c r="B235">
        <v>231</v>
      </c>
      <c r="E235" t="s">
        <v>1145</v>
      </c>
      <c r="F235">
        <v>709</v>
      </c>
      <c r="K235">
        <v>0</v>
      </c>
      <c r="L235">
        <v>424</v>
      </c>
    </row>
    <row r="236" spans="1:12">
      <c r="A236" t="s">
        <v>1588</v>
      </c>
      <c r="B236">
        <v>232</v>
      </c>
      <c r="E236" t="s">
        <v>1147</v>
      </c>
      <c r="F236">
        <v>710</v>
      </c>
      <c r="K236">
        <v>0</v>
      </c>
      <c r="L236">
        <v>425</v>
      </c>
    </row>
    <row r="237" spans="1:12">
      <c r="A237" t="s">
        <v>1588</v>
      </c>
      <c r="B237">
        <v>233</v>
      </c>
      <c r="E237" t="s">
        <v>1149</v>
      </c>
      <c r="F237">
        <v>711</v>
      </c>
      <c r="K237">
        <v>0</v>
      </c>
      <c r="L237">
        <v>426</v>
      </c>
    </row>
    <row r="238" spans="1:12">
      <c r="A238" t="s">
        <v>1588</v>
      </c>
      <c r="B238">
        <v>234</v>
      </c>
      <c r="E238" t="s">
        <v>1151</v>
      </c>
      <c r="F238">
        <v>712</v>
      </c>
      <c r="K238">
        <v>0</v>
      </c>
      <c r="L238">
        <v>427</v>
      </c>
    </row>
    <row r="239" spans="1:12">
      <c r="A239" t="s">
        <v>1588</v>
      </c>
      <c r="B239">
        <v>235</v>
      </c>
      <c r="E239" t="s">
        <v>1153</v>
      </c>
      <c r="F239">
        <v>713</v>
      </c>
      <c r="K239">
        <v>0</v>
      </c>
      <c r="L239">
        <v>428</v>
      </c>
    </row>
    <row r="240" spans="1:12">
      <c r="A240" t="s">
        <v>1588</v>
      </c>
      <c r="B240">
        <v>236</v>
      </c>
      <c r="E240" t="s">
        <v>1155</v>
      </c>
      <c r="F240">
        <v>714</v>
      </c>
      <c r="K240">
        <v>0</v>
      </c>
      <c r="L240">
        <v>429</v>
      </c>
    </row>
    <row r="241" spans="1:12">
      <c r="A241" t="s">
        <v>1588</v>
      </c>
      <c r="B241">
        <v>237</v>
      </c>
      <c r="E241" t="s">
        <v>1157</v>
      </c>
      <c r="F241">
        <v>715</v>
      </c>
      <c r="K241">
        <v>0</v>
      </c>
      <c r="L241">
        <v>430</v>
      </c>
    </row>
    <row r="242" spans="1:12">
      <c r="A242" t="s">
        <v>1588</v>
      </c>
      <c r="B242">
        <v>238</v>
      </c>
      <c r="E242" t="s">
        <v>1159</v>
      </c>
      <c r="F242">
        <v>716</v>
      </c>
      <c r="K242">
        <v>0</v>
      </c>
      <c r="L242">
        <v>431</v>
      </c>
    </row>
    <row r="243" spans="1:12">
      <c r="A243" t="s">
        <v>1588</v>
      </c>
      <c r="B243">
        <v>239</v>
      </c>
      <c r="E243" t="s">
        <v>1161</v>
      </c>
      <c r="F243">
        <v>717</v>
      </c>
      <c r="K243">
        <v>0</v>
      </c>
      <c r="L243">
        <v>432</v>
      </c>
    </row>
    <row r="244" spans="1:12">
      <c r="A244" t="s">
        <v>1588</v>
      </c>
      <c r="B244">
        <v>240</v>
      </c>
      <c r="E244" t="s">
        <v>1163</v>
      </c>
      <c r="F244">
        <v>718</v>
      </c>
      <c r="K244">
        <v>0</v>
      </c>
      <c r="L244">
        <v>433</v>
      </c>
    </row>
    <row r="245" spans="1:12">
      <c r="A245" t="s">
        <v>1588</v>
      </c>
      <c r="B245">
        <v>241</v>
      </c>
      <c r="E245" t="s">
        <v>1165</v>
      </c>
      <c r="F245">
        <v>719</v>
      </c>
      <c r="K245">
        <v>0</v>
      </c>
      <c r="L245">
        <v>434</v>
      </c>
    </row>
    <row r="246" spans="1:12">
      <c r="A246" t="s">
        <v>1588</v>
      </c>
      <c r="B246">
        <v>242</v>
      </c>
      <c r="E246" t="s">
        <v>1167</v>
      </c>
      <c r="F246">
        <v>720</v>
      </c>
      <c r="K246">
        <v>0</v>
      </c>
      <c r="L246">
        <v>435</v>
      </c>
    </row>
    <row r="247" spans="1:12">
      <c r="A247" t="s">
        <v>1588</v>
      </c>
      <c r="B247">
        <v>243</v>
      </c>
      <c r="E247" t="s">
        <v>1169</v>
      </c>
      <c r="F247">
        <v>721</v>
      </c>
      <c r="K247">
        <v>0</v>
      </c>
      <c r="L247">
        <v>436</v>
      </c>
    </row>
    <row r="248" spans="1:12">
      <c r="A248" t="s">
        <v>1588</v>
      </c>
      <c r="B248">
        <v>244</v>
      </c>
      <c r="E248" t="s">
        <v>1171</v>
      </c>
      <c r="F248">
        <v>722</v>
      </c>
      <c r="K248">
        <v>0</v>
      </c>
      <c r="L248">
        <v>437</v>
      </c>
    </row>
    <row r="249" spans="1:12">
      <c r="A249" t="s">
        <v>1588</v>
      </c>
      <c r="B249">
        <v>245</v>
      </c>
      <c r="E249" t="s">
        <v>1173</v>
      </c>
      <c r="F249">
        <v>723</v>
      </c>
      <c r="K249">
        <v>0</v>
      </c>
      <c r="L249">
        <v>438</v>
      </c>
    </row>
    <row r="250" spans="1:12">
      <c r="A250" t="s">
        <v>1588</v>
      </c>
      <c r="B250">
        <v>246</v>
      </c>
      <c r="E250" t="s">
        <v>1175</v>
      </c>
      <c r="F250">
        <v>724</v>
      </c>
      <c r="K250">
        <v>0</v>
      </c>
      <c r="L250">
        <v>439</v>
      </c>
    </row>
    <row r="251" spans="1:12">
      <c r="A251" t="s">
        <v>1588</v>
      </c>
      <c r="B251">
        <v>247</v>
      </c>
      <c r="E251" t="s">
        <v>1177</v>
      </c>
      <c r="F251">
        <v>725</v>
      </c>
      <c r="K251">
        <v>0</v>
      </c>
      <c r="L251">
        <v>440</v>
      </c>
    </row>
    <row r="252" spans="1:12">
      <c r="A252" t="s">
        <v>1588</v>
      </c>
      <c r="B252">
        <v>248</v>
      </c>
      <c r="E252" t="s">
        <v>1179</v>
      </c>
      <c r="F252">
        <v>726</v>
      </c>
      <c r="K252">
        <v>0</v>
      </c>
      <c r="L252">
        <v>441</v>
      </c>
    </row>
    <row r="253" spans="1:12">
      <c r="A253" t="s">
        <v>1588</v>
      </c>
      <c r="B253">
        <v>249</v>
      </c>
      <c r="E253" t="s">
        <v>1181</v>
      </c>
      <c r="F253">
        <v>727</v>
      </c>
      <c r="K253">
        <v>0</v>
      </c>
      <c r="L253">
        <v>442</v>
      </c>
    </row>
    <row r="254" spans="1:12">
      <c r="A254" t="s">
        <v>1588</v>
      </c>
      <c r="B254">
        <v>250</v>
      </c>
      <c r="E254" t="s">
        <v>1183</v>
      </c>
      <c r="F254">
        <v>728</v>
      </c>
      <c r="K254">
        <v>0</v>
      </c>
      <c r="L254">
        <v>443</v>
      </c>
    </row>
    <row r="255" spans="1:12">
      <c r="A255" t="s">
        <v>1589</v>
      </c>
      <c r="B255">
        <v>251</v>
      </c>
      <c r="E255" t="s">
        <v>1185</v>
      </c>
      <c r="F255">
        <v>729</v>
      </c>
      <c r="K255">
        <v>0</v>
      </c>
      <c r="L255">
        <v>444</v>
      </c>
    </row>
    <row r="256" spans="1:12">
      <c r="A256" t="s">
        <v>1589</v>
      </c>
      <c r="B256">
        <v>252</v>
      </c>
      <c r="E256" t="s">
        <v>1187</v>
      </c>
      <c r="F256">
        <v>730</v>
      </c>
      <c r="K256">
        <v>0</v>
      </c>
      <c r="L256">
        <v>445</v>
      </c>
    </row>
    <row r="257" spans="1:12">
      <c r="A257" t="s">
        <v>1589</v>
      </c>
      <c r="B257">
        <v>253</v>
      </c>
      <c r="E257" t="s">
        <v>1189</v>
      </c>
      <c r="F257">
        <v>731</v>
      </c>
      <c r="K257">
        <v>0</v>
      </c>
      <c r="L257">
        <v>446</v>
      </c>
    </row>
    <row r="258" spans="1:12">
      <c r="A258" t="s">
        <v>1589</v>
      </c>
      <c r="B258">
        <v>254</v>
      </c>
      <c r="E258" t="s">
        <v>1191</v>
      </c>
      <c r="F258">
        <v>732</v>
      </c>
      <c r="K258">
        <v>0</v>
      </c>
      <c r="L258">
        <v>447</v>
      </c>
    </row>
    <row r="259" spans="1:12">
      <c r="A259" t="s">
        <v>1589</v>
      </c>
      <c r="B259">
        <v>255</v>
      </c>
      <c r="E259" t="s">
        <v>1193</v>
      </c>
      <c r="F259">
        <v>733</v>
      </c>
      <c r="K259">
        <v>0</v>
      </c>
      <c r="L259">
        <v>448</v>
      </c>
    </row>
    <row r="260" spans="1:12">
      <c r="A260" t="s">
        <v>1589</v>
      </c>
      <c r="B260">
        <v>256</v>
      </c>
      <c r="E260" t="s">
        <v>1195</v>
      </c>
      <c r="F260">
        <v>734</v>
      </c>
      <c r="K260">
        <v>0</v>
      </c>
      <c r="L260">
        <v>449</v>
      </c>
    </row>
    <row r="261" spans="1:12">
      <c r="A261" t="s">
        <v>1589</v>
      </c>
      <c r="B261">
        <v>257</v>
      </c>
      <c r="E261" t="s">
        <v>1197</v>
      </c>
      <c r="F261">
        <v>735</v>
      </c>
      <c r="K261">
        <v>0</v>
      </c>
      <c r="L261">
        <v>450</v>
      </c>
    </row>
    <row r="262" spans="1:12">
      <c r="A262" t="s">
        <v>1589</v>
      </c>
      <c r="B262">
        <v>258</v>
      </c>
      <c r="E262" t="s">
        <v>1199</v>
      </c>
      <c r="F262">
        <v>736</v>
      </c>
      <c r="K262">
        <v>0</v>
      </c>
      <c r="L262">
        <v>451</v>
      </c>
    </row>
    <row r="263" spans="1:12">
      <c r="A263" t="s">
        <v>1589</v>
      </c>
      <c r="B263">
        <v>259</v>
      </c>
      <c r="E263" t="s">
        <v>1201</v>
      </c>
      <c r="F263">
        <v>737</v>
      </c>
      <c r="K263">
        <v>0</v>
      </c>
      <c r="L263">
        <v>452</v>
      </c>
    </row>
    <row r="264" spans="1:12">
      <c r="A264" t="s">
        <v>1589</v>
      </c>
      <c r="B264">
        <v>260</v>
      </c>
      <c r="E264" t="s">
        <v>1203</v>
      </c>
      <c r="F264">
        <v>738</v>
      </c>
      <c r="K264">
        <v>0</v>
      </c>
      <c r="L264">
        <v>453</v>
      </c>
    </row>
    <row r="265" spans="1:12">
      <c r="A265" t="s">
        <v>1589</v>
      </c>
      <c r="B265">
        <v>261</v>
      </c>
      <c r="E265" t="s">
        <v>1205</v>
      </c>
      <c r="F265">
        <v>739</v>
      </c>
      <c r="K265">
        <v>0</v>
      </c>
      <c r="L265">
        <v>454</v>
      </c>
    </row>
    <row r="266" spans="1:12">
      <c r="A266" t="s">
        <v>1589</v>
      </c>
      <c r="B266">
        <v>262</v>
      </c>
      <c r="E266" t="s">
        <v>1207</v>
      </c>
      <c r="F266">
        <v>740</v>
      </c>
      <c r="K266">
        <v>0</v>
      </c>
      <c r="L266">
        <v>455</v>
      </c>
    </row>
    <row r="267" spans="1:12">
      <c r="A267" t="s">
        <v>1589</v>
      </c>
      <c r="B267">
        <v>263</v>
      </c>
      <c r="E267" t="s">
        <v>1209</v>
      </c>
      <c r="F267">
        <v>741</v>
      </c>
      <c r="K267">
        <v>0</v>
      </c>
      <c r="L267">
        <v>456</v>
      </c>
    </row>
    <row r="268" spans="1:12">
      <c r="A268" t="s">
        <v>1589</v>
      </c>
      <c r="B268">
        <v>264</v>
      </c>
      <c r="E268" t="s">
        <v>1211</v>
      </c>
      <c r="F268">
        <v>742</v>
      </c>
      <c r="K268">
        <v>0</v>
      </c>
      <c r="L268">
        <v>457</v>
      </c>
    </row>
    <row r="269" spans="1:12">
      <c r="A269" t="s">
        <v>1589</v>
      </c>
      <c r="B269">
        <v>265</v>
      </c>
      <c r="E269" t="s">
        <v>1213</v>
      </c>
      <c r="F269">
        <v>743</v>
      </c>
      <c r="K269">
        <v>0</v>
      </c>
      <c r="L269">
        <v>458</v>
      </c>
    </row>
    <row r="270" spans="1:12">
      <c r="A270" t="s">
        <v>1589</v>
      </c>
      <c r="B270">
        <v>266</v>
      </c>
      <c r="E270" t="s">
        <v>1215</v>
      </c>
      <c r="F270">
        <v>744</v>
      </c>
      <c r="K270">
        <v>0</v>
      </c>
      <c r="L270">
        <v>459</v>
      </c>
    </row>
    <row r="271" spans="1:12">
      <c r="A271" t="s">
        <v>1589</v>
      </c>
      <c r="B271">
        <v>267</v>
      </c>
      <c r="E271" t="s">
        <v>1217</v>
      </c>
      <c r="F271">
        <v>745</v>
      </c>
      <c r="K271">
        <v>0</v>
      </c>
      <c r="L271">
        <v>460</v>
      </c>
    </row>
    <row r="272" spans="1:12">
      <c r="A272" t="s">
        <v>1589</v>
      </c>
      <c r="B272">
        <v>268</v>
      </c>
      <c r="E272" t="s">
        <v>1219</v>
      </c>
      <c r="F272">
        <v>746</v>
      </c>
      <c r="K272">
        <v>0</v>
      </c>
      <c r="L272">
        <v>461</v>
      </c>
    </row>
    <row r="273" spans="1:12">
      <c r="A273" t="s">
        <v>1589</v>
      </c>
      <c r="B273">
        <v>269</v>
      </c>
      <c r="E273" t="s">
        <v>1221</v>
      </c>
      <c r="F273">
        <v>747</v>
      </c>
      <c r="K273">
        <v>-1807799.76</v>
      </c>
      <c r="L273">
        <v>462</v>
      </c>
    </row>
    <row r="274" spans="1:12">
      <c r="A274" t="s">
        <v>1589</v>
      </c>
      <c r="B274">
        <v>270</v>
      </c>
      <c r="E274" t="s">
        <v>1223</v>
      </c>
      <c r="F274">
        <v>748</v>
      </c>
      <c r="K274">
        <v>0</v>
      </c>
      <c r="L274">
        <v>463</v>
      </c>
    </row>
    <row r="275" spans="1:12">
      <c r="A275" t="s">
        <v>1589</v>
      </c>
      <c r="B275">
        <v>271</v>
      </c>
      <c r="E275" t="s">
        <v>1225</v>
      </c>
      <c r="F275">
        <v>749</v>
      </c>
      <c r="K275">
        <v>0</v>
      </c>
      <c r="L275">
        <v>464</v>
      </c>
    </row>
    <row r="276" spans="1:12">
      <c r="A276" t="s">
        <v>1589</v>
      </c>
      <c r="B276">
        <v>272</v>
      </c>
      <c r="E276" t="s">
        <v>1227</v>
      </c>
      <c r="F276">
        <v>750</v>
      </c>
      <c r="K276">
        <v>0</v>
      </c>
      <c r="L276">
        <v>465</v>
      </c>
    </row>
    <row r="277" spans="1:12">
      <c r="A277" t="s">
        <v>1589</v>
      </c>
      <c r="B277">
        <v>273</v>
      </c>
      <c r="E277" t="s">
        <v>1229</v>
      </c>
      <c r="F277">
        <v>751</v>
      </c>
      <c r="K277">
        <v>0</v>
      </c>
      <c r="L277">
        <v>466</v>
      </c>
    </row>
    <row r="278" spans="1:12">
      <c r="A278" t="s">
        <v>1589</v>
      </c>
      <c r="B278">
        <v>274</v>
      </c>
      <c r="E278" t="s">
        <v>1231</v>
      </c>
      <c r="F278">
        <v>752</v>
      </c>
      <c r="K278">
        <v>0</v>
      </c>
      <c r="L278">
        <v>467</v>
      </c>
    </row>
    <row r="279" spans="1:12">
      <c r="A279" t="s">
        <v>1589</v>
      </c>
      <c r="B279">
        <v>275</v>
      </c>
      <c r="E279" t="s">
        <v>1233</v>
      </c>
      <c r="F279">
        <v>753</v>
      </c>
      <c r="K279">
        <v>0</v>
      </c>
      <c r="L279">
        <v>468</v>
      </c>
    </row>
    <row r="280" spans="1:12">
      <c r="A280" t="s">
        <v>1589</v>
      </c>
      <c r="B280">
        <v>276</v>
      </c>
      <c r="E280" t="s">
        <v>1235</v>
      </c>
      <c r="F280">
        <v>754</v>
      </c>
      <c r="K280">
        <v>0</v>
      </c>
      <c r="L280">
        <v>469</v>
      </c>
    </row>
    <row r="281" spans="1:12">
      <c r="A281" t="s">
        <v>1589</v>
      </c>
      <c r="B281">
        <v>277</v>
      </c>
      <c r="E281" t="s">
        <v>1237</v>
      </c>
      <c r="F281">
        <v>755</v>
      </c>
      <c r="K281">
        <v>0</v>
      </c>
      <c r="L281">
        <v>470</v>
      </c>
    </row>
    <row r="282" spans="1:12">
      <c r="A282" t="s">
        <v>1589</v>
      </c>
      <c r="B282">
        <v>278</v>
      </c>
      <c r="E282" t="s">
        <v>1239</v>
      </c>
      <c r="F282">
        <v>756</v>
      </c>
      <c r="K282">
        <v>0</v>
      </c>
      <c r="L282">
        <v>471</v>
      </c>
    </row>
    <row r="283" spans="1:12">
      <c r="A283" t="s">
        <v>1589</v>
      </c>
      <c r="B283">
        <v>279</v>
      </c>
      <c r="E283" t="s">
        <v>1241</v>
      </c>
      <c r="F283">
        <v>757</v>
      </c>
      <c r="K283">
        <v>0</v>
      </c>
      <c r="L283">
        <v>472</v>
      </c>
    </row>
    <row r="284" spans="1:12">
      <c r="A284" t="s">
        <v>1589</v>
      </c>
      <c r="B284">
        <v>280</v>
      </c>
      <c r="E284" t="s">
        <v>1243</v>
      </c>
      <c r="F284">
        <v>758</v>
      </c>
      <c r="K284">
        <v>-1807799.76</v>
      </c>
      <c r="L284">
        <v>473</v>
      </c>
    </row>
    <row r="285" spans="1:12">
      <c r="A285" t="s">
        <v>1589</v>
      </c>
      <c r="B285">
        <v>281</v>
      </c>
      <c r="E285" t="s">
        <v>1245</v>
      </c>
      <c r="F285">
        <v>759</v>
      </c>
      <c r="K285">
        <v>0</v>
      </c>
      <c r="L285">
        <v>474</v>
      </c>
    </row>
    <row r="286" spans="1:12">
      <c r="A286" t="s">
        <v>1589</v>
      </c>
      <c r="B286">
        <v>282</v>
      </c>
      <c r="E286" t="s">
        <v>1247</v>
      </c>
      <c r="F286">
        <v>760</v>
      </c>
      <c r="K286">
        <v>-1807799.76</v>
      </c>
      <c r="L286">
        <v>475</v>
      </c>
    </row>
    <row r="287" spans="1:12">
      <c r="A287" t="s">
        <v>1589</v>
      </c>
      <c r="B287">
        <v>283</v>
      </c>
      <c r="E287" t="s">
        <v>1249</v>
      </c>
      <c r="F287">
        <v>761</v>
      </c>
      <c r="K287">
        <v>0</v>
      </c>
      <c r="L287">
        <v>476</v>
      </c>
    </row>
    <row r="288" spans="1:12">
      <c r="A288" t="s">
        <v>1589</v>
      </c>
      <c r="B288">
        <v>284</v>
      </c>
      <c r="E288" t="s">
        <v>1251</v>
      </c>
      <c r="F288">
        <v>762</v>
      </c>
      <c r="K288">
        <v>0</v>
      </c>
      <c r="L288">
        <v>477</v>
      </c>
    </row>
    <row r="289" spans="1:12">
      <c r="A289" t="s">
        <v>1589</v>
      </c>
      <c r="B289">
        <v>285</v>
      </c>
      <c r="E289" t="s">
        <v>1253</v>
      </c>
      <c r="F289">
        <v>763</v>
      </c>
      <c r="K289">
        <v>0</v>
      </c>
      <c r="L289">
        <v>478</v>
      </c>
    </row>
    <row r="290" spans="1:12">
      <c r="A290" t="s">
        <v>1589</v>
      </c>
      <c r="B290">
        <v>286</v>
      </c>
      <c r="E290" t="s">
        <v>1255</v>
      </c>
      <c r="F290">
        <v>764</v>
      </c>
      <c r="K290">
        <v>0</v>
      </c>
      <c r="L290">
        <v>479</v>
      </c>
    </row>
    <row r="291" spans="1:12">
      <c r="A291" t="s">
        <v>1589</v>
      </c>
      <c r="B291">
        <v>287</v>
      </c>
      <c r="E291" t="s">
        <v>1257</v>
      </c>
      <c r="F291">
        <v>765</v>
      </c>
      <c r="K291">
        <v>0</v>
      </c>
      <c r="L291">
        <v>480</v>
      </c>
    </row>
    <row r="292" spans="1:12">
      <c r="A292" t="s">
        <v>1589</v>
      </c>
      <c r="B292">
        <v>288</v>
      </c>
      <c r="E292" t="s">
        <v>1259</v>
      </c>
      <c r="F292">
        <v>766</v>
      </c>
      <c r="K292">
        <v>0</v>
      </c>
      <c r="L292">
        <v>481</v>
      </c>
    </row>
    <row r="293" spans="1:12">
      <c r="A293" t="s">
        <v>1589</v>
      </c>
      <c r="B293">
        <v>289</v>
      </c>
      <c r="E293" t="s">
        <v>1261</v>
      </c>
      <c r="F293">
        <v>767</v>
      </c>
      <c r="K293">
        <v>0</v>
      </c>
      <c r="L293">
        <v>482</v>
      </c>
    </row>
    <row r="294" spans="1:12">
      <c r="A294" t="s">
        <v>1589</v>
      </c>
      <c r="B294">
        <v>290</v>
      </c>
      <c r="E294" t="s">
        <v>1263</v>
      </c>
      <c r="F294">
        <v>768</v>
      </c>
      <c r="K294">
        <v>0</v>
      </c>
      <c r="L294">
        <v>483</v>
      </c>
    </row>
    <row r="295" spans="1:12">
      <c r="A295" t="s">
        <v>1589</v>
      </c>
      <c r="B295">
        <v>291</v>
      </c>
      <c r="E295" t="s">
        <v>1265</v>
      </c>
      <c r="F295">
        <v>769</v>
      </c>
      <c r="K295">
        <v>0</v>
      </c>
      <c r="L295">
        <v>484</v>
      </c>
    </row>
    <row r="296" spans="1:12">
      <c r="A296" t="s">
        <v>1589</v>
      </c>
      <c r="B296">
        <v>292</v>
      </c>
      <c r="E296" t="s">
        <v>1267</v>
      </c>
      <c r="F296">
        <v>770</v>
      </c>
      <c r="K296">
        <v>0</v>
      </c>
      <c r="L296">
        <v>485</v>
      </c>
    </row>
    <row r="297" spans="1:12">
      <c r="A297" t="s">
        <v>1589</v>
      </c>
      <c r="B297">
        <v>293</v>
      </c>
      <c r="E297" t="s">
        <v>1269</v>
      </c>
      <c r="F297">
        <v>771</v>
      </c>
      <c r="K297">
        <v>0</v>
      </c>
      <c r="L297">
        <v>486</v>
      </c>
    </row>
    <row r="298" spans="1:12">
      <c r="A298" t="s">
        <v>1589</v>
      </c>
      <c r="B298">
        <v>294</v>
      </c>
      <c r="E298" t="s">
        <v>1271</v>
      </c>
      <c r="F298">
        <v>772</v>
      </c>
      <c r="K298">
        <v>0</v>
      </c>
      <c r="L298">
        <v>487</v>
      </c>
    </row>
    <row r="299" spans="1:12">
      <c r="A299" t="s">
        <v>1589</v>
      </c>
      <c r="B299">
        <v>295</v>
      </c>
      <c r="E299" t="s">
        <v>1273</v>
      </c>
      <c r="F299">
        <v>773</v>
      </c>
      <c r="K299">
        <v>0</v>
      </c>
      <c r="L299">
        <v>488</v>
      </c>
    </row>
    <row r="300" spans="1:12">
      <c r="A300" t="s">
        <v>1589</v>
      </c>
      <c r="B300">
        <v>296</v>
      </c>
      <c r="E300" t="s">
        <v>1275</v>
      </c>
      <c r="F300">
        <v>774</v>
      </c>
      <c r="K300">
        <v>0</v>
      </c>
      <c r="L300">
        <v>489</v>
      </c>
    </row>
    <row r="301" spans="1:12">
      <c r="A301" t="s">
        <v>1589</v>
      </c>
      <c r="B301">
        <v>297</v>
      </c>
      <c r="E301" t="s">
        <v>1277</v>
      </c>
      <c r="F301">
        <v>775</v>
      </c>
      <c r="K301">
        <v>0</v>
      </c>
      <c r="L301">
        <v>490</v>
      </c>
    </row>
    <row r="302" spans="1:12">
      <c r="A302" t="s">
        <v>1589</v>
      </c>
      <c r="B302">
        <v>298</v>
      </c>
      <c r="E302" t="s">
        <v>1279</v>
      </c>
      <c r="F302">
        <v>776</v>
      </c>
      <c r="K302">
        <v>0</v>
      </c>
      <c r="L302">
        <v>491</v>
      </c>
    </row>
    <row r="303" spans="1:12">
      <c r="A303" t="s">
        <v>1589</v>
      </c>
      <c r="B303">
        <v>299</v>
      </c>
      <c r="E303" t="s">
        <v>1281</v>
      </c>
      <c r="F303">
        <v>777</v>
      </c>
      <c r="K303">
        <v>0</v>
      </c>
      <c r="L303">
        <v>492</v>
      </c>
    </row>
    <row r="304" spans="1:12">
      <c r="A304" t="s">
        <v>1589</v>
      </c>
      <c r="B304">
        <v>300</v>
      </c>
      <c r="E304" t="s">
        <v>1283</v>
      </c>
      <c r="F304">
        <v>778</v>
      </c>
      <c r="K304">
        <v>0</v>
      </c>
      <c r="L304">
        <v>493</v>
      </c>
    </row>
    <row r="305" spans="1:12">
      <c r="A305" t="s">
        <v>1589</v>
      </c>
      <c r="B305">
        <v>301</v>
      </c>
      <c r="E305" t="s">
        <v>1285</v>
      </c>
      <c r="F305">
        <v>779</v>
      </c>
      <c r="K305">
        <v>0</v>
      </c>
      <c r="L305">
        <v>494</v>
      </c>
    </row>
    <row r="306" spans="1:12">
      <c r="A306" t="s">
        <v>84</v>
      </c>
      <c r="B306">
        <v>302</v>
      </c>
      <c r="E306" t="s">
        <v>1287</v>
      </c>
      <c r="F306">
        <v>780</v>
      </c>
      <c r="K306">
        <v>0</v>
      </c>
      <c r="L306">
        <v>495</v>
      </c>
    </row>
    <row r="307" spans="1:12">
      <c r="A307" t="s">
        <v>84</v>
      </c>
      <c r="B307">
        <v>303</v>
      </c>
      <c r="E307" t="s">
        <v>1289</v>
      </c>
      <c r="F307">
        <v>781</v>
      </c>
      <c r="K307">
        <v>0</v>
      </c>
      <c r="L307">
        <v>496</v>
      </c>
    </row>
    <row r="308" spans="1:12">
      <c r="A308" t="s">
        <v>84</v>
      </c>
      <c r="B308">
        <v>304</v>
      </c>
      <c r="E308" t="s">
        <v>1291</v>
      </c>
      <c r="F308">
        <v>782</v>
      </c>
      <c r="K308">
        <v>0</v>
      </c>
      <c r="L308">
        <v>497</v>
      </c>
    </row>
    <row r="309" spans="1:12">
      <c r="A309" t="s">
        <v>84</v>
      </c>
      <c r="B309">
        <v>305</v>
      </c>
      <c r="E309" t="s">
        <v>1293</v>
      </c>
      <c r="F309">
        <v>783</v>
      </c>
      <c r="K309">
        <v>0</v>
      </c>
      <c r="L309">
        <v>498</v>
      </c>
    </row>
    <row r="310" spans="1:12">
      <c r="A310" t="s">
        <v>84</v>
      </c>
      <c r="B310">
        <v>306</v>
      </c>
      <c r="E310" t="s">
        <v>1295</v>
      </c>
      <c r="F310">
        <v>784</v>
      </c>
      <c r="K310">
        <v>0</v>
      </c>
      <c r="L310">
        <v>499</v>
      </c>
    </row>
    <row r="311" spans="1:12">
      <c r="A311" t="s">
        <v>84</v>
      </c>
      <c r="B311">
        <v>307</v>
      </c>
      <c r="E311" t="s">
        <v>1297</v>
      </c>
      <c r="F311">
        <v>785</v>
      </c>
      <c r="K311">
        <v>0</v>
      </c>
      <c r="L311">
        <v>500</v>
      </c>
    </row>
    <row r="312" spans="1:12">
      <c r="A312" t="s">
        <v>84</v>
      </c>
      <c r="B312">
        <v>308</v>
      </c>
      <c r="E312" t="s">
        <v>1299</v>
      </c>
      <c r="F312">
        <v>786</v>
      </c>
      <c r="K312">
        <v>0</v>
      </c>
      <c r="L312">
        <v>501</v>
      </c>
    </row>
    <row r="313" spans="1:12">
      <c r="A313" t="s">
        <v>84</v>
      </c>
      <c r="B313">
        <v>309</v>
      </c>
      <c r="E313" t="s">
        <v>1301</v>
      </c>
      <c r="F313">
        <v>787</v>
      </c>
      <c r="K313">
        <v>0</v>
      </c>
      <c r="L313">
        <v>502</v>
      </c>
    </row>
    <row r="314" spans="1:12">
      <c r="A314" t="s">
        <v>84</v>
      </c>
      <c r="B314">
        <v>310</v>
      </c>
      <c r="E314" t="s">
        <v>1303</v>
      </c>
      <c r="F314">
        <v>788</v>
      </c>
      <c r="K314">
        <v>0</v>
      </c>
      <c r="L314">
        <v>503</v>
      </c>
    </row>
    <row r="315" spans="1:12">
      <c r="A315" t="s">
        <v>84</v>
      </c>
      <c r="B315">
        <v>311</v>
      </c>
      <c r="E315" t="s">
        <v>1305</v>
      </c>
      <c r="F315">
        <v>789</v>
      </c>
      <c r="K315">
        <v>0</v>
      </c>
      <c r="L315">
        <v>504</v>
      </c>
    </row>
    <row r="316" spans="1:12">
      <c r="A316" t="s">
        <v>84</v>
      </c>
      <c r="B316">
        <v>312</v>
      </c>
      <c r="E316" t="s">
        <v>1307</v>
      </c>
      <c r="F316">
        <v>790</v>
      </c>
      <c r="K316">
        <v>0</v>
      </c>
      <c r="L316">
        <v>505</v>
      </c>
    </row>
    <row r="317" spans="1:12">
      <c r="A317" t="s">
        <v>84</v>
      </c>
      <c r="B317">
        <v>313</v>
      </c>
      <c r="E317" t="s">
        <v>1309</v>
      </c>
      <c r="F317">
        <v>791</v>
      </c>
      <c r="K317">
        <v>0</v>
      </c>
      <c r="L317">
        <v>506</v>
      </c>
    </row>
    <row r="318" spans="1:12">
      <c r="A318" t="s">
        <v>84</v>
      </c>
      <c r="B318">
        <v>314</v>
      </c>
      <c r="E318" t="s">
        <v>1311</v>
      </c>
      <c r="F318">
        <v>792</v>
      </c>
      <c r="K318">
        <v>0</v>
      </c>
      <c r="L318">
        <v>507</v>
      </c>
    </row>
    <row r="319" spans="1:12">
      <c r="A319" t="s">
        <v>84</v>
      </c>
      <c r="B319">
        <v>315</v>
      </c>
      <c r="E319" t="s">
        <v>1313</v>
      </c>
      <c r="F319">
        <v>793</v>
      </c>
      <c r="K319">
        <v>0</v>
      </c>
      <c r="L319">
        <v>508</v>
      </c>
    </row>
    <row r="320" spans="1:12">
      <c r="A320" t="s">
        <v>84</v>
      </c>
      <c r="B320">
        <v>316</v>
      </c>
      <c r="E320" t="s">
        <v>1315</v>
      </c>
      <c r="F320">
        <v>794</v>
      </c>
      <c r="K320">
        <v>0</v>
      </c>
      <c r="L320">
        <v>509</v>
      </c>
    </row>
    <row r="321" spans="1:12">
      <c r="A321" t="s">
        <v>84</v>
      </c>
      <c r="B321">
        <v>317</v>
      </c>
      <c r="E321" t="s">
        <v>1317</v>
      </c>
      <c r="F321">
        <v>795</v>
      </c>
      <c r="K321">
        <v>0</v>
      </c>
      <c r="L321">
        <v>510</v>
      </c>
    </row>
    <row r="322" spans="1:12">
      <c r="A322" t="s">
        <v>84</v>
      </c>
      <c r="B322">
        <v>318</v>
      </c>
      <c r="E322" t="s">
        <v>1319</v>
      </c>
      <c r="F322">
        <v>796</v>
      </c>
      <c r="K322">
        <v>0</v>
      </c>
      <c r="L322">
        <v>511</v>
      </c>
    </row>
    <row r="323" spans="1:12">
      <c r="A323" t="s">
        <v>84</v>
      </c>
      <c r="B323">
        <v>319</v>
      </c>
      <c r="E323" t="s">
        <v>1321</v>
      </c>
      <c r="F323">
        <v>797</v>
      </c>
      <c r="K323">
        <v>0</v>
      </c>
      <c r="L323">
        <v>512</v>
      </c>
    </row>
    <row r="324" spans="1:12">
      <c r="A324" t="s">
        <v>84</v>
      </c>
      <c r="B324">
        <v>320</v>
      </c>
      <c r="E324" t="s">
        <v>1323</v>
      </c>
      <c r="F324">
        <v>798</v>
      </c>
      <c r="K324">
        <v>0</v>
      </c>
      <c r="L324">
        <v>513</v>
      </c>
    </row>
    <row r="325" spans="1:12">
      <c r="A325" t="s">
        <v>84</v>
      </c>
      <c r="B325">
        <v>321</v>
      </c>
      <c r="E325" t="s">
        <v>1325</v>
      </c>
      <c r="F325">
        <v>799</v>
      </c>
      <c r="K325">
        <v>0</v>
      </c>
      <c r="L325">
        <v>514</v>
      </c>
    </row>
    <row r="326" spans="1:12">
      <c r="A326" t="s">
        <v>84</v>
      </c>
      <c r="B326">
        <v>322</v>
      </c>
      <c r="E326" t="s">
        <v>1327</v>
      </c>
      <c r="F326">
        <v>800</v>
      </c>
      <c r="K326">
        <v>0</v>
      </c>
      <c r="L326">
        <v>515</v>
      </c>
    </row>
    <row r="327" spans="1:12">
      <c r="A327" t="s">
        <v>84</v>
      </c>
      <c r="B327">
        <v>323</v>
      </c>
      <c r="E327" t="s">
        <v>1329</v>
      </c>
      <c r="F327">
        <v>801</v>
      </c>
      <c r="K327">
        <v>0</v>
      </c>
      <c r="L327">
        <v>516</v>
      </c>
    </row>
    <row r="328" spans="1:12">
      <c r="A328" t="s">
        <v>1548</v>
      </c>
      <c r="B328">
        <v>324</v>
      </c>
      <c r="E328" t="s">
        <v>1331</v>
      </c>
      <c r="F328">
        <v>802</v>
      </c>
      <c r="K328">
        <v>0</v>
      </c>
      <c r="L328">
        <v>517</v>
      </c>
    </row>
    <row r="329" spans="1:12">
      <c r="A329" t="s">
        <v>1548</v>
      </c>
      <c r="B329">
        <v>325</v>
      </c>
      <c r="E329" t="s">
        <v>1333</v>
      </c>
      <c r="F329">
        <v>803</v>
      </c>
      <c r="K329">
        <v>0</v>
      </c>
      <c r="L329">
        <v>518</v>
      </c>
    </row>
    <row r="330" spans="1:12">
      <c r="A330" t="s">
        <v>1548</v>
      </c>
      <c r="B330">
        <v>326</v>
      </c>
      <c r="E330" t="s">
        <v>1335</v>
      </c>
      <c r="F330">
        <v>804</v>
      </c>
      <c r="K330">
        <v>0</v>
      </c>
      <c r="L330">
        <v>519</v>
      </c>
    </row>
    <row r="331" spans="1:12">
      <c r="A331" t="s">
        <v>1548</v>
      </c>
      <c r="B331">
        <v>327</v>
      </c>
      <c r="E331" t="s">
        <v>1337</v>
      </c>
      <c r="F331">
        <v>805</v>
      </c>
      <c r="K331">
        <v>0</v>
      </c>
      <c r="L331">
        <v>520</v>
      </c>
    </row>
    <row r="332" spans="1:12">
      <c r="A332" t="s">
        <v>1548</v>
      </c>
      <c r="B332">
        <v>328</v>
      </c>
      <c r="E332" t="s">
        <v>1339</v>
      </c>
      <c r="F332">
        <v>806</v>
      </c>
      <c r="K332">
        <v>0</v>
      </c>
      <c r="L332">
        <v>521</v>
      </c>
    </row>
    <row r="333" spans="1:12">
      <c r="A333" t="s">
        <v>1548</v>
      </c>
      <c r="B333">
        <v>329</v>
      </c>
      <c r="E333" t="s">
        <v>1341</v>
      </c>
      <c r="F333">
        <v>807</v>
      </c>
      <c r="K333">
        <v>0</v>
      </c>
      <c r="L333">
        <v>522</v>
      </c>
    </row>
    <row r="334" spans="1:12">
      <c r="A334" t="s">
        <v>1548</v>
      </c>
      <c r="B334">
        <v>330</v>
      </c>
      <c r="E334" t="s">
        <v>1343</v>
      </c>
      <c r="F334">
        <v>808</v>
      </c>
      <c r="K334">
        <v>0</v>
      </c>
      <c r="L334">
        <v>523</v>
      </c>
    </row>
    <row r="335" spans="1:12">
      <c r="A335" t="s">
        <v>1548</v>
      </c>
      <c r="B335">
        <v>331</v>
      </c>
      <c r="E335" t="s">
        <v>1345</v>
      </c>
      <c r="F335">
        <v>809</v>
      </c>
      <c r="K335">
        <v>0</v>
      </c>
      <c r="L335">
        <v>524</v>
      </c>
    </row>
    <row r="336" spans="1:12">
      <c r="A336" t="s">
        <v>1548</v>
      </c>
      <c r="B336">
        <v>332</v>
      </c>
      <c r="E336" t="s">
        <v>1788</v>
      </c>
      <c r="F336">
        <v>810</v>
      </c>
      <c r="K336">
        <v>0</v>
      </c>
      <c r="L336">
        <v>525</v>
      </c>
    </row>
    <row r="337" spans="1:12">
      <c r="A337" t="s">
        <v>1548</v>
      </c>
      <c r="B337">
        <v>333</v>
      </c>
      <c r="E337" t="s">
        <v>1789</v>
      </c>
      <c r="F337">
        <v>811</v>
      </c>
      <c r="K337">
        <v>0</v>
      </c>
      <c r="L337">
        <v>526</v>
      </c>
    </row>
    <row r="338" spans="1:12">
      <c r="A338" t="s">
        <v>1548</v>
      </c>
      <c r="B338">
        <v>334</v>
      </c>
      <c r="E338" t="s">
        <v>1349</v>
      </c>
      <c r="F338">
        <v>812</v>
      </c>
      <c r="K338">
        <v>0</v>
      </c>
      <c r="L338">
        <v>527</v>
      </c>
    </row>
    <row r="339" spans="1:12">
      <c r="A339" t="s">
        <v>1548</v>
      </c>
      <c r="B339">
        <v>335</v>
      </c>
      <c r="E339" t="s">
        <v>1351</v>
      </c>
      <c r="F339">
        <v>813</v>
      </c>
      <c r="K339">
        <v>0</v>
      </c>
      <c r="L339">
        <v>528</v>
      </c>
    </row>
    <row r="340" spans="1:12">
      <c r="A340" t="s">
        <v>1548</v>
      </c>
      <c r="B340">
        <v>336</v>
      </c>
      <c r="E340" t="s">
        <v>1353</v>
      </c>
      <c r="F340">
        <v>814</v>
      </c>
      <c r="K340">
        <v>0</v>
      </c>
      <c r="L340">
        <v>529</v>
      </c>
    </row>
    <row r="341" spans="1:12">
      <c r="A341" t="s">
        <v>1548</v>
      </c>
      <c r="B341">
        <v>337</v>
      </c>
      <c r="E341" t="s">
        <v>1355</v>
      </c>
      <c r="F341">
        <v>815</v>
      </c>
      <c r="K341">
        <v>0</v>
      </c>
      <c r="L341">
        <v>530</v>
      </c>
    </row>
    <row r="342" spans="1:12">
      <c r="A342" t="s">
        <v>1548</v>
      </c>
      <c r="B342">
        <v>338</v>
      </c>
      <c r="E342" t="s">
        <v>1357</v>
      </c>
      <c r="F342">
        <v>816</v>
      </c>
      <c r="K342">
        <v>0</v>
      </c>
      <c r="L342">
        <v>531</v>
      </c>
    </row>
    <row r="343" spans="1:12">
      <c r="A343" t="s">
        <v>1548</v>
      </c>
      <c r="B343">
        <v>339</v>
      </c>
      <c r="E343" t="s">
        <v>1359</v>
      </c>
      <c r="F343">
        <v>817</v>
      </c>
      <c r="K343">
        <v>-670991.06999999995</v>
      </c>
      <c r="L343">
        <v>532</v>
      </c>
    </row>
    <row r="344" spans="1:12">
      <c r="A344" t="s">
        <v>1548</v>
      </c>
      <c r="B344">
        <v>340</v>
      </c>
      <c r="E344" t="s">
        <v>1361</v>
      </c>
      <c r="F344">
        <v>818</v>
      </c>
      <c r="K344">
        <v>0</v>
      </c>
      <c r="L344">
        <v>533</v>
      </c>
    </row>
    <row r="345" spans="1:12">
      <c r="A345" t="s">
        <v>1548</v>
      </c>
      <c r="B345">
        <v>341</v>
      </c>
      <c r="E345" t="s">
        <v>1363</v>
      </c>
      <c r="F345">
        <v>819</v>
      </c>
      <c r="K345">
        <v>0</v>
      </c>
      <c r="L345">
        <v>534</v>
      </c>
    </row>
    <row r="346" spans="1:12">
      <c r="A346" t="s">
        <v>1548</v>
      </c>
      <c r="B346">
        <v>342</v>
      </c>
      <c r="E346" t="s">
        <v>1365</v>
      </c>
      <c r="F346">
        <v>820</v>
      </c>
      <c r="K346">
        <v>0</v>
      </c>
      <c r="L346">
        <v>535</v>
      </c>
    </row>
    <row r="347" spans="1:12">
      <c r="A347" t="s">
        <v>1548</v>
      </c>
      <c r="B347">
        <v>343</v>
      </c>
      <c r="E347" t="s">
        <v>1367</v>
      </c>
      <c r="F347">
        <v>821</v>
      </c>
      <c r="K347">
        <v>0</v>
      </c>
      <c r="L347">
        <v>536</v>
      </c>
    </row>
    <row r="348" spans="1:12">
      <c r="A348" t="s">
        <v>1548</v>
      </c>
      <c r="B348">
        <v>344</v>
      </c>
      <c r="E348" t="s">
        <v>1369</v>
      </c>
      <c r="F348">
        <v>822</v>
      </c>
      <c r="K348">
        <v>0</v>
      </c>
      <c r="L348">
        <v>537</v>
      </c>
    </row>
    <row r="349" spans="1:12">
      <c r="A349" t="s">
        <v>1548</v>
      </c>
      <c r="B349">
        <v>345</v>
      </c>
      <c r="E349" t="s">
        <v>1371</v>
      </c>
      <c r="F349">
        <v>823</v>
      </c>
      <c r="K349">
        <v>0</v>
      </c>
      <c r="L349">
        <v>538</v>
      </c>
    </row>
    <row r="350" spans="1:12">
      <c r="A350" t="s">
        <v>1548</v>
      </c>
      <c r="B350">
        <v>346</v>
      </c>
      <c r="E350" t="s">
        <v>1373</v>
      </c>
      <c r="F350">
        <v>824</v>
      </c>
      <c r="K350">
        <v>0</v>
      </c>
      <c r="L350">
        <v>539</v>
      </c>
    </row>
    <row r="351" spans="1:12">
      <c r="A351" t="s">
        <v>1548</v>
      </c>
      <c r="B351">
        <v>347</v>
      </c>
      <c r="E351" t="s">
        <v>1375</v>
      </c>
      <c r="F351">
        <v>825</v>
      </c>
      <c r="K351">
        <v>0</v>
      </c>
      <c r="L351">
        <v>540</v>
      </c>
    </row>
    <row r="352" spans="1:12">
      <c r="A352" t="s">
        <v>1548</v>
      </c>
      <c r="B352">
        <v>348</v>
      </c>
      <c r="E352" t="s">
        <v>1377</v>
      </c>
      <c r="F352">
        <v>826</v>
      </c>
      <c r="K352">
        <v>0</v>
      </c>
      <c r="L352">
        <v>541</v>
      </c>
    </row>
    <row r="353" spans="1:12">
      <c r="A353" t="s">
        <v>1548</v>
      </c>
      <c r="B353">
        <v>349</v>
      </c>
      <c r="E353" t="s">
        <v>1379</v>
      </c>
      <c r="F353">
        <v>827</v>
      </c>
      <c r="K353">
        <v>0</v>
      </c>
      <c r="L353">
        <v>542</v>
      </c>
    </row>
    <row r="354" spans="1:12">
      <c r="A354" t="s">
        <v>1548</v>
      </c>
      <c r="B354">
        <v>350</v>
      </c>
      <c r="E354" t="s">
        <v>1381</v>
      </c>
      <c r="F354">
        <v>828</v>
      </c>
      <c r="K354">
        <v>-670991.06999999995</v>
      </c>
      <c r="L354">
        <v>543</v>
      </c>
    </row>
    <row r="355" spans="1:12">
      <c r="A355" t="s">
        <v>1548</v>
      </c>
      <c r="B355">
        <v>351</v>
      </c>
      <c r="E355" t="s">
        <v>1383</v>
      </c>
      <c r="F355">
        <v>829</v>
      </c>
      <c r="K355">
        <v>0</v>
      </c>
      <c r="L355">
        <v>544</v>
      </c>
    </row>
    <row r="356" spans="1:12">
      <c r="A356" t="s">
        <v>1548</v>
      </c>
      <c r="B356">
        <v>352</v>
      </c>
      <c r="E356" t="s">
        <v>1385</v>
      </c>
      <c r="F356">
        <v>830</v>
      </c>
      <c r="K356">
        <v>-670991.06999999995</v>
      </c>
      <c r="L356">
        <v>545</v>
      </c>
    </row>
    <row r="357" spans="1:12">
      <c r="A357" t="s">
        <v>1548</v>
      </c>
      <c r="B357">
        <v>353</v>
      </c>
      <c r="E357" t="s">
        <v>1387</v>
      </c>
      <c r="F357">
        <v>831</v>
      </c>
      <c r="K357">
        <v>0</v>
      </c>
      <c r="L357">
        <v>546</v>
      </c>
    </row>
    <row r="358" spans="1:12">
      <c r="A358" t="s">
        <v>1548</v>
      </c>
      <c r="B358">
        <v>354</v>
      </c>
      <c r="E358" t="s">
        <v>1389</v>
      </c>
      <c r="F358">
        <v>832</v>
      </c>
      <c r="K358">
        <v>0</v>
      </c>
      <c r="L358">
        <v>547</v>
      </c>
    </row>
    <row r="359" spans="1:12">
      <c r="A359" t="s">
        <v>1548</v>
      </c>
      <c r="B359">
        <v>355</v>
      </c>
      <c r="E359" t="s">
        <v>1391</v>
      </c>
      <c r="F359">
        <v>833</v>
      </c>
      <c r="K359">
        <v>0</v>
      </c>
      <c r="L359">
        <v>548</v>
      </c>
    </row>
    <row r="360" spans="1:12">
      <c r="A360" t="s">
        <v>1548</v>
      </c>
      <c r="B360">
        <v>356</v>
      </c>
      <c r="E360" t="s">
        <v>1393</v>
      </c>
      <c r="F360">
        <v>834</v>
      </c>
      <c r="K360">
        <v>0</v>
      </c>
      <c r="L360">
        <v>549</v>
      </c>
    </row>
    <row r="361" spans="1:12">
      <c r="A361" t="s">
        <v>1548</v>
      </c>
      <c r="B361">
        <v>357</v>
      </c>
      <c r="E361" t="s">
        <v>1395</v>
      </c>
      <c r="F361">
        <v>835</v>
      </c>
      <c r="K361">
        <v>0</v>
      </c>
      <c r="L361">
        <v>550</v>
      </c>
    </row>
    <row r="362" spans="1:12">
      <c r="A362" t="s">
        <v>1548</v>
      </c>
      <c r="B362">
        <v>358</v>
      </c>
      <c r="E362" t="s">
        <v>1397</v>
      </c>
      <c r="F362">
        <v>836</v>
      </c>
      <c r="K362">
        <v>0</v>
      </c>
      <c r="L362">
        <v>551</v>
      </c>
    </row>
    <row r="363" spans="1:12">
      <c r="A363" t="s">
        <v>1548</v>
      </c>
      <c r="B363">
        <v>359</v>
      </c>
      <c r="E363" t="s">
        <v>1399</v>
      </c>
      <c r="F363">
        <v>837</v>
      </c>
      <c r="K363">
        <v>0</v>
      </c>
      <c r="L363">
        <v>552</v>
      </c>
    </row>
    <row r="364" spans="1:12">
      <c r="A364" t="s">
        <v>1548</v>
      </c>
      <c r="B364">
        <v>360</v>
      </c>
      <c r="E364" t="s">
        <v>1401</v>
      </c>
      <c r="F364">
        <v>838</v>
      </c>
      <c r="K364">
        <v>0</v>
      </c>
      <c r="L364">
        <v>553</v>
      </c>
    </row>
    <row r="365" spans="1:12">
      <c r="A365" t="s">
        <v>1548</v>
      </c>
      <c r="B365">
        <v>361</v>
      </c>
      <c r="E365" t="s">
        <v>1403</v>
      </c>
      <c r="F365">
        <v>839</v>
      </c>
      <c r="K365">
        <v>0</v>
      </c>
      <c r="L365">
        <v>554</v>
      </c>
    </row>
    <row r="366" spans="1:12">
      <c r="A366" t="s">
        <v>1548</v>
      </c>
      <c r="B366">
        <v>362</v>
      </c>
      <c r="E366" t="s">
        <v>1405</v>
      </c>
      <c r="F366">
        <v>840</v>
      </c>
      <c r="K366">
        <v>0</v>
      </c>
      <c r="L366">
        <v>555</v>
      </c>
    </row>
    <row r="367" spans="1:12">
      <c r="A367" t="s">
        <v>1548</v>
      </c>
      <c r="B367">
        <v>363</v>
      </c>
      <c r="E367" t="s">
        <v>1407</v>
      </c>
      <c r="F367">
        <v>841</v>
      </c>
      <c r="K367">
        <v>0</v>
      </c>
      <c r="L367">
        <v>556</v>
      </c>
    </row>
    <row r="368" spans="1:12">
      <c r="A368" t="s">
        <v>1548</v>
      </c>
      <c r="B368">
        <v>364</v>
      </c>
      <c r="E368" t="s">
        <v>1790</v>
      </c>
      <c r="F368">
        <v>842</v>
      </c>
      <c r="K368">
        <v>0</v>
      </c>
      <c r="L368">
        <v>557</v>
      </c>
    </row>
    <row r="369" spans="1:12">
      <c r="A369" t="s">
        <v>1548</v>
      </c>
      <c r="B369">
        <v>365</v>
      </c>
      <c r="E369" t="s">
        <v>1791</v>
      </c>
      <c r="F369">
        <v>843</v>
      </c>
      <c r="K369">
        <v>0</v>
      </c>
      <c r="L369">
        <v>558</v>
      </c>
    </row>
    <row r="370" spans="1:12">
      <c r="A370" t="s">
        <v>1548</v>
      </c>
      <c r="B370">
        <v>366</v>
      </c>
      <c r="E370" t="s">
        <v>1792</v>
      </c>
      <c r="F370">
        <v>844</v>
      </c>
      <c r="K370">
        <v>0</v>
      </c>
      <c r="L370">
        <v>559</v>
      </c>
    </row>
    <row r="371" spans="1:12">
      <c r="A371" t="s">
        <v>1548</v>
      </c>
      <c r="B371">
        <v>367</v>
      </c>
      <c r="E371" t="s">
        <v>1412</v>
      </c>
      <c r="F371">
        <v>845</v>
      </c>
      <c r="K371">
        <v>-61278</v>
      </c>
      <c r="L371">
        <v>560</v>
      </c>
    </row>
    <row r="372" spans="1:12">
      <c r="A372" t="s">
        <v>1548</v>
      </c>
      <c r="B372">
        <v>368</v>
      </c>
      <c r="E372" t="s">
        <v>1414</v>
      </c>
      <c r="F372">
        <v>846</v>
      </c>
      <c r="K372">
        <v>0</v>
      </c>
      <c r="L372">
        <v>561</v>
      </c>
    </row>
    <row r="373" spans="1:12">
      <c r="A373" t="s">
        <v>1548</v>
      </c>
      <c r="B373">
        <v>369</v>
      </c>
      <c r="E373" t="s">
        <v>1416</v>
      </c>
      <c r="F373">
        <v>847</v>
      </c>
      <c r="K373">
        <v>0</v>
      </c>
      <c r="L373">
        <v>562</v>
      </c>
    </row>
    <row r="374" spans="1:12">
      <c r="A374" t="s">
        <v>1548</v>
      </c>
      <c r="B374">
        <v>370</v>
      </c>
      <c r="E374" t="s">
        <v>1418</v>
      </c>
      <c r="F374">
        <v>848</v>
      </c>
      <c r="K374">
        <v>0</v>
      </c>
      <c r="L374">
        <v>563</v>
      </c>
    </row>
    <row r="375" spans="1:12">
      <c r="A375" t="s">
        <v>1548</v>
      </c>
      <c r="B375">
        <v>371</v>
      </c>
      <c r="E375" t="s">
        <v>1420</v>
      </c>
      <c r="F375">
        <v>849</v>
      </c>
      <c r="K375">
        <v>0</v>
      </c>
      <c r="L375">
        <v>564</v>
      </c>
    </row>
    <row r="376" spans="1:12">
      <c r="A376" t="s">
        <v>1548</v>
      </c>
      <c r="B376">
        <v>372</v>
      </c>
      <c r="E376" t="s">
        <v>1422</v>
      </c>
      <c r="F376">
        <v>850</v>
      </c>
      <c r="K376">
        <v>0</v>
      </c>
      <c r="L376">
        <v>565</v>
      </c>
    </row>
    <row r="377" spans="1:12">
      <c r="A377" t="s">
        <v>1548</v>
      </c>
      <c r="B377">
        <v>373</v>
      </c>
      <c r="E377" t="s">
        <v>1424</v>
      </c>
      <c r="F377">
        <v>851</v>
      </c>
      <c r="K377">
        <v>0</v>
      </c>
      <c r="L377">
        <v>566</v>
      </c>
    </row>
    <row r="378" spans="1:12">
      <c r="A378" t="s">
        <v>1548</v>
      </c>
      <c r="B378">
        <v>374</v>
      </c>
      <c r="E378" t="s">
        <v>1426</v>
      </c>
      <c r="F378">
        <v>852</v>
      </c>
      <c r="K378">
        <v>0</v>
      </c>
      <c r="L378">
        <v>567</v>
      </c>
    </row>
    <row r="379" spans="1:12">
      <c r="A379" t="s">
        <v>1548</v>
      </c>
      <c r="B379">
        <v>375</v>
      </c>
      <c r="E379" t="s">
        <v>1428</v>
      </c>
      <c r="F379">
        <v>853</v>
      </c>
      <c r="K379">
        <v>0</v>
      </c>
      <c r="L379">
        <v>568</v>
      </c>
    </row>
    <row r="380" spans="1:12">
      <c r="A380" t="s">
        <v>1548</v>
      </c>
      <c r="B380">
        <v>376</v>
      </c>
      <c r="E380" t="s">
        <v>1430</v>
      </c>
      <c r="F380">
        <v>854</v>
      </c>
      <c r="K380">
        <v>0</v>
      </c>
      <c r="L380">
        <v>569</v>
      </c>
    </row>
    <row r="381" spans="1:12">
      <c r="A381" t="s">
        <v>1548</v>
      </c>
      <c r="B381">
        <v>377</v>
      </c>
      <c r="E381" t="s">
        <v>1432</v>
      </c>
      <c r="F381">
        <v>855</v>
      </c>
      <c r="K381">
        <v>0</v>
      </c>
      <c r="L381">
        <v>570</v>
      </c>
    </row>
    <row r="382" spans="1:12">
      <c r="A382" t="s">
        <v>1548</v>
      </c>
      <c r="B382">
        <v>378</v>
      </c>
      <c r="E382" t="s">
        <v>1434</v>
      </c>
      <c r="F382">
        <v>856</v>
      </c>
      <c r="K382">
        <v>-61278</v>
      </c>
      <c r="L382">
        <v>571</v>
      </c>
    </row>
    <row r="383" spans="1:12">
      <c r="A383" t="s">
        <v>1548</v>
      </c>
      <c r="B383">
        <v>379</v>
      </c>
      <c r="E383" t="s">
        <v>1436</v>
      </c>
      <c r="F383">
        <v>857</v>
      </c>
      <c r="K383">
        <v>0</v>
      </c>
      <c r="L383">
        <v>572</v>
      </c>
    </row>
    <row r="384" spans="1:12">
      <c r="A384" t="s">
        <v>1548</v>
      </c>
      <c r="B384">
        <v>380</v>
      </c>
      <c r="E384" t="s">
        <v>1438</v>
      </c>
      <c r="F384">
        <v>858</v>
      </c>
      <c r="K384">
        <v>-61278</v>
      </c>
      <c r="L384">
        <v>573</v>
      </c>
    </row>
    <row r="385" spans="1:12">
      <c r="A385" t="s">
        <v>1548</v>
      </c>
      <c r="B385">
        <v>381</v>
      </c>
      <c r="E385" t="s">
        <v>1440</v>
      </c>
      <c r="F385">
        <v>859</v>
      </c>
      <c r="K385">
        <v>0</v>
      </c>
      <c r="L385">
        <v>574</v>
      </c>
    </row>
    <row r="386" spans="1:12">
      <c r="A386" t="s">
        <v>1548</v>
      </c>
      <c r="B386">
        <v>382</v>
      </c>
      <c r="E386" t="s">
        <v>1442</v>
      </c>
      <c r="F386">
        <v>860</v>
      </c>
      <c r="K386">
        <v>0</v>
      </c>
      <c r="L386">
        <v>575</v>
      </c>
    </row>
    <row r="387" spans="1:12">
      <c r="A387" t="s">
        <v>1548</v>
      </c>
      <c r="B387">
        <v>383</v>
      </c>
      <c r="E387" t="s">
        <v>1444</v>
      </c>
      <c r="F387">
        <v>861</v>
      </c>
      <c r="K387">
        <v>0</v>
      </c>
      <c r="L387">
        <v>576</v>
      </c>
    </row>
    <row r="388" spans="1:12">
      <c r="A388" t="s">
        <v>1548</v>
      </c>
      <c r="B388">
        <v>384</v>
      </c>
      <c r="E388" t="s">
        <v>1446</v>
      </c>
      <c r="F388">
        <v>862</v>
      </c>
      <c r="K388">
        <v>0</v>
      </c>
      <c r="L388">
        <v>577</v>
      </c>
    </row>
    <row r="389" spans="1:12">
      <c r="A389" t="s">
        <v>1548</v>
      </c>
      <c r="B389">
        <v>385</v>
      </c>
      <c r="E389" t="s">
        <v>1448</v>
      </c>
      <c r="F389">
        <v>863</v>
      </c>
      <c r="K389">
        <v>0</v>
      </c>
      <c r="L389">
        <v>578</v>
      </c>
    </row>
    <row r="390" spans="1:12">
      <c r="A390" t="s">
        <v>1548</v>
      </c>
      <c r="B390">
        <v>386</v>
      </c>
      <c r="E390" t="s">
        <v>1450</v>
      </c>
      <c r="F390">
        <v>864</v>
      </c>
      <c r="K390">
        <v>0</v>
      </c>
      <c r="L390">
        <v>579</v>
      </c>
    </row>
    <row r="391" spans="1:12">
      <c r="A391" t="s">
        <v>1548</v>
      </c>
      <c r="B391">
        <v>387</v>
      </c>
      <c r="E391" t="s">
        <v>1452</v>
      </c>
      <c r="F391">
        <v>865</v>
      </c>
      <c r="K391">
        <v>0</v>
      </c>
      <c r="L391">
        <v>580</v>
      </c>
    </row>
    <row r="392" spans="1:12">
      <c r="A392" t="s">
        <v>1548</v>
      </c>
      <c r="B392">
        <v>388</v>
      </c>
      <c r="E392" t="s">
        <v>1454</v>
      </c>
      <c r="F392">
        <v>866</v>
      </c>
      <c r="K392">
        <v>0</v>
      </c>
      <c r="L392">
        <v>581</v>
      </c>
    </row>
    <row r="393" spans="1:12">
      <c r="A393" t="s">
        <v>1548</v>
      </c>
      <c r="B393">
        <v>389</v>
      </c>
      <c r="E393" t="s">
        <v>1456</v>
      </c>
      <c r="F393">
        <v>867</v>
      </c>
      <c r="K393">
        <v>0</v>
      </c>
      <c r="L393">
        <v>582</v>
      </c>
    </row>
    <row r="394" spans="1:12">
      <c r="A394" t="s">
        <v>1548</v>
      </c>
      <c r="B394">
        <v>390</v>
      </c>
      <c r="E394" t="s">
        <v>1458</v>
      </c>
      <c r="F394">
        <v>868</v>
      </c>
      <c r="K394">
        <v>0</v>
      </c>
      <c r="L394">
        <v>583</v>
      </c>
    </row>
    <row r="395" spans="1:12">
      <c r="A395" t="s">
        <v>1548</v>
      </c>
      <c r="B395">
        <v>391</v>
      </c>
      <c r="E395" t="s">
        <v>1460</v>
      </c>
      <c r="F395">
        <v>869</v>
      </c>
      <c r="K395">
        <v>0</v>
      </c>
      <c r="L395">
        <v>584</v>
      </c>
    </row>
    <row r="396" spans="1:12">
      <c r="A396" t="s">
        <v>1548</v>
      </c>
      <c r="B396">
        <v>392</v>
      </c>
      <c r="E396" t="s">
        <v>1462</v>
      </c>
      <c r="F396">
        <v>870</v>
      </c>
      <c r="K396">
        <v>0</v>
      </c>
      <c r="L396">
        <v>585</v>
      </c>
    </row>
    <row r="397" spans="1:12">
      <c r="A397" t="s">
        <v>1548</v>
      </c>
      <c r="B397">
        <v>393</v>
      </c>
      <c r="E397" t="s">
        <v>1464</v>
      </c>
      <c r="F397">
        <v>871</v>
      </c>
      <c r="K397">
        <v>0</v>
      </c>
      <c r="L397">
        <v>586</v>
      </c>
    </row>
    <row r="398" spans="1:12">
      <c r="A398" t="s">
        <v>1548</v>
      </c>
      <c r="B398">
        <v>394</v>
      </c>
      <c r="E398" t="s">
        <v>1466</v>
      </c>
      <c r="F398">
        <v>872</v>
      </c>
      <c r="K398">
        <v>0</v>
      </c>
      <c r="L398">
        <v>587</v>
      </c>
    </row>
    <row r="399" spans="1:12">
      <c r="A399" t="s">
        <v>1548</v>
      </c>
      <c r="B399">
        <v>395</v>
      </c>
      <c r="E399" t="s">
        <v>1468</v>
      </c>
      <c r="F399">
        <v>873</v>
      </c>
      <c r="K399">
        <v>0</v>
      </c>
      <c r="L399">
        <v>588</v>
      </c>
    </row>
    <row r="400" spans="1:12">
      <c r="A400" t="s">
        <v>1548</v>
      </c>
      <c r="B400">
        <v>396</v>
      </c>
      <c r="E400" t="s">
        <v>1470</v>
      </c>
      <c r="F400">
        <v>874</v>
      </c>
      <c r="K400">
        <v>0</v>
      </c>
      <c r="L400">
        <v>589</v>
      </c>
    </row>
    <row r="401" spans="1:12">
      <c r="A401" t="s">
        <v>1548</v>
      </c>
      <c r="B401">
        <v>397</v>
      </c>
      <c r="E401" t="s">
        <v>1472</v>
      </c>
      <c r="F401">
        <v>875</v>
      </c>
      <c r="K401">
        <v>0</v>
      </c>
      <c r="L401">
        <v>590</v>
      </c>
    </row>
    <row r="402" spans="1:12">
      <c r="A402" t="s">
        <v>1548</v>
      </c>
      <c r="B402">
        <v>398</v>
      </c>
      <c r="E402" t="s">
        <v>1474</v>
      </c>
      <c r="F402">
        <v>876</v>
      </c>
      <c r="K402">
        <v>0</v>
      </c>
      <c r="L402">
        <v>591</v>
      </c>
    </row>
    <row r="403" spans="1:12">
      <c r="A403" t="s">
        <v>1548</v>
      </c>
      <c r="B403">
        <v>399</v>
      </c>
      <c r="E403" t="s">
        <v>1476</v>
      </c>
      <c r="F403">
        <v>877</v>
      </c>
      <c r="K403">
        <v>0</v>
      </c>
      <c r="L403">
        <v>592</v>
      </c>
    </row>
    <row r="404" spans="1:12">
      <c r="A404" t="s">
        <v>1548</v>
      </c>
      <c r="B404">
        <v>400</v>
      </c>
      <c r="E404" t="s">
        <v>1478</v>
      </c>
      <c r="F404">
        <v>878</v>
      </c>
      <c r="K404">
        <v>0</v>
      </c>
      <c r="L404">
        <v>593</v>
      </c>
    </row>
    <row r="405" spans="1:12">
      <c r="A405" t="s">
        <v>1548</v>
      </c>
      <c r="B405">
        <v>401</v>
      </c>
      <c r="E405" t="s">
        <v>1480</v>
      </c>
      <c r="F405">
        <v>879</v>
      </c>
      <c r="K405">
        <v>0</v>
      </c>
      <c r="L405">
        <v>594</v>
      </c>
    </row>
    <row r="406" spans="1:12">
      <c r="A406" t="s">
        <v>1548</v>
      </c>
      <c r="B406">
        <v>402</v>
      </c>
      <c r="E406" t="s">
        <v>1482</v>
      </c>
      <c r="F406">
        <v>880</v>
      </c>
      <c r="K406">
        <v>0</v>
      </c>
      <c r="L406">
        <v>595</v>
      </c>
    </row>
    <row r="407" spans="1:12">
      <c r="A407" t="s">
        <v>1548</v>
      </c>
      <c r="B407">
        <v>403</v>
      </c>
      <c r="E407" t="s">
        <v>1484</v>
      </c>
      <c r="F407">
        <v>881</v>
      </c>
      <c r="K407">
        <v>0</v>
      </c>
      <c r="L407">
        <v>596</v>
      </c>
    </row>
    <row r="408" spans="1:12">
      <c r="A408" t="s">
        <v>1548</v>
      </c>
      <c r="B408">
        <v>404</v>
      </c>
      <c r="E408" t="s">
        <v>1486</v>
      </c>
      <c r="F408">
        <v>882</v>
      </c>
      <c r="K408">
        <v>0</v>
      </c>
      <c r="L408">
        <v>597</v>
      </c>
    </row>
    <row r="409" spans="1:12">
      <c r="A409" t="s">
        <v>1548</v>
      </c>
      <c r="B409">
        <v>405</v>
      </c>
      <c r="E409" t="s">
        <v>1488</v>
      </c>
      <c r="F409">
        <v>883</v>
      </c>
      <c r="K409">
        <v>0</v>
      </c>
      <c r="L409">
        <v>598</v>
      </c>
    </row>
    <row r="410" spans="1:12">
      <c r="A410" t="s">
        <v>1548</v>
      </c>
      <c r="B410">
        <v>406</v>
      </c>
      <c r="E410" t="s">
        <v>1490</v>
      </c>
      <c r="F410">
        <v>884</v>
      </c>
      <c r="K410">
        <v>0</v>
      </c>
      <c r="L410">
        <v>599</v>
      </c>
    </row>
    <row r="411" spans="1:12">
      <c r="A411" t="s">
        <v>1548</v>
      </c>
      <c r="B411">
        <v>407</v>
      </c>
      <c r="E411" t="s">
        <v>1492</v>
      </c>
      <c r="F411">
        <v>885</v>
      </c>
      <c r="K411">
        <v>0</v>
      </c>
      <c r="L411">
        <v>600</v>
      </c>
    </row>
    <row r="412" spans="1:12">
      <c r="A412" t="s">
        <v>1548</v>
      </c>
      <c r="B412">
        <v>408</v>
      </c>
      <c r="E412" t="s">
        <v>1494</v>
      </c>
      <c r="F412">
        <v>886</v>
      </c>
      <c r="K412">
        <v>0</v>
      </c>
      <c r="L412">
        <v>601</v>
      </c>
    </row>
    <row r="413" spans="1:12">
      <c r="A413" t="s">
        <v>1548</v>
      </c>
      <c r="B413">
        <v>409</v>
      </c>
      <c r="E413" t="s">
        <v>1496</v>
      </c>
      <c r="F413">
        <v>887</v>
      </c>
      <c r="K413">
        <v>0</v>
      </c>
      <c r="L413">
        <v>602</v>
      </c>
    </row>
    <row r="414" spans="1:12">
      <c r="A414" t="s">
        <v>1548</v>
      </c>
      <c r="B414">
        <v>410</v>
      </c>
      <c r="E414" t="s">
        <v>1498</v>
      </c>
      <c r="F414">
        <v>888</v>
      </c>
      <c r="K414">
        <v>0</v>
      </c>
      <c r="L414">
        <v>603</v>
      </c>
    </row>
    <row r="415" spans="1:12">
      <c r="A415" t="s">
        <v>1548</v>
      </c>
      <c r="B415">
        <v>411</v>
      </c>
      <c r="E415" t="s">
        <v>1500</v>
      </c>
      <c r="F415">
        <v>889</v>
      </c>
      <c r="K415">
        <v>0</v>
      </c>
      <c r="L415">
        <v>604</v>
      </c>
    </row>
    <row r="416" spans="1:12">
      <c r="A416" t="s">
        <v>1548</v>
      </c>
      <c r="B416">
        <v>412</v>
      </c>
      <c r="E416" t="s">
        <v>1502</v>
      </c>
      <c r="F416">
        <v>890</v>
      </c>
      <c r="K416">
        <v>0</v>
      </c>
      <c r="L416">
        <v>605</v>
      </c>
    </row>
    <row r="417" spans="1:12">
      <c r="A417" t="s">
        <v>1548</v>
      </c>
      <c r="B417">
        <v>413</v>
      </c>
      <c r="E417" t="s">
        <v>1504</v>
      </c>
      <c r="F417">
        <v>891</v>
      </c>
      <c r="K417">
        <v>0</v>
      </c>
      <c r="L417">
        <v>606</v>
      </c>
    </row>
    <row r="418" spans="1:12">
      <c r="A418" t="s">
        <v>1548</v>
      </c>
      <c r="B418">
        <v>414</v>
      </c>
      <c r="E418" t="s">
        <v>1506</v>
      </c>
      <c r="F418">
        <v>892</v>
      </c>
      <c r="K418">
        <v>0</v>
      </c>
      <c r="L418">
        <v>607</v>
      </c>
    </row>
    <row r="419" spans="1:12">
      <c r="A419" t="s">
        <v>1548</v>
      </c>
      <c r="B419">
        <v>415</v>
      </c>
      <c r="E419" t="s">
        <v>1508</v>
      </c>
      <c r="F419">
        <v>893</v>
      </c>
      <c r="K419">
        <v>0</v>
      </c>
      <c r="L419">
        <v>608</v>
      </c>
    </row>
    <row r="420" spans="1:12">
      <c r="A420" t="s">
        <v>1548</v>
      </c>
      <c r="B420">
        <v>416</v>
      </c>
      <c r="E420" t="s">
        <v>1510</v>
      </c>
      <c r="F420">
        <v>894</v>
      </c>
      <c r="K420">
        <v>0</v>
      </c>
      <c r="L420">
        <v>609</v>
      </c>
    </row>
    <row r="421" spans="1:12">
      <c r="A421" t="s">
        <v>1548</v>
      </c>
      <c r="B421">
        <v>417</v>
      </c>
      <c r="E421" t="s">
        <v>1512</v>
      </c>
      <c r="F421">
        <v>895</v>
      </c>
      <c r="K421">
        <v>0</v>
      </c>
      <c r="L421">
        <v>610</v>
      </c>
    </row>
    <row r="422" spans="1:12">
      <c r="A422" t="s">
        <v>1548</v>
      </c>
      <c r="B422">
        <v>418</v>
      </c>
      <c r="E422" t="s">
        <v>1514</v>
      </c>
      <c r="F422">
        <v>896</v>
      </c>
      <c r="K422">
        <v>0</v>
      </c>
      <c r="L422">
        <v>611</v>
      </c>
    </row>
    <row r="423" spans="1:12">
      <c r="A423" t="s">
        <v>1548</v>
      </c>
      <c r="B423">
        <v>419</v>
      </c>
      <c r="E423" t="s">
        <v>1516</v>
      </c>
      <c r="F423">
        <v>897</v>
      </c>
      <c r="K423">
        <v>0</v>
      </c>
      <c r="L423">
        <v>612</v>
      </c>
    </row>
    <row r="424" spans="1:12">
      <c r="A424" t="s">
        <v>1548</v>
      </c>
      <c r="B424">
        <v>420</v>
      </c>
      <c r="E424" t="s">
        <v>1518</v>
      </c>
      <c r="F424">
        <v>898</v>
      </c>
      <c r="K424">
        <v>0</v>
      </c>
      <c r="L424">
        <v>613</v>
      </c>
    </row>
    <row r="425" spans="1:12">
      <c r="A425" t="s">
        <v>1548</v>
      </c>
      <c r="B425">
        <v>421</v>
      </c>
      <c r="E425" t="s">
        <v>1813</v>
      </c>
      <c r="F425">
        <v>899</v>
      </c>
      <c r="K425">
        <v>0</v>
      </c>
      <c r="L425">
        <v>614</v>
      </c>
    </row>
    <row r="426" spans="1:12">
      <c r="A426" t="s">
        <v>1548</v>
      </c>
      <c r="B426">
        <v>422</v>
      </c>
      <c r="E426" t="s">
        <v>1521</v>
      </c>
      <c r="F426">
        <v>900</v>
      </c>
      <c r="K426">
        <v>0</v>
      </c>
      <c r="L426">
        <v>615</v>
      </c>
    </row>
    <row r="427" spans="1:12">
      <c r="A427" t="s">
        <v>1548</v>
      </c>
      <c r="B427">
        <v>423</v>
      </c>
      <c r="E427" t="s">
        <v>1523</v>
      </c>
      <c r="F427">
        <v>901</v>
      </c>
      <c r="K427">
        <v>0</v>
      </c>
      <c r="L427">
        <v>616</v>
      </c>
    </row>
    <row r="428" spans="1:12">
      <c r="A428" t="s">
        <v>1548</v>
      </c>
      <c r="B428">
        <v>424</v>
      </c>
      <c r="E428" t="s">
        <v>1525</v>
      </c>
      <c r="F428">
        <v>902</v>
      </c>
      <c r="K428">
        <v>0</v>
      </c>
      <c r="L428">
        <v>617</v>
      </c>
    </row>
    <row r="429" spans="1:12">
      <c r="A429" t="s">
        <v>1548</v>
      </c>
      <c r="B429">
        <v>425</v>
      </c>
      <c r="E429" t="s">
        <v>1527</v>
      </c>
      <c r="F429">
        <v>903</v>
      </c>
      <c r="K429">
        <v>0</v>
      </c>
      <c r="L429">
        <v>618</v>
      </c>
    </row>
    <row r="430" spans="1:12">
      <c r="A430" t="s">
        <v>1548</v>
      </c>
      <c r="B430">
        <v>426</v>
      </c>
      <c r="E430" t="s">
        <v>1529</v>
      </c>
      <c r="F430">
        <v>904</v>
      </c>
      <c r="K430">
        <v>0</v>
      </c>
      <c r="L430">
        <v>619</v>
      </c>
    </row>
    <row r="431" spans="1:12">
      <c r="A431" t="s">
        <v>1548</v>
      </c>
      <c r="B431">
        <v>427</v>
      </c>
      <c r="E431" t="s">
        <v>1531</v>
      </c>
      <c r="F431">
        <v>905</v>
      </c>
      <c r="K431">
        <v>0</v>
      </c>
      <c r="L431">
        <v>620</v>
      </c>
    </row>
    <row r="432" spans="1:12">
      <c r="A432" t="s">
        <v>1548</v>
      </c>
      <c r="B432">
        <v>428</v>
      </c>
      <c r="E432" t="s">
        <v>1533</v>
      </c>
      <c r="F432">
        <v>906</v>
      </c>
      <c r="K432">
        <v>0</v>
      </c>
      <c r="L432">
        <v>621</v>
      </c>
    </row>
    <row r="433" spans="1:12">
      <c r="A433" t="s">
        <v>1548</v>
      </c>
      <c r="B433">
        <v>429</v>
      </c>
      <c r="E433" t="s">
        <v>1535</v>
      </c>
      <c r="F433">
        <v>907</v>
      </c>
      <c r="K433">
        <v>0</v>
      </c>
      <c r="L433">
        <v>622</v>
      </c>
    </row>
    <row r="434" spans="1:12">
      <c r="A434" t="s">
        <v>1548</v>
      </c>
      <c r="B434">
        <v>430</v>
      </c>
      <c r="E434" t="s">
        <v>1537</v>
      </c>
      <c r="F434">
        <v>908</v>
      </c>
      <c r="K434">
        <v>0</v>
      </c>
      <c r="L434">
        <v>623</v>
      </c>
    </row>
    <row r="435" spans="1:12">
      <c r="A435" t="s">
        <v>1548</v>
      </c>
      <c r="B435">
        <v>431</v>
      </c>
      <c r="E435" t="s">
        <v>1539</v>
      </c>
      <c r="F435">
        <v>909</v>
      </c>
      <c r="K435">
        <v>0</v>
      </c>
      <c r="L435">
        <v>624</v>
      </c>
    </row>
    <row r="436" spans="1:12">
      <c r="A436" t="s">
        <v>1548</v>
      </c>
      <c r="B436">
        <v>432</v>
      </c>
      <c r="E436" t="s">
        <v>1541</v>
      </c>
      <c r="F436">
        <v>910</v>
      </c>
      <c r="K436">
        <v>0</v>
      </c>
      <c r="L436">
        <v>625</v>
      </c>
    </row>
    <row r="437" spans="1:12">
      <c r="A437" t="s">
        <v>1548</v>
      </c>
      <c r="B437">
        <v>433</v>
      </c>
      <c r="E437" t="s">
        <v>1543</v>
      </c>
      <c r="F437">
        <v>911</v>
      </c>
      <c r="K437">
        <v>0</v>
      </c>
      <c r="L437">
        <v>626</v>
      </c>
    </row>
    <row r="438" spans="1:12">
      <c r="A438" t="s">
        <v>1548</v>
      </c>
      <c r="B438">
        <v>434</v>
      </c>
      <c r="E438" t="s">
        <v>1545</v>
      </c>
      <c r="F438">
        <v>912</v>
      </c>
      <c r="K438">
        <v>0</v>
      </c>
      <c r="L438">
        <v>627</v>
      </c>
    </row>
    <row r="439" spans="1:12">
      <c r="A439" t="s">
        <v>1548</v>
      </c>
      <c r="B439">
        <v>435</v>
      </c>
      <c r="E439" t="s">
        <v>1547</v>
      </c>
      <c r="F439">
        <v>913</v>
      </c>
      <c r="K439">
        <v>0</v>
      </c>
      <c r="L439">
        <v>628</v>
      </c>
    </row>
    <row r="440" spans="1:12">
      <c r="A440" t="s">
        <v>1548</v>
      </c>
      <c r="B440">
        <v>436</v>
      </c>
      <c r="E440" t="s">
        <v>1550</v>
      </c>
      <c r="F440">
        <v>914</v>
      </c>
      <c r="K440">
        <v>0</v>
      </c>
      <c r="L440">
        <v>629</v>
      </c>
    </row>
    <row r="441" spans="1:12">
      <c r="A441" t="s">
        <v>1548</v>
      </c>
      <c r="B441">
        <v>437</v>
      </c>
      <c r="E441" t="s">
        <v>1552</v>
      </c>
      <c r="F441">
        <v>915</v>
      </c>
      <c r="K441">
        <v>0</v>
      </c>
      <c r="L441">
        <v>630</v>
      </c>
    </row>
    <row r="442" spans="1:12">
      <c r="A442" t="s">
        <v>1548</v>
      </c>
      <c r="B442">
        <v>438</v>
      </c>
      <c r="E442" t="s">
        <v>1554</v>
      </c>
      <c r="F442">
        <v>916</v>
      </c>
      <c r="K442">
        <v>0</v>
      </c>
      <c r="L442">
        <v>631</v>
      </c>
    </row>
    <row r="443" spans="1:12">
      <c r="A443" t="s">
        <v>1548</v>
      </c>
      <c r="B443">
        <v>439</v>
      </c>
      <c r="E443" t="s">
        <v>1556</v>
      </c>
      <c r="F443">
        <v>917</v>
      </c>
      <c r="K443">
        <v>0</v>
      </c>
      <c r="L443">
        <v>632</v>
      </c>
    </row>
    <row r="444" spans="1:12">
      <c r="A444" t="s">
        <v>1548</v>
      </c>
      <c r="B444">
        <v>440</v>
      </c>
      <c r="E444" t="s">
        <v>1558</v>
      </c>
      <c r="F444">
        <v>918</v>
      </c>
      <c r="K444">
        <v>0</v>
      </c>
      <c r="L444">
        <v>633</v>
      </c>
    </row>
    <row r="445" spans="1:12">
      <c r="A445" t="s">
        <v>1548</v>
      </c>
      <c r="B445">
        <v>441</v>
      </c>
      <c r="E445" t="s">
        <v>1560</v>
      </c>
      <c r="F445">
        <v>919</v>
      </c>
      <c r="K445">
        <v>0</v>
      </c>
      <c r="L445">
        <v>634</v>
      </c>
    </row>
    <row r="446" spans="1:12">
      <c r="A446" t="s">
        <v>1548</v>
      </c>
      <c r="B446">
        <v>442</v>
      </c>
      <c r="E446" t="s">
        <v>1562</v>
      </c>
      <c r="F446">
        <v>920</v>
      </c>
      <c r="K446">
        <v>0</v>
      </c>
      <c r="L446">
        <v>635</v>
      </c>
    </row>
    <row r="447" spans="1:12">
      <c r="A447" t="s">
        <v>1548</v>
      </c>
      <c r="B447">
        <v>443</v>
      </c>
      <c r="E447" t="s">
        <v>1564</v>
      </c>
      <c r="F447">
        <v>921</v>
      </c>
      <c r="K447">
        <v>0</v>
      </c>
      <c r="L447">
        <v>636</v>
      </c>
    </row>
    <row r="448" spans="1:12">
      <c r="A448" t="s">
        <v>1548</v>
      </c>
      <c r="B448">
        <v>444</v>
      </c>
      <c r="E448" t="s">
        <v>1566</v>
      </c>
      <c r="F448">
        <v>922</v>
      </c>
      <c r="K448">
        <v>0</v>
      </c>
      <c r="L448">
        <v>637</v>
      </c>
    </row>
    <row r="449" spans="1:12">
      <c r="A449" t="s">
        <v>1548</v>
      </c>
      <c r="B449">
        <v>445</v>
      </c>
      <c r="E449" t="s">
        <v>1568</v>
      </c>
      <c r="F449">
        <v>923</v>
      </c>
      <c r="K449">
        <v>0</v>
      </c>
      <c r="L449">
        <v>638</v>
      </c>
    </row>
    <row r="450" spans="1:12">
      <c r="A450" t="s">
        <v>1548</v>
      </c>
      <c r="B450">
        <v>446</v>
      </c>
      <c r="E450" t="s">
        <v>1570</v>
      </c>
      <c r="F450">
        <v>924</v>
      </c>
      <c r="K450">
        <v>0</v>
      </c>
      <c r="L450">
        <v>639</v>
      </c>
    </row>
    <row r="451" spans="1:12">
      <c r="A451" t="s">
        <v>1548</v>
      </c>
      <c r="B451">
        <v>6834</v>
      </c>
      <c r="E451" t="s">
        <v>1572</v>
      </c>
      <c r="F451">
        <v>925</v>
      </c>
      <c r="K451">
        <v>0</v>
      </c>
      <c r="L451">
        <v>640</v>
      </c>
    </row>
    <row r="452" spans="1:12">
      <c r="A452" t="s">
        <v>1548</v>
      </c>
      <c r="B452">
        <v>6837</v>
      </c>
      <c r="E452" t="s">
        <v>1574</v>
      </c>
      <c r="F452">
        <v>926</v>
      </c>
      <c r="K452">
        <v>0</v>
      </c>
      <c r="L452">
        <v>641</v>
      </c>
    </row>
    <row r="453" spans="1:12">
      <c r="E453" t="s">
        <v>1576</v>
      </c>
      <c r="F453">
        <v>927</v>
      </c>
      <c r="K453">
        <v>0</v>
      </c>
      <c r="L453">
        <v>642</v>
      </c>
    </row>
    <row r="454" spans="1:12">
      <c r="E454" t="s">
        <v>1578</v>
      </c>
      <c r="F454">
        <v>928</v>
      </c>
      <c r="K454">
        <v>0</v>
      </c>
      <c r="L454">
        <v>643</v>
      </c>
    </row>
    <row r="455" spans="1:12">
      <c r="E455" t="s">
        <v>1580</v>
      </c>
      <c r="F455">
        <v>929</v>
      </c>
      <c r="K455">
        <v>-31977681.850000001</v>
      </c>
      <c r="L455">
        <v>644</v>
      </c>
    </row>
    <row r="456" spans="1:12">
      <c r="E456" t="s">
        <v>1582</v>
      </c>
      <c r="F456">
        <v>930</v>
      </c>
      <c r="K456">
        <v>0</v>
      </c>
      <c r="L456">
        <v>645</v>
      </c>
    </row>
    <row r="457" spans="1:12">
      <c r="E457" t="s">
        <v>1584</v>
      </c>
      <c r="F457">
        <v>931</v>
      </c>
      <c r="K457">
        <v>0</v>
      </c>
      <c r="L457">
        <v>646</v>
      </c>
    </row>
    <row r="458" spans="1:12">
      <c r="E458" t="s">
        <v>1586</v>
      </c>
      <c r="F458">
        <v>932</v>
      </c>
      <c r="K458">
        <v>0</v>
      </c>
      <c r="L458">
        <v>647</v>
      </c>
    </row>
    <row r="459" spans="1:12">
      <c r="E459" t="s">
        <v>1787</v>
      </c>
      <c r="F459">
        <v>933</v>
      </c>
      <c r="K459">
        <v>0</v>
      </c>
      <c r="L459">
        <v>648</v>
      </c>
    </row>
    <row r="460" spans="1:12">
      <c r="E460" t="s">
        <v>699</v>
      </c>
      <c r="F460">
        <v>934</v>
      </c>
      <c r="K460">
        <v>0</v>
      </c>
      <c r="L460">
        <v>649</v>
      </c>
    </row>
    <row r="461" spans="1:12">
      <c r="E461" t="s">
        <v>701</v>
      </c>
      <c r="F461">
        <v>935</v>
      </c>
      <c r="K461">
        <v>0</v>
      </c>
      <c r="L461">
        <v>650</v>
      </c>
    </row>
    <row r="462" spans="1:12">
      <c r="E462" t="s">
        <v>703</v>
      </c>
      <c r="F462">
        <v>936</v>
      </c>
      <c r="K462">
        <v>0</v>
      </c>
      <c r="L462">
        <v>651</v>
      </c>
    </row>
    <row r="463" spans="1:12">
      <c r="E463" t="s">
        <v>705</v>
      </c>
      <c r="F463">
        <v>937</v>
      </c>
      <c r="K463">
        <v>0</v>
      </c>
      <c r="L463">
        <v>652</v>
      </c>
    </row>
    <row r="464" spans="1:12">
      <c r="E464" t="s">
        <v>707</v>
      </c>
      <c r="F464">
        <v>938</v>
      </c>
      <c r="K464">
        <v>0</v>
      </c>
      <c r="L464">
        <v>653</v>
      </c>
    </row>
    <row r="465" spans="5:12">
      <c r="E465" t="s">
        <v>709</v>
      </c>
      <c r="F465">
        <v>939</v>
      </c>
      <c r="K465">
        <v>0</v>
      </c>
      <c r="L465">
        <v>654</v>
      </c>
    </row>
    <row r="466" spans="5:12">
      <c r="E466" t="s">
        <v>711</v>
      </c>
      <c r="F466">
        <v>940</v>
      </c>
      <c r="K466">
        <v>-31977681.850000001</v>
      </c>
      <c r="L466">
        <v>655</v>
      </c>
    </row>
    <row r="467" spans="5:12">
      <c r="E467" t="s">
        <v>713</v>
      </c>
      <c r="F467">
        <v>941</v>
      </c>
      <c r="K467">
        <v>0</v>
      </c>
      <c r="L467">
        <v>656</v>
      </c>
    </row>
    <row r="468" spans="5:12">
      <c r="E468" t="s">
        <v>715</v>
      </c>
      <c r="F468">
        <v>942</v>
      </c>
      <c r="K468">
        <v>-31977681.850000001</v>
      </c>
      <c r="L468">
        <v>657</v>
      </c>
    </row>
    <row r="469" spans="5:12">
      <c r="E469" t="s">
        <v>717</v>
      </c>
      <c r="F469">
        <v>943</v>
      </c>
      <c r="K469">
        <v>0</v>
      </c>
      <c r="L469">
        <v>658</v>
      </c>
    </row>
    <row r="470" spans="5:12">
      <c r="E470" t="s">
        <v>719</v>
      </c>
      <c r="F470">
        <v>944</v>
      </c>
      <c r="K470">
        <v>0</v>
      </c>
      <c r="L470">
        <v>659</v>
      </c>
    </row>
    <row r="471" spans="5:12">
      <c r="E471" t="s">
        <v>721</v>
      </c>
      <c r="F471">
        <v>945</v>
      </c>
      <c r="K471">
        <v>0</v>
      </c>
      <c r="L471">
        <v>660</v>
      </c>
    </row>
    <row r="472" spans="5:12">
      <c r="E472" t="s">
        <v>723</v>
      </c>
      <c r="F472">
        <v>946</v>
      </c>
      <c r="K472">
        <v>0</v>
      </c>
      <c r="L472">
        <v>661</v>
      </c>
    </row>
    <row r="473" spans="5:12">
      <c r="E473" t="s">
        <v>725</v>
      </c>
      <c r="F473">
        <v>947</v>
      </c>
      <c r="K473">
        <v>0</v>
      </c>
      <c r="L473">
        <v>662</v>
      </c>
    </row>
    <row r="474" spans="5:12">
      <c r="E474" t="s">
        <v>727</v>
      </c>
      <c r="F474">
        <v>948</v>
      </c>
      <c r="K474">
        <v>0</v>
      </c>
      <c r="L474">
        <v>663</v>
      </c>
    </row>
    <row r="475" spans="5:12">
      <c r="E475" t="s">
        <v>729</v>
      </c>
      <c r="F475">
        <v>949</v>
      </c>
      <c r="K475">
        <v>0</v>
      </c>
      <c r="L475">
        <v>664</v>
      </c>
    </row>
    <row r="476" spans="5:12">
      <c r="E476" t="s">
        <v>731</v>
      </c>
      <c r="F476">
        <v>950</v>
      </c>
      <c r="K476">
        <v>0</v>
      </c>
      <c r="L476">
        <v>665</v>
      </c>
    </row>
    <row r="477" spans="5:12">
      <c r="E477" t="s">
        <v>733</v>
      </c>
      <c r="F477">
        <v>951</v>
      </c>
      <c r="K477">
        <v>0</v>
      </c>
      <c r="L477">
        <v>666</v>
      </c>
    </row>
    <row r="478" spans="5:12">
      <c r="E478" t="s">
        <v>735</v>
      </c>
      <c r="F478">
        <v>952</v>
      </c>
      <c r="K478">
        <v>0</v>
      </c>
      <c r="L478">
        <v>667</v>
      </c>
    </row>
    <row r="479" spans="5:12">
      <c r="E479" t="s">
        <v>737</v>
      </c>
      <c r="F479">
        <v>953</v>
      </c>
      <c r="K479">
        <v>0</v>
      </c>
      <c r="L479">
        <v>668</v>
      </c>
    </row>
    <row r="480" spans="5:12">
      <c r="E480" t="s">
        <v>739</v>
      </c>
      <c r="F480">
        <v>954</v>
      </c>
      <c r="K480">
        <v>0</v>
      </c>
      <c r="L480">
        <v>669</v>
      </c>
    </row>
    <row r="481" spans="5:12">
      <c r="E481" t="s">
        <v>741</v>
      </c>
      <c r="F481">
        <v>955</v>
      </c>
      <c r="K481">
        <v>0</v>
      </c>
      <c r="L481">
        <v>670</v>
      </c>
    </row>
    <row r="482" spans="5:12">
      <c r="E482" t="s">
        <v>743</v>
      </c>
      <c r="F482">
        <v>956</v>
      </c>
      <c r="K482">
        <v>0</v>
      </c>
      <c r="L482">
        <v>671</v>
      </c>
    </row>
    <row r="483" spans="5:12">
      <c r="E483" t="s">
        <v>745</v>
      </c>
      <c r="F483">
        <v>957</v>
      </c>
      <c r="K483">
        <v>2204221.2000000002</v>
      </c>
      <c r="L483">
        <v>672</v>
      </c>
    </row>
    <row r="484" spans="5:12">
      <c r="E484" t="s">
        <v>747</v>
      </c>
      <c r="F484">
        <v>958</v>
      </c>
      <c r="K484">
        <v>0</v>
      </c>
      <c r="L484">
        <v>673</v>
      </c>
    </row>
    <row r="485" spans="5:12">
      <c r="E485" t="s">
        <v>749</v>
      </c>
      <c r="F485">
        <v>959</v>
      </c>
      <c r="K485">
        <v>0</v>
      </c>
      <c r="L485">
        <v>674</v>
      </c>
    </row>
    <row r="486" spans="5:12">
      <c r="E486" t="s">
        <v>751</v>
      </c>
      <c r="F486">
        <v>960</v>
      </c>
      <c r="K486">
        <v>0</v>
      </c>
      <c r="L486">
        <v>675</v>
      </c>
    </row>
    <row r="487" spans="5:12">
      <c r="E487" t="s">
        <v>753</v>
      </c>
      <c r="F487">
        <v>961</v>
      </c>
      <c r="K487">
        <v>0</v>
      </c>
      <c r="L487">
        <v>676</v>
      </c>
    </row>
    <row r="488" spans="5:12">
      <c r="E488" t="s">
        <v>755</v>
      </c>
      <c r="F488">
        <v>962</v>
      </c>
      <c r="K488">
        <v>0</v>
      </c>
      <c r="L488">
        <v>677</v>
      </c>
    </row>
    <row r="489" spans="5:12">
      <c r="E489" t="s">
        <v>757</v>
      </c>
      <c r="F489">
        <v>963</v>
      </c>
      <c r="K489">
        <v>0</v>
      </c>
      <c r="L489">
        <v>678</v>
      </c>
    </row>
    <row r="490" spans="5:12">
      <c r="E490" t="s">
        <v>759</v>
      </c>
      <c r="F490">
        <v>964</v>
      </c>
      <c r="K490">
        <v>0</v>
      </c>
      <c r="L490">
        <v>679</v>
      </c>
    </row>
    <row r="491" spans="5:12">
      <c r="E491" t="s">
        <v>761</v>
      </c>
      <c r="F491">
        <v>965</v>
      </c>
      <c r="K491">
        <v>0</v>
      </c>
      <c r="L491">
        <v>680</v>
      </c>
    </row>
    <row r="492" spans="5:12">
      <c r="E492" t="s">
        <v>763</v>
      </c>
      <c r="F492">
        <v>966</v>
      </c>
      <c r="K492">
        <v>0</v>
      </c>
      <c r="L492">
        <v>681</v>
      </c>
    </row>
    <row r="493" spans="5:12">
      <c r="E493" t="s">
        <v>765</v>
      </c>
      <c r="F493">
        <v>967</v>
      </c>
      <c r="K493">
        <v>0</v>
      </c>
      <c r="L493">
        <v>682</v>
      </c>
    </row>
    <row r="494" spans="5:12">
      <c r="E494" t="s">
        <v>767</v>
      </c>
      <c r="F494">
        <v>968</v>
      </c>
      <c r="K494">
        <v>2204221.2000000002</v>
      </c>
      <c r="L494">
        <v>683</v>
      </c>
    </row>
    <row r="495" spans="5:12">
      <c r="E495" t="s">
        <v>769</v>
      </c>
      <c r="F495">
        <v>969</v>
      </c>
      <c r="K495">
        <v>0</v>
      </c>
      <c r="L495">
        <v>684</v>
      </c>
    </row>
    <row r="496" spans="5:12">
      <c r="E496" t="s">
        <v>771</v>
      </c>
      <c r="F496">
        <v>970</v>
      </c>
      <c r="K496">
        <v>2204221.2000000002</v>
      </c>
      <c r="L496">
        <v>685</v>
      </c>
    </row>
    <row r="497" spans="5:12">
      <c r="E497" t="s">
        <v>773</v>
      </c>
      <c r="F497">
        <v>971</v>
      </c>
      <c r="K497">
        <v>0</v>
      </c>
      <c r="L497">
        <v>686</v>
      </c>
    </row>
    <row r="498" spans="5:12">
      <c r="E498" t="s">
        <v>775</v>
      </c>
      <c r="F498">
        <v>972</v>
      </c>
      <c r="K498">
        <v>0</v>
      </c>
      <c r="L498">
        <v>687</v>
      </c>
    </row>
    <row r="499" spans="5:12">
      <c r="E499" t="s">
        <v>777</v>
      </c>
      <c r="F499">
        <v>973</v>
      </c>
      <c r="K499">
        <v>0</v>
      </c>
      <c r="L499">
        <v>688</v>
      </c>
    </row>
    <row r="500" spans="5:12">
      <c r="E500" t="s">
        <v>779</v>
      </c>
      <c r="F500">
        <v>974</v>
      </c>
      <c r="K500">
        <v>0</v>
      </c>
      <c r="L500">
        <v>689</v>
      </c>
    </row>
    <row r="501" spans="5:12">
      <c r="E501" t="s">
        <v>781</v>
      </c>
      <c r="F501">
        <v>975</v>
      </c>
      <c r="K501">
        <v>0</v>
      </c>
      <c r="L501">
        <v>690</v>
      </c>
    </row>
    <row r="502" spans="5:12">
      <c r="E502" t="s">
        <v>783</v>
      </c>
      <c r="F502">
        <v>976</v>
      </c>
      <c r="K502">
        <v>0</v>
      </c>
      <c r="L502">
        <v>691</v>
      </c>
    </row>
    <row r="503" spans="5:12">
      <c r="E503" t="s">
        <v>785</v>
      </c>
      <c r="F503">
        <v>977</v>
      </c>
      <c r="K503">
        <v>0</v>
      </c>
      <c r="L503">
        <v>692</v>
      </c>
    </row>
    <row r="504" spans="5:12">
      <c r="E504" t="s">
        <v>787</v>
      </c>
      <c r="F504">
        <v>978</v>
      </c>
      <c r="K504">
        <v>0</v>
      </c>
      <c r="L504">
        <v>693</v>
      </c>
    </row>
    <row r="505" spans="5:12">
      <c r="E505" t="s">
        <v>789</v>
      </c>
      <c r="F505">
        <v>979</v>
      </c>
      <c r="K505">
        <v>0</v>
      </c>
      <c r="L505">
        <v>694</v>
      </c>
    </row>
    <row r="506" spans="5:12">
      <c r="E506" t="s">
        <v>791</v>
      </c>
      <c r="F506">
        <v>980</v>
      </c>
      <c r="K506">
        <v>0</v>
      </c>
      <c r="L506">
        <v>695</v>
      </c>
    </row>
    <row r="507" spans="5:12">
      <c r="E507" t="s">
        <v>793</v>
      </c>
      <c r="F507">
        <v>981</v>
      </c>
      <c r="K507">
        <v>0</v>
      </c>
      <c r="L507">
        <v>696</v>
      </c>
    </row>
    <row r="508" spans="5:12">
      <c r="E508" t="s">
        <v>795</v>
      </c>
      <c r="F508">
        <v>982</v>
      </c>
      <c r="K508">
        <v>0</v>
      </c>
      <c r="L508">
        <v>697</v>
      </c>
    </row>
    <row r="509" spans="5:12">
      <c r="E509" t="s">
        <v>797</v>
      </c>
      <c r="F509">
        <v>983</v>
      </c>
      <c r="K509">
        <v>0</v>
      </c>
      <c r="L509">
        <v>698</v>
      </c>
    </row>
    <row r="510" spans="5:12">
      <c r="E510" t="s">
        <v>799</v>
      </c>
      <c r="F510">
        <v>984</v>
      </c>
      <c r="K510">
        <v>0</v>
      </c>
      <c r="L510">
        <v>699</v>
      </c>
    </row>
    <row r="511" spans="5:12">
      <c r="E511" t="s">
        <v>801</v>
      </c>
      <c r="F511">
        <v>985</v>
      </c>
      <c r="K511">
        <v>0</v>
      </c>
      <c r="L511">
        <v>700</v>
      </c>
    </row>
    <row r="512" spans="5:12">
      <c r="E512" t="s">
        <v>803</v>
      </c>
      <c r="F512">
        <v>986</v>
      </c>
      <c r="K512">
        <v>0</v>
      </c>
      <c r="L512">
        <v>701</v>
      </c>
    </row>
    <row r="513" spans="5:12">
      <c r="E513" t="s">
        <v>805</v>
      </c>
      <c r="F513">
        <v>987</v>
      </c>
      <c r="K513">
        <v>0</v>
      </c>
      <c r="L513">
        <v>702</v>
      </c>
    </row>
    <row r="514" spans="5:12">
      <c r="E514" t="s">
        <v>807</v>
      </c>
      <c r="F514">
        <v>988</v>
      </c>
      <c r="K514">
        <v>0</v>
      </c>
      <c r="L514">
        <v>703</v>
      </c>
    </row>
    <row r="515" spans="5:12">
      <c r="E515" t="s">
        <v>809</v>
      </c>
      <c r="F515">
        <v>989</v>
      </c>
      <c r="K515">
        <v>0</v>
      </c>
      <c r="L515">
        <v>704</v>
      </c>
    </row>
    <row r="516" spans="5:12">
      <c r="E516" t="s">
        <v>811</v>
      </c>
      <c r="F516">
        <v>990</v>
      </c>
      <c r="K516">
        <v>0</v>
      </c>
      <c r="L516">
        <v>705</v>
      </c>
    </row>
    <row r="517" spans="5:12">
      <c r="E517" t="s">
        <v>813</v>
      </c>
      <c r="F517">
        <v>991</v>
      </c>
      <c r="K517">
        <v>0</v>
      </c>
      <c r="L517">
        <v>706</v>
      </c>
    </row>
    <row r="518" spans="5:12">
      <c r="E518" t="s">
        <v>815</v>
      </c>
      <c r="F518">
        <v>992</v>
      </c>
      <c r="K518">
        <v>0</v>
      </c>
      <c r="L518">
        <v>707</v>
      </c>
    </row>
    <row r="519" spans="5:12">
      <c r="E519" t="s">
        <v>817</v>
      </c>
      <c r="F519">
        <v>993</v>
      </c>
      <c r="K519">
        <v>0</v>
      </c>
      <c r="L519">
        <v>708</v>
      </c>
    </row>
    <row r="520" spans="5:12">
      <c r="E520" t="s">
        <v>819</v>
      </c>
      <c r="F520">
        <v>994</v>
      </c>
      <c r="K520">
        <v>0</v>
      </c>
      <c r="L520">
        <v>709</v>
      </c>
    </row>
    <row r="521" spans="5:12">
      <c r="E521" t="s">
        <v>821</v>
      </c>
      <c r="F521">
        <v>995</v>
      </c>
      <c r="K521">
        <v>0</v>
      </c>
      <c r="L521">
        <v>710</v>
      </c>
    </row>
    <row r="522" spans="5:12">
      <c r="E522" t="s">
        <v>823</v>
      </c>
      <c r="F522">
        <v>996</v>
      </c>
      <c r="K522">
        <v>0</v>
      </c>
      <c r="L522">
        <v>711</v>
      </c>
    </row>
    <row r="523" spans="5:12">
      <c r="E523" t="s">
        <v>825</v>
      </c>
      <c r="F523">
        <v>997</v>
      </c>
      <c r="K523">
        <v>0</v>
      </c>
      <c r="L523">
        <v>712</v>
      </c>
    </row>
    <row r="524" spans="5:12">
      <c r="E524" t="s">
        <v>827</v>
      </c>
      <c r="F524">
        <v>998</v>
      </c>
      <c r="K524">
        <v>0</v>
      </c>
      <c r="L524">
        <v>713</v>
      </c>
    </row>
    <row r="525" spans="5:12">
      <c r="E525" t="s">
        <v>829</v>
      </c>
      <c r="F525">
        <v>999</v>
      </c>
      <c r="K525">
        <v>0</v>
      </c>
      <c r="L525">
        <v>714</v>
      </c>
    </row>
    <row r="526" spans="5:12">
      <c r="E526" t="s">
        <v>831</v>
      </c>
      <c r="F526">
        <v>1000</v>
      </c>
      <c r="K526">
        <v>0</v>
      </c>
      <c r="L526">
        <v>715</v>
      </c>
    </row>
    <row r="527" spans="5:12">
      <c r="E527" t="s">
        <v>833</v>
      </c>
      <c r="F527">
        <v>1001</v>
      </c>
      <c r="K527">
        <v>0</v>
      </c>
      <c r="L527">
        <v>716</v>
      </c>
    </row>
    <row r="528" spans="5:12">
      <c r="E528" t="s">
        <v>835</v>
      </c>
      <c r="F528">
        <v>1002</v>
      </c>
      <c r="K528">
        <v>0</v>
      </c>
      <c r="L528">
        <v>717</v>
      </c>
    </row>
    <row r="529" spans="5:12">
      <c r="E529" t="s">
        <v>837</v>
      </c>
      <c r="F529">
        <v>1003</v>
      </c>
      <c r="K529">
        <v>0</v>
      </c>
      <c r="L529">
        <v>718</v>
      </c>
    </row>
    <row r="530" spans="5:12">
      <c r="E530" t="s">
        <v>839</v>
      </c>
      <c r="F530">
        <v>1004</v>
      </c>
      <c r="K530">
        <v>0</v>
      </c>
      <c r="L530">
        <v>719</v>
      </c>
    </row>
    <row r="531" spans="5:12">
      <c r="E531" t="s">
        <v>841</v>
      </c>
      <c r="F531">
        <v>1005</v>
      </c>
      <c r="K531">
        <v>0</v>
      </c>
      <c r="L531">
        <v>720</v>
      </c>
    </row>
    <row r="532" spans="5:12">
      <c r="E532" t="s">
        <v>843</v>
      </c>
      <c r="F532">
        <v>1006</v>
      </c>
      <c r="K532">
        <v>0</v>
      </c>
      <c r="L532">
        <v>721</v>
      </c>
    </row>
    <row r="533" spans="5:12">
      <c r="E533" t="s">
        <v>845</v>
      </c>
      <c r="F533">
        <v>1007</v>
      </c>
      <c r="K533">
        <v>0</v>
      </c>
      <c r="L533">
        <v>722</v>
      </c>
    </row>
    <row r="534" spans="5:12">
      <c r="E534" t="s">
        <v>847</v>
      </c>
      <c r="F534">
        <v>1008</v>
      </c>
      <c r="K534">
        <v>0</v>
      </c>
      <c r="L534">
        <v>723</v>
      </c>
    </row>
    <row r="535" spans="5:12">
      <c r="E535" t="s">
        <v>849</v>
      </c>
      <c r="F535">
        <v>1009</v>
      </c>
      <c r="K535">
        <v>0</v>
      </c>
      <c r="L535">
        <v>724</v>
      </c>
    </row>
    <row r="536" spans="5:12">
      <c r="E536" t="s">
        <v>851</v>
      </c>
      <c r="F536">
        <v>1010</v>
      </c>
      <c r="K536">
        <v>0</v>
      </c>
      <c r="L536">
        <v>725</v>
      </c>
    </row>
    <row r="537" spans="5:12">
      <c r="E537" t="s">
        <v>853</v>
      </c>
      <c r="F537">
        <v>1011</v>
      </c>
      <c r="K537">
        <v>0</v>
      </c>
      <c r="L537">
        <v>726</v>
      </c>
    </row>
    <row r="538" spans="5:12">
      <c r="E538" t="s">
        <v>855</v>
      </c>
      <c r="F538">
        <v>1012</v>
      </c>
      <c r="K538">
        <v>0</v>
      </c>
      <c r="L538">
        <v>727</v>
      </c>
    </row>
    <row r="539" spans="5:12">
      <c r="E539" t="s">
        <v>857</v>
      </c>
      <c r="F539">
        <v>1013</v>
      </c>
      <c r="K539">
        <v>0</v>
      </c>
      <c r="L539">
        <v>728</v>
      </c>
    </row>
    <row r="540" spans="5:12">
      <c r="E540" t="s">
        <v>859</v>
      </c>
      <c r="F540">
        <v>1014</v>
      </c>
      <c r="K540">
        <v>0</v>
      </c>
      <c r="L540">
        <v>729</v>
      </c>
    </row>
    <row r="541" spans="5:12">
      <c r="E541" t="s">
        <v>861</v>
      </c>
      <c r="F541">
        <v>1015</v>
      </c>
      <c r="K541">
        <v>0</v>
      </c>
      <c r="L541">
        <v>730</v>
      </c>
    </row>
    <row r="542" spans="5:12">
      <c r="E542" t="s">
        <v>863</v>
      </c>
      <c r="F542">
        <v>1016</v>
      </c>
      <c r="K542">
        <v>0</v>
      </c>
      <c r="L542">
        <v>731</v>
      </c>
    </row>
    <row r="543" spans="5:12">
      <c r="E543" t="s">
        <v>865</v>
      </c>
      <c r="F543">
        <v>1017</v>
      </c>
      <c r="K543">
        <v>0</v>
      </c>
      <c r="L543">
        <v>732</v>
      </c>
    </row>
    <row r="544" spans="5:12">
      <c r="E544" t="s">
        <v>867</v>
      </c>
      <c r="F544">
        <v>1018</v>
      </c>
      <c r="K544">
        <v>0</v>
      </c>
      <c r="L544">
        <v>733</v>
      </c>
    </row>
    <row r="545" spans="5:12">
      <c r="E545" t="s">
        <v>869</v>
      </c>
      <c r="F545">
        <v>1019</v>
      </c>
      <c r="K545">
        <v>0</v>
      </c>
      <c r="L545">
        <v>734</v>
      </c>
    </row>
    <row r="546" spans="5:12">
      <c r="E546" t="s">
        <v>871</v>
      </c>
      <c r="F546">
        <v>1020</v>
      </c>
      <c r="K546">
        <v>0</v>
      </c>
      <c r="L546">
        <v>735</v>
      </c>
    </row>
    <row r="547" spans="5:12">
      <c r="E547" t="s">
        <v>873</v>
      </c>
      <c r="F547">
        <v>1021</v>
      </c>
      <c r="K547">
        <v>0</v>
      </c>
      <c r="L547">
        <v>736</v>
      </c>
    </row>
    <row r="548" spans="5:12">
      <c r="E548" t="s">
        <v>875</v>
      </c>
      <c r="F548">
        <v>1022</v>
      </c>
      <c r="K548">
        <v>0</v>
      </c>
      <c r="L548">
        <v>737</v>
      </c>
    </row>
    <row r="549" spans="5:12">
      <c r="E549" t="s">
        <v>877</v>
      </c>
      <c r="F549">
        <v>1023</v>
      </c>
      <c r="K549">
        <v>0</v>
      </c>
      <c r="L549">
        <v>738</v>
      </c>
    </row>
    <row r="550" spans="5:12">
      <c r="E550" t="s">
        <v>879</v>
      </c>
      <c r="F550">
        <v>1024</v>
      </c>
      <c r="K550">
        <v>0</v>
      </c>
      <c r="L550">
        <v>739</v>
      </c>
    </row>
    <row r="551" spans="5:12">
      <c r="E551" t="s">
        <v>881</v>
      </c>
      <c r="F551">
        <v>1025</v>
      </c>
      <c r="K551">
        <v>0</v>
      </c>
      <c r="L551">
        <v>740</v>
      </c>
    </row>
    <row r="552" spans="5:12">
      <c r="E552" t="s">
        <v>883</v>
      </c>
      <c r="F552">
        <v>1026</v>
      </c>
      <c r="K552">
        <v>0</v>
      </c>
      <c r="L552">
        <v>741</v>
      </c>
    </row>
    <row r="553" spans="5:12">
      <c r="E553" t="s">
        <v>885</v>
      </c>
      <c r="F553">
        <v>1027</v>
      </c>
      <c r="K553">
        <v>0</v>
      </c>
      <c r="L553">
        <v>742</v>
      </c>
    </row>
    <row r="554" spans="5:12">
      <c r="E554" t="s">
        <v>887</v>
      </c>
      <c r="F554">
        <v>1028</v>
      </c>
      <c r="K554">
        <v>0</v>
      </c>
      <c r="L554">
        <v>743</v>
      </c>
    </row>
    <row r="555" spans="5:12">
      <c r="E555" t="s">
        <v>889</v>
      </c>
      <c r="F555">
        <v>1029</v>
      </c>
      <c r="K555">
        <v>0</v>
      </c>
      <c r="L555">
        <v>744</v>
      </c>
    </row>
    <row r="556" spans="5:12">
      <c r="E556" t="s">
        <v>891</v>
      </c>
      <c r="F556">
        <v>1030</v>
      </c>
      <c r="K556">
        <v>0</v>
      </c>
      <c r="L556">
        <v>745</v>
      </c>
    </row>
    <row r="557" spans="5:12">
      <c r="E557" t="s">
        <v>893</v>
      </c>
      <c r="F557">
        <v>1031</v>
      </c>
      <c r="K557">
        <v>0</v>
      </c>
      <c r="L557">
        <v>746</v>
      </c>
    </row>
    <row r="558" spans="5:12">
      <c r="E558" t="s">
        <v>895</v>
      </c>
      <c r="F558">
        <v>1032</v>
      </c>
      <c r="K558">
        <v>0</v>
      </c>
      <c r="L558">
        <v>747</v>
      </c>
    </row>
    <row r="559" spans="5:12">
      <c r="E559" t="s">
        <v>897</v>
      </c>
      <c r="F559">
        <v>1033</v>
      </c>
      <c r="K559">
        <v>0</v>
      </c>
      <c r="L559">
        <v>748</v>
      </c>
    </row>
    <row r="560" spans="5:12">
      <c r="E560" t="s">
        <v>899</v>
      </c>
      <c r="F560">
        <v>1034</v>
      </c>
      <c r="K560">
        <v>0</v>
      </c>
      <c r="L560">
        <v>749</v>
      </c>
    </row>
    <row r="561" spans="5:12">
      <c r="E561" t="s">
        <v>901</v>
      </c>
      <c r="F561">
        <v>1035</v>
      </c>
      <c r="K561">
        <v>0</v>
      </c>
      <c r="L561">
        <v>750</v>
      </c>
    </row>
    <row r="562" spans="5:12">
      <c r="E562" t="s">
        <v>903</v>
      </c>
      <c r="F562">
        <v>1036</v>
      </c>
      <c r="K562">
        <v>0</v>
      </c>
      <c r="L562">
        <v>751</v>
      </c>
    </row>
    <row r="563" spans="5:12">
      <c r="E563" t="s">
        <v>905</v>
      </c>
      <c r="F563">
        <v>1037</v>
      </c>
      <c r="K563">
        <v>0</v>
      </c>
      <c r="L563">
        <v>752</v>
      </c>
    </row>
    <row r="564" spans="5:12">
      <c r="E564" t="s">
        <v>907</v>
      </c>
      <c r="F564">
        <v>1038</v>
      </c>
      <c r="K564">
        <v>0</v>
      </c>
      <c r="L564">
        <v>753</v>
      </c>
    </row>
    <row r="565" spans="5:12">
      <c r="E565" t="s">
        <v>909</v>
      </c>
      <c r="F565">
        <v>1039</v>
      </c>
      <c r="K565">
        <v>0</v>
      </c>
      <c r="L565">
        <v>754</v>
      </c>
    </row>
    <row r="566" spans="5:12">
      <c r="E566" t="s">
        <v>911</v>
      </c>
      <c r="F566">
        <v>1040</v>
      </c>
      <c r="K566">
        <v>0</v>
      </c>
      <c r="L566">
        <v>755</v>
      </c>
    </row>
    <row r="567" spans="5:12">
      <c r="E567" t="s">
        <v>913</v>
      </c>
      <c r="F567">
        <v>1041</v>
      </c>
      <c r="K567">
        <v>0</v>
      </c>
      <c r="L567">
        <v>756</v>
      </c>
    </row>
    <row r="568" spans="5:12">
      <c r="E568" t="s">
        <v>915</v>
      </c>
      <c r="F568">
        <v>1042</v>
      </c>
      <c r="K568">
        <v>0</v>
      </c>
      <c r="L568">
        <v>757</v>
      </c>
    </row>
    <row r="569" spans="5:12">
      <c r="E569" t="s">
        <v>917</v>
      </c>
      <c r="F569">
        <v>1043</v>
      </c>
      <c r="K569">
        <v>0</v>
      </c>
      <c r="L569">
        <v>758</v>
      </c>
    </row>
    <row r="570" spans="5:12">
      <c r="E570" t="s">
        <v>919</v>
      </c>
      <c r="F570">
        <v>1044</v>
      </c>
      <c r="K570">
        <v>0</v>
      </c>
      <c r="L570">
        <v>759</v>
      </c>
    </row>
    <row r="571" spans="5:12">
      <c r="E571" t="s">
        <v>921</v>
      </c>
      <c r="F571">
        <v>1045</v>
      </c>
      <c r="K571">
        <v>0</v>
      </c>
      <c r="L571">
        <v>760</v>
      </c>
    </row>
    <row r="572" spans="5:12">
      <c r="E572" t="s">
        <v>923</v>
      </c>
      <c r="F572">
        <v>1046</v>
      </c>
      <c r="K572">
        <v>0</v>
      </c>
      <c r="L572">
        <v>761</v>
      </c>
    </row>
    <row r="573" spans="5:12">
      <c r="E573" t="s">
        <v>925</v>
      </c>
      <c r="F573">
        <v>1047</v>
      </c>
      <c r="K573">
        <v>0</v>
      </c>
      <c r="L573">
        <v>762</v>
      </c>
    </row>
    <row r="574" spans="5:12">
      <c r="E574" t="s">
        <v>927</v>
      </c>
      <c r="F574">
        <v>1048</v>
      </c>
      <c r="K574">
        <v>0</v>
      </c>
      <c r="L574">
        <v>763</v>
      </c>
    </row>
    <row r="575" spans="5:12">
      <c r="E575" t="s">
        <v>929</v>
      </c>
      <c r="F575">
        <v>1049</v>
      </c>
      <c r="K575">
        <v>0</v>
      </c>
      <c r="L575">
        <v>764</v>
      </c>
    </row>
    <row r="576" spans="5:12">
      <c r="E576" t="s">
        <v>931</v>
      </c>
      <c r="F576">
        <v>1050</v>
      </c>
      <c r="K576">
        <v>0</v>
      </c>
      <c r="L576">
        <v>765</v>
      </c>
    </row>
    <row r="577" spans="5:12">
      <c r="E577" t="s">
        <v>933</v>
      </c>
      <c r="F577">
        <v>1051</v>
      </c>
      <c r="K577">
        <v>0</v>
      </c>
      <c r="L577">
        <v>766</v>
      </c>
    </row>
    <row r="578" spans="5:12">
      <c r="E578" t="s">
        <v>935</v>
      </c>
      <c r="F578">
        <v>1052</v>
      </c>
      <c r="K578">
        <v>0</v>
      </c>
      <c r="L578">
        <v>767</v>
      </c>
    </row>
    <row r="579" spans="5:12">
      <c r="E579" t="s">
        <v>937</v>
      </c>
      <c r="F579">
        <v>1053</v>
      </c>
      <c r="K579">
        <v>0</v>
      </c>
      <c r="L579">
        <v>768</v>
      </c>
    </row>
    <row r="580" spans="5:12">
      <c r="E580" t="s">
        <v>939</v>
      </c>
      <c r="F580">
        <v>1054</v>
      </c>
      <c r="K580">
        <v>0</v>
      </c>
      <c r="L580">
        <v>769</v>
      </c>
    </row>
    <row r="581" spans="5:12">
      <c r="E581" t="s">
        <v>941</v>
      </c>
      <c r="F581">
        <v>1055</v>
      </c>
      <c r="K581">
        <v>0</v>
      </c>
      <c r="L581">
        <v>770</v>
      </c>
    </row>
    <row r="582" spans="5:12">
      <c r="E582" t="s">
        <v>943</v>
      </c>
      <c r="F582">
        <v>1056</v>
      </c>
      <c r="K582">
        <v>0</v>
      </c>
      <c r="L582">
        <v>771</v>
      </c>
    </row>
    <row r="583" spans="5:12">
      <c r="E583" t="s">
        <v>945</v>
      </c>
      <c r="F583">
        <v>1057</v>
      </c>
      <c r="K583">
        <v>0</v>
      </c>
      <c r="L583">
        <v>772</v>
      </c>
    </row>
    <row r="584" spans="5:12">
      <c r="E584" t="s">
        <v>947</v>
      </c>
      <c r="F584">
        <v>1058</v>
      </c>
      <c r="K584">
        <v>0</v>
      </c>
      <c r="L584">
        <v>773</v>
      </c>
    </row>
    <row r="585" spans="5:12">
      <c r="E585" t="s">
        <v>949</v>
      </c>
      <c r="F585">
        <v>1059</v>
      </c>
      <c r="K585">
        <v>0</v>
      </c>
      <c r="L585">
        <v>774</v>
      </c>
    </row>
    <row r="586" spans="5:12">
      <c r="E586" t="s">
        <v>951</v>
      </c>
      <c r="F586">
        <v>1060</v>
      </c>
      <c r="K586">
        <v>0</v>
      </c>
      <c r="L586">
        <v>775</v>
      </c>
    </row>
    <row r="587" spans="5:12">
      <c r="E587" t="s">
        <v>953</v>
      </c>
      <c r="F587">
        <v>1061</v>
      </c>
      <c r="K587">
        <v>0</v>
      </c>
      <c r="L587">
        <v>776</v>
      </c>
    </row>
    <row r="588" spans="5:12">
      <c r="E588" t="s">
        <v>955</v>
      </c>
      <c r="F588">
        <v>1062</v>
      </c>
      <c r="K588">
        <v>0</v>
      </c>
      <c r="L588">
        <v>777</v>
      </c>
    </row>
    <row r="589" spans="5:12">
      <c r="E589" t="s">
        <v>957</v>
      </c>
      <c r="F589">
        <v>1063</v>
      </c>
      <c r="K589">
        <v>0</v>
      </c>
      <c r="L589">
        <v>778</v>
      </c>
    </row>
    <row r="590" spans="5:12">
      <c r="E590" t="s">
        <v>959</v>
      </c>
      <c r="F590">
        <v>1064</v>
      </c>
      <c r="K590">
        <v>0</v>
      </c>
      <c r="L590">
        <v>779</v>
      </c>
    </row>
    <row r="591" spans="5:12">
      <c r="E591" t="s">
        <v>961</v>
      </c>
      <c r="F591">
        <v>1065</v>
      </c>
      <c r="K591">
        <v>0</v>
      </c>
      <c r="L591">
        <v>780</v>
      </c>
    </row>
    <row r="592" spans="5:12">
      <c r="E592" t="s">
        <v>963</v>
      </c>
      <c r="F592">
        <v>1066</v>
      </c>
      <c r="K592">
        <v>0</v>
      </c>
      <c r="L592">
        <v>781</v>
      </c>
    </row>
    <row r="593" spans="5:12">
      <c r="E593" t="s">
        <v>965</v>
      </c>
      <c r="F593">
        <v>1067</v>
      </c>
      <c r="K593">
        <v>0</v>
      </c>
      <c r="L593">
        <v>782</v>
      </c>
    </row>
    <row r="594" spans="5:12">
      <c r="E594" t="s">
        <v>967</v>
      </c>
      <c r="F594">
        <v>1068</v>
      </c>
      <c r="K594">
        <v>0</v>
      </c>
      <c r="L594">
        <v>783</v>
      </c>
    </row>
    <row r="595" spans="5:12">
      <c r="E595" t="s">
        <v>969</v>
      </c>
      <c r="F595">
        <v>1069</v>
      </c>
      <c r="K595">
        <v>0</v>
      </c>
      <c r="L595">
        <v>784</v>
      </c>
    </row>
    <row r="596" spans="5:12">
      <c r="E596" t="s">
        <v>971</v>
      </c>
      <c r="F596">
        <v>1070</v>
      </c>
      <c r="K596">
        <v>0</v>
      </c>
      <c r="L596">
        <v>785</v>
      </c>
    </row>
    <row r="597" spans="5:12">
      <c r="E597" t="s">
        <v>973</v>
      </c>
      <c r="F597">
        <v>1071</v>
      </c>
      <c r="K597">
        <v>0</v>
      </c>
      <c r="L597">
        <v>786</v>
      </c>
    </row>
    <row r="598" spans="5:12">
      <c r="E598" t="s">
        <v>975</v>
      </c>
      <c r="F598">
        <v>1072</v>
      </c>
      <c r="K598">
        <v>0</v>
      </c>
      <c r="L598">
        <v>787</v>
      </c>
    </row>
    <row r="599" spans="5:12">
      <c r="E599" t="s">
        <v>977</v>
      </c>
      <c r="F599">
        <v>1073</v>
      </c>
      <c r="K599">
        <v>0</v>
      </c>
      <c r="L599">
        <v>788</v>
      </c>
    </row>
    <row r="600" spans="5:12">
      <c r="E600" t="s">
        <v>979</v>
      </c>
      <c r="F600">
        <v>1074</v>
      </c>
      <c r="K600">
        <v>0</v>
      </c>
      <c r="L600">
        <v>789</v>
      </c>
    </row>
    <row r="601" spans="5:12">
      <c r="E601" t="s">
        <v>981</v>
      </c>
      <c r="F601">
        <v>1075</v>
      </c>
      <c r="K601">
        <v>0</v>
      </c>
      <c r="L601">
        <v>790</v>
      </c>
    </row>
    <row r="602" spans="5:12">
      <c r="E602" t="s">
        <v>983</v>
      </c>
      <c r="F602">
        <v>1076</v>
      </c>
      <c r="K602">
        <v>0</v>
      </c>
      <c r="L602">
        <v>791</v>
      </c>
    </row>
    <row r="603" spans="5:12">
      <c r="E603" t="s">
        <v>985</v>
      </c>
      <c r="F603">
        <v>1077</v>
      </c>
      <c r="K603">
        <v>0</v>
      </c>
      <c r="L603">
        <v>792</v>
      </c>
    </row>
    <row r="604" spans="5:12">
      <c r="E604" t="s">
        <v>987</v>
      </c>
      <c r="F604">
        <v>1078</v>
      </c>
      <c r="K604">
        <v>0</v>
      </c>
      <c r="L604">
        <v>793</v>
      </c>
    </row>
    <row r="605" spans="5:12">
      <c r="E605" t="s">
        <v>989</v>
      </c>
      <c r="F605">
        <v>1079</v>
      </c>
      <c r="K605">
        <v>0</v>
      </c>
      <c r="L605">
        <v>794</v>
      </c>
    </row>
    <row r="606" spans="5:12">
      <c r="E606" t="s">
        <v>991</v>
      </c>
      <c r="F606">
        <v>1080</v>
      </c>
      <c r="K606">
        <v>0</v>
      </c>
      <c r="L606">
        <v>795</v>
      </c>
    </row>
    <row r="607" spans="5:12">
      <c r="E607" t="s">
        <v>993</v>
      </c>
      <c r="F607">
        <v>1081</v>
      </c>
      <c r="K607">
        <v>0</v>
      </c>
      <c r="L607">
        <v>796</v>
      </c>
    </row>
    <row r="608" spans="5:12">
      <c r="E608" t="s">
        <v>995</v>
      </c>
      <c r="F608">
        <v>1082</v>
      </c>
      <c r="K608">
        <v>0</v>
      </c>
      <c r="L608">
        <v>797</v>
      </c>
    </row>
    <row r="609" spans="5:12">
      <c r="E609" t="s">
        <v>997</v>
      </c>
      <c r="F609">
        <v>1083</v>
      </c>
      <c r="K609">
        <v>0</v>
      </c>
      <c r="L609">
        <v>798</v>
      </c>
    </row>
    <row r="610" spans="5:12">
      <c r="E610" t="s">
        <v>999</v>
      </c>
      <c r="F610">
        <v>1084</v>
      </c>
      <c r="K610">
        <v>0</v>
      </c>
      <c r="L610">
        <v>799</v>
      </c>
    </row>
    <row r="611" spans="5:12">
      <c r="E611" t="s">
        <v>1001</v>
      </c>
      <c r="F611">
        <v>1085</v>
      </c>
      <c r="K611">
        <v>0</v>
      </c>
      <c r="L611">
        <v>800</v>
      </c>
    </row>
    <row r="612" spans="5:12">
      <c r="E612" t="s">
        <v>1002</v>
      </c>
      <c r="F612">
        <v>1086</v>
      </c>
      <c r="K612">
        <v>0</v>
      </c>
      <c r="L612">
        <v>801</v>
      </c>
    </row>
    <row r="613" spans="5:12">
      <c r="E613" t="s">
        <v>1004</v>
      </c>
      <c r="F613">
        <v>1087</v>
      </c>
      <c r="K613">
        <v>0</v>
      </c>
      <c r="L613">
        <v>802</v>
      </c>
    </row>
    <row r="614" spans="5:12">
      <c r="E614" t="s">
        <v>1006</v>
      </c>
      <c r="F614">
        <v>1088</v>
      </c>
      <c r="K614">
        <v>0</v>
      </c>
      <c r="L614">
        <v>803</v>
      </c>
    </row>
    <row r="615" spans="5:12">
      <c r="E615" t="s">
        <v>1008</v>
      </c>
      <c r="F615">
        <v>1089</v>
      </c>
      <c r="K615">
        <v>0</v>
      </c>
      <c r="L615">
        <v>804</v>
      </c>
    </row>
    <row r="616" spans="5:12">
      <c r="E616" t="s">
        <v>1010</v>
      </c>
      <c r="F616">
        <v>1090</v>
      </c>
      <c r="K616">
        <v>0</v>
      </c>
      <c r="L616">
        <v>805</v>
      </c>
    </row>
    <row r="617" spans="5:12">
      <c r="E617" t="s">
        <v>1012</v>
      </c>
      <c r="F617">
        <v>1091</v>
      </c>
      <c r="K617">
        <v>0</v>
      </c>
      <c r="L617">
        <v>806</v>
      </c>
    </row>
    <row r="618" spans="5:12">
      <c r="E618" t="s">
        <v>1014</v>
      </c>
      <c r="F618">
        <v>1092</v>
      </c>
      <c r="K618">
        <v>0</v>
      </c>
      <c r="L618">
        <v>807</v>
      </c>
    </row>
    <row r="619" spans="5:12">
      <c r="E619" t="s">
        <v>1016</v>
      </c>
      <c r="F619">
        <v>1093</v>
      </c>
      <c r="K619">
        <v>0</v>
      </c>
      <c r="L619">
        <v>808</v>
      </c>
    </row>
    <row r="620" spans="5:12">
      <c r="E620" t="s">
        <v>1018</v>
      </c>
      <c r="F620">
        <v>1094</v>
      </c>
      <c r="K620">
        <v>0</v>
      </c>
      <c r="L620">
        <v>809</v>
      </c>
    </row>
    <row r="621" spans="5:12">
      <c r="E621" t="s">
        <v>1020</v>
      </c>
      <c r="F621">
        <v>1095</v>
      </c>
      <c r="K621">
        <v>0</v>
      </c>
      <c r="L621">
        <v>810</v>
      </c>
    </row>
    <row r="622" spans="5:12">
      <c r="E622" t="s">
        <v>1022</v>
      </c>
      <c r="F622">
        <v>1096</v>
      </c>
      <c r="K622">
        <v>0</v>
      </c>
      <c r="L622">
        <v>811</v>
      </c>
    </row>
    <row r="623" spans="5:12">
      <c r="E623" t="s">
        <v>1024</v>
      </c>
      <c r="F623">
        <v>1097</v>
      </c>
      <c r="K623">
        <v>0</v>
      </c>
      <c r="L623">
        <v>812</v>
      </c>
    </row>
    <row r="624" spans="5:12">
      <c r="E624" t="s">
        <v>1026</v>
      </c>
      <c r="F624">
        <v>1098</v>
      </c>
      <c r="K624">
        <v>0</v>
      </c>
      <c r="L624">
        <v>813</v>
      </c>
    </row>
    <row r="625" spans="5:12">
      <c r="E625" t="s">
        <v>1028</v>
      </c>
      <c r="F625">
        <v>1099</v>
      </c>
      <c r="K625">
        <v>0</v>
      </c>
      <c r="L625">
        <v>814</v>
      </c>
    </row>
    <row r="626" spans="5:12">
      <c r="E626" t="s">
        <v>1030</v>
      </c>
      <c r="F626">
        <v>1100</v>
      </c>
      <c r="K626">
        <v>0</v>
      </c>
      <c r="L626">
        <v>815</v>
      </c>
    </row>
    <row r="627" spans="5:12">
      <c r="E627" t="s">
        <v>1032</v>
      </c>
      <c r="F627">
        <v>1101</v>
      </c>
      <c r="K627">
        <v>0</v>
      </c>
      <c r="L627">
        <v>816</v>
      </c>
    </row>
    <row r="628" spans="5:12">
      <c r="E628" t="s">
        <v>1034</v>
      </c>
      <c r="F628">
        <v>1102</v>
      </c>
      <c r="K628">
        <v>0</v>
      </c>
      <c r="L628">
        <v>817</v>
      </c>
    </row>
    <row r="629" spans="5:12">
      <c r="E629" t="s">
        <v>1036</v>
      </c>
      <c r="F629">
        <v>1103</v>
      </c>
      <c r="K629">
        <v>0</v>
      </c>
      <c r="L629">
        <v>818</v>
      </c>
    </row>
    <row r="630" spans="5:12">
      <c r="E630" t="s">
        <v>1038</v>
      </c>
      <c r="F630">
        <v>1104</v>
      </c>
      <c r="K630">
        <v>0</v>
      </c>
      <c r="L630">
        <v>819</v>
      </c>
    </row>
    <row r="631" spans="5:12">
      <c r="E631" t="s">
        <v>1040</v>
      </c>
      <c r="F631">
        <v>1105</v>
      </c>
      <c r="K631">
        <v>0</v>
      </c>
      <c r="L631">
        <v>820</v>
      </c>
    </row>
    <row r="632" spans="5:12">
      <c r="E632" t="s">
        <v>1042</v>
      </c>
      <c r="F632">
        <v>1106</v>
      </c>
      <c r="K632">
        <v>0</v>
      </c>
      <c r="L632">
        <v>821</v>
      </c>
    </row>
    <row r="633" spans="5:12">
      <c r="E633" t="s">
        <v>1044</v>
      </c>
      <c r="F633">
        <v>1107</v>
      </c>
      <c r="K633">
        <v>0</v>
      </c>
      <c r="L633">
        <v>822</v>
      </c>
    </row>
    <row r="634" spans="5:12">
      <c r="E634" t="s">
        <v>1046</v>
      </c>
      <c r="F634">
        <v>1108</v>
      </c>
      <c r="K634">
        <v>0</v>
      </c>
      <c r="L634">
        <v>823</v>
      </c>
    </row>
    <row r="635" spans="5:12">
      <c r="E635" t="s">
        <v>1048</v>
      </c>
      <c r="F635">
        <v>1109</v>
      </c>
      <c r="K635">
        <v>0</v>
      </c>
      <c r="L635">
        <v>824</v>
      </c>
    </row>
    <row r="636" spans="5:12">
      <c r="E636" t="s">
        <v>1050</v>
      </c>
      <c r="F636">
        <v>1110</v>
      </c>
      <c r="K636">
        <v>0</v>
      </c>
      <c r="L636">
        <v>825</v>
      </c>
    </row>
    <row r="637" spans="5:12">
      <c r="E637" t="s">
        <v>1052</v>
      </c>
      <c r="F637">
        <v>1111</v>
      </c>
      <c r="K637">
        <v>0</v>
      </c>
      <c r="L637">
        <v>826</v>
      </c>
    </row>
    <row r="638" spans="5:12">
      <c r="E638" t="s">
        <v>1054</v>
      </c>
      <c r="F638">
        <v>1112</v>
      </c>
      <c r="K638">
        <v>0</v>
      </c>
      <c r="L638">
        <v>827</v>
      </c>
    </row>
    <row r="639" spans="5:12">
      <c r="E639" t="s">
        <v>1056</v>
      </c>
      <c r="F639">
        <v>1113</v>
      </c>
      <c r="K639">
        <v>0</v>
      </c>
      <c r="L639">
        <v>828</v>
      </c>
    </row>
    <row r="640" spans="5:12">
      <c r="E640" t="s">
        <v>1058</v>
      </c>
      <c r="F640">
        <v>1114</v>
      </c>
      <c r="K640">
        <v>0</v>
      </c>
      <c r="L640">
        <v>829</v>
      </c>
    </row>
    <row r="641" spans="5:12">
      <c r="E641" t="s">
        <v>1060</v>
      </c>
      <c r="F641">
        <v>1115</v>
      </c>
      <c r="K641">
        <v>0</v>
      </c>
      <c r="L641">
        <v>830</v>
      </c>
    </row>
    <row r="642" spans="5:12">
      <c r="E642" t="s">
        <v>1062</v>
      </c>
      <c r="F642">
        <v>1116</v>
      </c>
      <c r="K642">
        <v>0</v>
      </c>
      <c r="L642">
        <v>831</v>
      </c>
    </row>
    <row r="643" spans="5:12">
      <c r="E643" t="s">
        <v>1064</v>
      </c>
      <c r="F643">
        <v>1117</v>
      </c>
      <c r="K643">
        <v>0</v>
      </c>
      <c r="L643">
        <v>832</v>
      </c>
    </row>
    <row r="644" spans="5:12">
      <c r="E644" t="s">
        <v>1066</v>
      </c>
      <c r="F644">
        <v>1118</v>
      </c>
      <c r="K644">
        <v>0</v>
      </c>
      <c r="L644">
        <v>833</v>
      </c>
    </row>
    <row r="645" spans="5:12">
      <c r="E645" t="s">
        <v>1068</v>
      </c>
      <c r="F645">
        <v>1119</v>
      </c>
      <c r="K645">
        <v>0</v>
      </c>
      <c r="L645">
        <v>834</v>
      </c>
    </row>
    <row r="646" spans="5:12">
      <c r="E646" t="s">
        <v>1070</v>
      </c>
      <c r="F646">
        <v>1120</v>
      </c>
      <c r="K646">
        <v>0</v>
      </c>
      <c r="L646">
        <v>835</v>
      </c>
    </row>
    <row r="647" spans="5:12">
      <c r="E647" t="s">
        <v>1072</v>
      </c>
      <c r="F647">
        <v>1121</v>
      </c>
      <c r="K647">
        <v>0</v>
      </c>
      <c r="L647">
        <v>836</v>
      </c>
    </row>
    <row r="648" spans="5:12">
      <c r="E648" t="s">
        <v>1074</v>
      </c>
      <c r="F648">
        <v>1122</v>
      </c>
      <c r="K648">
        <v>0</v>
      </c>
      <c r="L648">
        <v>837</v>
      </c>
    </row>
    <row r="649" spans="5:12">
      <c r="E649" t="s">
        <v>1076</v>
      </c>
      <c r="F649">
        <v>1123</v>
      </c>
      <c r="K649">
        <v>0</v>
      </c>
      <c r="L649">
        <v>838</v>
      </c>
    </row>
    <row r="650" spans="5:12">
      <c r="E650" t="s">
        <v>1078</v>
      </c>
      <c r="F650">
        <v>1124</v>
      </c>
      <c r="K650">
        <v>0</v>
      </c>
      <c r="L650">
        <v>839</v>
      </c>
    </row>
    <row r="651" spans="5:12">
      <c r="E651" t="s">
        <v>1080</v>
      </c>
      <c r="F651">
        <v>1125</v>
      </c>
      <c r="K651">
        <v>0</v>
      </c>
      <c r="L651">
        <v>840</v>
      </c>
    </row>
    <row r="652" spans="5:12">
      <c r="E652" t="s">
        <v>1082</v>
      </c>
      <c r="F652">
        <v>1126</v>
      </c>
      <c r="K652">
        <v>0</v>
      </c>
      <c r="L652">
        <v>841</v>
      </c>
    </row>
    <row r="653" spans="5:12">
      <c r="E653" t="s">
        <v>1084</v>
      </c>
      <c r="F653">
        <v>1127</v>
      </c>
      <c r="K653">
        <v>0</v>
      </c>
      <c r="L653">
        <v>842</v>
      </c>
    </row>
    <row r="654" spans="5:12">
      <c r="E654" t="s">
        <v>1086</v>
      </c>
      <c r="F654">
        <v>1128</v>
      </c>
      <c r="K654">
        <v>0</v>
      </c>
      <c r="L654">
        <v>843</v>
      </c>
    </row>
    <row r="655" spans="5:12">
      <c r="E655" t="s">
        <v>1088</v>
      </c>
      <c r="F655">
        <v>1129</v>
      </c>
      <c r="K655">
        <v>0</v>
      </c>
      <c r="L655">
        <v>844</v>
      </c>
    </row>
    <row r="656" spans="5:12">
      <c r="E656" t="s">
        <v>1090</v>
      </c>
      <c r="F656">
        <v>1130</v>
      </c>
      <c r="K656">
        <v>0</v>
      </c>
      <c r="L656">
        <v>845</v>
      </c>
    </row>
    <row r="657" spans="5:12">
      <c r="E657" t="s">
        <v>1092</v>
      </c>
      <c r="F657">
        <v>1131</v>
      </c>
      <c r="K657">
        <v>0</v>
      </c>
      <c r="L657">
        <v>846</v>
      </c>
    </row>
    <row r="658" spans="5:12">
      <c r="E658" t="s">
        <v>1094</v>
      </c>
      <c r="F658">
        <v>1132</v>
      </c>
      <c r="K658">
        <v>0</v>
      </c>
      <c r="L658">
        <v>847</v>
      </c>
    </row>
    <row r="659" spans="5:12">
      <c r="E659" t="s">
        <v>1096</v>
      </c>
      <c r="F659">
        <v>1133</v>
      </c>
      <c r="K659">
        <v>0</v>
      </c>
      <c r="L659">
        <v>848</v>
      </c>
    </row>
    <row r="660" spans="5:12">
      <c r="E660" t="s">
        <v>1098</v>
      </c>
      <c r="F660">
        <v>1134</v>
      </c>
      <c r="K660">
        <v>0</v>
      </c>
      <c r="L660">
        <v>849</v>
      </c>
    </row>
    <row r="661" spans="5:12">
      <c r="E661" t="s">
        <v>1100</v>
      </c>
      <c r="F661">
        <v>1135</v>
      </c>
      <c r="K661">
        <v>0</v>
      </c>
      <c r="L661">
        <v>850</v>
      </c>
    </row>
    <row r="662" spans="5:12">
      <c r="E662" t="s">
        <v>1102</v>
      </c>
      <c r="F662">
        <v>1136</v>
      </c>
      <c r="K662">
        <v>0</v>
      </c>
      <c r="L662">
        <v>851</v>
      </c>
    </row>
    <row r="663" spans="5:12">
      <c r="E663" t="s">
        <v>1104</v>
      </c>
      <c r="F663">
        <v>1137</v>
      </c>
      <c r="K663">
        <v>0</v>
      </c>
      <c r="L663">
        <v>852</v>
      </c>
    </row>
    <row r="664" spans="5:12">
      <c r="E664" t="s">
        <v>1106</v>
      </c>
      <c r="F664">
        <v>1138</v>
      </c>
      <c r="K664">
        <v>0</v>
      </c>
      <c r="L664">
        <v>853</v>
      </c>
    </row>
    <row r="665" spans="5:12">
      <c r="E665" t="s">
        <v>1108</v>
      </c>
      <c r="F665">
        <v>1139</v>
      </c>
      <c r="K665">
        <v>0</v>
      </c>
      <c r="L665">
        <v>854</v>
      </c>
    </row>
    <row r="666" spans="5:12">
      <c r="E666" t="s">
        <v>1110</v>
      </c>
      <c r="F666">
        <v>1140</v>
      </c>
      <c r="K666">
        <v>0</v>
      </c>
      <c r="L666">
        <v>855</v>
      </c>
    </row>
    <row r="667" spans="5:12">
      <c r="E667" t="s">
        <v>1112</v>
      </c>
      <c r="F667">
        <v>1141</v>
      </c>
      <c r="K667">
        <v>0</v>
      </c>
      <c r="L667">
        <v>856</v>
      </c>
    </row>
    <row r="668" spans="5:12">
      <c r="E668" t="s">
        <v>1114</v>
      </c>
      <c r="F668">
        <v>1142</v>
      </c>
      <c r="K668">
        <v>0</v>
      </c>
      <c r="L668">
        <v>857</v>
      </c>
    </row>
    <row r="669" spans="5:12">
      <c r="E669" t="s">
        <v>1116</v>
      </c>
      <c r="F669">
        <v>1143</v>
      </c>
      <c r="K669">
        <v>0</v>
      </c>
      <c r="L669">
        <v>858</v>
      </c>
    </row>
    <row r="670" spans="5:12">
      <c r="E670" t="s">
        <v>1118</v>
      </c>
      <c r="F670">
        <v>1144</v>
      </c>
      <c r="K670">
        <v>0</v>
      </c>
      <c r="L670">
        <v>859</v>
      </c>
    </row>
    <row r="671" spans="5:12">
      <c r="E671" t="s">
        <v>1120</v>
      </c>
      <c r="F671">
        <v>1145</v>
      </c>
      <c r="K671">
        <v>0</v>
      </c>
      <c r="L671">
        <v>860</v>
      </c>
    </row>
    <row r="672" spans="5:12">
      <c r="E672" t="s">
        <v>1122</v>
      </c>
      <c r="F672">
        <v>1146</v>
      </c>
      <c r="K672">
        <v>0</v>
      </c>
      <c r="L672">
        <v>861</v>
      </c>
    </row>
    <row r="673" spans="5:12">
      <c r="E673" t="s">
        <v>1124</v>
      </c>
      <c r="F673">
        <v>1147</v>
      </c>
      <c r="K673">
        <v>0</v>
      </c>
      <c r="L673">
        <v>862</v>
      </c>
    </row>
    <row r="674" spans="5:12">
      <c r="E674" t="s">
        <v>1126</v>
      </c>
      <c r="F674">
        <v>1148</v>
      </c>
      <c r="K674">
        <v>0</v>
      </c>
      <c r="L674">
        <v>863</v>
      </c>
    </row>
    <row r="675" spans="5:12">
      <c r="E675" t="s">
        <v>1128</v>
      </c>
      <c r="F675">
        <v>1149</v>
      </c>
      <c r="K675">
        <v>0</v>
      </c>
      <c r="L675">
        <v>864</v>
      </c>
    </row>
    <row r="676" spans="5:12">
      <c r="E676" t="s">
        <v>1130</v>
      </c>
      <c r="F676">
        <v>1150</v>
      </c>
      <c r="K676">
        <v>0</v>
      </c>
      <c r="L676">
        <v>865</v>
      </c>
    </row>
    <row r="677" spans="5:12">
      <c r="E677" t="s">
        <v>1132</v>
      </c>
      <c r="F677">
        <v>1151</v>
      </c>
      <c r="K677">
        <v>0</v>
      </c>
      <c r="L677">
        <v>866</v>
      </c>
    </row>
    <row r="678" spans="5:12">
      <c r="E678" t="s">
        <v>1134</v>
      </c>
      <c r="F678">
        <v>1152</v>
      </c>
      <c r="K678">
        <v>0</v>
      </c>
      <c r="L678">
        <v>867</v>
      </c>
    </row>
    <row r="679" spans="5:12">
      <c r="E679" t="s">
        <v>1136</v>
      </c>
      <c r="F679">
        <v>1153</v>
      </c>
      <c r="K679">
        <v>0</v>
      </c>
      <c r="L679">
        <v>868</v>
      </c>
    </row>
    <row r="680" spans="5:12">
      <c r="E680" t="s">
        <v>1138</v>
      </c>
      <c r="F680">
        <v>1154</v>
      </c>
      <c r="K680">
        <v>0</v>
      </c>
      <c r="L680">
        <v>869</v>
      </c>
    </row>
    <row r="681" spans="5:12">
      <c r="E681" t="s">
        <v>1140</v>
      </c>
      <c r="F681">
        <v>1155</v>
      </c>
      <c r="K681">
        <v>0</v>
      </c>
      <c r="L681">
        <v>870</v>
      </c>
    </row>
    <row r="682" spans="5:12">
      <c r="E682" t="s">
        <v>1142</v>
      </c>
      <c r="F682">
        <v>1156</v>
      </c>
      <c r="K682">
        <v>0</v>
      </c>
      <c r="L682">
        <v>871</v>
      </c>
    </row>
    <row r="683" spans="5:12">
      <c r="E683" t="s">
        <v>1144</v>
      </c>
      <c r="F683">
        <v>1157</v>
      </c>
      <c r="K683">
        <v>0</v>
      </c>
      <c r="L683">
        <v>872</v>
      </c>
    </row>
    <row r="684" spans="5:12">
      <c r="E684" t="s">
        <v>1146</v>
      </c>
      <c r="F684">
        <v>1158</v>
      </c>
      <c r="K684">
        <v>0</v>
      </c>
      <c r="L684">
        <v>873</v>
      </c>
    </row>
    <row r="685" spans="5:12">
      <c r="E685" t="s">
        <v>1148</v>
      </c>
      <c r="F685">
        <v>1159</v>
      </c>
      <c r="K685">
        <v>0</v>
      </c>
      <c r="L685">
        <v>874</v>
      </c>
    </row>
    <row r="686" spans="5:12">
      <c r="E686" t="s">
        <v>1150</v>
      </c>
      <c r="F686">
        <v>1160</v>
      </c>
      <c r="K686">
        <v>0</v>
      </c>
      <c r="L686">
        <v>875</v>
      </c>
    </row>
    <row r="687" spans="5:12">
      <c r="E687" t="s">
        <v>1152</v>
      </c>
      <c r="F687">
        <v>1161</v>
      </c>
      <c r="K687">
        <v>0</v>
      </c>
      <c r="L687">
        <v>876</v>
      </c>
    </row>
    <row r="688" spans="5:12">
      <c r="E688" t="s">
        <v>1154</v>
      </c>
      <c r="F688">
        <v>1162</v>
      </c>
      <c r="K688">
        <v>0</v>
      </c>
      <c r="L688">
        <v>877</v>
      </c>
    </row>
    <row r="689" spans="5:12">
      <c r="E689" t="s">
        <v>1156</v>
      </c>
      <c r="F689">
        <v>1163</v>
      </c>
      <c r="K689">
        <v>0</v>
      </c>
      <c r="L689">
        <v>878</v>
      </c>
    </row>
    <row r="690" spans="5:12">
      <c r="E690" t="s">
        <v>1158</v>
      </c>
      <c r="F690">
        <v>1164</v>
      </c>
      <c r="K690">
        <v>0</v>
      </c>
      <c r="L690">
        <v>879</v>
      </c>
    </row>
    <row r="691" spans="5:12">
      <c r="E691" t="s">
        <v>1160</v>
      </c>
      <c r="F691">
        <v>1165</v>
      </c>
      <c r="K691">
        <v>0</v>
      </c>
      <c r="L691">
        <v>880</v>
      </c>
    </row>
    <row r="692" spans="5:12">
      <c r="E692" t="s">
        <v>1162</v>
      </c>
      <c r="F692">
        <v>1166</v>
      </c>
      <c r="K692">
        <v>0</v>
      </c>
      <c r="L692">
        <v>881</v>
      </c>
    </row>
    <row r="693" spans="5:12">
      <c r="E693" t="s">
        <v>1164</v>
      </c>
      <c r="F693">
        <v>1167</v>
      </c>
      <c r="K693">
        <v>0</v>
      </c>
      <c r="L693">
        <v>882</v>
      </c>
    </row>
    <row r="694" spans="5:12">
      <c r="E694" t="s">
        <v>1166</v>
      </c>
      <c r="F694">
        <v>1168</v>
      </c>
      <c r="K694">
        <v>0</v>
      </c>
      <c r="L694">
        <v>883</v>
      </c>
    </row>
    <row r="695" spans="5:12">
      <c r="E695" t="s">
        <v>1168</v>
      </c>
      <c r="F695">
        <v>1169</v>
      </c>
      <c r="K695">
        <v>0</v>
      </c>
      <c r="L695">
        <v>884</v>
      </c>
    </row>
    <row r="696" spans="5:12">
      <c r="E696" t="s">
        <v>1170</v>
      </c>
      <c r="F696">
        <v>1170</v>
      </c>
      <c r="K696">
        <v>0</v>
      </c>
      <c r="L696">
        <v>885</v>
      </c>
    </row>
    <row r="697" spans="5:12">
      <c r="E697" t="s">
        <v>1172</v>
      </c>
      <c r="F697">
        <v>1171</v>
      </c>
      <c r="K697">
        <v>0</v>
      </c>
      <c r="L697">
        <v>886</v>
      </c>
    </row>
    <row r="698" spans="5:12">
      <c r="E698" t="s">
        <v>1174</v>
      </c>
      <c r="F698">
        <v>1172</v>
      </c>
      <c r="K698">
        <v>0</v>
      </c>
      <c r="L698">
        <v>887</v>
      </c>
    </row>
    <row r="699" spans="5:12">
      <c r="E699" t="s">
        <v>1176</v>
      </c>
      <c r="F699">
        <v>1173</v>
      </c>
      <c r="K699">
        <v>0</v>
      </c>
      <c r="L699">
        <v>888</v>
      </c>
    </row>
    <row r="700" spans="5:12">
      <c r="E700" t="s">
        <v>1178</v>
      </c>
      <c r="F700">
        <v>1174</v>
      </c>
      <c r="K700">
        <v>0</v>
      </c>
      <c r="L700">
        <v>889</v>
      </c>
    </row>
    <row r="701" spans="5:12">
      <c r="E701" t="s">
        <v>1180</v>
      </c>
      <c r="F701">
        <v>1175</v>
      </c>
      <c r="K701">
        <v>0</v>
      </c>
      <c r="L701">
        <v>890</v>
      </c>
    </row>
    <row r="702" spans="5:12">
      <c r="E702" t="s">
        <v>1182</v>
      </c>
      <c r="F702">
        <v>1176</v>
      </c>
      <c r="K702">
        <v>0</v>
      </c>
      <c r="L702">
        <v>891</v>
      </c>
    </row>
    <row r="703" spans="5:12">
      <c r="E703" t="s">
        <v>1184</v>
      </c>
      <c r="F703">
        <v>1177</v>
      </c>
      <c r="K703">
        <v>0</v>
      </c>
      <c r="L703">
        <v>892</v>
      </c>
    </row>
    <row r="704" spans="5:12">
      <c r="E704" t="s">
        <v>1186</v>
      </c>
      <c r="F704">
        <v>1178</v>
      </c>
      <c r="K704">
        <v>0</v>
      </c>
      <c r="L704">
        <v>893</v>
      </c>
    </row>
    <row r="705" spans="5:12">
      <c r="E705" t="s">
        <v>1188</v>
      </c>
      <c r="F705">
        <v>1179</v>
      </c>
      <c r="K705">
        <v>0</v>
      </c>
      <c r="L705">
        <v>894</v>
      </c>
    </row>
    <row r="706" spans="5:12">
      <c r="E706" t="s">
        <v>1190</v>
      </c>
      <c r="F706">
        <v>1180</v>
      </c>
      <c r="K706">
        <v>0</v>
      </c>
      <c r="L706">
        <v>895</v>
      </c>
    </row>
    <row r="707" spans="5:12">
      <c r="E707" t="s">
        <v>1192</v>
      </c>
      <c r="F707">
        <v>1181</v>
      </c>
      <c r="K707">
        <v>0</v>
      </c>
      <c r="L707">
        <v>896</v>
      </c>
    </row>
    <row r="708" spans="5:12">
      <c r="E708" t="s">
        <v>1194</v>
      </c>
      <c r="F708">
        <v>1182</v>
      </c>
      <c r="K708">
        <v>0</v>
      </c>
      <c r="L708">
        <v>897</v>
      </c>
    </row>
    <row r="709" spans="5:12">
      <c r="E709" t="s">
        <v>1196</v>
      </c>
      <c r="F709">
        <v>1183</v>
      </c>
      <c r="K709">
        <v>0</v>
      </c>
      <c r="L709">
        <v>898</v>
      </c>
    </row>
    <row r="710" spans="5:12">
      <c r="E710" t="s">
        <v>1198</v>
      </c>
      <c r="F710">
        <v>1184</v>
      </c>
      <c r="K710">
        <v>0</v>
      </c>
      <c r="L710">
        <v>899</v>
      </c>
    </row>
    <row r="711" spans="5:12">
      <c r="E711" t="s">
        <v>1200</v>
      </c>
      <c r="F711">
        <v>1185</v>
      </c>
      <c r="K711">
        <v>0</v>
      </c>
      <c r="L711">
        <v>900</v>
      </c>
    </row>
    <row r="712" spans="5:12">
      <c r="E712" t="s">
        <v>1202</v>
      </c>
      <c r="F712">
        <v>1186</v>
      </c>
      <c r="K712">
        <v>0</v>
      </c>
      <c r="L712">
        <v>901</v>
      </c>
    </row>
    <row r="713" spans="5:12">
      <c r="E713" t="s">
        <v>1204</v>
      </c>
      <c r="F713">
        <v>1187</v>
      </c>
      <c r="K713">
        <v>0</v>
      </c>
      <c r="L713">
        <v>902</v>
      </c>
    </row>
    <row r="714" spans="5:12">
      <c r="E714" t="s">
        <v>1206</v>
      </c>
      <c r="F714">
        <v>1188</v>
      </c>
      <c r="K714">
        <v>0</v>
      </c>
      <c r="L714">
        <v>903</v>
      </c>
    </row>
    <row r="715" spans="5:12">
      <c r="E715" t="s">
        <v>1208</v>
      </c>
      <c r="F715">
        <v>1189</v>
      </c>
      <c r="K715">
        <v>0</v>
      </c>
      <c r="L715">
        <v>904</v>
      </c>
    </row>
    <row r="716" spans="5:12">
      <c r="E716" t="s">
        <v>1210</v>
      </c>
      <c r="F716">
        <v>1190</v>
      </c>
      <c r="K716">
        <v>0</v>
      </c>
      <c r="L716">
        <v>905</v>
      </c>
    </row>
    <row r="717" spans="5:12">
      <c r="E717" t="s">
        <v>1212</v>
      </c>
      <c r="F717">
        <v>1191</v>
      </c>
      <c r="K717">
        <v>0</v>
      </c>
      <c r="L717">
        <v>906</v>
      </c>
    </row>
    <row r="718" spans="5:12">
      <c r="E718" t="s">
        <v>1214</v>
      </c>
      <c r="F718">
        <v>1192</v>
      </c>
      <c r="K718">
        <v>0</v>
      </c>
      <c r="L718">
        <v>907</v>
      </c>
    </row>
    <row r="719" spans="5:12">
      <c r="E719" t="s">
        <v>1216</v>
      </c>
      <c r="F719">
        <v>1193</v>
      </c>
      <c r="K719">
        <v>0</v>
      </c>
      <c r="L719">
        <v>908</v>
      </c>
    </row>
    <row r="720" spans="5:12">
      <c r="E720" t="s">
        <v>1218</v>
      </c>
      <c r="F720">
        <v>1194</v>
      </c>
      <c r="K720">
        <v>0</v>
      </c>
      <c r="L720">
        <v>909</v>
      </c>
    </row>
    <row r="721" spans="5:12">
      <c r="E721" t="s">
        <v>1220</v>
      </c>
      <c r="F721">
        <v>1195</v>
      </c>
      <c r="K721">
        <v>0</v>
      </c>
      <c r="L721">
        <v>910</v>
      </c>
    </row>
    <row r="722" spans="5:12">
      <c r="E722" t="s">
        <v>1222</v>
      </c>
      <c r="F722">
        <v>1196</v>
      </c>
      <c r="K722">
        <v>0</v>
      </c>
      <c r="L722">
        <v>911</v>
      </c>
    </row>
    <row r="723" spans="5:12">
      <c r="E723" t="s">
        <v>1224</v>
      </c>
      <c r="F723">
        <v>1197</v>
      </c>
      <c r="K723">
        <v>0</v>
      </c>
      <c r="L723">
        <v>912</v>
      </c>
    </row>
    <row r="724" spans="5:12">
      <c r="E724" t="s">
        <v>1226</v>
      </c>
      <c r="F724">
        <v>1198</v>
      </c>
      <c r="K724">
        <v>0</v>
      </c>
      <c r="L724">
        <v>913</v>
      </c>
    </row>
    <row r="725" spans="5:12">
      <c r="E725" t="s">
        <v>1228</v>
      </c>
      <c r="F725">
        <v>1199</v>
      </c>
      <c r="K725">
        <v>0</v>
      </c>
      <c r="L725">
        <v>914</v>
      </c>
    </row>
    <row r="726" spans="5:12">
      <c r="E726" t="s">
        <v>1230</v>
      </c>
      <c r="F726">
        <v>1200</v>
      </c>
      <c r="K726">
        <v>0</v>
      </c>
      <c r="L726">
        <v>915</v>
      </c>
    </row>
    <row r="727" spans="5:12">
      <c r="E727" t="s">
        <v>1232</v>
      </c>
      <c r="F727">
        <v>1201</v>
      </c>
      <c r="K727">
        <v>0</v>
      </c>
      <c r="L727">
        <v>916</v>
      </c>
    </row>
    <row r="728" spans="5:12">
      <c r="E728" t="s">
        <v>1234</v>
      </c>
      <c r="F728">
        <v>1202</v>
      </c>
      <c r="K728">
        <v>0</v>
      </c>
      <c r="L728">
        <v>917</v>
      </c>
    </row>
    <row r="729" spans="5:12">
      <c r="E729" t="s">
        <v>1236</v>
      </c>
      <c r="F729">
        <v>1203</v>
      </c>
      <c r="K729">
        <v>0</v>
      </c>
      <c r="L729">
        <v>918</v>
      </c>
    </row>
    <row r="730" spans="5:12">
      <c r="E730" t="s">
        <v>1238</v>
      </c>
      <c r="F730">
        <v>1204</v>
      </c>
      <c r="K730">
        <v>0</v>
      </c>
      <c r="L730">
        <v>919</v>
      </c>
    </row>
    <row r="731" spans="5:12">
      <c r="E731" t="s">
        <v>1240</v>
      </c>
      <c r="F731">
        <v>1205</v>
      </c>
      <c r="K731">
        <v>0</v>
      </c>
      <c r="L731">
        <v>920</v>
      </c>
    </row>
    <row r="732" spans="5:12">
      <c r="E732" t="s">
        <v>1242</v>
      </c>
      <c r="F732">
        <v>1206</v>
      </c>
      <c r="K732">
        <v>0</v>
      </c>
      <c r="L732">
        <v>921</v>
      </c>
    </row>
    <row r="733" spans="5:12">
      <c r="E733" t="s">
        <v>1244</v>
      </c>
      <c r="F733">
        <v>1207</v>
      </c>
      <c r="K733">
        <v>0</v>
      </c>
      <c r="L733">
        <v>922</v>
      </c>
    </row>
    <row r="734" spans="5:12">
      <c r="E734" t="s">
        <v>1246</v>
      </c>
      <c r="F734">
        <v>1208</v>
      </c>
      <c r="K734">
        <v>0</v>
      </c>
      <c r="L734">
        <v>923</v>
      </c>
    </row>
    <row r="735" spans="5:12">
      <c r="E735" t="s">
        <v>1248</v>
      </c>
      <c r="F735">
        <v>1209</v>
      </c>
      <c r="K735">
        <v>0</v>
      </c>
      <c r="L735">
        <v>924</v>
      </c>
    </row>
    <row r="736" spans="5:12">
      <c r="E736" t="s">
        <v>1250</v>
      </c>
      <c r="F736">
        <v>1210</v>
      </c>
      <c r="K736">
        <v>0</v>
      </c>
      <c r="L736">
        <v>925</v>
      </c>
    </row>
    <row r="737" spans="5:12">
      <c r="E737" t="s">
        <v>1252</v>
      </c>
      <c r="F737">
        <v>1211</v>
      </c>
      <c r="K737">
        <v>0</v>
      </c>
      <c r="L737">
        <v>926</v>
      </c>
    </row>
    <row r="738" spans="5:12">
      <c r="E738" t="s">
        <v>1254</v>
      </c>
      <c r="F738">
        <v>1212</v>
      </c>
      <c r="K738">
        <v>0</v>
      </c>
      <c r="L738">
        <v>927</v>
      </c>
    </row>
    <row r="739" spans="5:12">
      <c r="E739" t="s">
        <v>1256</v>
      </c>
      <c r="F739">
        <v>1213</v>
      </c>
      <c r="K739">
        <v>0</v>
      </c>
      <c r="L739">
        <v>928</v>
      </c>
    </row>
    <row r="740" spans="5:12">
      <c r="E740" t="s">
        <v>1258</v>
      </c>
      <c r="F740">
        <v>1214</v>
      </c>
      <c r="K740">
        <v>0</v>
      </c>
      <c r="L740">
        <v>929</v>
      </c>
    </row>
    <row r="741" spans="5:12">
      <c r="E741" t="s">
        <v>1260</v>
      </c>
      <c r="F741">
        <v>1215</v>
      </c>
      <c r="K741">
        <v>0</v>
      </c>
      <c r="L741">
        <v>930</v>
      </c>
    </row>
    <row r="742" spans="5:12">
      <c r="E742" t="s">
        <v>1262</v>
      </c>
      <c r="F742">
        <v>1216</v>
      </c>
      <c r="K742">
        <v>0</v>
      </c>
      <c r="L742">
        <v>931</v>
      </c>
    </row>
    <row r="743" spans="5:12">
      <c r="E743" t="s">
        <v>1264</v>
      </c>
      <c r="F743">
        <v>1217</v>
      </c>
      <c r="K743">
        <v>0</v>
      </c>
      <c r="L743">
        <v>932</v>
      </c>
    </row>
    <row r="744" spans="5:12">
      <c r="E744" t="s">
        <v>1266</v>
      </c>
      <c r="F744">
        <v>1218</v>
      </c>
      <c r="K744">
        <v>0</v>
      </c>
      <c r="L744">
        <v>933</v>
      </c>
    </row>
    <row r="745" spans="5:12">
      <c r="E745" t="s">
        <v>1268</v>
      </c>
      <c r="F745">
        <v>1219</v>
      </c>
      <c r="K745">
        <v>0</v>
      </c>
      <c r="L745">
        <v>934</v>
      </c>
    </row>
    <row r="746" spans="5:12">
      <c r="E746" t="s">
        <v>1270</v>
      </c>
      <c r="F746">
        <v>1220</v>
      </c>
      <c r="K746">
        <v>0</v>
      </c>
      <c r="L746">
        <v>935</v>
      </c>
    </row>
    <row r="747" spans="5:12">
      <c r="E747" t="s">
        <v>1272</v>
      </c>
      <c r="F747">
        <v>1221</v>
      </c>
      <c r="K747">
        <v>0</v>
      </c>
      <c r="L747">
        <v>936</v>
      </c>
    </row>
    <row r="748" spans="5:12">
      <c r="E748" t="s">
        <v>1274</v>
      </c>
      <c r="F748">
        <v>1222</v>
      </c>
      <c r="K748">
        <v>0</v>
      </c>
      <c r="L748">
        <v>937</v>
      </c>
    </row>
    <row r="749" spans="5:12">
      <c r="E749" t="s">
        <v>1276</v>
      </c>
      <c r="F749">
        <v>1223</v>
      </c>
      <c r="K749">
        <v>0</v>
      </c>
      <c r="L749">
        <v>938</v>
      </c>
    </row>
    <row r="750" spans="5:12">
      <c r="E750" t="s">
        <v>1278</v>
      </c>
      <c r="F750">
        <v>1224</v>
      </c>
      <c r="K750">
        <v>0</v>
      </c>
      <c r="L750">
        <v>939</v>
      </c>
    </row>
    <row r="751" spans="5:12">
      <c r="E751" t="s">
        <v>1280</v>
      </c>
      <c r="F751">
        <v>1225</v>
      </c>
      <c r="K751">
        <v>0</v>
      </c>
      <c r="L751">
        <v>940</v>
      </c>
    </row>
    <row r="752" spans="5:12">
      <c r="E752" t="s">
        <v>1282</v>
      </c>
      <c r="F752">
        <v>1226</v>
      </c>
      <c r="K752">
        <v>0</v>
      </c>
      <c r="L752">
        <v>941</v>
      </c>
    </row>
    <row r="753" spans="5:12">
      <c r="E753" t="s">
        <v>1284</v>
      </c>
      <c r="F753">
        <v>1227</v>
      </c>
      <c r="K753">
        <v>0</v>
      </c>
      <c r="L753">
        <v>942</v>
      </c>
    </row>
    <row r="754" spans="5:12">
      <c r="E754" t="s">
        <v>1286</v>
      </c>
      <c r="F754">
        <v>1228</v>
      </c>
      <c r="K754">
        <v>0</v>
      </c>
      <c r="L754">
        <v>943</v>
      </c>
    </row>
    <row r="755" spans="5:12">
      <c r="E755" t="s">
        <v>1288</v>
      </c>
      <c r="F755">
        <v>1229</v>
      </c>
      <c r="K755">
        <v>0</v>
      </c>
      <c r="L755">
        <v>944</v>
      </c>
    </row>
    <row r="756" spans="5:12">
      <c r="E756" t="s">
        <v>1290</v>
      </c>
      <c r="F756">
        <v>1230</v>
      </c>
      <c r="K756">
        <v>0</v>
      </c>
      <c r="L756">
        <v>945</v>
      </c>
    </row>
    <row r="757" spans="5:12">
      <c r="E757" t="s">
        <v>1292</v>
      </c>
      <c r="F757">
        <v>1231</v>
      </c>
      <c r="K757">
        <v>0</v>
      </c>
      <c r="L757">
        <v>946</v>
      </c>
    </row>
    <row r="758" spans="5:12">
      <c r="E758" t="s">
        <v>1294</v>
      </c>
      <c r="F758">
        <v>1232</v>
      </c>
      <c r="K758">
        <v>0</v>
      </c>
      <c r="L758">
        <v>947</v>
      </c>
    </row>
    <row r="759" spans="5:12">
      <c r="E759" t="s">
        <v>1296</v>
      </c>
      <c r="F759">
        <v>1233</v>
      </c>
      <c r="K759">
        <v>0</v>
      </c>
      <c r="L759">
        <v>948</v>
      </c>
    </row>
    <row r="760" spans="5:12">
      <c r="E760" t="s">
        <v>1298</v>
      </c>
      <c r="F760">
        <v>1234</v>
      </c>
      <c r="K760">
        <v>0</v>
      </c>
      <c r="L760">
        <v>949</v>
      </c>
    </row>
    <row r="761" spans="5:12">
      <c r="E761" t="s">
        <v>1300</v>
      </c>
      <c r="F761">
        <v>1235</v>
      </c>
      <c r="K761">
        <v>0</v>
      </c>
      <c r="L761">
        <v>950</v>
      </c>
    </row>
    <row r="762" spans="5:12">
      <c r="E762" t="s">
        <v>1302</v>
      </c>
      <c r="F762">
        <v>1236</v>
      </c>
      <c r="K762">
        <v>0</v>
      </c>
      <c r="L762">
        <v>951</v>
      </c>
    </row>
    <row r="763" spans="5:12">
      <c r="E763" t="s">
        <v>1304</v>
      </c>
      <c r="F763">
        <v>1237</v>
      </c>
      <c r="K763">
        <v>0</v>
      </c>
      <c r="L763">
        <v>952</v>
      </c>
    </row>
    <row r="764" spans="5:12">
      <c r="E764" t="s">
        <v>1306</v>
      </c>
      <c r="F764">
        <v>1238</v>
      </c>
      <c r="K764">
        <v>0</v>
      </c>
      <c r="L764">
        <v>953</v>
      </c>
    </row>
    <row r="765" spans="5:12">
      <c r="E765" t="s">
        <v>1308</v>
      </c>
      <c r="F765">
        <v>1239</v>
      </c>
      <c r="K765">
        <v>0</v>
      </c>
      <c r="L765">
        <v>954</v>
      </c>
    </row>
    <row r="766" spans="5:12">
      <c r="E766" t="s">
        <v>1310</v>
      </c>
      <c r="F766">
        <v>1240</v>
      </c>
      <c r="K766">
        <v>0</v>
      </c>
      <c r="L766">
        <v>955</v>
      </c>
    </row>
    <row r="767" spans="5:12">
      <c r="E767" t="s">
        <v>1312</v>
      </c>
      <c r="F767">
        <v>1241</v>
      </c>
      <c r="K767">
        <v>0</v>
      </c>
      <c r="L767">
        <v>956</v>
      </c>
    </row>
    <row r="768" spans="5:12">
      <c r="E768" t="s">
        <v>1314</v>
      </c>
      <c r="F768">
        <v>1242</v>
      </c>
      <c r="K768">
        <v>0</v>
      </c>
      <c r="L768">
        <v>957</v>
      </c>
    </row>
    <row r="769" spans="5:12">
      <c r="E769" t="s">
        <v>1316</v>
      </c>
      <c r="F769">
        <v>1243</v>
      </c>
      <c r="K769">
        <v>0</v>
      </c>
      <c r="L769">
        <v>958</v>
      </c>
    </row>
    <row r="770" spans="5:12">
      <c r="E770" t="s">
        <v>1318</v>
      </c>
      <c r="F770">
        <v>1244</v>
      </c>
      <c r="K770">
        <v>0</v>
      </c>
      <c r="L770">
        <v>959</v>
      </c>
    </row>
    <row r="771" spans="5:12">
      <c r="E771" t="s">
        <v>1320</v>
      </c>
      <c r="F771">
        <v>1245</v>
      </c>
      <c r="K771">
        <v>0</v>
      </c>
      <c r="L771">
        <v>960</v>
      </c>
    </row>
    <row r="772" spans="5:12">
      <c r="E772" t="s">
        <v>1322</v>
      </c>
      <c r="F772">
        <v>1246</v>
      </c>
      <c r="K772">
        <v>0</v>
      </c>
      <c r="L772">
        <v>961</v>
      </c>
    </row>
    <row r="773" spans="5:12">
      <c r="E773" t="s">
        <v>1324</v>
      </c>
      <c r="F773">
        <v>1247</v>
      </c>
      <c r="K773">
        <v>0</v>
      </c>
      <c r="L773">
        <v>962</v>
      </c>
    </row>
    <row r="774" spans="5:12">
      <c r="E774" t="s">
        <v>1326</v>
      </c>
      <c r="F774">
        <v>1248</v>
      </c>
      <c r="K774">
        <v>0</v>
      </c>
      <c r="L774">
        <v>963</v>
      </c>
    </row>
    <row r="775" spans="5:12">
      <c r="E775" t="s">
        <v>1328</v>
      </c>
      <c r="F775">
        <v>1249</v>
      </c>
      <c r="K775">
        <v>0</v>
      </c>
      <c r="L775">
        <v>964</v>
      </c>
    </row>
    <row r="776" spans="5:12">
      <c r="E776" t="s">
        <v>1330</v>
      </c>
      <c r="F776">
        <v>1250</v>
      </c>
      <c r="K776">
        <v>0</v>
      </c>
      <c r="L776">
        <v>965</v>
      </c>
    </row>
    <row r="777" spans="5:12">
      <c r="E777" t="s">
        <v>1332</v>
      </c>
      <c r="F777">
        <v>1251</v>
      </c>
      <c r="K777">
        <v>0</v>
      </c>
      <c r="L777">
        <v>966</v>
      </c>
    </row>
    <row r="778" spans="5:12">
      <c r="E778" t="s">
        <v>1334</v>
      </c>
      <c r="F778">
        <v>1252</v>
      </c>
      <c r="K778">
        <v>0</v>
      </c>
      <c r="L778">
        <v>967</v>
      </c>
    </row>
    <row r="779" spans="5:12">
      <c r="E779" t="s">
        <v>1336</v>
      </c>
      <c r="F779">
        <v>1253</v>
      </c>
      <c r="K779">
        <v>0</v>
      </c>
      <c r="L779">
        <v>968</v>
      </c>
    </row>
    <row r="780" spans="5:12">
      <c r="E780" t="s">
        <v>1338</v>
      </c>
      <c r="F780">
        <v>1254</v>
      </c>
      <c r="K780">
        <v>0</v>
      </c>
      <c r="L780">
        <v>969</v>
      </c>
    </row>
    <row r="781" spans="5:12">
      <c r="E781" t="s">
        <v>1340</v>
      </c>
      <c r="F781">
        <v>1255</v>
      </c>
      <c r="K781">
        <v>0</v>
      </c>
      <c r="L781">
        <v>970</v>
      </c>
    </row>
    <row r="782" spans="5:12">
      <c r="E782" t="s">
        <v>1342</v>
      </c>
      <c r="F782">
        <v>1256</v>
      </c>
      <c r="K782">
        <v>0</v>
      </c>
      <c r="L782">
        <v>971</v>
      </c>
    </row>
    <row r="783" spans="5:12">
      <c r="E783" t="s">
        <v>1344</v>
      </c>
      <c r="F783">
        <v>1257</v>
      </c>
      <c r="K783">
        <v>0</v>
      </c>
      <c r="L783">
        <v>972</v>
      </c>
    </row>
    <row r="784" spans="5:12">
      <c r="E784" t="s">
        <v>1346</v>
      </c>
      <c r="F784">
        <v>1258</v>
      </c>
      <c r="K784">
        <v>0</v>
      </c>
      <c r="L784">
        <v>973</v>
      </c>
    </row>
    <row r="785" spans="5:12">
      <c r="E785" t="s">
        <v>1347</v>
      </c>
      <c r="F785">
        <v>1259</v>
      </c>
      <c r="K785">
        <v>0</v>
      </c>
      <c r="L785">
        <v>974</v>
      </c>
    </row>
    <row r="786" spans="5:12">
      <c r="E786" t="s">
        <v>1348</v>
      </c>
      <c r="F786">
        <v>1260</v>
      </c>
      <c r="K786">
        <v>0</v>
      </c>
      <c r="L786">
        <v>975</v>
      </c>
    </row>
    <row r="787" spans="5:12">
      <c r="E787" t="s">
        <v>1350</v>
      </c>
      <c r="F787">
        <v>1261</v>
      </c>
      <c r="K787">
        <v>0</v>
      </c>
      <c r="L787">
        <v>976</v>
      </c>
    </row>
    <row r="788" spans="5:12">
      <c r="E788" t="s">
        <v>1352</v>
      </c>
      <c r="F788">
        <v>1262</v>
      </c>
      <c r="K788">
        <v>0</v>
      </c>
      <c r="L788">
        <v>977</v>
      </c>
    </row>
    <row r="789" spans="5:12">
      <c r="E789" t="s">
        <v>1354</v>
      </c>
      <c r="F789">
        <v>1263</v>
      </c>
      <c r="K789">
        <v>0</v>
      </c>
      <c r="L789">
        <v>978</v>
      </c>
    </row>
    <row r="790" spans="5:12">
      <c r="E790" t="s">
        <v>1356</v>
      </c>
      <c r="F790">
        <v>1264</v>
      </c>
      <c r="K790">
        <v>0</v>
      </c>
      <c r="L790">
        <v>979</v>
      </c>
    </row>
    <row r="791" spans="5:12">
      <c r="E791" t="s">
        <v>1358</v>
      </c>
      <c r="F791">
        <v>1265</v>
      </c>
      <c r="K791">
        <v>0</v>
      </c>
      <c r="L791">
        <v>980</v>
      </c>
    </row>
    <row r="792" spans="5:12">
      <c r="E792" t="s">
        <v>1360</v>
      </c>
      <c r="F792">
        <v>1266</v>
      </c>
      <c r="K792">
        <v>0</v>
      </c>
      <c r="L792">
        <v>981</v>
      </c>
    </row>
    <row r="793" spans="5:12">
      <c r="E793" t="s">
        <v>1362</v>
      </c>
      <c r="F793">
        <v>1267</v>
      </c>
      <c r="K793">
        <v>0</v>
      </c>
      <c r="L793">
        <v>982</v>
      </c>
    </row>
    <row r="794" spans="5:12">
      <c r="E794" t="s">
        <v>1364</v>
      </c>
      <c r="F794">
        <v>1268</v>
      </c>
      <c r="K794">
        <v>0</v>
      </c>
      <c r="L794">
        <v>983</v>
      </c>
    </row>
    <row r="795" spans="5:12">
      <c r="E795" t="s">
        <v>1366</v>
      </c>
      <c r="F795">
        <v>1269</v>
      </c>
      <c r="K795">
        <v>0</v>
      </c>
      <c r="L795">
        <v>984</v>
      </c>
    </row>
    <row r="796" spans="5:12">
      <c r="E796" t="s">
        <v>1368</v>
      </c>
      <c r="F796">
        <v>1270</v>
      </c>
      <c r="K796">
        <v>0</v>
      </c>
      <c r="L796">
        <v>985</v>
      </c>
    </row>
    <row r="797" spans="5:12">
      <c r="E797" t="s">
        <v>1370</v>
      </c>
      <c r="F797">
        <v>1271</v>
      </c>
      <c r="K797">
        <v>0</v>
      </c>
      <c r="L797">
        <v>986</v>
      </c>
    </row>
    <row r="798" spans="5:12">
      <c r="E798" t="s">
        <v>1372</v>
      </c>
      <c r="F798">
        <v>1272</v>
      </c>
      <c r="K798">
        <v>0</v>
      </c>
      <c r="L798">
        <v>987</v>
      </c>
    </row>
    <row r="799" spans="5:12">
      <c r="E799" t="s">
        <v>1374</v>
      </c>
      <c r="F799">
        <v>1273</v>
      </c>
      <c r="K799">
        <v>0</v>
      </c>
      <c r="L799">
        <v>988</v>
      </c>
    </row>
    <row r="800" spans="5:12">
      <c r="E800" t="s">
        <v>1376</v>
      </c>
      <c r="F800">
        <v>1274</v>
      </c>
      <c r="K800">
        <v>0</v>
      </c>
      <c r="L800">
        <v>989</v>
      </c>
    </row>
    <row r="801" spans="5:12">
      <c r="E801" t="s">
        <v>1378</v>
      </c>
      <c r="F801">
        <v>1275</v>
      </c>
      <c r="K801">
        <v>0</v>
      </c>
      <c r="L801">
        <v>990</v>
      </c>
    </row>
    <row r="802" spans="5:12">
      <c r="E802" t="s">
        <v>1380</v>
      </c>
      <c r="F802">
        <v>1276</v>
      </c>
      <c r="K802">
        <v>0</v>
      </c>
      <c r="L802">
        <v>991</v>
      </c>
    </row>
    <row r="803" spans="5:12">
      <c r="E803" t="s">
        <v>1382</v>
      </c>
      <c r="F803">
        <v>1277</v>
      </c>
      <c r="K803">
        <v>0</v>
      </c>
      <c r="L803">
        <v>992</v>
      </c>
    </row>
    <row r="804" spans="5:12">
      <c r="E804" t="s">
        <v>1384</v>
      </c>
      <c r="F804">
        <v>1278</v>
      </c>
      <c r="K804">
        <v>0</v>
      </c>
      <c r="L804">
        <v>993</v>
      </c>
    </row>
    <row r="805" spans="5:12">
      <c r="E805" t="s">
        <v>1386</v>
      </c>
      <c r="F805">
        <v>1279</v>
      </c>
      <c r="K805">
        <v>0</v>
      </c>
      <c r="L805">
        <v>994</v>
      </c>
    </row>
    <row r="806" spans="5:12">
      <c r="E806" t="s">
        <v>1388</v>
      </c>
      <c r="F806">
        <v>1280</v>
      </c>
      <c r="K806">
        <v>0</v>
      </c>
      <c r="L806">
        <v>995</v>
      </c>
    </row>
    <row r="807" spans="5:12">
      <c r="E807" t="s">
        <v>1390</v>
      </c>
      <c r="F807">
        <v>1281</v>
      </c>
      <c r="K807">
        <v>0</v>
      </c>
      <c r="L807">
        <v>996</v>
      </c>
    </row>
    <row r="808" spans="5:12">
      <c r="E808" t="s">
        <v>1392</v>
      </c>
      <c r="F808">
        <v>1282</v>
      </c>
      <c r="K808">
        <v>0</v>
      </c>
      <c r="L808">
        <v>997</v>
      </c>
    </row>
    <row r="809" spans="5:12">
      <c r="E809" t="s">
        <v>1394</v>
      </c>
      <c r="F809">
        <v>1283</v>
      </c>
      <c r="K809">
        <v>0</v>
      </c>
      <c r="L809">
        <v>998</v>
      </c>
    </row>
    <row r="810" spans="5:12">
      <c r="E810" t="s">
        <v>1396</v>
      </c>
      <c r="F810">
        <v>1284</v>
      </c>
      <c r="K810">
        <v>0</v>
      </c>
      <c r="L810">
        <v>999</v>
      </c>
    </row>
    <row r="811" spans="5:12">
      <c r="E811" t="s">
        <v>1398</v>
      </c>
      <c r="F811">
        <v>1285</v>
      </c>
      <c r="K811">
        <v>0</v>
      </c>
      <c r="L811">
        <v>1000</v>
      </c>
    </row>
    <row r="812" spans="5:12">
      <c r="E812" t="s">
        <v>1400</v>
      </c>
      <c r="F812">
        <v>1286</v>
      </c>
      <c r="K812">
        <v>0</v>
      </c>
      <c r="L812">
        <v>1001</v>
      </c>
    </row>
    <row r="813" spans="5:12">
      <c r="E813" t="s">
        <v>1402</v>
      </c>
      <c r="F813">
        <v>1287</v>
      </c>
      <c r="K813">
        <v>0</v>
      </c>
      <c r="L813">
        <v>1002</v>
      </c>
    </row>
    <row r="814" spans="5:12">
      <c r="E814" t="s">
        <v>1404</v>
      </c>
      <c r="F814">
        <v>1288</v>
      </c>
      <c r="K814">
        <v>0</v>
      </c>
      <c r="L814">
        <v>1003</v>
      </c>
    </row>
    <row r="815" spans="5:12">
      <c r="E815" t="s">
        <v>1406</v>
      </c>
      <c r="F815">
        <v>1289</v>
      </c>
      <c r="K815">
        <v>0</v>
      </c>
      <c r="L815">
        <v>1004</v>
      </c>
    </row>
    <row r="816" spans="5:12">
      <c r="E816" t="s">
        <v>1408</v>
      </c>
      <c r="F816">
        <v>1290</v>
      </c>
      <c r="K816">
        <v>0</v>
      </c>
      <c r="L816">
        <v>1005</v>
      </c>
    </row>
    <row r="817" spans="5:12">
      <c r="E817" t="s">
        <v>1409</v>
      </c>
      <c r="F817">
        <v>1291</v>
      </c>
      <c r="K817">
        <v>0</v>
      </c>
      <c r="L817">
        <v>1006</v>
      </c>
    </row>
    <row r="818" spans="5:12">
      <c r="E818" t="s">
        <v>1410</v>
      </c>
      <c r="F818">
        <v>1292</v>
      </c>
      <c r="K818">
        <v>0</v>
      </c>
      <c r="L818">
        <v>1007</v>
      </c>
    </row>
    <row r="819" spans="5:12">
      <c r="E819" t="s">
        <v>1411</v>
      </c>
      <c r="F819">
        <v>1293</v>
      </c>
      <c r="K819">
        <v>0</v>
      </c>
      <c r="L819">
        <v>1008</v>
      </c>
    </row>
    <row r="820" spans="5:12">
      <c r="E820" t="s">
        <v>1413</v>
      </c>
      <c r="F820">
        <v>1294</v>
      </c>
      <c r="K820">
        <v>0</v>
      </c>
      <c r="L820">
        <v>1009</v>
      </c>
    </row>
    <row r="821" spans="5:12">
      <c r="E821" t="s">
        <v>1415</v>
      </c>
      <c r="F821">
        <v>1295</v>
      </c>
      <c r="K821">
        <v>0</v>
      </c>
      <c r="L821">
        <v>1010</v>
      </c>
    </row>
    <row r="822" spans="5:12">
      <c r="E822" t="s">
        <v>1417</v>
      </c>
      <c r="F822">
        <v>1296</v>
      </c>
      <c r="K822">
        <v>0</v>
      </c>
      <c r="L822">
        <v>1011</v>
      </c>
    </row>
    <row r="823" spans="5:12">
      <c r="E823" t="s">
        <v>1419</v>
      </c>
      <c r="F823">
        <v>1297</v>
      </c>
      <c r="K823">
        <v>0</v>
      </c>
      <c r="L823">
        <v>1012</v>
      </c>
    </row>
    <row r="824" spans="5:12">
      <c r="E824" t="s">
        <v>1421</v>
      </c>
      <c r="F824">
        <v>1298</v>
      </c>
      <c r="K824">
        <v>0</v>
      </c>
      <c r="L824">
        <v>1013</v>
      </c>
    </row>
    <row r="825" spans="5:12">
      <c r="E825" t="s">
        <v>1423</v>
      </c>
      <c r="F825">
        <v>1299</v>
      </c>
      <c r="K825">
        <v>0</v>
      </c>
      <c r="L825">
        <v>1014</v>
      </c>
    </row>
    <row r="826" spans="5:12">
      <c r="E826" t="s">
        <v>1425</v>
      </c>
      <c r="F826">
        <v>1300</v>
      </c>
      <c r="K826">
        <v>0</v>
      </c>
      <c r="L826">
        <v>1015</v>
      </c>
    </row>
    <row r="827" spans="5:12">
      <c r="E827" t="s">
        <v>1427</v>
      </c>
      <c r="F827">
        <v>1301</v>
      </c>
      <c r="K827">
        <v>0</v>
      </c>
      <c r="L827">
        <v>1016</v>
      </c>
    </row>
    <row r="828" spans="5:12">
      <c r="E828" t="s">
        <v>1429</v>
      </c>
      <c r="F828">
        <v>1302</v>
      </c>
      <c r="K828">
        <v>0</v>
      </c>
      <c r="L828">
        <v>1017</v>
      </c>
    </row>
    <row r="829" spans="5:12">
      <c r="E829" t="s">
        <v>1431</v>
      </c>
      <c r="F829">
        <v>1303</v>
      </c>
      <c r="K829">
        <v>0</v>
      </c>
      <c r="L829">
        <v>1018</v>
      </c>
    </row>
    <row r="830" spans="5:12">
      <c r="E830" t="s">
        <v>1433</v>
      </c>
      <c r="F830">
        <v>1304</v>
      </c>
      <c r="K830">
        <v>0</v>
      </c>
      <c r="L830">
        <v>1019</v>
      </c>
    </row>
    <row r="831" spans="5:12">
      <c r="E831" t="s">
        <v>1435</v>
      </c>
      <c r="F831">
        <v>1305</v>
      </c>
      <c r="K831">
        <v>0</v>
      </c>
      <c r="L831">
        <v>1020</v>
      </c>
    </row>
    <row r="832" spans="5:12">
      <c r="E832" t="s">
        <v>1437</v>
      </c>
      <c r="F832">
        <v>1306</v>
      </c>
      <c r="K832">
        <v>0</v>
      </c>
      <c r="L832">
        <v>1021</v>
      </c>
    </row>
    <row r="833" spans="5:12">
      <c r="E833" t="s">
        <v>1439</v>
      </c>
      <c r="F833">
        <v>1307</v>
      </c>
      <c r="K833">
        <v>0</v>
      </c>
      <c r="L833">
        <v>1022</v>
      </c>
    </row>
    <row r="834" spans="5:12">
      <c r="E834" t="s">
        <v>1441</v>
      </c>
      <c r="F834">
        <v>1308</v>
      </c>
      <c r="K834">
        <v>0</v>
      </c>
      <c r="L834">
        <v>1023</v>
      </c>
    </row>
    <row r="835" spans="5:12">
      <c r="E835" t="s">
        <v>1443</v>
      </c>
      <c r="F835">
        <v>1309</v>
      </c>
      <c r="K835">
        <v>0</v>
      </c>
      <c r="L835">
        <v>1024</v>
      </c>
    </row>
    <row r="836" spans="5:12">
      <c r="E836" t="s">
        <v>1445</v>
      </c>
      <c r="F836">
        <v>1310</v>
      </c>
      <c r="K836">
        <v>0</v>
      </c>
      <c r="L836">
        <v>1025</v>
      </c>
    </row>
    <row r="837" spans="5:12">
      <c r="E837" t="s">
        <v>1447</v>
      </c>
      <c r="F837">
        <v>1311</v>
      </c>
      <c r="K837">
        <v>0</v>
      </c>
      <c r="L837">
        <v>1026</v>
      </c>
    </row>
    <row r="838" spans="5:12">
      <c r="E838" t="s">
        <v>1449</v>
      </c>
      <c r="F838">
        <v>1312</v>
      </c>
      <c r="K838">
        <v>0</v>
      </c>
      <c r="L838">
        <v>1027</v>
      </c>
    </row>
    <row r="839" spans="5:12">
      <c r="E839" t="s">
        <v>1451</v>
      </c>
      <c r="F839">
        <v>1313</v>
      </c>
      <c r="K839">
        <v>0</v>
      </c>
      <c r="L839">
        <v>1028</v>
      </c>
    </row>
    <row r="840" spans="5:12">
      <c r="E840" t="s">
        <v>1453</v>
      </c>
      <c r="F840">
        <v>1314</v>
      </c>
      <c r="K840">
        <v>0</v>
      </c>
      <c r="L840">
        <v>1029</v>
      </c>
    </row>
    <row r="841" spans="5:12">
      <c r="E841" t="s">
        <v>1455</v>
      </c>
      <c r="F841">
        <v>1315</v>
      </c>
      <c r="K841">
        <v>0</v>
      </c>
      <c r="L841">
        <v>1030</v>
      </c>
    </row>
    <row r="842" spans="5:12">
      <c r="E842" t="s">
        <v>1457</v>
      </c>
      <c r="F842">
        <v>1316</v>
      </c>
      <c r="K842">
        <v>0</v>
      </c>
      <c r="L842">
        <v>1031</v>
      </c>
    </row>
    <row r="843" spans="5:12">
      <c r="E843" t="s">
        <v>1459</v>
      </c>
      <c r="F843">
        <v>1317</v>
      </c>
      <c r="K843">
        <v>0</v>
      </c>
      <c r="L843">
        <v>1032</v>
      </c>
    </row>
    <row r="844" spans="5:12">
      <c r="E844" t="s">
        <v>1461</v>
      </c>
      <c r="F844">
        <v>1318</v>
      </c>
      <c r="K844">
        <v>0</v>
      </c>
      <c r="L844">
        <v>1033</v>
      </c>
    </row>
    <row r="845" spans="5:12">
      <c r="E845" t="s">
        <v>1463</v>
      </c>
      <c r="F845">
        <v>1319</v>
      </c>
      <c r="K845">
        <v>0</v>
      </c>
      <c r="L845">
        <v>1034</v>
      </c>
    </row>
    <row r="846" spans="5:12">
      <c r="E846" t="s">
        <v>1465</v>
      </c>
      <c r="F846">
        <v>1320</v>
      </c>
      <c r="K846">
        <v>0</v>
      </c>
      <c r="L846">
        <v>1035</v>
      </c>
    </row>
    <row r="847" spans="5:12">
      <c r="E847" t="s">
        <v>1467</v>
      </c>
      <c r="F847">
        <v>1321</v>
      </c>
      <c r="K847">
        <v>0</v>
      </c>
      <c r="L847">
        <v>1036</v>
      </c>
    </row>
    <row r="848" spans="5:12">
      <c r="E848" t="s">
        <v>1469</v>
      </c>
      <c r="F848">
        <v>1322</v>
      </c>
      <c r="K848">
        <v>0</v>
      </c>
      <c r="L848">
        <v>1037</v>
      </c>
    </row>
    <row r="849" spans="5:12">
      <c r="E849" t="s">
        <v>1471</v>
      </c>
      <c r="F849">
        <v>1323</v>
      </c>
      <c r="K849">
        <v>0</v>
      </c>
      <c r="L849">
        <v>1038</v>
      </c>
    </row>
    <row r="850" spans="5:12">
      <c r="E850" t="s">
        <v>1473</v>
      </c>
      <c r="F850">
        <v>1324</v>
      </c>
      <c r="K850">
        <v>0</v>
      </c>
      <c r="L850">
        <v>1039</v>
      </c>
    </row>
    <row r="851" spans="5:12">
      <c r="E851" t="s">
        <v>1475</v>
      </c>
      <c r="F851">
        <v>1325</v>
      </c>
      <c r="K851">
        <v>0</v>
      </c>
      <c r="L851">
        <v>1040</v>
      </c>
    </row>
    <row r="852" spans="5:12">
      <c r="E852" t="s">
        <v>1477</v>
      </c>
      <c r="F852">
        <v>1326</v>
      </c>
      <c r="K852">
        <v>0</v>
      </c>
      <c r="L852">
        <v>1041</v>
      </c>
    </row>
    <row r="853" spans="5:12">
      <c r="E853" t="s">
        <v>1479</v>
      </c>
      <c r="F853">
        <v>1327</v>
      </c>
      <c r="K853">
        <v>0</v>
      </c>
      <c r="L853">
        <v>1042</v>
      </c>
    </row>
    <row r="854" spans="5:12">
      <c r="E854" t="s">
        <v>1481</v>
      </c>
      <c r="F854">
        <v>1328</v>
      </c>
      <c r="K854">
        <v>0</v>
      </c>
      <c r="L854">
        <v>1043</v>
      </c>
    </row>
    <row r="855" spans="5:12">
      <c r="E855" t="s">
        <v>1483</v>
      </c>
      <c r="F855">
        <v>1329</v>
      </c>
      <c r="K855">
        <v>0</v>
      </c>
      <c r="L855">
        <v>1044</v>
      </c>
    </row>
    <row r="856" spans="5:12">
      <c r="E856" t="s">
        <v>1485</v>
      </c>
      <c r="F856">
        <v>1330</v>
      </c>
      <c r="K856">
        <v>0</v>
      </c>
      <c r="L856">
        <v>1045</v>
      </c>
    </row>
    <row r="857" spans="5:12">
      <c r="E857" t="s">
        <v>1487</v>
      </c>
      <c r="F857">
        <v>1331</v>
      </c>
      <c r="K857">
        <v>0</v>
      </c>
      <c r="L857">
        <v>1046</v>
      </c>
    </row>
    <row r="858" spans="5:12">
      <c r="E858" t="s">
        <v>1489</v>
      </c>
      <c r="F858">
        <v>1332</v>
      </c>
      <c r="K858">
        <v>0</v>
      </c>
      <c r="L858">
        <v>1047</v>
      </c>
    </row>
    <row r="859" spans="5:12">
      <c r="E859" t="s">
        <v>1491</v>
      </c>
      <c r="F859">
        <v>1333</v>
      </c>
      <c r="K859">
        <v>0</v>
      </c>
      <c r="L859">
        <v>1048</v>
      </c>
    </row>
    <row r="860" spans="5:12">
      <c r="E860" t="s">
        <v>1493</v>
      </c>
      <c r="F860">
        <v>1334</v>
      </c>
      <c r="K860">
        <v>0</v>
      </c>
      <c r="L860">
        <v>1049</v>
      </c>
    </row>
    <row r="861" spans="5:12">
      <c r="E861" t="s">
        <v>1495</v>
      </c>
      <c r="F861">
        <v>1335</v>
      </c>
      <c r="K861">
        <v>-120532.55</v>
      </c>
      <c r="L861">
        <v>1050</v>
      </c>
    </row>
    <row r="862" spans="5:12">
      <c r="E862" t="s">
        <v>1497</v>
      </c>
      <c r="F862">
        <v>1336</v>
      </c>
      <c r="K862">
        <v>0</v>
      </c>
      <c r="L862">
        <v>1051</v>
      </c>
    </row>
    <row r="863" spans="5:12">
      <c r="E863" t="s">
        <v>1499</v>
      </c>
      <c r="F863">
        <v>1337</v>
      </c>
      <c r="K863">
        <v>0</v>
      </c>
      <c r="L863">
        <v>1052</v>
      </c>
    </row>
    <row r="864" spans="5:12">
      <c r="E864" t="s">
        <v>1501</v>
      </c>
      <c r="F864">
        <v>1338</v>
      </c>
      <c r="K864">
        <v>0</v>
      </c>
      <c r="L864">
        <v>1053</v>
      </c>
    </row>
    <row r="865" spans="5:12">
      <c r="E865" t="s">
        <v>1503</v>
      </c>
      <c r="F865">
        <v>1339</v>
      </c>
      <c r="K865">
        <v>0</v>
      </c>
      <c r="L865">
        <v>1054</v>
      </c>
    </row>
    <row r="866" spans="5:12">
      <c r="E866" t="s">
        <v>1505</v>
      </c>
      <c r="F866">
        <v>1340</v>
      </c>
      <c r="K866">
        <v>0</v>
      </c>
      <c r="L866">
        <v>1055</v>
      </c>
    </row>
    <row r="867" spans="5:12">
      <c r="E867" t="s">
        <v>1507</v>
      </c>
      <c r="F867">
        <v>1341</v>
      </c>
      <c r="K867">
        <v>0</v>
      </c>
      <c r="L867">
        <v>1056</v>
      </c>
    </row>
    <row r="868" spans="5:12">
      <c r="E868" t="s">
        <v>1509</v>
      </c>
      <c r="F868">
        <v>1342</v>
      </c>
      <c r="K868">
        <v>0</v>
      </c>
      <c r="L868">
        <v>1057</v>
      </c>
    </row>
    <row r="869" spans="5:12">
      <c r="E869" t="s">
        <v>1511</v>
      </c>
      <c r="F869">
        <v>1343</v>
      </c>
      <c r="K869">
        <v>0</v>
      </c>
      <c r="L869">
        <v>1058</v>
      </c>
    </row>
    <row r="870" spans="5:12">
      <c r="E870" t="s">
        <v>1513</v>
      </c>
      <c r="F870">
        <v>1344</v>
      </c>
      <c r="K870">
        <v>0</v>
      </c>
      <c r="L870">
        <v>1059</v>
      </c>
    </row>
    <row r="871" spans="5:12">
      <c r="E871" t="s">
        <v>1515</v>
      </c>
      <c r="F871">
        <v>1345</v>
      </c>
      <c r="K871">
        <v>0</v>
      </c>
      <c r="L871">
        <v>1060</v>
      </c>
    </row>
    <row r="872" spans="5:12">
      <c r="E872" t="s">
        <v>1517</v>
      </c>
      <c r="F872">
        <v>1346</v>
      </c>
      <c r="K872">
        <v>-120532.55</v>
      </c>
      <c r="L872">
        <v>1061</v>
      </c>
    </row>
    <row r="873" spans="5:12">
      <c r="E873" t="s">
        <v>1519</v>
      </c>
      <c r="F873">
        <v>1347</v>
      </c>
      <c r="K873">
        <v>0</v>
      </c>
      <c r="L873">
        <v>1062</v>
      </c>
    </row>
    <row r="874" spans="5:12">
      <c r="E874" t="s">
        <v>1520</v>
      </c>
      <c r="F874">
        <v>1348</v>
      </c>
      <c r="K874">
        <v>-120532.55</v>
      </c>
      <c r="L874">
        <v>1063</v>
      </c>
    </row>
    <row r="875" spans="5:12">
      <c r="E875" t="s">
        <v>1522</v>
      </c>
      <c r="F875">
        <v>1349</v>
      </c>
      <c r="K875">
        <v>0</v>
      </c>
      <c r="L875">
        <v>1064</v>
      </c>
    </row>
    <row r="876" spans="5:12">
      <c r="E876" t="s">
        <v>1524</v>
      </c>
      <c r="F876">
        <v>1350</v>
      </c>
      <c r="K876">
        <v>0</v>
      </c>
      <c r="L876">
        <v>1065</v>
      </c>
    </row>
    <row r="877" spans="5:12">
      <c r="E877" t="s">
        <v>1526</v>
      </c>
      <c r="F877">
        <v>1351</v>
      </c>
      <c r="K877">
        <v>0</v>
      </c>
      <c r="L877">
        <v>1066</v>
      </c>
    </row>
    <row r="878" spans="5:12">
      <c r="E878" t="s">
        <v>1528</v>
      </c>
      <c r="F878">
        <v>1352</v>
      </c>
      <c r="K878">
        <v>0</v>
      </c>
      <c r="L878">
        <v>1067</v>
      </c>
    </row>
    <row r="879" spans="5:12">
      <c r="E879" t="s">
        <v>1530</v>
      </c>
      <c r="F879">
        <v>1353</v>
      </c>
      <c r="K879">
        <v>0</v>
      </c>
      <c r="L879">
        <v>1068</v>
      </c>
    </row>
    <row r="880" spans="5:12">
      <c r="E880" t="s">
        <v>1532</v>
      </c>
      <c r="F880">
        <v>1354</v>
      </c>
      <c r="K880">
        <v>0</v>
      </c>
      <c r="L880">
        <v>1069</v>
      </c>
    </row>
    <row r="881" spans="5:12">
      <c r="E881" t="s">
        <v>1534</v>
      </c>
      <c r="F881">
        <v>1355</v>
      </c>
      <c r="K881">
        <v>0</v>
      </c>
      <c r="L881">
        <v>1070</v>
      </c>
    </row>
    <row r="882" spans="5:12">
      <c r="E882" t="s">
        <v>1536</v>
      </c>
      <c r="F882">
        <v>1356</v>
      </c>
      <c r="K882">
        <v>0</v>
      </c>
      <c r="L882">
        <v>1071</v>
      </c>
    </row>
    <row r="883" spans="5:12">
      <c r="E883" t="s">
        <v>1538</v>
      </c>
      <c r="F883">
        <v>1357</v>
      </c>
      <c r="K883">
        <v>0</v>
      </c>
      <c r="L883">
        <v>1072</v>
      </c>
    </row>
    <row r="884" spans="5:12">
      <c r="E884" t="s">
        <v>1540</v>
      </c>
      <c r="F884">
        <v>1358</v>
      </c>
      <c r="K884">
        <v>0</v>
      </c>
      <c r="L884">
        <v>1073</v>
      </c>
    </row>
    <row r="885" spans="5:12">
      <c r="E885" t="s">
        <v>1542</v>
      </c>
      <c r="F885">
        <v>1359</v>
      </c>
      <c r="K885">
        <v>0</v>
      </c>
      <c r="L885">
        <v>1074</v>
      </c>
    </row>
    <row r="886" spans="5:12">
      <c r="E886" t="s">
        <v>1544</v>
      </c>
      <c r="F886">
        <v>1360</v>
      </c>
      <c r="K886">
        <v>0</v>
      </c>
      <c r="L886">
        <v>1075</v>
      </c>
    </row>
    <row r="887" spans="5:12">
      <c r="E887" t="s">
        <v>1546</v>
      </c>
      <c r="F887">
        <v>1361</v>
      </c>
      <c r="K887">
        <v>0</v>
      </c>
      <c r="L887">
        <v>1076</v>
      </c>
    </row>
    <row r="888" spans="5:12">
      <c r="E888" t="s">
        <v>1549</v>
      </c>
      <c r="F888">
        <v>1362</v>
      </c>
      <c r="K888">
        <v>0</v>
      </c>
      <c r="L888">
        <v>1077</v>
      </c>
    </row>
    <row r="889" spans="5:12">
      <c r="E889" t="s">
        <v>1551</v>
      </c>
      <c r="F889">
        <v>1363</v>
      </c>
      <c r="K889">
        <v>0</v>
      </c>
      <c r="L889">
        <v>1078</v>
      </c>
    </row>
    <row r="890" spans="5:12">
      <c r="E890" t="s">
        <v>1553</v>
      </c>
      <c r="F890">
        <v>1364</v>
      </c>
      <c r="K890">
        <v>0</v>
      </c>
      <c r="L890">
        <v>1079</v>
      </c>
    </row>
    <row r="891" spans="5:12">
      <c r="E891" t="s">
        <v>1555</v>
      </c>
      <c r="F891">
        <v>1365</v>
      </c>
      <c r="K891">
        <v>0</v>
      </c>
      <c r="L891">
        <v>1080</v>
      </c>
    </row>
    <row r="892" spans="5:12">
      <c r="E892" t="s">
        <v>1557</v>
      </c>
      <c r="F892">
        <v>1366</v>
      </c>
      <c r="K892">
        <v>0</v>
      </c>
      <c r="L892">
        <v>1081</v>
      </c>
    </row>
    <row r="893" spans="5:12">
      <c r="E893" t="s">
        <v>1559</v>
      </c>
      <c r="F893">
        <v>1367</v>
      </c>
      <c r="K893">
        <v>0</v>
      </c>
      <c r="L893">
        <v>1082</v>
      </c>
    </row>
    <row r="894" spans="5:12">
      <c r="E894" t="s">
        <v>1561</v>
      </c>
      <c r="F894">
        <v>1368</v>
      </c>
      <c r="K894">
        <v>0</v>
      </c>
      <c r="L894">
        <v>1083</v>
      </c>
    </row>
    <row r="895" spans="5:12">
      <c r="E895" t="s">
        <v>1563</v>
      </c>
      <c r="F895">
        <v>1369</v>
      </c>
      <c r="K895">
        <v>0</v>
      </c>
      <c r="L895">
        <v>1084</v>
      </c>
    </row>
    <row r="896" spans="5:12">
      <c r="E896" t="s">
        <v>1565</v>
      </c>
      <c r="F896">
        <v>1370</v>
      </c>
      <c r="K896">
        <v>0</v>
      </c>
      <c r="L896">
        <v>1085</v>
      </c>
    </row>
    <row r="897" spans="5:12">
      <c r="E897" t="s">
        <v>1567</v>
      </c>
      <c r="F897">
        <v>1371</v>
      </c>
      <c r="K897">
        <v>0</v>
      </c>
      <c r="L897">
        <v>1086</v>
      </c>
    </row>
    <row r="898" spans="5:12">
      <c r="E898" t="s">
        <v>1569</v>
      </c>
      <c r="F898">
        <v>1372</v>
      </c>
      <c r="K898">
        <v>0</v>
      </c>
      <c r="L898">
        <v>1087</v>
      </c>
    </row>
    <row r="899" spans="5:12">
      <c r="E899" t="s">
        <v>1571</v>
      </c>
      <c r="F899">
        <v>1373</v>
      </c>
      <c r="K899">
        <v>0</v>
      </c>
      <c r="L899">
        <v>1088</v>
      </c>
    </row>
    <row r="900" spans="5:12">
      <c r="E900" t="s">
        <v>1573</v>
      </c>
      <c r="F900">
        <v>1374</v>
      </c>
      <c r="K900">
        <v>0</v>
      </c>
      <c r="L900">
        <v>1089</v>
      </c>
    </row>
    <row r="901" spans="5:12">
      <c r="E901" t="s">
        <v>1575</v>
      </c>
      <c r="F901">
        <v>1375</v>
      </c>
      <c r="K901">
        <v>0</v>
      </c>
      <c r="L901">
        <v>1090</v>
      </c>
    </row>
    <row r="902" spans="5:12">
      <c r="E902" t="s">
        <v>1577</v>
      </c>
      <c r="F902">
        <v>1376</v>
      </c>
      <c r="K902">
        <v>0</v>
      </c>
      <c r="L902">
        <v>1091</v>
      </c>
    </row>
    <row r="903" spans="5:12">
      <c r="E903" t="s">
        <v>1579</v>
      </c>
      <c r="F903">
        <v>1377</v>
      </c>
      <c r="K903">
        <v>0</v>
      </c>
      <c r="L903">
        <v>1092</v>
      </c>
    </row>
    <row r="904" spans="5:12">
      <c r="E904" t="s">
        <v>1581</v>
      </c>
      <c r="F904">
        <v>1378</v>
      </c>
      <c r="K904">
        <v>0</v>
      </c>
      <c r="L904">
        <v>1093</v>
      </c>
    </row>
    <row r="905" spans="5:12">
      <c r="E905" t="s">
        <v>1583</v>
      </c>
      <c r="F905">
        <v>1379</v>
      </c>
      <c r="K905">
        <v>0</v>
      </c>
      <c r="L905">
        <v>1094</v>
      </c>
    </row>
    <row r="906" spans="5:12">
      <c r="E906" t="s">
        <v>1585</v>
      </c>
      <c r="F906">
        <v>1380</v>
      </c>
      <c r="K906">
        <v>0</v>
      </c>
      <c r="L906">
        <v>1095</v>
      </c>
    </row>
    <row r="907" spans="5:12">
      <c r="E907">
        <v>0</v>
      </c>
      <c r="F907">
        <v>1381</v>
      </c>
      <c r="K907">
        <v>0</v>
      </c>
      <c r="L907">
        <v>1096</v>
      </c>
    </row>
    <row r="908" spans="5:12">
      <c r="E908">
        <v>344582.16</v>
      </c>
      <c r="F908">
        <v>1382</v>
      </c>
      <c r="K908">
        <v>0</v>
      </c>
      <c r="L908">
        <v>1097</v>
      </c>
    </row>
    <row r="909" spans="5:12">
      <c r="E909">
        <v>0</v>
      </c>
      <c r="F909">
        <v>1383</v>
      </c>
      <c r="K909">
        <v>0</v>
      </c>
      <c r="L909">
        <v>1098</v>
      </c>
    </row>
    <row r="910" spans="5:12">
      <c r="E910">
        <v>0</v>
      </c>
      <c r="F910">
        <v>1384</v>
      </c>
      <c r="K910">
        <v>0</v>
      </c>
      <c r="L910">
        <v>1099</v>
      </c>
    </row>
    <row r="911" spans="5:12">
      <c r="E911">
        <v>0</v>
      </c>
      <c r="F911">
        <v>1394</v>
      </c>
      <c r="K911">
        <v>0</v>
      </c>
      <c r="L911">
        <v>1100</v>
      </c>
    </row>
    <row r="912" spans="5:12">
      <c r="E912">
        <v>0</v>
      </c>
      <c r="F912">
        <v>1395</v>
      </c>
      <c r="K912">
        <v>0</v>
      </c>
      <c r="L912">
        <v>1101</v>
      </c>
    </row>
    <row r="913" spans="5:12">
      <c r="E913">
        <v>0</v>
      </c>
      <c r="F913">
        <v>1396</v>
      </c>
      <c r="K913">
        <v>0</v>
      </c>
      <c r="L913">
        <v>1102</v>
      </c>
    </row>
    <row r="914" spans="5:12">
      <c r="E914">
        <v>0</v>
      </c>
      <c r="F914">
        <v>1397</v>
      </c>
      <c r="K914">
        <v>0</v>
      </c>
      <c r="L914">
        <v>1103</v>
      </c>
    </row>
    <row r="915" spans="5:12">
      <c r="E915">
        <v>0</v>
      </c>
      <c r="F915">
        <v>1407</v>
      </c>
      <c r="K915">
        <v>0</v>
      </c>
      <c r="L915">
        <v>1104</v>
      </c>
    </row>
    <row r="916" spans="5:12">
      <c r="E916">
        <v>0</v>
      </c>
      <c r="F916">
        <v>1408</v>
      </c>
      <c r="K916">
        <v>0</v>
      </c>
      <c r="L916">
        <v>1105</v>
      </c>
    </row>
    <row r="917" spans="5:12">
      <c r="E917">
        <v>0</v>
      </c>
      <c r="F917">
        <v>1409</v>
      </c>
      <c r="K917">
        <v>0</v>
      </c>
      <c r="L917">
        <v>1106</v>
      </c>
    </row>
    <row r="918" spans="5:12">
      <c r="E918">
        <v>0</v>
      </c>
      <c r="F918">
        <v>1410</v>
      </c>
      <c r="K918">
        <v>0</v>
      </c>
      <c r="L918">
        <v>1107</v>
      </c>
    </row>
    <row r="919" spans="5:12">
      <c r="E919">
        <v>0</v>
      </c>
      <c r="F919">
        <v>1420</v>
      </c>
      <c r="K919">
        <v>0</v>
      </c>
      <c r="L919">
        <v>1108</v>
      </c>
    </row>
    <row r="920" spans="5:12">
      <c r="E920">
        <v>0</v>
      </c>
      <c r="F920">
        <v>1421</v>
      </c>
      <c r="K920">
        <v>0</v>
      </c>
      <c r="L920">
        <v>1109</v>
      </c>
    </row>
    <row r="921" spans="5:12">
      <c r="E921">
        <v>0</v>
      </c>
      <c r="F921">
        <v>1422</v>
      </c>
      <c r="K921">
        <v>0</v>
      </c>
      <c r="L921">
        <v>1110</v>
      </c>
    </row>
    <row r="922" spans="5:12">
      <c r="E922">
        <v>0</v>
      </c>
      <c r="F922">
        <v>1423</v>
      </c>
      <c r="K922">
        <v>0</v>
      </c>
      <c r="L922">
        <v>1111</v>
      </c>
    </row>
    <row r="923" spans="5:12">
      <c r="E923">
        <v>0</v>
      </c>
      <c r="F923">
        <v>1433</v>
      </c>
      <c r="K923">
        <v>0</v>
      </c>
      <c r="L923">
        <v>1112</v>
      </c>
    </row>
    <row r="924" spans="5:12">
      <c r="E924">
        <v>0</v>
      </c>
      <c r="F924">
        <v>1434</v>
      </c>
      <c r="K924">
        <v>0</v>
      </c>
      <c r="L924">
        <v>1113</v>
      </c>
    </row>
    <row r="925" spans="5:12">
      <c r="E925">
        <v>0</v>
      </c>
      <c r="F925">
        <v>1435</v>
      </c>
      <c r="K925">
        <v>0</v>
      </c>
      <c r="L925">
        <v>1114</v>
      </c>
    </row>
    <row r="926" spans="5:12">
      <c r="E926">
        <v>0</v>
      </c>
      <c r="F926">
        <v>1436</v>
      </c>
      <c r="K926">
        <v>0</v>
      </c>
      <c r="L926">
        <v>1115</v>
      </c>
    </row>
    <row r="927" spans="5:12">
      <c r="E927">
        <v>0</v>
      </c>
      <c r="F927">
        <v>1446</v>
      </c>
      <c r="K927">
        <v>0</v>
      </c>
      <c r="L927">
        <v>1116</v>
      </c>
    </row>
    <row r="928" spans="5:12">
      <c r="E928">
        <v>0</v>
      </c>
      <c r="F928">
        <v>1447</v>
      </c>
      <c r="K928">
        <v>0</v>
      </c>
      <c r="L928">
        <v>1117</v>
      </c>
    </row>
    <row r="929" spans="5:12">
      <c r="E929">
        <v>0</v>
      </c>
      <c r="F929">
        <v>1448</v>
      </c>
      <c r="K929">
        <v>0</v>
      </c>
      <c r="L929">
        <v>1118</v>
      </c>
    </row>
    <row r="930" spans="5:12">
      <c r="E930">
        <v>0</v>
      </c>
      <c r="F930">
        <v>1449</v>
      </c>
      <c r="K930">
        <v>0</v>
      </c>
      <c r="L930">
        <v>1119</v>
      </c>
    </row>
    <row r="931" spans="5:12">
      <c r="E931">
        <v>0</v>
      </c>
      <c r="F931">
        <v>1459</v>
      </c>
      <c r="K931">
        <v>0</v>
      </c>
      <c r="L931">
        <v>1120</v>
      </c>
    </row>
    <row r="932" spans="5:12">
      <c r="E932">
        <v>0</v>
      </c>
      <c r="F932">
        <v>1460</v>
      </c>
      <c r="K932">
        <v>0</v>
      </c>
      <c r="L932">
        <v>1121</v>
      </c>
    </row>
    <row r="933" spans="5:12">
      <c r="E933">
        <v>0</v>
      </c>
      <c r="F933">
        <v>1461</v>
      </c>
      <c r="K933">
        <v>0</v>
      </c>
      <c r="L933">
        <v>1122</v>
      </c>
    </row>
    <row r="934" spans="5:12">
      <c r="E934">
        <v>0</v>
      </c>
      <c r="F934">
        <v>1462</v>
      </c>
      <c r="K934">
        <v>0</v>
      </c>
      <c r="L934">
        <v>1123</v>
      </c>
    </row>
    <row r="935" spans="5:12">
      <c r="E935">
        <v>0</v>
      </c>
      <c r="F935">
        <v>1472</v>
      </c>
      <c r="K935">
        <v>0</v>
      </c>
      <c r="L935">
        <v>1124</v>
      </c>
    </row>
    <row r="936" spans="5:12">
      <c r="E936">
        <v>0</v>
      </c>
      <c r="F936">
        <v>1473</v>
      </c>
      <c r="K936">
        <v>0</v>
      </c>
      <c r="L936">
        <v>1125</v>
      </c>
    </row>
    <row r="937" spans="5:12">
      <c r="E937">
        <v>0</v>
      </c>
      <c r="F937">
        <v>1474</v>
      </c>
      <c r="K937">
        <v>0</v>
      </c>
      <c r="L937">
        <v>1126</v>
      </c>
    </row>
    <row r="938" spans="5:12">
      <c r="E938">
        <v>0</v>
      </c>
      <c r="F938">
        <v>1475</v>
      </c>
      <c r="K938">
        <v>0</v>
      </c>
      <c r="L938">
        <v>1127</v>
      </c>
    </row>
    <row r="939" spans="5:12">
      <c r="E939">
        <v>0</v>
      </c>
      <c r="F939">
        <v>1485</v>
      </c>
      <c r="K939">
        <v>0</v>
      </c>
      <c r="L939">
        <v>1128</v>
      </c>
    </row>
    <row r="940" spans="5:12">
      <c r="E940">
        <v>0</v>
      </c>
      <c r="F940">
        <v>1486</v>
      </c>
      <c r="K940">
        <v>0</v>
      </c>
      <c r="L940">
        <v>1129</v>
      </c>
    </row>
    <row r="941" spans="5:12">
      <c r="E941">
        <v>0</v>
      </c>
      <c r="F941">
        <v>1487</v>
      </c>
      <c r="K941">
        <v>0</v>
      </c>
      <c r="L941">
        <v>1130</v>
      </c>
    </row>
    <row r="942" spans="5:12">
      <c r="E942">
        <v>0</v>
      </c>
      <c r="F942">
        <v>1488</v>
      </c>
      <c r="K942">
        <v>0</v>
      </c>
      <c r="L942">
        <v>1131</v>
      </c>
    </row>
    <row r="943" spans="5:12">
      <c r="E943">
        <v>0</v>
      </c>
      <c r="F943">
        <v>1498</v>
      </c>
      <c r="K943">
        <v>0</v>
      </c>
      <c r="L943">
        <v>1132</v>
      </c>
    </row>
    <row r="944" spans="5:12">
      <c r="E944">
        <v>0</v>
      </c>
      <c r="F944">
        <v>1499</v>
      </c>
      <c r="K944">
        <v>0</v>
      </c>
      <c r="L944">
        <v>1133</v>
      </c>
    </row>
    <row r="945" spans="5:12">
      <c r="E945">
        <v>0</v>
      </c>
      <c r="F945">
        <v>1500</v>
      </c>
      <c r="K945">
        <v>0</v>
      </c>
      <c r="L945">
        <v>1134</v>
      </c>
    </row>
    <row r="946" spans="5:12">
      <c r="E946">
        <v>0</v>
      </c>
      <c r="F946">
        <v>1501</v>
      </c>
      <c r="K946">
        <v>0</v>
      </c>
      <c r="L946">
        <v>1135</v>
      </c>
    </row>
    <row r="947" spans="5:12">
      <c r="E947">
        <v>0</v>
      </c>
      <c r="F947">
        <v>1511</v>
      </c>
      <c r="K947">
        <v>0</v>
      </c>
      <c r="L947">
        <v>1136</v>
      </c>
    </row>
    <row r="948" spans="5:12">
      <c r="E948">
        <v>0</v>
      </c>
      <c r="F948">
        <v>1512</v>
      </c>
      <c r="K948">
        <v>0</v>
      </c>
      <c r="L948">
        <v>1137</v>
      </c>
    </row>
    <row r="949" spans="5:12">
      <c r="E949">
        <v>0</v>
      </c>
      <c r="F949">
        <v>1513</v>
      </c>
      <c r="K949">
        <v>0</v>
      </c>
      <c r="L949">
        <v>1138</v>
      </c>
    </row>
    <row r="950" spans="5:12">
      <c r="E950">
        <v>0</v>
      </c>
      <c r="F950">
        <v>1514</v>
      </c>
      <c r="K950">
        <v>0</v>
      </c>
      <c r="L950">
        <v>1139</v>
      </c>
    </row>
    <row r="951" spans="5:12">
      <c r="E951">
        <v>0</v>
      </c>
      <c r="F951">
        <v>1524</v>
      </c>
      <c r="K951">
        <v>0</v>
      </c>
      <c r="L951">
        <v>1140</v>
      </c>
    </row>
    <row r="952" spans="5:12">
      <c r="E952">
        <v>0</v>
      </c>
      <c r="F952">
        <v>1525</v>
      </c>
      <c r="K952">
        <v>0</v>
      </c>
      <c r="L952">
        <v>1141</v>
      </c>
    </row>
    <row r="953" spans="5:12">
      <c r="E953">
        <v>0</v>
      </c>
      <c r="F953">
        <v>1526</v>
      </c>
      <c r="K953">
        <v>0</v>
      </c>
      <c r="L953">
        <v>1142</v>
      </c>
    </row>
    <row r="954" spans="5:12">
      <c r="E954">
        <v>0</v>
      </c>
      <c r="F954">
        <v>1527</v>
      </c>
      <c r="K954">
        <v>0</v>
      </c>
      <c r="L954">
        <v>1143</v>
      </c>
    </row>
    <row r="955" spans="5:12">
      <c r="E955">
        <v>0</v>
      </c>
      <c r="F955">
        <v>1537</v>
      </c>
      <c r="K955">
        <v>0</v>
      </c>
      <c r="L955">
        <v>1144</v>
      </c>
    </row>
    <row r="956" spans="5:12">
      <c r="E956">
        <v>8618.33</v>
      </c>
      <c r="F956">
        <v>1538</v>
      </c>
      <c r="K956">
        <v>0</v>
      </c>
      <c r="L956">
        <v>1145</v>
      </c>
    </row>
    <row r="957" spans="5:12">
      <c r="E957">
        <v>0</v>
      </c>
      <c r="F957">
        <v>1539</v>
      </c>
      <c r="K957">
        <v>0</v>
      </c>
      <c r="L957">
        <v>1146</v>
      </c>
    </row>
    <row r="958" spans="5:12">
      <c r="E958">
        <v>0</v>
      </c>
      <c r="F958">
        <v>1540</v>
      </c>
      <c r="K958">
        <v>0</v>
      </c>
      <c r="L958">
        <v>1147</v>
      </c>
    </row>
    <row r="959" spans="5:12">
      <c r="E959">
        <v>0</v>
      </c>
      <c r="F959">
        <v>1550</v>
      </c>
      <c r="K959">
        <v>0</v>
      </c>
      <c r="L959">
        <v>1148</v>
      </c>
    </row>
    <row r="960" spans="5:12">
      <c r="E960">
        <v>0</v>
      </c>
      <c r="F960">
        <v>1551</v>
      </c>
      <c r="K960">
        <v>0</v>
      </c>
      <c r="L960">
        <v>1149</v>
      </c>
    </row>
    <row r="961" spans="5:12">
      <c r="E961">
        <v>0</v>
      </c>
      <c r="F961">
        <v>1552</v>
      </c>
      <c r="K961">
        <v>0</v>
      </c>
      <c r="L961">
        <v>1150</v>
      </c>
    </row>
    <row r="962" spans="5:12">
      <c r="E962">
        <v>0</v>
      </c>
      <c r="F962">
        <v>1553</v>
      </c>
      <c r="K962">
        <v>0</v>
      </c>
      <c r="L962">
        <v>1151</v>
      </c>
    </row>
    <row r="963" spans="5:12">
      <c r="E963">
        <v>0</v>
      </c>
      <c r="F963">
        <v>1563</v>
      </c>
      <c r="K963">
        <v>0</v>
      </c>
      <c r="L963">
        <v>1152</v>
      </c>
    </row>
    <row r="964" spans="5:12">
      <c r="E964">
        <v>0</v>
      </c>
      <c r="F964">
        <v>1564</v>
      </c>
      <c r="K964">
        <v>0</v>
      </c>
      <c r="L964">
        <v>1153</v>
      </c>
    </row>
    <row r="965" spans="5:12">
      <c r="E965">
        <v>0</v>
      </c>
      <c r="F965">
        <v>1565</v>
      </c>
      <c r="K965">
        <v>0</v>
      </c>
      <c r="L965">
        <v>1154</v>
      </c>
    </row>
    <row r="966" spans="5:12">
      <c r="E966">
        <v>0</v>
      </c>
      <c r="F966">
        <v>1566</v>
      </c>
      <c r="K966">
        <v>0</v>
      </c>
      <c r="L966">
        <v>1155</v>
      </c>
    </row>
    <row r="967" spans="5:12">
      <c r="E967">
        <v>0</v>
      </c>
      <c r="F967">
        <v>1576</v>
      </c>
      <c r="K967">
        <v>0</v>
      </c>
      <c r="L967">
        <v>1156</v>
      </c>
    </row>
    <row r="968" spans="5:12">
      <c r="E968">
        <v>0</v>
      </c>
      <c r="F968">
        <v>1577</v>
      </c>
      <c r="K968">
        <v>0</v>
      </c>
      <c r="L968">
        <v>1157</v>
      </c>
    </row>
    <row r="969" spans="5:12">
      <c r="E969">
        <v>0</v>
      </c>
      <c r="F969">
        <v>1578</v>
      </c>
      <c r="K969">
        <v>0</v>
      </c>
      <c r="L969">
        <v>1158</v>
      </c>
    </row>
    <row r="970" spans="5:12">
      <c r="E970">
        <v>0</v>
      </c>
      <c r="F970">
        <v>1579</v>
      </c>
      <c r="K970">
        <v>0</v>
      </c>
      <c r="L970">
        <v>1159</v>
      </c>
    </row>
    <row r="971" spans="5:12">
      <c r="E971">
        <v>0</v>
      </c>
      <c r="F971">
        <v>1589</v>
      </c>
      <c r="K971">
        <v>0</v>
      </c>
      <c r="L971">
        <v>1160</v>
      </c>
    </row>
    <row r="972" spans="5:12">
      <c r="E972">
        <v>0</v>
      </c>
      <c r="F972">
        <v>1590</v>
      </c>
      <c r="K972">
        <v>0</v>
      </c>
      <c r="L972">
        <v>1161</v>
      </c>
    </row>
    <row r="973" spans="5:12">
      <c r="E973">
        <v>0</v>
      </c>
      <c r="F973">
        <v>1591</v>
      </c>
      <c r="K973">
        <v>0</v>
      </c>
      <c r="L973">
        <v>1162</v>
      </c>
    </row>
    <row r="974" spans="5:12">
      <c r="E974">
        <v>0</v>
      </c>
      <c r="F974">
        <v>1592</v>
      </c>
      <c r="K974">
        <v>0</v>
      </c>
      <c r="L974">
        <v>1163</v>
      </c>
    </row>
    <row r="975" spans="5:12">
      <c r="E975">
        <v>0</v>
      </c>
      <c r="F975">
        <v>1602</v>
      </c>
      <c r="K975">
        <v>0</v>
      </c>
      <c r="L975">
        <v>1164</v>
      </c>
    </row>
    <row r="976" spans="5:12">
      <c r="E976">
        <v>0</v>
      </c>
      <c r="F976">
        <v>1603</v>
      </c>
      <c r="K976">
        <v>0</v>
      </c>
      <c r="L976">
        <v>1165</v>
      </c>
    </row>
    <row r="977" spans="5:12">
      <c r="E977">
        <v>0</v>
      </c>
      <c r="F977">
        <v>1604</v>
      </c>
      <c r="K977">
        <v>0</v>
      </c>
      <c r="L977">
        <v>1166</v>
      </c>
    </row>
    <row r="978" spans="5:12">
      <c r="E978">
        <v>0</v>
      </c>
      <c r="F978">
        <v>1605</v>
      </c>
      <c r="K978">
        <v>0</v>
      </c>
      <c r="L978">
        <v>1167</v>
      </c>
    </row>
    <row r="979" spans="5:12">
      <c r="E979">
        <v>0</v>
      </c>
      <c r="F979">
        <v>1615</v>
      </c>
      <c r="K979">
        <v>0</v>
      </c>
      <c r="L979">
        <v>1168</v>
      </c>
    </row>
    <row r="980" spans="5:12">
      <c r="E980">
        <v>0</v>
      </c>
      <c r="F980">
        <v>1616</v>
      </c>
      <c r="K980">
        <v>0</v>
      </c>
      <c r="L980">
        <v>1169</v>
      </c>
    </row>
    <row r="981" spans="5:12">
      <c r="E981">
        <v>0</v>
      </c>
      <c r="F981">
        <v>1617</v>
      </c>
      <c r="K981">
        <v>0</v>
      </c>
      <c r="L981">
        <v>1170</v>
      </c>
    </row>
    <row r="982" spans="5:12">
      <c r="E982">
        <v>0</v>
      </c>
      <c r="F982">
        <v>1618</v>
      </c>
      <c r="K982">
        <v>0</v>
      </c>
      <c r="L982">
        <v>1171</v>
      </c>
    </row>
    <row r="983" spans="5:12">
      <c r="E983" t="s">
        <v>1787</v>
      </c>
      <c r="F983">
        <v>6830</v>
      </c>
      <c r="K983">
        <v>0</v>
      </c>
      <c r="L983">
        <v>1172</v>
      </c>
    </row>
    <row r="984" spans="5:12">
      <c r="E984" t="s">
        <v>1787</v>
      </c>
      <c r="F984">
        <v>6831</v>
      </c>
      <c r="K984">
        <v>0</v>
      </c>
      <c r="L984">
        <v>1173</v>
      </c>
    </row>
    <row r="985" spans="5:12">
      <c r="E985" t="s">
        <v>1793</v>
      </c>
      <c r="F985">
        <v>6832</v>
      </c>
      <c r="K985">
        <v>0</v>
      </c>
      <c r="L985">
        <v>1174</v>
      </c>
    </row>
    <row r="986" spans="5:12">
      <c r="E986" t="s">
        <v>1780</v>
      </c>
      <c r="F986">
        <v>6833</v>
      </c>
      <c r="K986">
        <v>0</v>
      </c>
      <c r="L986">
        <v>1175</v>
      </c>
    </row>
    <row r="987" spans="5:12">
      <c r="E987" t="s">
        <v>1794</v>
      </c>
      <c r="F987">
        <v>6835</v>
      </c>
      <c r="K987">
        <v>0</v>
      </c>
      <c r="L987">
        <v>1176</v>
      </c>
    </row>
    <row r="988" spans="5:12">
      <c r="E988" t="s">
        <v>1795</v>
      </c>
      <c r="F988">
        <v>6836</v>
      </c>
      <c r="K988">
        <v>0</v>
      </c>
      <c r="L988">
        <v>1177</v>
      </c>
    </row>
    <row r="989" spans="5:12">
      <c r="E989" t="s">
        <v>1796</v>
      </c>
      <c r="F989">
        <v>6838</v>
      </c>
      <c r="K989">
        <v>0</v>
      </c>
      <c r="L989">
        <v>1178</v>
      </c>
    </row>
    <row r="990" spans="5:12">
      <c r="E990" t="s">
        <v>1797</v>
      </c>
      <c r="F990">
        <v>6839</v>
      </c>
      <c r="K990">
        <v>0</v>
      </c>
      <c r="L990">
        <v>1179</v>
      </c>
    </row>
    <row r="991" spans="5:12">
      <c r="K991">
        <v>0</v>
      </c>
      <c r="L991">
        <v>1180</v>
      </c>
    </row>
    <row r="992" spans="5:12">
      <c r="K992">
        <v>0</v>
      </c>
      <c r="L992">
        <v>1181</v>
      </c>
    </row>
    <row r="993" spans="11:12">
      <c r="K993">
        <v>0</v>
      </c>
      <c r="L993">
        <v>1182</v>
      </c>
    </row>
    <row r="994" spans="11:12">
      <c r="K994">
        <v>0</v>
      </c>
      <c r="L994">
        <v>1183</v>
      </c>
    </row>
    <row r="995" spans="11:12">
      <c r="K995">
        <v>0</v>
      </c>
      <c r="L995">
        <v>1184</v>
      </c>
    </row>
    <row r="996" spans="11:12">
      <c r="K996">
        <v>0</v>
      </c>
      <c r="L996">
        <v>1185</v>
      </c>
    </row>
    <row r="997" spans="11:12">
      <c r="K997">
        <v>0</v>
      </c>
      <c r="L997">
        <v>1186</v>
      </c>
    </row>
    <row r="998" spans="11:12">
      <c r="K998">
        <v>0</v>
      </c>
      <c r="L998">
        <v>1187</v>
      </c>
    </row>
    <row r="999" spans="11:12">
      <c r="K999">
        <v>0</v>
      </c>
      <c r="L999">
        <v>1188</v>
      </c>
    </row>
    <row r="1000" spans="11:12">
      <c r="K1000">
        <v>0</v>
      </c>
      <c r="L1000">
        <v>1189</v>
      </c>
    </row>
    <row r="1001" spans="11:12">
      <c r="K1001">
        <v>0</v>
      </c>
      <c r="L1001">
        <v>1190</v>
      </c>
    </row>
    <row r="1002" spans="11:12">
      <c r="K1002">
        <v>0</v>
      </c>
      <c r="L1002">
        <v>1191</v>
      </c>
    </row>
    <row r="1003" spans="11:12">
      <c r="K1003">
        <v>0</v>
      </c>
      <c r="L1003">
        <v>1192</v>
      </c>
    </row>
    <row r="1004" spans="11:12">
      <c r="K1004">
        <v>0</v>
      </c>
      <c r="L1004">
        <v>1193</v>
      </c>
    </row>
    <row r="1005" spans="11:12">
      <c r="K1005">
        <v>0</v>
      </c>
      <c r="L1005">
        <v>1194</v>
      </c>
    </row>
    <row r="1006" spans="11:12">
      <c r="K1006">
        <v>0</v>
      </c>
      <c r="L1006">
        <v>1195</v>
      </c>
    </row>
    <row r="1007" spans="11:12">
      <c r="K1007">
        <v>0</v>
      </c>
      <c r="L1007">
        <v>1196</v>
      </c>
    </row>
    <row r="1008" spans="11:12">
      <c r="K1008">
        <v>0</v>
      </c>
      <c r="L1008">
        <v>1197</v>
      </c>
    </row>
    <row r="1009" spans="11:12">
      <c r="K1009">
        <v>0</v>
      </c>
      <c r="L1009">
        <v>1198</v>
      </c>
    </row>
    <row r="1010" spans="11:12">
      <c r="K1010">
        <v>0</v>
      </c>
      <c r="L1010">
        <v>1199</v>
      </c>
    </row>
    <row r="1011" spans="11:12">
      <c r="K1011">
        <v>0</v>
      </c>
      <c r="L1011">
        <v>1200</v>
      </c>
    </row>
    <row r="1012" spans="11:12">
      <c r="K1012">
        <v>0</v>
      </c>
      <c r="L1012">
        <v>1201</v>
      </c>
    </row>
    <row r="1013" spans="11:12">
      <c r="K1013">
        <v>0</v>
      </c>
      <c r="L1013">
        <v>1202</v>
      </c>
    </row>
    <row r="1014" spans="11:12">
      <c r="K1014">
        <v>0</v>
      </c>
      <c r="L1014">
        <v>1203</v>
      </c>
    </row>
    <row r="1015" spans="11:12">
      <c r="K1015">
        <v>0</v>
      </c>
      <c r="L1015">
        <v>1204</v>
      </c>
    </row>
    <row r="1016" spans="11:12">
      <c r="K1016">
        <v>0</v>
      </c>
      <c r="L1016">
        <v>1205</v>
      </c>
    </row>
    <row r="1017" spans="11:12">
      <c r="K1017">
        <v>0</v>
      </c>
      <c r="L1017">
        <v>1206</v>
      </c>
    </row>
    <row r="1018" spans="11:12">
      <c r="K1018">
        <v>0</v>
      </c>
      <c r="L1018">
        <v>1207</v>
      </c>
    </row>
    <row r="1019" spans="11:12">
      <c r="K1019">
        <v>0</v>
      </c>
      <c r="L1019">
        <v>1208</v>
      </c>
    </row>
    <row r="1020" spans="11:12">
      <c r="K1020">
        <v>0</v>
      </c>
      <c r="L1020">
        <v>1209</v>
      </c>
    </row>
    <row r="1021" spans="11:12">
      <c r="K1021">
        <v>0</v>
      </c>
      <c r="L1021">
        <v>1210</v>
      </c>
    </row>
    <row r="1022" spans="11:12">
      <c r="K1022">
        <v>0</v>
      </c>
      <c r="L1022">
        <v>1211</v>
      </c>
    </row>
    <row r="1023" spans="11:12">
      <c r="K1023">
        <v>0</v>
      </c>
      <c r="L1023">
        <v>1212</v>
      </c>
    </row>
    <row r="1024" spans="11:12">
      <c r="K1024">
        <v>0</v>
      </c>
      <c r="L1024">
        <v>1213</v>
      </c>
    </row>
    <row r="1025" spans="11:12">
      <c r="K1025">
        <v>0</v>
      </c>
      <c r="L1025">
        <v>1214</v>
      </c>
    </row>
    <row r="1026" spans="11:12">
      <c r="K1026">
        <v>0</v>
      </c>
      <c r="L1026">
        <v>1215</v>
      </c>
    </row>
    <row r="1027" spans="11:12">
      <c r="K1027">
        <v>0</v>
      </c>
      <c r="L1027">
        <v>1216</v>
      </c>
    </row>
    <row r="1028" spans="11:12">
      <c r="K1028">
        <v>0</v>
      </c>
      <c r="L1028">
        <v>1217</v>
      </c>
    </row>
    <row r="1029" spans="11:12">
      <c r="K1029">
        <v>0</v>
      </c>
      <c r="L1029">
        <v>1218</v>
      </c>
    </row>
    <row r="1030" spans="11:12">
      <c r="K1030">
        <v>0</v>
      </c>
      <c r="L1030">
        <v>1219</v>
      </c>
    </row>
    <row r="1031" spans="11:12">
      <c r="K1031">
        <v>0</v>
      </c>
      <c r="L1031">
        <v>1220</v>
      </c>
    </row>
    <row r="1032" spans="11:12">
      <c r="K1032">
        <v>0</v>
      </c>
      <c r="L1032">
        <v>1221</v>
      </c>
    </row>
    <row r="1033" spans="11:12">
      <c r="K1033">
        <v>0</v>
      </c>
      <c r="L1033">
        <v>1222</v>
      </c>
    </row>
    <row r="1034" spans="11:12">
      <c r="K1034">
        <v>0</v>
      </c>
      <c r="L1034">
        <v>1223</v>
      </c>
    </row>
    <row r="1035" spans="11:12">
      <c r="K1035">
        <v>0</v>
      </c>
      <c r="L1035">
        <v>1224</v>
      </c>
    </row>
    <row r="1036" spans="11:12">
      <c r="K1036">
        <v>0</v>
      </c>
      <c r="L1036">
        <v>1225</v>
      </c>
    </row>
    <row r="1037" spans="11:12">
      <c r="K1037">
        <v>0</v>
      </c>
      <c r="L1037">
        <v>1226</v>
      </c>
    </row>
    <row r="1038" spans="11:12">
      <c r="K1038">
        <v>0</v>
      </c>
      <c r="L1038">
        <v>1227</v>
      </c>
    </row>
    <row r="1039" spans="11:12">
      <c r="K1039">
        <v>0</v>
      </c>
      <c r="L1039">
        <v>1228</v>
      </c>
    </row>
    <row r="1040" spans="11:12">
      <c r="K1040">
        <v>0</v>
      </c>
      <c r="L1040">
        <v>1229</v>
      </c>
    </row>
    <row r="1041" spans="11:12">
      <c r="K1041">
        <v>0</v>
      </c>
      <c r="L1041">
        <v>1230</v>
      </c>
    </row>
    <row r="1042" spans="11:12">
      <c r="K1042">
        <v>0</v>
      </c>
      <c r="L1042">
        <v>1231</v>
      </c>
    </row>
    <row r="1043" spans="11:12">
      <c r="K1043">
        <v>0</v>
      </c>
      <c r="L1043">
        <v>1232</v>
      </c>
    </row>
    <row r="1044" spans="11:12">
      <c r="K1044">
        <v>0</v>
      </c>
      <c r="L1044">
        <v>1233</v>
      </c>
    </row>
    <row r="1045" spans="11:12">
      <c r="K1045">
        <v>0</v>
      </c>
      <c r="L1045">
        <v>1234</v>
      </c>
    </row>
    <row r="1046" spans="11:12">
      <c r="K1046">
        <v>0</v>
      </c>
      <c r="L1046">
        <v>1235</v>
      </c>
    </row>
    <row r="1047" spans="11:12">
      <c r="K1047">
        <v>0</v>
      </c>
      <c r="L1047">
        <v>1236</v>
      </c>
    </row>
    <row r="1048" spans="11:12">
      <c r="K1048">
        <v>0</v>
      </c>
      <c r="L1048">
        <v>1237</v>
      </c>
    </row>
    <row r="1049" spans="11:12">
      <c r="K1049">
        <v>0</v>
      </c>
      <c r="L1049">
        <v>1238</v>
      </c>
    </row>
    <row r="1050" spans="11:12">
      <c r="K1050">
        <v>0</v>
      </c>
      <c r="L1050">
        <v>1239</v>
      </c>
    </row>
    <row r="1051" spans="11:12">
      <c r="K1051">
        <v>0</v>
      </c>
      <c r="L1051">
        <v>1240</v>
      </c>
    </row>
    <row r="1052" spans="11:12">
      <c r="K1052">
        <v>0</v>
      </c>
      <c r="L1052">
        <v>1241</v>
      </c>
    </row>
    <row r="1053" spans="11:12">
      <c r="K1053">
        <v>0</v>
      </c>
      <c r="L1053">
        <v>1242</v>
      </c>
    </row>
    <row r="1054" spans="11:12">
      <c r="K1054">
        <v>0</v>
      </c>
      <c r="L1054">
        <v>1243</v>
      </c>
    </row>
    <row r="1055" spans="11:12">
      <c r="K1055">
        <v>0</v>
      </c>
      <c r="L1055">
        <v>1244</v>
      </c>
    </row>
    <row r="1056" spans="11:12">
      <c r="K1056">
        <v>0</v>
      </c>
      <c r="L1056">
        <v>1245</v>
      </c>
    </row>
    <row r="1057" spans="11:12">
      <c r="K1057">
        <v>0</v>
      </c>
      <c r="L1057">
        <v>1246</v>
      </c>
    </row>
    <row r="1058" spans="11:12">
      <c r="K1058">
        <v>0</v>
      </c>
      <c r="L1058">
        <v>1247</v>
      </c>
    </row>
    <row r="1059" spans="11:12">
      <c r="K1059">
        <v>0</v>
      </c>
      <c r="L1059">
        <v>1248</v>
      </c>
    </row>
    <row r="1060" spans="11:12">
      <c r="K1060">
        <v>0</v>
      </c>
      <c r="L1060">
        <v>1249</v>
      </c>
    </row>
    <row r="1061" spans="11:12">
      <c r="K1061">
        <v>0</v>
      </c>
      <c r="L1061">
        <v>1250</v>
      </c>
    </row>
    <row r="1062" spans="11:12">
      <c r="K1062">
        <v>0</v>
      </c>
      <c r="L1062">
        <v>1251</v>
      </c>
    </row>
    <row r="1063" spans="11:12">
      <c r="K1063">
        <v>0</v>
      </c>
      <c r="L1063">
        <v>1252</v>
      </c>
    </row>
    <row r="1064" spans="11:12">
      <c r="K1064">
        <v>0</v>
      </c>
      <c r="L1064">
        <v>1253</v>
      </c>
    </row>
    <row r="1065" spans="11:12">
      <c r="K1065">
        <v>0</v>
      </c>
      <c r="L1065">
        <v>1254</v>
      </c>
    </row>
    <row r="1066" spans="11:12">
      <c r="K1066">
        <v>0</v>
      </c>
      <c r="L1066">
        <v>1255</v>
      </c>
    </row>
    <row r="1067" spans="11:12">
      <c r="K1067">
        <v>0</v>
      </c>
      <c r="L1067">
        <v>1256</v>
      </c>
    </row>
    <row r="1068" spans="11:12">
      <c r="K1068">
        <v>0</v>
      </c>
      <c r="L1068">
        <v>1257</v>
      </c>
    </row>
    <row r="1069" spans="11:12">
      <c r="K1069">
        <v>0</v>
      </c>
      <c r="L1069">
        <v>1258</v>
      </c>
    </row>
    <row r="1070" spans="11:12">
      <c r="K1070">
        <v>0</v>
      </c>
      <c r="L1070">
        <v>1259</v>
      </c>
    </row>
    <row r="1071" spans="11:12">
      <c r="K1071">
        <v>0</v>
      </c>
      <c r="L1071">
        <v>1260</v>
      </c>
    </row>
    <row r="1072" spans="11:12">
      <c r="K1072">
        <v>0</v>
      </c>
      <c r="L1072">
        <v>1261</v>
      </c>
    </row>
    <row r="1073" spans="11:12">
      <c r="K1073">
        <v>0</v>
      </c>
      <c r="L1073">
        <v>1262</v>
      </c>
    </row>
    <row r="1074" spans="11:12">
      <c r="K1074">
        <v>0</v>
      </c>
      <c r="L1074">
        <v>1263</v>
      </c>
    </row>
    <row r="1075" spans="11:12">
      <c r="K1075">
        <v>0</v>
      </c>
      <c r="L1075">
        <v>1264</v>
      </c>
    </row>
    <row r="1076" spans="11:12">
      <c r="K1076">
        <v>0</v>
      </c>
      <c r="L1076">
        <v>1265</v>
      </c>
    </row>
    <row r="1077" spans="11:12">
      <c r="K1077">
        <v>0</v>
      </c>
      <c r="L1077">
        <v>1266</v>
      </c>
    </row>
    <row r="1078" spans="11:12">
      <c r="K1078">
        <v>0</v>
      </c>
      <c r="L1078">
        <v>1267</v>
      </c>
    </row>
    <row r="1079" spans="11:12">
      <c r="K1079">
        <v>0</v>
      </c>
      <c r="L1079">
        <v>1268</v>
      </c>
    </row>
    <row r="1080" spans="11:12">
      <c r="K1080">
        <v>0</v>
      </c>
      <c r="L1080">
        <v>1269</v>
      </c>
    </row>
    <row r="1081" spans="11:12">
      <c r="K1081">
        <v>0</v>
      </c>
      <c r="L1081">
        <v>1270</v>
      </c>
    </row>
    <row r="1082" spans="11:12">
      <c r="K1082">
        <v>0</v>
      </c>
      <c r="L1082">
        <v>1271</v>
      </c>
    </row>
    <row r="1083" spans="11:12">
      <c r="K1083">
        <v>0</v>
      </c>
      <c r="L1083">
        <v>1272</v>
      </c>
    </row>
    <row r="1084" spans="11:12">
      <c r="K1084">
        <v>0</v>
      </c>
      <c r="L1084">
        <v>1273</v>
      </c>
    </row>
    <row r="1085" spans="11:12">
      <c r="K1085">
        <v>0</v>
      </c>
      <c r="L1085">
        <v>1274</v>
      </c>
    </row>
    <row r="1086" spans="11:12">
      <c r="K1086">
        <v>0</v>
      </c>
      <c r="L1086">
        <v>1275</v>
      </c>
    </row>
    <row r="1087" spans="11:12">
      <c r="K1087">
        <v>0</v>
      </c>
      <c r="L1087">
        <v>1276</v>
      </c>
    </row>
    <row r="1088" spans="11:12">
      <c r="K1088">
        <v>0</v>
      </c>
      <c r="L1088">
        <v>1277</v>
      </c>
    </row>
    <row r="1089" spans="11:12">
      <c r="K1089">
        <v>0</v>
      </c>
      <c r="L1089">
        <v>1278</v>
      </c>
    </row>
    <row r="1090" spans="11:12">
      <c r="K1090">
        <v>0</v>
      </c>
      <c r="L1090">
        <v>1279</v>
      </c>
    </row>
    <row r="1091" spans="11:12">
      <c r="K1091">
        <v>0</v>
      </c>
      <c r="L1091">
        <v>1280</v>
      </c>
    </row>
    <row r="1092" spans="11:12">
      <c r="K1092">
        <v>0</v>
      </c>
      <c r="L1092">
        <v>1281</v>
      </c>
    </row>
    <row r="1093" spans="11:12">
      <c r="K1093">
        <v>0</v>
      </c>
      <c r="L1093">
        <v>1282</v>
      </c>
    </row>
    <row r="1094" spans="11:12">
      <c r="K1094">
        <v>0</v>
      </c>
      <c r="L1094">
        <v>1283</v>
      </c>
    </row>
    <row r="1095" spans="11:12">
      <c r="K1095">
        <v>0</v>
      </c>
      <c r="L1095">
        <v>1284</v>
      </c>
    </row>
    <row r="1096" spans="11:12">
      <c r="K1096">
        <v>0</v>
      </c>
      <c r="L1096">
        <v>1285</v>
      </c>
    </row>
    <row r="1097" spans="11:12">
      <c r="K1097">
        <v>0</v>
      </c>
      <c r="L1097">
        <v>1286</v>
      </c>
    </row>
    <row r="1098" spans="11:12">
      <c r="K1098">
        <v>0</v>
      </c>
      <c r="L1098">
        <v>1287</v>
      </c>
    </row>
    <row r="1099" spans="11:12">
      <c r="K1099">
        <v>0</v>
      </c>
      <c r="L1099">
        <v>1288</v>
      </c>
    </row>
    <row r="1100" spans="11:12">
      <c r="K1100">
        <v>0</v>
      </c>
      <c r="L1100">
        <v>1289</v>
      </c>
    </row>
    <row r="1101" spans="11:12">
      <c r="K1101">
        <v>0</v>
      </c>
      <c r="L1101">
        <v>1290</v>
      </c>
    </row>
    <row r="1102" spans="11:12">
      <c r="K1102">
        <v>0</v>
      </c>
      <c r="L1102">
        <v>1291</v>
      </c>
    </row>
    <row r="1103" spans="11:12">
      <c r="K1103">
        <v>0</v>
      </c>
      <c r="L1103">
        <v>1292</v>
      </c>
    </row>
    <row r="1104" spans="11:12">
      <c r="K1104">
        <v>0</v>
      </c>
      <c r="L1104">
        <v>1293</v>
      </c>
    </row>
    <row r="1105" spans="11:12">
      <c r="K1105">
        <v>0</v>
      </c>
      <c r="L1105">
        <v>1294</v>
      </c>
    </row>
    <row r="1106" spans="11:12">
      <c r="K1106">
        <v>0</v>
      </c>
      <c r="L1106">
        <v>1295</v>
      </c>
    </row>
    <row r="1107" spans="11:12">
      <c r="K1107">
        <v>0</v>
      </c>
      <c r="L1107">
        <v>1296</v>
      </c>
    </row>
    <row r="1108" spans="11:12">
      <c r="K1108">
        <v>0</v>
      </c>
      <c r="L1108">
        <v>1297</v>
      </c>
    </row>
    <row r="1109" spans="11:12">
      <c r="K1109">
        <v>0</v>
      </c>
      <c r="L1109">
        <v>1298</v>
      </c>
    </row>
    <row r="1110" spans="11:12">
      <c r="K1110">
        <v>0</v>
      </c>
      <c r="L1110">
        <v>1299</v>
      </c>
    </row>
    <row r="1111" spans="11:12">
      <c r="K1111">
        <v>0</v>
      </c>
      <c r="L1111">
        <v>1300</v>
      </c>
    </row>
    <row r="1112" spans="11:12">
      <c r="K1112">
        <v>0</v>
      </c>
      <c r="L1112">
        <v>1301</v>
      </c>
    </row>
    <row r="1113" spans="11:12">
      <c r="K1113">
        <v>0</v>
      </c>
      <c r="L1113">
        <v>1302</v>
      </c>
    </row>
    <row r="1114" spans="11:12">
      <c r="K1114">
        <v>0</v>
      </c>
      <c r="L1114">
        <v>1303</v>
      </c>
    </row>
    <row r="1115" spans="11:12">
      <c r="K1115">
        <v>0</v>
      </c>
      <c r="L1115">
        <v>1304</v>
      </c>
    </row>
    <row r="1116" spans="11:12">
      <c r="K1116">
        <v>0</v>
      </c>
      <c r="L1116">
        <v>1305</v>
      </c>
    </row>
    <row r="1117" spans="11:12">
      <c r="K1117">
        <v>0</v>
      </c>
      <c r="L1117">
        <v>1306</v>
      </c>
    </row>
    <row r="1118" spans="11:12">
      <c r="K1118">
        <v>0</v>
      </c>
      <c r="L1118">
        <v>1307</v>
      </c>
    </row>
    <row r="1119" spans="11:12">
      <c r="K1119">
        <v>0</v>
      </c>
      <c r="L1119">
        <v>1308</v>
      </c>
    </row>
    <row r="1120" spans="11:12">
      <c r="K1120">
        <v>0</v>
      </c>
      <c r="L1120">
        <v>1309</v>
      </c>
    </row>
    <row r="1121" spans="11:12">
      <c r="K1121">
        <v>0</v>
      </c>
      <c r="L1121">
        <v>1310</v>
      </c>
    </row>
    <row r="1122" spans="11:12">
      <c r="K1122">
        <v>0</v>
      </c>
      <c r="L1122">
        <v>1311</v>
      </c>
    </row>
    <row r="1123" spans="11:12">
      <c r="K1123">
        <v>0</v>
      </c>
      <c r="L1123">
        <v>1312</v>
      </c>
    </row>
    <row r="1124" spans="11:12">
      <c r="K1124">
        <v>0</v>
      </c>
      <c r="L1124">
        <v>1313</v>
      </c>
    </row>
    <row r="1125" spans="11:12">
      <c r="K1125">
        <v>0</v>
      </c>
      <c r="L1125">
        <v>1314</v>
      </c>
    </row>
    <row r="1126" spans="11:12">
      <c r="K1126">
        <v>0</v>
      </c>
      <c r="L1126">
        <v>1315</v>
      </c>
    </row>
    <row r="1127" spans="11:12">
      <c r="K1127">
        <v>0</v>
      </c>
      <c r="L1127">
        <v>1316</v>
      </c>
    </row>
    <row r="1128" spans="11:12">
      <c r="K1128">
        <v>0</v>
      </c>
      <c r="L1128">
        <v>1317</v>
      </c>
    </row>
    <row r="1129" spans="11:12">
      <c r="K1129">
        <v>0</v>
      </c>
      <c r="L1129">
        <v>1318</v>
      </c>
    </row>
    <row r="1130" spans="11:12">
      <c r="K1130">
        <v>0</v>
      </c>
      <c r="L1130">
        <v>1319</v>
      </c>
    </row>
    <row r="1131" spans="11:12">
      <c r="K1131">
        <v>0</v>
      </c>
      <c r="L1131">
        <v>1320</v>
      </c>
    </row>
    <row r="1132" spans="11:12">
      <c r="K1132">
        <v>0</v>
      </c>
      <c r="L1132">
        <v>1321</v>
      </c>
    </row>
    <row r="1133" spans="11:12">
      <c r="K1133">
        <v>0</v>
      </c>
      <c r="L1133">
        <v>1322</v>
      </c>
    </row>
    <row r="1134" spans="11:12">
      <c r="K1134">
        <v>0</v>
      </c>
      <c r="L1134">
        <v>1323</v>
      </c>
    </row>
    <row r="1135" spans="11:12">
      <c r="K1135">
        <v>0</v>
      </c>
      <c r="L1135">
        <v>1324</v>
      </c>
    </row>
    <row r="1136" spans="11:12">
      <c r="K1136">
        <v>0</v>
      </c>
      <c r="L1136">
        <v>1325</v>
      </c>
    </row>
    <row r="1137" spans="11:12">
      <c r="K1137">
        <v>0</v>
      </c>
      <c r="L1137">
        <v>1326</v>
      </c>
    </row>
    <row r="1138" spans="11:12">
      <c r="K1138">
        <v>0</v>
      </c>
      <c r="L1138">
        <v>1327</v>
      </c>
    </row>
    <row r="1139" spans="11:12">
      <c r="K1139">
        <v>0</v>
      </c>
      <c r="L1139">
        <v>1328</v>
      </c>
    </row>
    <row r="1140" spans="11:12">
      <c r="K1140">
        <v>0</v>
      </c>
      <c r="L1140">
        <v>1329</v>
      </c>
    </row>
    <row r="1141" spans="11:12">
      <c r="K1141">
        <v>0</v>
      </c>
      <c r="L1141">
        <v>1330</v>
      </c>
    </row>
    <row r="1142" spans="11:12">
      <c r="K1142">
        <v>0</v>
      </c>
      <c r="L1142">
        <v>1331</v>
      </c>
    </row>
    <row r="1143" spans="11:12">
      <c r="K1143">
        <v>0</v>
      </c>
      <c r="L1143">
        <v>1332</v>
      </c>
    </row>
    <row r="1144" spans="11:12">
      <c r="K1144">
        <v>0</v>
      </c>
      <c r="L1144">
        <v>1333</v>
      </c>
    </row>
    <row r="1145" spans="11:12">
      <c r="K1145">
        <v>0</v>
      </c>
      <c r="L1145">
        <v>1334</v>
      </c>
    </row>
    <row r="1146" spans="11:12">
      <c r="K1146">
        <v>0</v>
      </c>
      <c r="L1146">
        <v>1335</v>
      </c>
    </row>
    <row r="1147" spans="11:12">
      <c r="K1147">
        <v>0</v>
      </c>
      <c r="L1147">
        <v>1336</v>
      </c>
    </row>
    <row r="1148" spans="11:12">
      <c r="K1148">
        <v>0</v>
      </c>
      <c r="L1148">
        <v>1337</v>
      </c>
    </row>
    <row r="1149" spans="11:12">
      <c r="K1149">
        <v>0</v>
      </c>
      <c r="L1149">
        <v>1338</v>
      </c>
    </row>
    <row r="1150" spans="11:12">
      <c r="K1150">
        <v>0</v>
      </c>
      <c r="L1150">
        <v>1339</v>
      </c>
    </row>
    <row r="1151" spans="11:12">
      <c r="K1151">
        <v>0</v>
      </c>
      <c r="L1151">
        <v>1340</v>
      </c>
    </row>
    <row r="1152" spans="11:12">
      <c r="K1152">
        <v>0</v>
      </c>
      <c r="L1152">
        <v>1341</v>
      </c>
    </row>
    <row r="1153" spans="11:12">
      <c r="K1153">
        <v>0</v>
      </c>
      <c r="L1153">
        <v>1342</v>
      </c>
    </row>
    <row r="1154" spans="11:12">
      <c r="K1154">
        <v>0</v>
      </c>
      <c r="L1154">
        <v>1343</v>
      </c>
    </row>
    <row r="1155" spans="11:12">
      <c r="K1155">
        <v>0</v>
      </c>
      <c r="L1155">
        <v>1344</v>
      </c>
    </row>
    <row r="1156" spans="11:12">
      <c r="K1156">
        <v>0</v>
      </c>
      <c r="L1156">
        <v>1345</v>
      </c>
    </row>
    <row r="1157" spans="11:12">
      <c r="K1157">
        <v>0</v>
      </c>
      <c r="L1157">
        <v>1346</v>
      </c>
    </row>
    <row r="1158" spans="11:12">
      <c r="K1158">
        <v>0</v>
      </c>
      <c r="L1158">
        <v>1347</v>
      </c>
    </row>
    <row r="1159" spans="11:12">
      <c r="K1159">
        <v>0</v>
      </c>
      <c r="L1159">
        <v>1348</v>
      </c>
    </row>
    <row r="1160" spans="11:12">
      <c r="K1160">
        <v>0</v>
      </c>
      <c r="L1160">
        <v>1349</v>
      </c>
    </row>
    <row r="1161" spans="11:12">
      <c r="K1161">
        <v>0</v>
      </c>
      <c r="L1161">
        <v>1350</v>
      </c>
    </row>
    <row r="1162" spans="11:12">
      <c r="K1162">
        <v>0</v>
      </c>
      <c r="L1162">
        <v>1351</v>
      </c>
    </row>
    <row r="1163" spans="11:12">
      <c r="K1163">
        <v>0</v>
      </c>
      <c r="L1163">
        <v>1352</v>
      </c>
    </row>
    <row r="1164" spans="11:12">
      <c r="K1164">
        <v>0</v>
      </c>
      <c r="L1164">
        <v>1353</v>
      </c>
    </row>
    <row r="1165" spans="11:12">
      <c r="K1165">
        <v>0</v>
      </c>
      <c r="L1165">
        <v>1354</v>
      </c>
    </row>
    <row r="1166" spans="11:12">
      <c r="K1166">
        <v>0</v>
      </c>
      <c r="L1166">
        <v>1355</v>
      </c>
    </row>
    <row r="1167" spans="11:12">
      <c r="K1167">
        <v>0</v>
      </c>
      <c r="L1167">
        <v>1356</v>
      </c>
    </row>
    <row r="1168" spans="11:12">
      <c r="K1168">
        <v>0</v>
      </c>
      <c r="L1168">
        <v>1357</v>
      </c>
    </row>
    <row r="1169" spans="11:12">
      <c r="K1169">
        <v>0</v>
      </c>
      <c r="L1169">
        <v>1358</v>
      </c>
    </row>
    <row r="1170" spans="11:12">
      <c r="K1170">
        <v>0</v>
      </c>
      <c r="L1170">
        <v>1359</v>
      </c>
    </row>
    <row r="1171" spans="11:12">
      <c r="K1171">
        <v>0</v>
      </c>
      <c r="L1171">
        <v>1360</v>
      </c>
    </row>
    <row r="1172" spans="11:12">
      <c r="K1172">
        <v>0</v>
      </c>
      <c r="L1172">
        <v>1361</v>
      </c>
    </row>
    <row r="1173" spans="11:12">
      <c r="K1173">
        <v>0</v>
      </c>
      <c r="L1173">
        <v>1362</v>
      </c>
    </row>
    <row r="1174" spans="11:12">
      <c r="K1174">
        <v>0</v>
      </c>
      <c r="L1174">
        <v>1363</v>
      </c>
    </row>
    <row r="1175" spans="11:12">
      <c r="K1175">
        <v>0</v>
      </c>
      <c r="L1175">
        <v>1364</v>
      </c>
    </row>
    <row r="1176" spans="11:12">
      <c r="K1176">
        <v>0</v>
      </c>
      <c r="L1176">
        <v>1365</v>
      </c>
    </row>
    <row r="1177" spans="11:12">
      <c r="K1177">
        <v>0</v>
      </c>
      <c r="L1177">
        <v>1366</v>
      </c>
    </row>
    <row r="1178" spans="11:12">
      <c r="K1178">
        <v>0</v>
      </c>
      <c r="L1178">
        <v>1367</v>
      </c>
    </row>
    <row r="1179" spans="11:12">
      <c r="K1179">
        <v>0</v>
      </c>
      <c r="L1179">
        <v>1368</v>
      </c>
    </row>
    <row r="1180" spans="11:12">
      <c r="K1180">
        <v>0</v>
      </c>
      <c r="L1180">
        <v>1369</v>
      </c>
    </row>
    <row r="1181" spans="11:12">
      <c r="K1181">
        <v>0</v>
      </c>
      <c r="L1181">
        <v>1370</v>
      </c>
    </row>
    <row r="1182" spans="11:12">
      <c r="K1182">
        <v>0</v>
      </c>
      <c r="L1182">
        <v>1371</v>
      </c>
    </row>
    <row r="1183" spans="11:12">
      <c r="K1183">
        <v>0</v>
      </c>
      <c r="L1183">
        <v>1372</v>
      </c>
    </row>
    <row r="1184" spans="11:12">
      <c r="K1184">
        <v>0</v>
      </c>
      <c r="L1184">
        <v>1373</v>
      </c>
    </row>
    <row r="1185" spans="11:12">
      <c r="K1185">
        <v>0</v>
      </c>
      <c r="L1185">
        <v>1374</v>
      </c>
    </row>
    <row r="1186" spans="11:12">
      <c r="K1186">
        <v>0</v>
      </c>
      <c r="L1186">
        <v>1375</v>
      </c>
    </row>
    <row r="1187" spans="11:12">
      <c r="K1187">
        <v>0</v>
      </c>
      <c r="L1187">
        <v>1376</v>
      </c>
    </row>
    <row r="1188" spans="11:12">
      <c r="K1188">
        <v>0</v>
      </c>
      <c r="L1188">
        <v>1377</v>
      </c>
    </row>
    <row r="1189" spans="11:12">
      <c r="K1189">
        <v>0</v>
      </c>
      <c r="L1189">
        <v>1378</v>
      </c>
    </row>
    <row r="1190" spans="11:12">
      <c r="K1190">
        <v>0</v>
      </c>
      <c r="L1190">
        <v>1379</v>
      </c>
    </row>
    <row r="1191" spans="11:12">
      <c r="K1191">
        <v>0</v>
      </c>
      <c r="L1191">
        <v>1380</v>
      </c>
    </row>
    <row r="1192" spans="11:12">
      <c r="K1192">
        <v>0</v>
      </c>
      <c r="L1192">
        <v>1381</v>
      </c>
    </row>
    <row r="1193" spans="11:12">
      <c r="K1193">
        <v>0</v>
      </c>
      <c r="L1193">
        <v>1382</v>
      </c>
    </row>
    <row r="1194" spans="11:12">
      <c r="K1194">
        <v>0</v>
      </c>
      <c r="L1194">
        <v>1383</v>
      </c>
    </row>
    <row r="1195" spans="11:12">
      <c r="K1195">
        <v>0</v>
      </c>
      <c r="L1195">
        <v>1384</v>
      </c>
    </row>
    <row r="1196" spans="11:12">
      <c r="K1196">
        <v>0</v>
      </c>
      <c r="L1196">
        <v>1385</v>
      </c>
    </row>
    <row r="1197" spans="11:12">
      <c r="K1197">
        <v>0</v>
      </c>
      <c r="L1197">
        <v>1386</v>
      </c>
    </row>
    <row r="1198" spans="11:12">
      <c r="K1198">
        <v>0</v>
      </c>
      <c r="L1198">
        <v>1387</v>
      </c>
    </row>
    <row r="1199" spans="11:12">
      <c r="K1199">
        <v>0</v>
      </c>
      <c r="L1199">
        <v>1388</v>
      </c>
    </row>
    <row r="1200" spans="11:12">
      <c r="K1200">
        <v>0</v>
      </c>
      <c r="L1200">
        <v>1389</v>
      </c>
    </row>
    <row r="1201" spans="11:12">
      <c r="K1201">
        <v>0</v>
      </c>
      <c r="L1201">
        <v>1390</v>
      </c>
    </row>
    <row r="1202" spans="11:12">
      <c r="K1202">
        <v>0</v>
      </c>
      <c r="L1202">
        <v>1391</v>
      </c>
    </row>
    <row r="1203" spans="11:12">
      <c r="K1203">
        <v>0</v>
      </c>
      <c r="L1203">
        <v>1392</v>
      </c>
    </row>
    <row r="1204" spans="11:12">
      <c r="K1204">
        <v>0</v>
      </c>
      <c r="L1204">
        <v>1393</v>
      </c>
    </row>
    <row r="1205" spans="11:12">
      <c r="K1205">
        <v>0</v>
      </c>
      <c r="L1205">
        <v>1394</v>
      </c>
    </row>
    <row r="1206" spans="11:12">
      <c r="K1206">
        <v>0</v>
      </c>
      <c r="L1206">
        <v>1395</v>
      </c>
    </row>
    <row r="1207" spans="11:12">
      <c r="K1207">
        <v>0</v>
      </c>
      <c r="L1207">
        <v>1396</v>
      </c>
    </row>
    <row r="1208" spans="11:12">
      <c r="K1208">
        <v>0</v>
      </c>
      <c r="L1208">
        <v>1397</v>
      </c>
    </row>
    <row r="1209" spans="11:12">
      <c r="K1209">
        <v>0</v>
      </c>
      <c r="L1209">
        <v>1398</v>
      </c>
    </row>
    <row r="1210" spans="11:12">
      <c r="K1210">
        <v>0</v>
      </c>
      <c r="L1210">
        <v>1399</v>
      </c>
    </row>
    <row r="1211" spans="11:12">
      <c r="K1211">
        <v>0</v>
      </c>
      <c r="L1211">
        <v>1400</v>
      </c>
    </row>
    <row r="1212" spans="11:12">
      <c r="K1212">
        <v>0</v>
      </c>
      <c r="L1212">
        <v>1401</v>
      </c>
    </row>
    <row r="1213" spans="11:12">
      <c r="K1213">
        <v>0</v>
      </c>
      <c r="L1213">
        <v>1402</v>
      </c>
    </row>
    <row r="1214" spans="11:12">
      <c r="K1214">
        <v>0</v>
      </c>
      <c r="L1214">
        <v>1403</v>
      </c>
    </row>
    <row r="1215" spans="11:12">
      <c r="K1215">
        <v>0</v>
      </c>
      <c r="L1215">
        <v>1404</v>
      </c>
    </row>
    <row r="1216" spans="11:12">
      <c r="K1216">
        <v>0</v>
      </c>
      <c r="L1216">
        <v>1405</v>
      </c>
    </row>
    <row r="1217" spans="11:12">
      <c r="K1217">
        <v>0</v>
      </c>
      <c r="L1217">
        <v>1406</v>
      </c>
    </row>
    <row r="1218" spans="11:12">
      <c r="K1218">
        <v>0</v>
      </c>
      <c r="L1218">
        <v>1407</v>
      </c>
    </row>
    <row r="1219" spans="11:12">
      <c r="K1219">
        <v>0</v>
      </c>
      <c r="L1219">
        <v>1408</v>
      </c>
    </row>
    <row r="1220" spans="11:12">
      <c r="K1220">
        <v>0</v>
      </c>
      <c r="L1220">
        <v>1409</v>
      </c>
    </row>
    <row r="1221" spans="11:12">
      <c r="K1221">
        <v>0</v>
      </c>
      <c r="L1221">
        <v>1410</v>
      </c>
    </row>
    <row r="1222" spans="11:12">
      <c r="K1222">
        <v>0</v>
      </c>
      <c r="L1222">
        <v>1411</v>
      </c>
    </row>
    <row r="1223" spans="11:12">
      <c r="K1223">
        <v>0</v>
      </c>
      <c r="L1223">
        <v>1412</v>
      </c>
    </row>
    <row r="1224" spans="11:12">
      <c r="K1224">
        <v>0</v>
      </c>
      <c r="L1224">
        <v>1413</v>
      </c>
    </row>
    <row r="1225" spans="11:12">
      <c r="K1225">
        <v>0</v>
      </c>
      <c r="L1225">
        <v>1414</v>
      </c>
    </row>
    <row r="1226" spans="11:12">
      <c r="K1226">
        <v>0</v>
      </c>
      <c r="L1226">
        <v>1415</v>
      </c>
    </row>
    <row r="1227" spans="11:12">
      <c r="K1227">
        <v>0</v>
      </c>
      <c r="L1227">
        <v>1416</v>
      </c>
    </row>
    <row r="1228" spans="11:12">
      <c r="K1228">
        <v>0</v>
      </c>
      <c r="L1228">
        <v>1417</v>
      </c>
    </row>
    <row r="1229" spans="11:12">
      <c r="K1229">
        <v>0</v>
      </c>
      <c r="L1229">
        <v>1418</v>
      </c>
    </row>
    <row r="1230" spans="11:12">
      <c r="K1230">
        <v>0</v>
      </c>
      <c r="L1230">
        <v>1419</v>
      </c>
    </row>
    <row r="1231" spans="11:12">
      <c r="K1231">
        <v>0</v>
      </c>
      <c r="L1231">
        <v>1420</v>
      </c>
    </row>
    <row r="1232" spans="11:12">
      <c r="K1232">
        <v>0</v>
      </c>
      <c r="L1232">
        <v>1421</v>
      </c>
    </row>
    <row r="1233" spans="11:12">
      <c r="K1233">
        <v>0</v>
      </c>
      <c r="L1233">
        <v>1422</v>
      </c>
    </row>
    <row r="1234" spans="11:12">
      <c r="K1234">
        <v>0</v>
      </c>
      <c r="L1234">
        <v>1423</v>
      </c>
    </row>
    <row r="1235" spans="11:12">
      <c r="K1235">
        <v>0</v>
      </c>
      <c r="L1235">
        <v>1424</v>
      </c>
    </row>
    <row r="1236" spans="11:12">
      <c r="K1236">
        <v>0</v>
      </c>
      <c r="L1236">
        <v>1425</v>
      </c>
    </row>
    <row r="1237" spans="11:12">
      <c r="K1237">
        <v>0</v>
      </c>
      <c r="L1237">
        <v>1426</v>
      </c>
    </row>
    <row r="1238" spans="11:12">
      <c r="K1238">
        <v>0</v>
      </c>
      <c r="L1238">
        <v>1427</v>
      </c>
    </row>
    <row r="1239" spans="11:12">
      <c r="K1239">
        <v>-104709.29</v>
      </c>
      <c r="L1239">
        <v>1428</v>
      </c>
    </row>
    <row r="1240" spans="11:12">
      <c r="K1240">
        <v>0</v>
      </c>
      <c r="L1240">
        <v>1429</v>
      </c>
    </row>
    <row r="1241" spans="11:12">
      <c r="K1241">
        <v>0</v>
      </c>
      <c r="L1241">
        <v>1430</v>
      </c>
    </row>
    <row r="1242" spans="11:12">
      <c r="K1242">
        <v>0</v>
      </c>
      <c r="L1242">
        <v>1431</v>
      </c>
    </row>
    <row r="1243" spans="11:12">
      <c r="K1243">
        <v>0</v>
      </c>
      <c r="L1243">
        <v>1432</v>
      </c>
    </row>
    <row r="1244" spans="11:12">
      <c r="K1244">
        <v>0</v>
      </c>
      <c r="L1244">
        <v>1433</v>
      </c>
    </row>
    <row r="1245" spans="11:12">
      <c r="K1245">
        <v>0</v>
      </c>
      <c r="L1245">
        <v>1434</v>
      </c>
    </row>
    <row r="1246" spans="11:12">
      <c r="K1246">
        <v>0</v>
      </c>
      <c r="L1246">
        <v>1435</v>
      </c>
    </row>
    <row r="1247" spans="11:12">
      <c r="K1247">
        <v>0</v>
      </c>
      <c r="L1247">
        <v>1436</v>
      </c>
    </row>
    <row r="1248" spans="11:12">
      <c r="K1248">
        <v>0</v>
      </c>
      <c r="L1248">
        <v>1437</v>
      </c>
    </row>
    <row r="1249" spans="11:12">
      <c r="K1249">
        <v>0</v>
      </c>
      <c r="L1249">
        <v>1438</v>
      </c>
    </row>
    <row r="1250" spans="11:12">
      <c r="K1250">
        <v>-104709.29</v>
      </c>
      <c r="L1250">
        <v>1439</v>
      </c>
    </row>
    <row r="1251" spans="11:12">
      <c r="K1251">
        <v>0</v>
      </c>
      <c r="L1251">
        <v>1440</v>
      </c>
    </row>
    <row r="1252" spans="11:12">
      <c r="K1252">
        <v>-104709.29</v>
      </c>
      <c r="L1252">
        <v>1441</v>
      </c>
    </row>
    <row r="1253" spans="11:12">
      <c r="K1253">
        <v>-80451.66</v>
      </c>
      <c r="L1253">
        <v>1442</v>
      </c>
    </row>
    <row r="1254" spans="11:12">
      <c r="K1254">
        <v>0</v>
      </c>
      <c r="L1254">
        <v>1443</v>
      </c>
    </row>
    <row r="1255" spans="11:12">
      <c r="K1255">
        <v>0</v>
      </c>
      <c r="L1255">
        <v>1444</v>
      </c>
    </row>
    <row r="1256" spans="11:12">
      <c r="K1256">
        <v>0</v>
      </c>
      <c r="L1256">
        <v>1445</v>
      </c>
    </row>
    <row r="1257" spans="11:12">
      <c r="K1257">
        <v>0</v>
      </c>
      <c r="L1257">
        <v>1446</v>
      </c>
    </row>
    <row r="1258" spans="11:12">
      <c r="K1258">
        <v>0</v>
      </c>
      <c r="L1258">
        <v>1447</v>
      </c>
    </row>
    <row r="1259" spans="11:12">
      <c r="K1259">
        <v>0</v>
      </c>
      <c r="L1259">
        <v>1448</v>
      </c>
    </row>
    <row r="1260" spans="11:12">
      <c r="K1260">
        <v>0</v>
      </c>
      <c r="L1260">
        <v>1449</v>
      </c>
    </row>
    <row r="1261" spans="11:12">
      <c r="K1261">
        <v>0</v>
      </c>
      <c r="L1261">
        <v>1450</v>
      </c>
    </row>
    <row r="1262" spans="11:12">
      <c r="K1262">
        <v>0</v>
      </c>
      <c r="L1262">
        <v>1451</v>
      </c>
    </row>
    <row r="1263" spans="11:12">
      <c r="K1263">
        <v>0</v>
      </c>
      <c r="L1263">
        <v>1452</v>
      </c>
    </row>
    <row r="1264" spans="11:12">
      <c r="K1264">
        <v>-80451.66</v>
      </c>
      <c r="L1264">
        <v>1453</v>
      </c>
    </row>
    <row r="1265" spans="11:12">
      <c r="K1265">
        <v>0</v>
      </c>
      <c r="L1265">
        <v>1454</v>
      </c>
    </row>
    <row r="1266" spans="11:12">
      <c r="K1266">
        <v>-80451.66</v>
      </c>
      <c r="L1266">
        <v>1455</v>
      </c>
    </row>
    <row r="1267" spans="11:12">
      <c r="K1267">
        <v>0</v>
      </c>
      <c r="L1267">
        <v>1456</v>
      </c>
    </row>
    <row r="1268" spans="11:12">
      <c r="K1268">
        <v>0</v>
      </c>
      <c r="L1268">
        <v>1457</v>
      </c>
    </row>
    <row r="1269" spans="11:12">
      <c r="K1269">
        <v>0</v>
      </c>
      <c r="L1269">
        <v>1458</v>
      </c>
    </row>
    <row r="1270" spans="11:12">
      <c r="K1270">
        <v>0</v>
      </c>
      <c r="L1270">
        <v>1459</v>
      </c>
    </row>
    <row r="1271" spans="11:12">
      <c r="K1271">
        <v>0</v>
      </c>
      <c r="L1271">
        <v>1460</v>
      </c>
    </row>
    <row r="1272" spans="11:12">
      <c r="K1272">
        <v>0</v>
      </c>
      <c r="L1272">
        <v>1461</v>
      </c>
    </row>
    <row r="1273" spans="11:12">
      <c r="K1273">
        <v>0</v>
      </c>
      <c r="L1273">
        <v>1462</v>
      </c>
    </row>
    <row r="1274" spans="11:12">
      <c r="K1274">
        <v>0</v>
      </c>
      <c r="L1274">
        <v>1463</v>
      </c>
    </row>
    <row r="1275" spans="11:12">
      <c r="K1275">
        <v>0</v>
      </c>
      <c r="L1275">
        <v>1464</v>
      </c>
    </row>
    <row r="1276" spans="11:12">
      <c r="K1276">
        <v>0</v>
      </c>
      <c r="L1276">
        <v>1465</v>
      </c>
    </row>
    <row r="1277" spans="11:12">
      <c r="K1277">
        <v>0</v>
      </c>
      <c r="L1277">
        <v>1466</v>
      </c>
    </row>
    <row r="1278" spans="11:12">
      <c r="K1278">
        <v>0</v>
      </c>
      <c r="L1278">
        <v>1467</v>
      </c>
    </row>
    <row r="1279" spans="11:12">
      <c r="K1279">
        <v>0</v>
      </c>
      <c r="L1279">
        <v>1468</v>
      </c>
    </row>
    <row r="1280" spans="11:12">
      <c r="K1280">
        <v>0</v>
      </c>
      <c r="L1280">
        <v>1469</v>
      </c>
    </row>
    <row r="1281" spans="11:12">
      <c r="K1281">
        <v>0</v>
      </c>
      <c r="L1281">
        <v>1470</v>
      </c>
    </row>
    <row r="1282" spans="11:12">
      <c r="K1282">
        <v>0</v>
      </c>
      <c r="L1282">
        <v>1471</v>
      </c>
    </row>
    <row r="1283" spans="11:12">
      <c r="K1283">
        <v>0</v>
      </c>
      <c r="L1283">
        <v>1472</v>
      </c>
    </row>
    <row r="1284" spans="11:12">
      <c r="K1284">
        <v>0</v>
      </c>
      <c r="L1284">
        <v>1473</v>
      </c>
    </row>
    <row r="1285" spans="11:12">
      <c r="K1285">
        <v>0</v>
      </c>
      <c r="L1285">
        <v>1474</v>
      </c>
    </row>
    <row r="1286" spans="11:12">
      <c r="K1286">
        <v>0</v>
      </c>
      <c r="L1286">
        <v>1475</v>
      </c>
    </row>
    <row r="1287" spans="11:12">
      <c r="K1287">
        <v>0</v>
      </c>
      <c r="L1287">
        <v>1476</v>
      </c>
    </row>
    <row r="1288" spans="11:12">
      <c r="K1288">
        <v>0</v>
      </c>
      <c r="L1288">
        <v>1477</v>
      </c>
    </row>
    <row r="1289" spans="11:12">
      <c r="K1289">
        <v>0</v>
      </c>
      <c r="L1289">
        <v>1478</v>
      </c>
    </row>
    <row r="1290" spans="11:12">
      <c r="K1290">
        <v>0</v>
      </c>
      <c r="L1290">
        <v>1479</v>
      </c>
    </row>
    <row r="1291" spans="11:12">
      <c r="K1291">
        <v>0</v>
      </c>
      <c r="L1291">
        <v>1480</v>
      </c>
    </row>
    <row r="1292" spans="11:12">
      <c r="K1292">
        <v>0</v>
      </c>
      <c r="L1292">
        <v>1481</v>
      </c>
    </row>
    <row r="1293" spans="11:12">
      <c r="K1293">
        <v>0</v>
      </c>
      <c r="L1293">
        <v>1482</v>
      </c>
    </row>
    <row r="1294" spans="11:12">
      <c r="K1294">
        <v>0</v>
      </c>
      <c r="L1294">
        <v>1483</v>
      </c>
    </row>
    <row r="1295" spans="11:12">
      <c r="K1295">
        <v>-431184.92</v>
      </c>
      <c r="L1295">
        <v>1484</v>
      </c>
    </row>
    <row r="1296" spans="11:12">
      <c r="K1296">
        <v>0</v>
      </c>
      <c r="L1296">
        <v>1485</v>
      </c>
    </row>
    <row r="1297" spans="11:12">
      <c r="K1297">
        <v>0</v>
      </c>
      <c r="L1297">
        <v>1486</v>
      </c>
    </row>
    <row r="1298" spans="11:12">
      <c r="K1298">
        <v>0</v>
      </c>
      <c r="L1298">
        <v>1487</v>
      </c>
    </row>
    <row r="1299" spans="11:12">
      <c r="K1299">
        <v>0</v>
      </c>
      <c r="L1299">
        <v>1488</v>
      </c>
    </row>
    <row r="1300" spans="11:12">
      <c r="K1300">
        <v>0</v>
      </c>
      <c r="L1300">
        <v>1489</v>
      </c>
    </row>
    <row r="1301" spans="11:12">
      <c r="K1301">
        <v>0</v>
      </c>
      <c r="L1301">
        <v>1490</v>
      </c>
    </row>
    <row r="1302" spans="11:12">
      <c r="K1302">
        <v>0</v>
      </c>
      <c r="L1302">
        <v>1491</v>
      </c>
    </row>
    <row r="1303" spans="11:12">
      <c r="K1303">
        <v>0</v>
      </c>
      <c r="L1303">
        <v>1492</v>
      </c>
    </row>
    <row r="1304" spans="11:12">
      <c r="K1304">
        <v>0</v>
      </c>
      <c r="L1304">
        <v>1493</v>
      </c>
    </row>
    <row r="1305" spans="11:12">
      <c r="K1305">
        <v>0</v>
      </c>
      <c r="L1305">
        <v>1494</v>
      </c>
    </row>
    <row r="1306" spans="11:12">
      <c r="K1306">
        <v>-431184.92</v>
      </c>
      <c r="L1306">
        <v>1495</v>
      </c>
    </row>
    <row r="1307" spans="11:12">
      <c r="K1307">
        <v>0</v>
      </c>
      <c r="L1307">
        <v>1496</v>
      </c>
    </row>
    <row r="1308" spans="11:12">
      <c r="K1308">
        <v>-431184.92</v>
      </c>
      <c r="L1308">
        <v>1497</v>
      </c>
    </row>
    <row r="1309" spans="11:12">
      <c r="K1309">
        <v>0</v>
      </c>
      <c r="L1309">
        <v>1498</v>
      </c>
    </row>
    <row r="1310" spans="11:12">
      <c r="K1310">
        <v>0</v>
      </c>
      <c r="L1310">
        <v>1499</v>
      </c>
    </row>
    <row r="1311" spans="11:12">
      <c r="K1311">
        <v>0</v>
      </c>
      <c r="L1311">
        <v>1500</v>
      </c>
    </row>
    <row r="1312" spans="11:12">
      <c r="K1312">
        <v>0</v>
      </c>
      <c r="L1312">
        <v>1501</v>
      </c>
    </row>
    <row r="1313" spans="11:12">
      <c r="K1313">
        <v>0</v>
      </c>
      <c r="L1313">
        <v>1502</v>
      </c>
    </row>
    <row r="1314" spans="11:12">
      <c r="K1314">
        <v>0</v>
      </c>
      <c r="L1314">
        <v>1503</v>
      </c>
    </row>
    <row r="1315" spans="11:12">
      <c r="K1315">
        <v>0</v>
      </c>
      <c r="L1315">
        <v>1504</v>
      </c>
    </row>
    <row r="1316" spans="11:12">
      <c r="K1316">
        <v>0</v>
      </c>
      <c r="L1316">
        <v>1505</v>
      </c>
    </row>
    <row r="1317" spans="11:12">
      <c r="K1317">
        <v>0</v>
      </c>
      <c r="L1317">
        <v>1506</v>
      </c>
    </row>
    <row r="1318" spans="11:12">
      <c r="K1318">
        <v>0</v>
      </c>
      <c r="L1318">
        <v>1507</v>
      </c>
    </row>
    <row r="1319" spans="11:12">
      <c r="K1319">
        <v>0</v>
      </c>
      <c r="L1319">
        <v>1508</v>
      </c>
    </row>
    <row r="1320" spans="11:12">
      <c r="K1320">
        <v>0</v>
      </c>
      <c r="L1320">
        <v>1509</v>
      </c>
    </row>
    <row r="1321" spans="11:12">
      <c r="K1321">
        <v>0</v>
      </c>
      <c r="L1321">
        <v>1510</v>
      </c>
    </row>
    <row r="1322" spans="11:12">
      <c r="K1322">
        <v>0</v>
      </c>
      <c r="L1322">
        <v>1511</v>
      </c>
    </row>
    <row r="1323" spans="11:12">
      <c r="K1323">
        <v>-523876.16</v>
      </c>
      <c r="L1323">
        <v>1512</v>
      </c>
    </row>
    <row r="1324" spans="11:12">
      <c r="K1324">
        <v>0</v>
      </c>
      <c r="L1324">
        <v>1513</v>
      </c>
    </row>
    <row r="1325" spans="11:12">
      <c r="K1325">
        <v>0</v>
      </c>
      <c r="L1325">
        <v>1514</v>
      </c>
    </row>
    <row r="1326" spans="11:12">
      <c r="K1326">
        <v>0</v>
      </c>
      <c r="L1326">
        <v>1515</v>
      </c>
    </row>
    <row r="1327" spans="11:12">
      <c r="K1327">
        <v>0</v>
      </c>
      <c r="L1327">
        <v>1516</v>
      </c>
    </row>
    <row r="1328" spans="11:12">
      <c r="K1328">
        <v>0</v>
      </c>
      <c r="L1328">
        <v>1517</v>
      </c>
    </row>
    <row r="1329" spans="11:12">
      <c r="K1329">
        <v>0</v>
      </c>
      <c r="L1329">
        <v>1518</v>
      </c>
    </row>
    <row r="1330" spans="11:12">
      <c r="K1330">
        <v>0</v>
      </c>
      <c r="L1330">
        <v>1519</v>
      </c>
    </row>
    <row r="1331" spans="11:12">
      <c r="K1331">
        <v>0</v>
      </c>
      <c r="L1331">
        <v>1520</v>
      </c>
    </row>
    <row r="1332" spans="11:12">
      <c r="K1332">
        <v>0</v>
      </c>
      <c r="L1332">
        <v>1521</v>
      </c>
    </row>
    <row r="1333" spans="11:12">
      <c r="K1333">
        <v>0</v>
      </c>
      <c r="L1333">
        <v>1522</v>
      </c>
    </row>
    <row r="1334" spans="11:12">
      <c r="K1334">
        <v>-523876.16</v>
      </c>
      <c r="L1334">
        <v>1523</v>
      </c>
    </row>
    <row r="1335" spans="11:12">
      <c r="K1335">
        <v>0</v>
      </c>
      <c r="L1335">
        <v>1524</v>
      </c>
    </row>
    <row r="1336" spans="11:12">
      <c r="K1336">
        <v>-523876.16</v>
      </c>
      <c r="L1336">
        <v>1525</v>
      </c>
    </row>
    <row r="1337" spans="11:12">
      <c r="K1337">
        <v>-8859.1</v>
      </c>
      <c r="L1337">
        <v>1526</v>
      </c>
    </row>
    <row r="1338" spans="11:12">
      <c r="K1338">
        <v>0</v>
      </c>
      <c r="L1338">
        <v>1527</v>
      </c>
    </row>
    <row r="1339" spans="11:12">
      <c r="K1339">
        <v>0</v>
      </c>
      <c r="L1339">
        <v>1528</v>
      </c>
    </row>
    <row r="1340" spans="11:12">
      <c r="K1340">
        <v>0</v>
      </c>
      <c r="L1340">
        <v>1529</v>
      </c>
    </row>
    <row r="1341" spans="11:12">
      <c r="K1341">
        <v>0</v>
      </c>
      <c r="L1341">
        <v>1530</v>
      </c>
    </row>
    <row r="1342" spans="11:12">
      <c r="K1342">
        <v>0</v>
      </c>
      <c r="L1342">
        <v>1531</v>
      </c>
    </row>
    <row r="1343" spans="11:12">
      <c r="K1343">
        <v>0</v>
      </c>
      <c r="L1343">
        <v>1532</v>
      </c>
    </row>
    <row r="1344" spans="11:12">
      <c r="K1344">
        <v>0</v>
      </c>
      <c r="L1344">
        <v>1533</v>
      </c>
    </row>
    <row r="1345" spans="11:12">
      <c r="K1345">
        <v>0</v>
      </c>
      <c r="L1345">
        <v>1534</v>
      </c>
    </row>
    <row r="1346" spans="11:12">
      <c r="K1346">
        <v>0</v>
      </c>
      <c r="L1346">
        <v>1535</v>
      </c>
    </row>
    <row r="1347" spans="11:12">
      <c r="K1347">
        <v>0</v>
      </c>
      <c r="L1347">
        <v>1536</v>
      </c>
    </row>
    <row r="1348" spans="11:12">
      <c r="K1348">
        <v>-8859.1</v>
      </c>
      <c r="L1348">
        <v>1537</v>
      </c>
    </row>
    <row r="1349" spans="11:12">
      <c r="K1349">
        <v>0</v>
      </c>
      <c r="L1349">
        <v>1538</v>
      </c>
    </row>
    <row r="1350" spans="11:12">
      <c r="K1350">
        <v>-8859.1</v>
      </c>
      <c r="L1350">
        <v>1539</v>
      </c>
    </row>
    <row r="1351" spans="11:12">
      <c r="K1351">
        <v>0</v>
      </c>
      <c r="L1351">
        <v>1540</v>
      </c>
    </row>
    <row r="1352" spans="11:12">
      <c r="K1352">
        <v>0</v>
      </c>
      <c r="L1352">
        <v>1541</v>
      </c>
    </row>
    <row r="1353" spans="11:12">
      <c r="K1353">
        <v>0</v>
      </c>
      <c r="L1353">
        <v>1542</v>
      </c>
    </row>
    <row r="1354" spans="11:12">
      <c r="K1354">
        <v>0</v>
      </c>
      <c r="L1354">
        <v>1543</v>
      </c>
    </row>
    <row r="1355" spans="11:12">
      <c r="K1355">
        <v>0</v>
      </c>
      <c r="L1355">
        <v>1544</v>
      </c>
    </row>
    <row r="1356" spans="11:12">
      <c r="K1356">
        <v>0</v>
      </c>
      <c r="L1356">
        <v>1545</v>
      </c>
    </row>
    <row r="1357" spans="11:12">
      <c r="K1357">
        <v>0</v>
      </c>
      <c r="L1357">
        <v>1546</v>
      </c>
    </row>
    <row r="1358" spans="11:12">
      <c r="K1358">
        <v>0</v>
      </c>
      <c r="L1358">
        <v>1547</v>
      </c>
    </row>
    <row r="1359" spans="11:12">
      <c r="K1359">
        <v>0</v>
      </c>
      <c r="L1359">
        <v>1548</v>
      </c>
    </row>
    <row r="1360" spans="11:12">
      <c r="K1360">
        <v>0</v>
      </c>
      <c r="L1360">
        <v>1549</v>
      </c>
    </row>
    <row r="1361" spans="11:12">
      <c r="K1361">
        <v>0</v>
      </c>
      <c r="L1361">
        <v>1550</v>
      </c>
    </row>
    <row r="1362" spans="11:12">
      <c r="K1362">
        <v>0</v>
      </c>
      <c r="L1362">
        <v>1551</v>
      </c>
    </row>
    <row r="1363" spans="11:12">
      <c r="K1363">
        <v>0</v>
      </c>
      <c r="L1363">
        <v>1552</v>
      </c>
    </row>
    <row r="1364" spans="11:12">
      <c r="K1364">
        <v>0</v>
      </c>
      <c r="L1364">
        <v>1553</v>
      </c>
    </row>
    <row r="1365" spans="11:12">
      <c r="K1365">
        <v>0</v>
      </c>
      <c r="L1365">
        <v>1554</v>
      </c>
    </row>
    <row r="1366" spans="11:12">
      <c r="K1366">
        <v>0</v>
      </c>
      <c r="L1366">
        <v>1555</v>
      </c>
    </row>
    <row r="1367" spans="11:12">
      <c r="K1367">
        <v>0</v>
      </c>
      <c r="L1367">
        <v>1556</v>
      </c>
    </row>
    <row r="1368" spans="11:12">
      <c r="K1368">
        <v>0</v>
      </c>
      <c r="L1368">
        <v>1557</v>
      </c>
    </row>
    <row r="1369" spans="11:12">
      <c r="K1369">
        <v>0</v>
      </c>
      <c r="L1369">
        <v>1558</v>
      </c>
    </row>
    <row r="1370" spans="11:12">
      <c r="K1370">
        <v>0</v>
      </c>
      <c r="L1370">
        <v>1559</v>
      </c>
    </row>
    <row r="1371" spans="11:12">
      <c r="K1371">
        <v>0</v>
      </c>
      <c r="L1371">
        <v>1560</v>
      </c>
    </row>
    <row r="1372" spans="11:12">
      <c r="K1372">
        <v>0</v>
      </c>
      <c r="L1372">
        <v>1561</v>
      </c>
    </row>
    <row r="1373" spans="11:12">
      <c r="K1373">
        <v>0</v>
      </c>
      <c r="L1373">
        <v>1562</v>
      </c>
    </row>
    <row r="1374" spans="11:12">
      <c r="K1374">
        <v>0</v>
      </c>
      <c r="L1374">
        <v>1563</v>
      </c>
    </row>
    <row r="1375" spans="11:12">
      <c r="K1375">
        <v>0</v>
      </c>
      <c r="L1375">
        <v>1564</v>
      </c>
    </row>
    <row r="1376" spans="11:12">
      <c r="K1376">
        <v>0</v>
      </c>
      <c r="L1376">
        <v>1565</v>
      </c>
    </row>
    <row r="1377" spans="11:12">
      <c r="K1377">
        <v>0</v>
      </c>
      <c r="L1377">
        <v>1566</v>
      </c>
    </row>
    <row r="1378" spans="11:12">
      <c r="K1378">
        <v>0</v>
      </c>
      <c r="L1378">
        <v>1567</v>
      </c>
    </row>
    <row r="1379" spans="11:12">
      <c r="K1379">
        <v>0</v>
      </c>
      <c r="L1379">
        <v>1568</v>
      </c>
    </row>
    <row r="1380" spans="11:12">
      <c r="K1380">
        <v>0</v>
      </c>
      <c r="L1380">
        <v>1569</v>
      </c>
    </row>
    <row r="1381" spans="11:12">
      <c r="K1381">
        <v>0</v>
      </c>
      <c r="L1381">
        <v>1570</v>
      </c>
    </row>
    <row r="1382" spans="11:12">
      <c r="K1382">
        <v>0</v>
      </c>
      <c r="L1382">
        <v>1571</v>
      </c>
    </row>
    <row r="1383" spans="11:12">
      <c r="K1383">
        <v>0</v>
      </c>
      <c r="L1383">
        <v>1572</v>
      </c>
    </row>
    <row r="1384" spans="11:12">
      <c r="K1384">
        <v>0</v>
      </c>
      <c r="L1384">
        <v>1573</v>
      </c>
    </row>
    <row r="1385" spans="11:12">
      <c r="K1385">
        <v>0</v>
      </c>
      <c r="L1385">
        <v>1574</v>
      </c>
    </row>
    <row r="1386" spans="11:12">
      <c r="K1386">
        <v>0</v>
      </c>
      <c r="L1386">
        <v>1575</v>
      </c>
    </row>
    <row r="1387" spans="11:12">
      <c r="K1387">
        <v>0</v>
      </c>
      <c r="L1387">
        <v>1576</v>
      </c>
    </row>
    <row r="1388" spans="11:12">
      <c r="K1388">
        <v>0</v>
      </c>
      <c r="L1388">
        <v>1577</v>
      </c>
    </row>
    <row r="1389" spans="11:12">
      <c r="K1389">
        <v>0</v>
      </c>
      <c r="L1389">
        <v>1578</v>
      </c>
    </row>
    <row r="1390" spans="11:12">
      <c r="K1390">
        <v>0</v>
      </c>
      <c r="L1390">
        <v>1579</v>
      </c>
    </row>
    <row r="1391" spans="11:12">
      <c r="K1391">
        <v>0</v>
      </c>
      <c r="L1391">
        <v>1580</v>
      </c>
    </row>
    <row r="1392" spans="11:12">
      <c r="K1392">
        <v>0</v>
      </c>
      <c r="L1392">
        <v>1581</v>
      </c>
    </row>
    <row r="1393" spans="11:12">
      <c r="K1393">
        <v>-232843.59</v>
      </c>
      <c r="L1393">
        <v>1582</v>
      </c>
    </row>
    <row r="1394" spans="11:12">
      <c r="K1394">
        <v>0</v>
      </c>
      <c r="L1394">
        <v>1583</v>
      </c>
    </row>
    <row r="1395" spans="11:12">
      <c r="K1395">
        <v>0</v>
      </c>
      <c r="L1395">
        <v>1584</v>
      </c>
    </row>
    <row r="1396" spans="11:12">
      <c r="K1396">
        <v>0</v>
      </c>
      <c r="L1396">
        <v>1585</v>
      </c>
    </row>
    <row r="1397" spans="11:12">
      <c r="K1397">
        <v>0</v>
      </c>
      <c r="L1397">
        <v>1586</v>
      </c>
    </row>
    <row r="1398" spans="11:12">
      <c r="K1398">
        <v>0</v>
      </c>
      <c r="L1398">
        <v>1587</v>
      </c>
    </row>
    <row r="1399" spans="11:12">
      <c r="K1399">
        <v>0</v>
      </c>
      <c r="L1399">
        <v>1588</v>
      </c>
    </row>
    <row r="1400" spans="11:12">
      <c r="K1400">
        <v>0</v>
      </c>
      <c r="L1400">
        <v>1589</v>
      </c>
    </row>
    <row r="1401" spans="11:12">
      <c r="K1401">
        <v>0</v>
      </c>
      <c r="L1401">
        <v>1590</v>
      </c>
    </row>
    <row r="1402" spans="11:12">
      <c r="K1402">
        <v>0</v>
      </c>
      <c r="L1402">
        <v>1591</v>
      </c>
    </row>
    <row r="1403" spans="11:12">
      <c r="K1403">
        <v>0</v>
      </c>
      <c r="L1403">
        <v>1592</v>
      </c>
    </row>
    <row r="1404" spans="11:12">
      <c r="K1404">
        <v>-232843.59</v>
      </c>
      <c r="L1404">
        <v>1593</v>
      </c>
    </row>
    <row r="1405" spans="11:12">
      <c r="K1405">
        <v>0</v>
      </c>
      <c r="L1405">
        <v>1594</v>
      </c>
    </row>
    <row r="1406" spans="11:12">
      <c r="K1406">
        <v>-232843.59</v>
      </c>
      <c r="L1406">
        <v>1595</v>
      </c>
    </row>
    <row r="1407" spans="11:12">
      <c r="K1407">
        <v>-86631.06</v>
      </c>
      <c r="L1407">
        <v>1596</v>
      </c>
    </row>
    <row r="1408" spans="11:12">
      <c r="K1408">
        <v>0</v>
      </c>
      <c r="L1408">
        <v>1597</v>
      </c>
    </row>
    <row r="1409" spans="11:12">
      <c r="K1409">
        <v>0</v>
      </c>
      <c r="L1409">
        <v>1598</v>
      </c>
    </row>
    <row r="1410" spans="11:12">
      <c r="K1410">
        <v>0</v>
      </c>
      <c r="L1410">
        <v>1599</v>
      </c>
    </row>
    <row r="1411" spans="11:12">
      <c r="K1411">
        <v>0</v>
      </c>
      <c r="L1411">
        <v>1600</v>
      </c>
    </row>
    <row r="1412" spans="11:12">
      <c r="K1412">
        <v>0</v>
      </c>
      <c r="L1412">
        <v>1601</v>
      </c>
    </row>
    <row r="1413" spans="11:12">
      <c r="K1413">
        <v>0</v>
      </c>
      <c r="L1413">
        <v>1602</v>
      </c>
    </row>
    <row r="1414" spans="11:12">
      <c r="K1414">
        <v>0</v>
      </c>
      <c r="L1414">
        <v>1603</v>
      </c>
    </row>
    <row r="1415" spans="11:12">
      <c r="K1415">
        <v>0</v>
      </c>
      <c r="L1415">
        <v>1604</v>
      </c>
    </row>
    <row r="1416" spans="11:12">
      <c r="K1416">
        <v>0</v>
      </c>
      <c r="L1416">
        <v>1605</v>
      </c>
    </row>
    <row r="1417" spans="11:12">
      <c r="K1417">
        <v>0</v>
      </c>
      <c r="L1417">
        <v>1606</v>
      </c>
    </row>
    <row r="1418" spans="11:12">
      <c r="K1418">
        <v>-86631.06</v>
      </c>
      <c r="L1418">
        <v>1607</v>
      </c>
    </row>
    <row r="1419" spans="11:12">
      <c r="K1419">
        <v>0</v>
      </c>
      <c r="L1419">
        <v>1608</v>
      </c>
    </row>
    <row r="1420" spans="11:12">
      <c r="K1420">
        <v>-86631.06</v>
      </c>
      <c r="L1420">
        <v>1609</v>
      </c>
    </row>
    <row r="1421" spans="11:12">
      <c r="K1421">
        <v>0</v>
      </c>
      <c r="L1421">
        <v>1610</v>
      </c>
    </row>
    <row r="1422" spans="11:12">
      <c r="K1422">
        <v>0</v>
      </c>
      <c r="L1422">
        <v>1611</v>
      </c>
    </row>
    <row r="1423" spans="11:12">
      <c r="K1423">
        <v>0</v>
      </c>
      <c r="L1423">
        <v>1612</v>
      </c>
    </row>
    <row r="1424" spans="11:12">
      <c r="K1424">
        <v>0</v>
      </c>
      <c r="L1424">
        <v>1613</v>
      </c>
    </row>
    <row r="1425" spans="11:12">
      <c r="K1425">
        <v>0</v>
      </c>
      <c r="L1425">
        <v>1614</v>
      </c>
    </row>
    <row r="1426" spans="11:12">
      <c r="K1426">
        <v>0</v>
      </c>
      <c r="L1426">
        <v>1615</v>
      </c>
    </row>
    <row r="1427" spans="11:12">
      <c r="K1427">
        <v>0</v>
      </c>
      <c r="L1427">
        <v>1616</v>
      </c>
    </row>
    <row r="1428" spans="11:12">
      <c r="K1428">
        <v>0</v>
      </c>
      <c r="L1428">
        <v>1617</v>
      </c>
    </row>
    <row r="1429" spans="11:12">
      <c r="K1429">
        <v>0</v>
      </c>
      <c r="L1429">
        <v>1618</v>
      </c>
    </row>
    <row r="1430" spans="11:12">
      <c r="K1430">
        <v>0</v>
      </c>
      <c r="L1430">
        <v>1619</v>
      </c>
    </row>
    <row r="1431" spans="11:12">
      <c r="K1431">
        <v>0</v>
      </c>
      <c r="L1431">
        <v>1620</v>
      </c>
    </row>
    <row r="1432" spans="11:12">
      <c r="K1432">
        <v>0</v>
      </c>
      <c r="L1432">
        <v>1621</v>
      </c>
    </row>
    <row r="1433" spans="11:12">
      <c r="K1433">
        <v>0</v>
      </c>
      <c r="L1433">
        <v>1622</v>
      </c>
    </row>
    <row r="1434" spans="11:12">
      <c r="K1434">
        <v>0</v>
      </c>
      <c r="L1434">
        <v>1623</v>
      </c>
    </row>
    <row r="1435" spans="11:12">
      <c r="K1435">
        <v>0</v>
      </c>
      <c r="L1435">
        <v>1624</v>
      </c>
    </row>
    <row r="1436" spans="11:12">
      <c r="K1436">
        <v>0</v>
      </c>
      <c r="L1436">
        <v>1625</v>
      </c>
    </row>
    <row r="1437" spans="11:12">
      <c r="K1437">
        <v>0</v>
      </c>
      <c r="L1437">
        <v>1626</v>
      </c>
    </row>
    <row r="1438" spans="11:12">
      <c r="K1438">
        <v>0</v>
      </c>
      <c r="L1438">
        <v>1627</v>
      </c>
    </row>
    <row r="1439" spans="11:12">
      <c r="K1439">
        <v>0</v>
      </c>
      <c r="L1439">
        <v>1628</v>
      </c>
    </row>
    <row r="1440" spans="11:12">
      <c r="K1440">
        <v>0</v>
      </c>
      <c r="L1440">
        <v>1629</v>
      </c>
    </row>
    <row r="1441" spans="11:12">
      <c r="K1441">
        <v>0</v>
      </c>
      <c r="L1441">
        <v>1630</v>
      </c>
    </row>
    <row r="1442" spans="11:12">
      <c r="K1442">
        <v>0</v>
      </c>
      <c r="L1442">
        <v>1631</v>
      </c>
    </row>
    <row r="1443" spans="11:12">
      <c r="K1443">
        <v>0</v>
      </c>
      <c r="L1443">
        <v>1632</v>
      </c>
    </row>
    <row r="1444" spans="11:12">
      <c r="K1444">
        <v>0</v>
      </c>
      <c r="L1444">
        <v>1633</v>
      </c>
    </row>
    <row r="1445" spans="11:12">
      <c r="K1445">
        <v>0</v>
      </c>
      <c r="L1445">
        <v>1634</v>
      </c>
    </row>
    <row r="1446" spans="11:12">
      <c r="K1446">
        <v>0</v>
      </c>
      <c r="L1446">
        <v>1635</v>
      </c>
    </row>
    <row r="1447" spans="11:12">
      <c r="K1447">
        <v>0</v>
      </c>
      <c r="L1447">
        <v>1636</v>
      </c>
    </row>
    <row r="1448" spans="11:12">
      <c r="K1448">
        <v>0</v>
      </c>
      <c r="L1448">
        <v>1637</v>
      </c>
    </row>
    <row r="1449" spans="11:12">
      <c r="K1449">
        <v>0</v>
      </c>
      <c r="L1449">
        <v>1638</v>
      </c>
    </row>
    <row r="1450" spans="11:12">
      <c r="K1450">
        <v>0</v>
      </c>
      <c r="L1450">
        <v>1639</v>
      </c>
    </row>
    <row r="1451" spans="11:12">
      <c r="K1451">
        <v>0</v>
      </c>
      <c r="L1451">
        <v>1640</v>
      </c>
    </row>
    <row r="1452" spans="11:12">
      <c r="K1452">
        <v>0</v>
      </c>
      <c r="L1452">
        <v>1641</v>
      </c>
    </row>
    <row r="1453" spans="11:12">
      <c r="K1453">
        <v>0</v>
      </c>
      <c r="L1453">
        <v>1642</v>
      </c>
    </row>
    <row r="1454" spans="11:12">
      <c r="K1454">
        <v>0</v>
      </c>
      <c r="L1454">
        <v>1643</v>
      </c>
    </row>
    <row r="1455" spans="11:12">
      <c r="K1455">
        <v>0</v>
      </c>
      <c r="L1455">
        <v>1644</v>
      </c>
    </row>
    <row r="1456" spans="11:12">
      <c r="K1456">
        <v>0</v>
      </c>
      <c r="L1456">
        <v>1645</v>
      </c>
    </row>
    <row r="1457" spans="11:12">
      <c r="K1457">
        <v>0</v>
      </c>
      <c r="L1457">
        <v>1646</v>
      </c>
    </row>
    <row r="1458" spans="11:12">
      <c r="K1458">
        <v>0</v>
      </c>
      <c r="L1458">
        <v>1647</v>
      </c>
    </row>
    <row r="1459" spans="11:12">
      <c r="K1459">
        <v>0</v>
      </c>
      <c r="L1459">
        <v>1648</v>
      </c>
    </row>
    <row r="1460" spans="11:12">
      <c r="K1460">
        <v>0</v>
      </c>
      <c r="L1460">
        <v>1649</v>
      </c>
    </row>
    <row r="1461" spans="11:12">
      <c r="K1461">
        <v>0</v>
      </c>
      <c r="L1461">
        <v>1650</v>
      </c>
    </row>
    <row r="1462" spans="11:12">
      <c r="K1462">
        <v>0</v>
      </c>
      <c r="L1462">
        <v>1651</v>
      </c>
    </row>
    <row r="1463" spans="11:12">
      <c r="K1463">
        <v>0</v>
      </c>
      <c r="L1463">
        <v>1652</v>
      </c>
    </row>
    <row r="1464" spans="11:12">
      <c r="K1464">
        <v>0</v>
      </c>
      <c r="L1464">
        <v>1653</v>
      </c>
    </row>
    <row r="1465" spans="11:12">
      <c r="K1465">
        <v>0</v>
      </c>
      <c r="L1465">
        <v>1654</v>
      </c>
    </row>
    <row r="1466" spans="11:12">
      <c r="K1466">
        <v>0</v>
      </c>
      <c r="L1466">
        <v>1655</v>
      </c>
    </row>
    <row r="1467" spans="11:12">
      <c r="K1467">
        <v>0</v>
      </c>
      <c r="L1467">
        <v>1656</v>
      </c>
    </row>
    <row r="1468" spans="11:12">
      <c r="K1468">
        <v>0</v>
      </c>
      <c r="L1468">
        <v>1657</v>
      </c>
    </row>
    <row r="1469" spans="11:12">
      <c r="K1469">
        <v>0</v>
      </c>
      <c r="L1469">
        <v>1658</v>
      </c>
    </row>
    <row r="1470" spans="11:12">
      <c r="K1470">
        <v>0</v>
      </c>
      <c r="L1470">
        <v>1659</v>
      </c>
    </row>
    <row r="1471" spans="11:12">
      <c r="K1471">
        <v>0</v>
      </c>
      <c r="L1471">
        <v>1660</v>
      </c>
    </row>
    <row r="1472" spans="11:12">
      <c r="K1472">
        <v>0</v>
      </c>
      <c r="L1472">
        <v>1661</v>
      </c>
    </row>
    <row r="1473" spans="11:12">
      <c r="K1473">
        <v>0</v>
      </c>
      <c r="L1473">
        <v>1662</v>
      </c>
    </row>
    <row r="1474" spans="11:12">
      <c r="K1474">
        <v>0</v>
      </c>
      <c r="L1474">
        <v>1663</v>
      </c>
    </row>
    <row r="1475" spans="11:12">
      <c r="K1475">
        <v>0</v>
      </c>
      <c r="L1475">
        <v>1664</v>
      </c>
    </row>
    <row r="1476" spans="11:12">
      <c r="K1476">
        <v>0</v>
      </c>
      <c r="L1476">
        <v>1665</v>
      </c>
    </row>
    <row r="1477" spans="11:12">
      <c r="K1477">
        <v>0</v>
      </c>
      <c r="L1477">
        <v>1666</v>
      </c>
    </row>
    <row r="1478" spans="11:12">
      <c r="K1478">
        <v>0</v>
      </c>
      <c r="L1478">
        <v>1667</v>
      </c>
    </row>
    <row r="1479" spans="11:12">
      <c r="K1479">
        <v>0</v>
      </c>
      <c r="L1479">
        <v>1668</v>
      </c>
    </row>
    <row r="1480" spans="11:12">
      <c r="K1480">
        <v>0</v>
      </c>
      <c r="L1480">
        <v>1669</v>
      </c>
    </row>
    <row r="1481" spans="11:12">
      <c r="K1481">
        <v>0</v>
      </c>
      <c r="L1481">
        <v>1670</v>
      </c>
    </row>
    <row r="1482" spans="11:12">
      <c r="K1482">
        <v>0</v>
      </c>
      <c r="L1482">
        <v>1671</v>
      </c>
    </row>
    <row r="1483" spans="11:12">
      <c r="K1483">
        <v>0</v>
      </c>
      <c r="L1483">
        <v>1672</v>
      </c>
    </row>
    <row r="1484" spans="11:12">
      <c r="K1484">
        <v>0</v>
      </c>
      <c r="L1484">
        <v>1673</v>
      </c>
    </row>
    <row r="1485" spans="11:12">
      <c r="K1485">
        <v>0</v>
      </c>
      <c r="L1485">
        <v>1674</v>
      </c>
    </row>
    <row r="1486" spans="11:12">
      <c r="K1486">
        <v>0</v>
      </c>
      <c r="L1486">
        <v>1675</v>
      </c>
    </row>
    <row r="1487" spans="11:12">
      <c r="K1487">
        <v>0</v>
      </c>
      <c r="L1487">
        <v>1676</v>
      </c>
    </row>
    <row r="1488" spans="11:12">
      <c r="K1488">
        <v>0</v>
      </c>
      <c r="L1488">
        <v>1677</v>
      </c>
    </row>
    <row r="1489" spans="11:12">
      <c r="K1489">
        <v>0</v>
      </c>
      <c r="L1489">
        <v>1678</v>
      </c>
    </row>
    <row r="1490" spans="11:12">
      <c r="K1490">
        <v>0</v>
      </c>
      <c r="L1490">
        <v>1679</v>
      </c>
    </row>
    <row r="1491" spans="11:12">
      <c r="K1491">
        <v>0</v>
      </c>
      <c r="L1491">
        <v>1680</v>
      </c>
    </row>
    <row r="1492" spans="11:12">
      <c r="K1492">
        <v>0</v>
      </c>
      <c r="L1492">
        <v>1681</v>
      </c>
    </row>
    <row r="1493" spans="11:12">
      <c r="K1493">
        <v>0</v>
      </c>
      <c r="L1493">
        <v>1682</v>
      </c>
    </row>
    <row r="1494" spans="11:12">
      <c r="K1494">
        <v>0</v>
      </c>
      <c r="L1494">
        <v>1683</v>
      </c>
    </row>
    <row r="1495" spans="11:12">
      <c r="K1495">
        <v>0</v>
      </c>
      <c r="L1495">
        <v>1684</v>
      </c>
    </row>
    <row r="1496" spans="11:12">
      <c r="K1496">
        <v>0</v>
      </c>
      <c r="L1496">
        <v>1685</v>
      </c>
    </row>
    <row r="1497" spans="11:12">
      <c r="K1497">
        <v>0</v>
      </c>
      <c r="L1497">
        <v>1686</v>
      </c>
    </row>
    <row r="1498" spans="11:12">
      <c r="K1498">
        <v>0</v>
      </c>
      <c r="L1498">
        <v>1687</v>
      </c>
    </row>
    <row r="1499" spans="11:12">
      <c r="K1499">
        <v>0</v>
      </c>
      <c r="L1499">
        <v>1688</v>
      </c>
    </row>
    <row r="1500" spans="11:12">
      <c r="K1500">
        <v>0</v>
      </c>
      <c r="L1500">
        <v>1689</v>
      </c>
    </row>
    <row r="1501" spans="11:12">
      <c r="K1501">
        <v>0</v>
      </c>
      <c r="L1501">
        <v>1690</v>
      </c>
    </row>
    <row r="1502" spans="11:12">
      <c r="K1502">
        <v>0</v>
      </c>
      <c r="L1502">
        <v>1691</v>
      </c>
    </row>
    <row r="1503" spans="11:12">
      <c r="K1503">
        <v>0</v>
      </c>
      <c r="L1503">
        <v>1692</v>
      </c>
    </row>
    <row r="1504" spans="11:12">
      <c r="K1504">
        <v>0</v>
      </c>
      <c r="L1504">
        <v>1693</v>
      </c>
    </row>
    <row r="1505" spans="11:12">
      <c r="K1505">
        <v>0</v>
      </c>
      <c r="L1505">
        <v>1694</v>
      </c>
    </row>
    <row r="1506" spans="11:12">
      <c r="K1506">
        <v>0</v>
      </c>
      <c r="L1506">
        <v>1695</v>
      </c>
    </row>
    <row r="1507" spans="11:12">
      <c r="K1507">
        <v>0</v>
      </c>
      <c r="L1507">
        <v>1696</v>
      </c>
    </row>
    <row r="1508" spans="11:12">
      <c r="K1508">
        <v>0</v>
      </c>
      <c r="L1508">
        <v>1697</v>
      </c>
    </row>
    <row r="1509" spans="11:12">
      <c r="K1509">
        <v>0</v>
      </c>
      <c r="L1509">
        <v>1698</v>
      </c>
    </row>
    <row r="1510" spans="11:12">
      <c r="K1510">
        <v>0</v>
      </c>
      <c r="L1510">
        <v>1699</v>
      </c>
    </row>
    <row r="1511" spans="11:12">
      <c r="K1511">
        <v>0</v>
      </c>
      <c r="L1511">
        <v>1700</v>
      </c>
    </row>
    <row r="1512" spans="11:12">
      <c r="K1512">
        <v>0</v>
      </c>
      <c r="L1512">
        <v>1701</v>
      </c>
    </row>
    <row r="1513" spans="11:12">
      <c r="K1513">
        <v>0</v>
      </c>
      <c r="L1513">
        <v>1702</v>
      </c>
    </row>
    <row r="1514" spans="11:12">
      <c r="K1514">
        <v>0</v>
      </c>
      <c r="L1514">
        <v>1703</v>
      </c>
    </row>
    <row r="1515" spans="11:12">
      <c r="K1515">
        <v>0</v>
      </c>
      <c r="L1515">
        <v>1704</v>
      </c>
    </row>
    <row r="1516" spans="11:12">
      <c r="K1516">
        <v>0</v>
      </c>
      <c r="L1516">
        <v>1705</v>
      </c>
    </row>
    <row r="1517" spans="11:12">
      <c r="K1517">
        <v>0</v>
      </c>
      <c r="L1517">
        <v>1706</v>
      </c>
    </row>
    <row r="1518" spans="11:12">
      <c r="K1518">
        <v>0</v>
      </c>
      <c r="L1518">
        <v>1707</v>
      </c>
    </row>
    <row r="1519" spans="11:12">
      <c r="K1519">
        <v>0</v>
      </c>
      <c r="L1519">
        <v>1708</v>
      </c>
    </row>
    <row r="1520" spans="11:12">
      <c r="K1520">
        <v>0</v>
      </c>
      <c r="L1520">
        <v>1709</v>
      </c>
    </row>
    <row r="1521" spans="11:12">
      <c r="K1521">
        <v>0</v>
      </c>
      <c r="L1521">
        <v>1710</v>
      </c>
    </row>
    <row r="1522" spans="11:12">
      <c r="K1522">
        <v>0</v>
      </c>
      <c r="L1522">
        <v>1711</v>
      </c>
    </row>
    <row r="1523" spans="11:12">
      <c r="K1523">
        <v>0</v>
      </c>
      <c r="L1523">
        <v>1712</v>
      </c>
    </row>
    <row r="1524" spans="11:12">
      <c r="K1524">
        <v>0</v>
      </c>
      <c r="L1524">
        <v>1713</v>
      </c>
    </row>
    <row r="1525" spans="11:12">
      <c r="K1525">
        <v>0</v>
      </c>
      <c r="L1525">
        <v>1714</v>
      </c>
    </row>
    <row r="1526" spans="11:12">
      <c r="K1526">
        <v>0</v>
      </c>
      <c r="L1526">
        <v>1715</v>
      </c>
    </row>
    <row r="1527" spans="11:12">
      <c r="K1527">
        <v>0</v>
      </c>
      <c r="L1527">
        <v>1716</v>
      </c>
    </row>
    <row r="1528" spans="11:12">
      <c r="K1528">
        <v>0</v>
      </c>
      <c r="L1528">
        <v>1717</v>
      </c>
    </row>
    <row r="1529" spans="11:12">
      <c r="K1529">
        <v>0</v>
      </c>
      <c r="L1529">
        <v>1718</v>
      </c>
    </row>
    <row r="1530" spans="11:12">
      <c r="K1530">
        <v>0</v>
      </c>
      <c r="L1530">
        <v>1719</v>
      </c>
    </row>
    <row r="1531" spans="11:12">
      <c r="K1531">
        <v>0</v>
      </c>
      <c r="L1531">
        <v>1720</v>
      </c>
    </row>
    <row r="1532" spans="11:12">
      <c r="K1532">
        <v>0</v>
      </c>
      <c r="L1532">
        <v>1721</v>
      </c>
    </row>
    <row r="1533" spans="11:12">
      <c r="K1533">
        <v>0</v>
      </c>
      <c r="L1533">
        <v>1722</v>
      </c>
    </row>
    <row r="1534" spans="11:12">
      <c r="K1534">
        <v>0</v>
      </c>
      <c r="L1534">
        <v>1723</v>
      </c>
    </row>
    <row r="1535" spans="11:12">
      <c r="K1535">
        <v>0</v>
      </c>
      <c r="L1535">
        <v>1724</v>
      </c>
    </row>
    <row r="1536" spans="11:12">
      <c r="K1536">
        <v>0</v>
      </c>
      <c r="L1536">
        <v>1725</v>
      </c>
    </row>
    <row r="1537" spans="11:12">
      <c r="K1537">
        <v>0</v>
      </c>
      <c r="L1537">
        <v>1726</v>
      </c>
    </row>
    <row r="1538" spans="11:12">
      <c r="K1538">
        <v>0</v>
      </c>
      <c r="L1538">
        <v>1727</v>
      </c>
    </row>
    <row r="1539" spans="11:12">
      <c r="K1539">
        <v>0</v>
      </c>
      <c r="L1539">
        <v>1728</v>
      </c>
    </row>
    <row r="1540" spans="11:12">
      <c r="K1540">
        <v>0</v>
      </c>
      <c r="L1540">
        <v>1729</v>
      </c>
    </row>
    <row r="1541" spans="11:12">
      <c r="K1541">
        <v>0</v>
      </c>
      <c r="L1541">
        <v>1730</v>
      </c>
    </row>
    <row r="1542" spans="11:12">
      <c r="K1542">
        <v>0</v>
      </c>
      <c r="L1542">
        <v>1731</v>
      </c>
    </row>
    <row r="1543" spans="11:12">
      <c r="K1543">
        <v>0</v>
      </c>
      <c r="L1543">
        <v>1732</v>
      </c>
    </row>
    <row r="1544" spans="11:12">
      <c r="K1544">
        <v>0</v>
      </c>
      <c r="L1544">
        <v>1733</v>
      </c>
    </row>
    <row r="1545" spans="11:12">
      <c r="K1545">
        <v>0</v>
      </c>
      <c r="L1545">
        <v>1734</v>
      </c>
    </row>
    <row r="1546" spans="11:12">
      <c r="K1546">
        <v>0</v>
      </c>
      <c r="L1546">
        <v>1735</v>
      </c>
    </row>
    <row r="1547" spans="11:12">
      <c r="K1547">
        <v>0</v>
      </c>
      <c r="L1547">
        <v>1736</v>
      </c>
    </row>
    <row r="1548" spans="11:12">
      <c r="K1548">
        <v>0</v>
      </c>
      <c r="L1548">
        <v>1737</v>
      </c>
    </row>
    <row r="1549" spans="11:12">
      <c r="K1549">
        <v>0</v>
      </c>
      <c r="L1549">
        <v>1738</v>
      </c>
    </row>
    <row r="1550" spans="11:12">
      <c r="K1550">
        <v>0</v>
      </c>
      <c r="L1550">
        <v>1739</v>
      </c>
    </row>
    <row r="1551" spans="11:12">
      <c r="K1551">
        <v>0</v>
      </c>
      <c r="L1551">
        <v>1740</v>
      </c>
    </row>
    <row r="1552" spans="11:12">
      <c r="K1552">
        <v>0</v>
      </c>
      <c r="L1552">
        <v>1741</v>
      </c>
    </row>
    <row r="1553" spans="11:12">
      <c r="K1553">
        <v>0</v>
      </c>
      <c r="L1553">
        <v>1742</v>
      </c>
    </row>
    <row r="1554" spans="11:12">
      <c r="K1554">
        <v>0</v>
      </c>
      <c r="L1554">
        <v>1743</v>
      </c>
    </row>
    <row r="1555" spans="11:12">
      <c r="K1555">
        <v>0</v>
      </c>
      <c r="L1555">
        <v>1744</v>
      </c>
    </row>
    <row r="1556" spans="11:12">
      <c r="K1556">
        <v>0</v>
      </c>
      <c r="L1556">
        <v>1745</v>
      </c>
    </row>
    <row r="1557" spans="11:12">
      <c r="K1557">
        <v>0</v>
      </c>
      <c r="L1557">
        <v>1746</v>
      </c>
    </row>
    <row r="1558" spans="11:12">
      <c r="K1558">
        <v>0</v>
      </c>
      <c r="L1558">
        <v>1747</v>
      </c>
    </row>
    <row r="1559" spans="11:12">
      <c r="K1559">
        <v>0</v>
      </c>
      <c r="L1559">
        <v>1748</v>
      </c>
    </row>
    <row r="1560" spans="11:12">
      <c r="K1560">
        <v>0</v>
      </c>
      <c r="L1560">
        <v>1749</v>
      </c>
    </row>
    <row r="1561" spans="11:12">
      <c r="K1561">
        <v>0</v>
      </c>
      <c r="L1561">
        <v>1750</v>
      </c>
    </row>
    <row r="1562" spans="11:12">
      <c r="K1562">
        <v>0</v>
      </c>
      <c r="L1562">
        <v>1751</v>
      </c>
    </row>
    <row r="1563" spans="11:12">
      <c r="K1563">
        <v>0</v>
      </c>
      <c r="L1563">
        <v>1752</v>
      </c>
    </row>
    <row r="1564" spans="11:12">
      <c r="K1564">
        <v>0</v>
      </c>
      <c r="L1564">
        <v>1753</v>
      </c>
    </row>
    <row r="1565" spans="11:12">
      <c r="K1565">
        <v>0</v>
      </c>
      <c r="L1565">
        <v>1754</v>
      </c>
    </row>
    <row r="1566" spans="11:12">
      <c r="K1566">
        <v>0</v>
      </c>
      <c r="L1566">
        <v>1755</v>
      </c>
    </row>
    <row r="1567" spans="11:12">
      <c r="K1567">
        <v>0</v>
      </c>
      <c r="L1567">
        <v>1756</v>
      </c>
    </row>
    <row r="1568" spans="11:12">
      <c r="K1568">
        <v>0</v>
      </c>
      <c r="L1568">
        <v>1757</v>
      </c>
    </row>
    <row r="1569" spans="11:12">
      <c r="K1569">
        <v>0</v>
      </c>
      <c r="L1569">
        <v>1758</v>
      </c>
    </row>
    <row r="1570" spans="11:12">
      <c r="K1570">
        <v>0</v>
      </c>
      <c r="L1570">
        <v>1759</v>
      </c>
    </row>
    <row r="1571" spans="11:12">
      <c r="K1571">
        <v>0</v>
      </c>
      <c r="L1571">
        <v>1760</v>
      </c>
    </row>
    <row r="1572" spans="11:12">
      <c r="K1572">
        <v>0</v>
      </c>
      <c r="L1572">
        <v>1761</v>
      </c>
    </row>
    <row r="1573" spans="11:12">
      <c r="K1573">
        <v>0</v>
      </c>
      <c r="L1573">
        <v>1762</v>
      </c>
    </row>
    <row r="1574" spans="11:12">
      <c r="K1574">
        <v>0</v>
      </c>
      <c r="L1574">
        <v>1763</v>
      </c>
    </row>
    <row r="1575" spans="11:12">
      <c r="K1575">
        <v>0</v>
      </c>
      <c r="L1575">
        <v>1764</v>
      </c>
    </row>
    <row r="1576" spans="11:12">
      <c r="K1576">
        <v>0</v>
      </c>
      <c r="L1576">
        <v>1765</v>
      </c>
    </row>
    <row r="1577" spans="11:12">
      <c r="K1577">
        <v>0</v>
      </c>
      <c r="L1577">
        <v>1766</v>
      </c>
    </row>
    <row r="1578" spans="11:12">
      <c r="K1578">
        <v>0</v>
      </c>
      <c r="L1578">
        <v>1767</v>
      </c>
    </row>
    <row r="1579" spans="11:12">
      <c r="K1579">
        <v>0</v>
      </c>
      <c r="L1579">
        <v>1768</v>
      </c>
    </row>
    <row r="1580" spans="11:12">
      <c r="K1580">
        <v>0</v>
      </c>
      <c r="L1580">
        <v>1769</v>
      </c>
    </row>
    <row r="1581" spans="11:12">
      <c r="K1581">
        <v>0</v>
      </c>
      <c r="L1581">
        <v>1770</v>
      </c>
    </row>
    <row r="1582" spans="11:12">
      <c r="K1582">
        <v>0</v>
      </c>
      <c r="L1582">
        <v>1771</v>
      </c>
    </row>
    <row r="1583" spans="11:12">
      <c r="K1583">
        <v>0</v>
      </c>
      <c r="L1583">
        <v>1772</v>
      </c>
    </row>
    <row r="1584" spans="11:12">
      <c r="K1584">
        <v>0</v>
      </c>
      <c r="L1584">
        <v>1773</v>
      </c>
    </row>
    <row r="1585" spans="11:12">
      <c r="K1585">
        <v>0</v>
      </c>
      <c r="L1585">
        <v>1774</v>
      </c>
    </row>
    <row r="1586" spans="11:12">
      <c r="K1586">
        <v>0</v>
      </c>
      <c r="L1586">
        <v>1775</v>
      </c>
    </row>
    <row r="1587" spans="11:12">
      <c r="K1587">
        <v>0</v>
      </c>
      <c r="L1587">
        <v>1776</v>
      </c>
    </row>
    <row r="1588" spans="11:12">
      <c r="K1588">
        <v>0</v>
      </c>
      <c r="L1588">
        <v>1777</v>
      </c>
    </row>
    <row r="1589" spans="11:12">
      <c r="K1589">
        <v>0</v>
      </c>
      <c r="L1589">
        <v>1778</v>
      </c>
    </row>
    <row r="1590" spans="11:12">
      <c r="K1590">
        <v>0</v>
      </c>
      <c r="L1590">
        <v>1779</v>
      </c>
    </row>
    <row r="1591" spans="11:12">
      <c r="K1591">
        <v>0</v>
      </c>
      <c r="L1591">
        <v>1780</v>
      </c>
    </row>
    <row r="1592" spans="11:12">
      <c r="K1592">
        <v>0</v>
      </c>
      <c r="L1592">
        <v>1781</v>
      </c>
    </row>
    <row r="1593" spans="11:12">
      <c r="K1593">
        <v>0</v>
      </c>
      <c r="L1593">
        <v>1782</v>
      </c>
    </row>
    <row r="1594" spans="11:12">
      <c r="K1594">
        <v>0</v>
      </c>
      <c r="L1594">
        <v>1783</v>
      </c>
    </row>
    <row r="1595" spans="11:12">
      <c r="K1595">
        <v>0</v>
      </c>
      <c r="L1595">
        <v>1784</v>
      </c>
    </row>
    <row r="1596" spans="11:12">
      <c r="K1596">
        <v>0</v>
      </c>
      <c r="L1596">
        <v>1785</v>
      </c>
    </row>
    <row r="1597" spans="11:12">
      <c r="K1597">
        <v>0</v>
      </c>
      <c r="L1597">
        <v>1786</v>
      </c>
    </row>
    <row r="1598" spans="11:12">
      <c r="K1598">
        <v>0</v>
      </c>
      <c r="L1598">
        <v>1787</v>
      </c>
    </row>
    <row r="1599" spans="11:12">
      <c r="K1599">
        <v>0</v>
      </c>
      <c r="L1599">
        <v>1788</v>
      </c>
    </row>
    <row r="1600" spans="11:12">
      <c r="K1600">
        <v>0</v>
      </c>
      <c r="L1600">
        <v>1789</v>
      </c>
    </row>
    <row r="1601" spans="11:12">
      <c r="K1601">
        <v>0</v>
      </c>
      <c r="L1601">
        <v>1790</v>
      </c>
    </row>
    <row r="1602" spans="11:12">
      <c r="K1602">
        <v>0</v>
      </c>
      <c r="L1602">
        <v>1791</v>
      </c>
    </row>
    <row r="1603" spans="11:12">
      <c r="K1603">
        <v>0</v>
      </c>
      <c r="L1603">
        <v>1792</v>
      </c>
    </row>
    <row r="1604" spans="11:12">
      <c r="K1604">
        <v>0</v>
      </c>
      <c r="L1604">
        <v>1793</v>
      </c>
    </row>
    <row r="1605" spans="11:12">
      <c r="K1605">
        <v>0</v>
      </c>
      <c r="L1605">
        <v>1794</v>
      </c>
    </row>
    <row r="1606" spans="11:12">
      <c r="K1606">
        <v>0</v>
      </c>
      <c r="L1606">
        <v>1795</v>
      </c>
    </row>
    <row r="1607" spans="11:12">
      <c r="K1607">
        <v>0</v>
      </c>
      <c r="L1607">
        <v>1796</v>
      </c>
    </row>
    <row r="1608" spans="11:12">
      <c r="K1608">
        <v>0</v>
      </c>
      <c r="L1608">
        <v>1797</v>
      </c>
    </row>
    <row r="1609" spans="11:12">
      <c r="K1609">
        <v>0</v>
      </c>
      <c r="L1609">
        <v>1798</v>
      </c>
    </row>
    <row r="1610" spans="11:12">
      <c r="K1610">
        <v>0</v>
      </c>
      <c r="L1610">
        <v>1799</v>
      </c>
    </row>
    <row r="1611" spans="11:12">
      <c r="K1611">
        <v>0</v>
      </c>
      <c r="L1611">
        <v>1800</v>
      </c>
    </row>
    <row r="1612" spans="11:12">
      <c r="K1612">
        <v>0</v>
      </c>
      <c r="L1612">
        <v>1801</v>
      </c>
    </row>
    <row r="1613" spans="11:12">
      <c r="K1613">
        <v>0</v>
      </c>
      <c r="L1613">
        <v>1802</v>
      </c>
    </row>
    <row r="1614" spans="11:12">
      <c r="K1614">
        <v>0</v>
      </c>
      <c r="L1614">
        <v>1803</v>
      </c>
    </row>
    <row r="1615" spans="11:12">
      <c r="K1615">
        <v>0</v>
      </c>
      <c r="L1615">
        <v>1804</v>
      </c>
    </row>
    <row r="1616" spans="11:12">
      <c r="K1616">
        <v>0</v>
      </c>
      <c r="L1616">
        <v>1805</v>
      </c>
    </row>
    <row r="1617" spans="11:12">
      <c r="K1617">
        <v>0</v>
      </c>
      <c r="L1617">
        <v>1806</v>
      </c>
    </row>
    <row r="1618" spans="11:12">
      <c r="K1618">
        <v>0</v>
      </c>
      <c r="L1618">
        <v>1807</v>
      </c>
    </row>
    <row r="1619" spans="11:12">
      <c r="K1619">
        <v>0</v>
      </c>
      <c r="L1619">
        <v>1808</v>
      </c>
    </row>
    <row r="1620" spans="11:12">
      <c r="K1620">
        <v>0</v>
      </c>
      <c r="L1620">
        <v>1809</v>
      </c>
    </row>
    <row r="1621" spans="11:12">
      <c r="K1621">
        <v>0</v>
      </c>
      <c r="L1621">
        <v>1810</v>
      </c>
    </row>
    <row r="1622" spans="11:12">
      <c r="K1622">
        <v>0</v>
      </c>
      <c r="L1622">
        <v>1811</v>
      </c>
    </row>
    <row r="1623" spans="11:12">
      <c r="K1623">
        <v>0</v>
      </c>
      <c r="L1623">
        <v>1812</v>
      </c>
    </row>
    <row r="1624" spans="11:12">
      <c r="K1624">
        <v>0</v>
      </c>
      <c r="L1624">
        <v>1813</v>
      </c>
    </row>
    <row r="1625" spans="11:12">
      <c r="K1625">
        <v>0</v>
      </c>
      <c r="L1625">
        <v>1814</v>
      </c>
    </row>
    <row r="1626" spans="11:12">
      <c r="K1626">
        <v>0</v>
      </c>
      <c r="L1626">
        <v>1815</v>
      </c>
    </row>
    <row r="1627" spans="11:12">
      <c r="K1627">
        <v>0</v>
      </c>
      <c r="L1627">
        <v>1816</v>
      </c>
    </row>
    <row r="1628" spans="11:12">
      <c r="K1628">
        <v>0</v>
      </c>
      <c r="L1628">
        <v>1817</v>
      </c>
    </row>
    <row r="1629" spans="11:12">
      <c r="K1629">
        <v>0</v>
      </c>
      <c r="L1629">
        <v>1818</v>
      </c>
    </row>
    <row r="1630" spans="11:12">
      <c r="K1630">
        <v>0</v>
      </c>
      <c r="L1630">
        <v>1819</v>
      </c>
    </row>
    <row r="1631" spans="11:12">
      <c r="K1631">
        <v>0</v>
      </c>
      <c r="L1631">
        <v>1820</v>
      </c>
    </row>
    <row r="1632" spans="11:12">
      <c r="K1632">
        <v>0</v>
      </c>
      <c r="L1632">
        <v>1821</v>
      </c>
    </row>
    <row r="1633" spans="11:12">
      <c r="K1633">
        <v>0</v>
      </c>
      <c r="L1633">
        <v>1822</v>
      </c>
    </row>
    <row r="1634" spans="11:12">
      <c r="K1634">
        <v>0</v>
      </c>
      <c r="L1634">
        <v>1823</v>
      </c>
    </row>
    <row r="1635" spans="11:12">
      <c r="K1635">
        <v>0</v>
      </c>
      <c r="L1635">
        <v>1824</v>
      </c>
    </row>
    <row r="1636" spans="11:12">
      <c r="K1636">
        <v>0</v>
      </c>
      <c r="L1636">
        <v>1825</v>
      </c>
    </row>
    <row r="1637" spans="11:12">
      <c r="K1637">
        <v>0</v>
      </c>
      <c r="L1637">
        <v>1826</v>
      </c>
    </row>
    <row r="1638" spans="11:12">
      <c r="K1638">
        <v>0</v>
      </c>
      <c r="L1638">
        <v>1827</v>
      </c>
    </row>
    <row r="1639" spans="11:12">
      <c r="K1639">
        <v>0</v>
      </c>
      <c r="L1639">
        <v>1828</v>
      </c>
    </row>
    <row r="1640" spans="11:12">
      <c r="K1640">
        <v>0</v>
      </c>
      <c r="L1640">
        <v>1829</v>
      </c>
    </row>
    <row r="1641" spans="11:12">
      <c r="K1641">
        <v>0</v>
      </c>
      <c r="L1641">
        <v>1830</v>
      </c>
    </row>
    <row r="1642" spans="11:12">
      <c r="K1642">
        <v>0</v>
      </c>
      <c r="L1642">
        <v>1831</v>
      </c>
    </row>
    <row r="1643" spans="11:12">
      <c r="K1643">
        <v>0</v>
      </c>
      <c r="L1643">
        <v>1832</v>
      </c>
    </row>
    <row r="1644" spans="11:12">
      <c r="K1644">
        <v>0</v>
      </c>
      <c r="L1644">
        <v>1833</v>
      </c>
    </row>
    <row r="1645" spans="11:12">
      <c r="K1645">
        <v>0</v>
      </c>
      <c r="L1645">
        <v>1834</v>
      </c>
    </row>
    <row r="1646" spans="11:12">
      <c r="K1646">
        <v>0</v>
      </c>
      <c r="L1646">
        <v>1835</v>
      </c>
    </row>
    <row r="1647" spans="11:12">
      <c r="K1647">
        <v>0</v>
      </c>
      <c r="L1647">
        <v>1836</v>
      </c>
    </row>
    <row r="1648" spans="11:12">
      <c r="K1648">
        <v>0</v>
      </c>
      <c r="L1648">
        <v>1837</v>
      </c>
    </row>
    <row r="1649" spans="11:12">
      <c r="K1649">
        <v>0</v>
      </c>
      <c r="L1649">
        <v>1838</v>
      </c>
    </row>
    <row r="1650" spans="11:12">
      <c r="K1650">
        <v>0</v>
      </c>
      <c r="L1650">
        <v>1839</v>
      </c>
    </row>
    <row r="1651" spans="11:12">
      <c r="K1651">
        <v>0</v>
      </c>
      <c r="L1651">
        <v>1840</v>
      </c>
    </row>
    <row r="1652" spans="11:12">
      <c r="K1652">
        <v>0</v>
      </c>
      <c r="L1652">
        <v>1841</v>
      </c>
    </row>
    <row r="1653" spans="11:12">
      <c r="K1653">
        <v>0</v>
      </c>
      <c r="L1653">
        <v>1842</v>
      </c>
    </row>
    <row r="1654" spans="11:12">
      <c r="K1654">
        <v>0</v>
      </c>
      <c r="L1654">
        <v>1843</v>
      </c>
    </row>
    <row r="1655" spans="11:12">
      <c r="K1655">
        <v>0</v>
      </c>
      <c r="L1655">
        <v>1844</v>
      </c>
    </row>
    <row r="1656" spans="11:12">
      <c r="K1656">
        <v>0</v>
      </c>
      <c r="L1656">
        <v>1845</v>
      </c>
    </row>
    <row r="1657" spans="11:12">
      <c r="K1657">
        <v>0</v>
      </c>
      <c r="L1657">
        <v>1846</v>
      </c>
    </row>
    <row r="1658" spans="11:12">
      <c r="K1658">
        <v>0</v>
      </c>
      <c r="L1658">
        <v>1847</v>
      </c>
    </row>
    <row r="1659" spans="11:12">
      <c r="K1659">
        <v>0</v>
      </c>
      <c r="L1659">
        <v>1848</v>
      </c>
    </row>
    <row r="1660" spans="11:12">
      <c r="K1660">
        <v>0</v>
      </c>
      <c r="L1660">
        <v>1849</v>
      </c>
    </row>
    <row r="1661" spans="11:12">
      <c r="K1661">
        <v>0</v>
      </c>
      <c r="L1661">
        <v>1850</v>
      </c>
    </row>
    <row r="1662" spans="11:12">
      <c r="K1662">
        <v>0</v>
      </c>
      <c r="L1662">
        <v>1851</v>
      </c>
    </row>
    <row r="1663" spans="11:12">
      <c r="K1663">
        <v>0</v>
      </c>
      <c r="L1663">
        <v>1852</v>
      </c>
    </row>
    <row r="1664" spans="11:12">
      <c r="K1664">
        <v>0</v>
      </c>
      <c r="L1664">
        <v>1853</v>
      </c>
    </row>
    <row r="1665" spans="11:12">
      <c r="K1665">
        <v>0</v>
      </c>
      <c r="L1665">
        <v>1854</v>
      </c>
    </row>
    <row r="1666" spans="11:12">
      <c r="K1666">
        <v>0</v>
      </c>
      <c r="L1666">
        <v>1855</v>
      </c>
    </row>
    <row r="1667" spans="11:12">
      <c r="K1667">
        <v>0</v>
      </c>
      <c r="L1667">
        <v>1856</v>
      </c>
    </row>
    <row r="1668" spans="11:12">
      <c r="K1668">
        <v>0</v>
      </c>
      <c r="L1668">
        <v>1857</v>
      </c>
    </row>
    <row r="1669" spans="11:12">
      <c r="K1669">
        <v>0</v>
      </c>
      <c r="L1669">
        <v>1858</v>
      </c>
    </row>
    <row r="1670" spans="11:12">
      <c r="K1670">
        <v>0</v>
      </c>
      <c r="L1670">
        <v>1859</v>
      </c>
    </row>
    <row r="1671" spans="11:12">
      <c r="K1671">
        <v>0</v>
      </c>
      <c r="L1671">
        <v>1860</v>
      </c>
    </row>
    <row r="1672" spans="11:12">
      <c r="K1672">
        <v>0</v>
      </c>
      <c r="L1672">
        <v>1861</v>
      </c>
    </row>
    <row r="1673" spans="11:12">
      <c r="K1673">
        <v>0</v>
      </c>
      <c r="L1673">
        <v>1862</v>
      </c>
    </row>
    <row r="1674" spans="11:12">
      <c r="K1674">
        <v>0</v>
      </c>
      <c r="L1674">
        <v>1863</v>
      </c>
    </row>
    <row r="1675" spans="11:12">
      <c r="K1675">
        <v>0</v>
      </c>
      <c r="L1675">
        <v>1864</v>
      </c>
    </row>
    <row r="1676" spans="11:12">
      <c r="K1676">
        <v>0</v>
      </c>
      <c r="L1676">
        <v>1865</v>
      </c>
    </row>
    <row r="1677" spans="11:12">
      <c r="K1677">
        <v>0</v>
      </c>
      <c r="L1677">
        <v>1866</v>
      </c>
    </row>
    <row r="1678" spans="11:12">
      <c r="K1678">
        <v>0</v>
      </c>
      <c r="L1678">
        <v>1867</v>
      </c>
    </row>
    <row r="1679" spans="11:12">
      <c r="K1679">
        <v>0</v>
      </c>
      <c r="L1679">
        <v>1868</v>
      </c>
    </row>
    <row r="1680" spans="11:12">
      <c r="K1680">
        <v>0</v>
      </c>
      <c r="L1680">
        <v>1869</v>
      </c>
    </row>
    <row r="1681" spans="11:12">
      <c r="K1681">
        <v>0</v>
      </c>
      <c r="L1681">
        <v>1870</v>
      </c>
    </row>
    <row r="1682" spans="11:12">
      <c r="K1682">
        <v>0</v>
      </c>
      <c r="L1682">
        <v>1871</v>
      </c>
    </row>
    <row r="1683" spans="11:12">
      <c r="K1683">
        <v>0</v>
      </c>
      <c r="L1683">
        <v>1872</v>
      </c>
    </row>
    <row r="1684" spans="11:12">
      <c r="K1684">
        <v>0</v>
      </c>
      <c r="L1684">
        <v>1873</v>
      </c>
    </row>
    <row r="1685" spans="11:12">
      <c r="K1685">
        <v>0</v>
      </c>
      <c r="L1685">
        <v>1874</v>
      </c>
    </row>
    <row r="1686" spans="11:12">
      <c r="K1686">
        <v>0</v>
      </c>
      <c r="L1686">
        <v>1875</v>
      </c>
    </row>
    <row r="1687" spans="11:12">
      <c r="K1687">
        <v>0</v>
      </c>
      <c r="L1687">
        <v>1876</v>
      </c>
    </row>
    <row r="1688" spans="11:12">
      <c r="K1688">
        <v>0</v>
      </c>
      <c r="L1688">
        <v>1877</v>
      </c>
    </row>
    <row r="1689" spans="11:12">
      <c r="K1689">
        <v>0</v>
      </c>
      <c r="L1689">
        <v>1878</v>
      </c>
    </row>
    <row r="1690" spans="11:12">
      <c r="K1690">
        <v>0</v>
      </c>
      <c r="L1690">
        <v>1879</v>
      </c>
    </row>
    <row r="1691" spans="11:12">
      <c r="K1691">
        <v>0</v>
      </c>
      <c r="L1691">
        <v>1880</v>
      </c>
    </row>
    <row r="1692" spans="11:12">
      <c r="K1692">
        <v>0</v>
      </c>
      <c r="L1692">
        <v>1881</v>
      </c>
    </row>
    <row r="1693" spans="11:12">
      <c r="K1693">
        <v>0</v>
      </c>
      <c r="L1693">
        <v>1882</v>
      </c>
    </row>
    <row r="1694" spans="11:12">
      <c r="K1694">
        <v>0</v>
      </c>
      <c r="L1694">
        <v>1883</v>
      </c>
    </row>
    <row r="1695" spans="11:12">
      <c r="K1695">
        <v>0</v>
      </c>
      <c r="L1695">
        <v>1884</v>
      </c>
    </row>
    <row r="1696" spans="11:12">
      <c r="K1696">
        <v>0</v>
      </c>
      <c r="L1696">
        <v>1885</v>
      </c>
    </row>
    <row r="1697" spans="11:12">
      <c r="K1697">
        <v>0</v>
      </c>
      <c r="L1697">
        <v>1886</v>
      </c>
    </row>
    <row r="1698" spans="11:12">
      <c r="K1698">
        <v>0</v>
      </c>
      <c r="L1698">
        <v>1887</v>
      </c>
    </row>
    <row r="1699" spans="11:12">
      <c r="K1699">
        <v>0</v>
      </c>
      <c r="L1699">
        <v>1888</v>
      </c>
    </row>
    <row r="1700" spans="11:12">
      <c r="K1700">
        <v>0</v>
      </c>
      <c r="L1700">
        <v>1889</v>
      </c>
    </row>
    <row r="1701" spans="11:12">
      <c r="K1701">
        <v>0</v>
      </c>
      <c r="L1701">
        <v>1890</v>
      </c>
    </row>
    <row r="1702" spans="11:12">
      <c r="K1702">
        <v>0</v>
      </c>
      <c r="L1702">
        <v>1891</v>
      </c>
    </row>
    <row r="1703" spans="11:12">
      <c r="K1703">
        <v>0</v>
      </c>
      <c r="L1703">
        <v>1892</v>
      </c>
    </row>
    <row r="1704" spans="11:12">
      <c r="K1704">
        <v>0</v>
      </c>
      <c r="L1704">
        <v>1893</v>
      </c>
    </row>
    <row r="1705" spans="11:12">
      <c r="K1705">
        <v>0</v>
      </c>
      <c r="L1705">
        <v>1894</v>
      </c>
    </row>
    <row r="1706" spans="11:12">
      <c r="K1706">
        <v>0</v>
      </c>
      <c r="L1706">
        <v>1895</v>
      </c>
    </row>
    <row r="1707" spans="11:12">
      <c r="K1707">
        <v>0</v>
      </c>
      <c r="L1707">
        <v>1896</v>
      </c>
    </row>
    <row r="1708" spans="11:12">
      <c r="K1708">
        <v>0</v>
      </c>
      <c r="L1708">
        <v>1897</v>
      </c>
    </row>
    <row r="1709" spans="11:12">
      <c r="K1709">
        <v>0</v>
      </c>
      <c r="L1709">
        <v>1898</v>
      </c>
    </row>
    <row r="1710" spans="11:12">
      <c r="K1710">
        <v>0</v>
      </c>
      <c r="L1710">
        <v>1899</v>
      </c>
    </row>
    <row r="1711" spans="11:12">
      <c r="K1711">
        <v>0</v>
      </c>
      <c r="L1711">
        <v>1900</v>
      </c>
    </row>
    <row r="1712" spans="11:12">
      <c r="K1712">
        <v>0</v>
      </c>
      <c r="L1712">
        <v>1901</v>
      </c>
    </row>
    <row r="1713" spans="11:12">
      <c r="K1713">
        <v>0</v>
      </c>
      <c r="L1713">
        <v>1902</v>
      </c>
    </row>
    <row r="1714" spans="11:12">
      <c r="K1714">
        <v>-1015799</v>
      </c>
      <c r="L1714">
        <v>1903</v>
      </c>
    </row>
    <row r="1715" spans="11:12">
      <c r="K1715">
        <v>0</v>
      </c>
      <c r="L1715">
        <v>1904</v>
      </c>
    </row>
    <row r="1716" spans="11:12">
      <c r="K1716">
        <v>0</v>
      </c>
      <c r="L1716">
        <v>1905</v>
      </c>
    </row>
    <row r="1717" spans="11:12">
      <c r="K1717">
        <v>0</v>
      </c>
      <c r="L1717">
        <v>1906</v>
      </c>
    </row>
    <row r="1718" spans="11:12">
      <c r="K1718">
        <v>0</v>
      </c>
      <c r="L1718">
        <v>1907</v>
      </c>
    </row>
    <row r="1719" spans="11:12">
      <c r="K1719">
        <v>0</v>
      </c>
      <c r="L1719">
        <v>1908</v>
      </c>
    </row>
    <row r="1720" spans="11:12">
      <c r="K1720">
        <v>0</v>
      </c>
      <c r="L1720">
        <v>1909</v>
      </c>
    </row>
    <row r="1721" spans="11:12">
      <c r="K1721">
        <v>0</v>
      </c>
      <c r="L1721">
        <v>1910</v>
      </c>
    </row>
    <row r="1722" spans="11:12">
      <c r="K1722">
        <v>0</v>
      </c>
      <c r="L1722">
        <v>1911</v>
      </c>
    </row>
    <row r="1723" spans="11:12">
      <c r="K1723">
        <v>0</v>
      </c>
      <c r="L1723">
        <v>1912</v>
      </c>
    </row>
    <row r="1724" spans="11:12">
      <c r="K1724">
        <v>0</v>
      </c>
      <c r="L1724">
        <v>1913</v>
      </c>
    </row>
    <row r="1725" spans="11:12">
      <c r="K1725">
        <v>0</v>
      </c>
      <c r="L1725">
        <v>1914</v>
      </c>
    </row>
    <row r="1726" spans="11:12">
      <c r="K1726">
        <v>0</v>
      </c>
      <c r="L1726">
        <v>1915</v>
      </c>
    </row>
    <row r="1727" spans="11:12">
      <c r="K1727">
        <v>0</v>
      </c>
      <c r="L1727">
        <v>1916</v>
      </c>
    </row>
    <row r="1728" spans="11:12">
      <c r="K1728">
        <v>0</v>
      </c>
      <c r="L1728">
        <v>1917</v>
      </c>
    </row>
    <row r="1729" spans="11:12">
      <c r="K1729">
        <v>0</v>
      </c>
      <c r="L1729">
        <v>1918</v>
      </c>
    </row>
    <row r="1730" spans="11:12">
      <c r="K1730">
        <v>0</v>
      </c>
      <c r="L1730">
        <v>1919</v>
      </c>
    </row>
    <row r="1731" spans="11:12">
      <c r="K1731">
        <v>0</v>
      </c>
      <c r="L1731">
        <v>1920</v>
      </c>
    </row>
    <row r="1732" spans="11:12">
      <c r="K1732">
        <v>0</v>
      </c>
      <c r="L1732">
        <v>1921</v>
      </c>
    </row>
    <row r="1733" spans="11:12">
      <c r="K1733">
        <v>0</v>
      </c>
      <c r="L1733">
        <v>1922</v>
      </c>
    </row>
    <row r="1734" spans="11:12">
      <c r="K1734">
        <v>0</v>
      </c>
      <c r="L1734">
        <v>1923</v>
      </c>
    </row>
    <row r="1735" spans="11:12">
      <c r="K1735">
        <v>0</v>
      </c>
      <c r="L1735">
        <v>1924</v>
      </c>
    </row>
    <row r="1736" spans="11:12">
      <c r="K1736">
        <v>0</v>
      </c>
      <c r="L1736">
        <v>1925</v>
      </c>
    </row>
    <row r="1737" spans="11:12">
      <c r="K1737">
        <v>0</v>
      </c>
      <c r="L1737">
        <v>1926</v>
      </c>
    </row>
    <row r="1738" spans="11:12">
      <c r="K1738">
        <v>0</v>
      </c>
      <c r="L1738">
        <v>1927</v>
      </c>
    </row>
    <row r="1739" spans="11:12">
      <c r="K1739">
        <v>0</v>
      </c>
      <c r="L1739">
        <v>1928</v>
      </c>
    </row>
    <row r="1740" spans="11:12">
      <c r="K1740">
        <v>0</v>
      </c>
      <c r="L1740">
        <v>1929</v>
      </c>
    </row>
    <row r="1741" spans="11:12">
      <c r="K1741">
        <v>0</v>
      </c>
      <c r="L1741">
        <v>1930</v>
      </c>
    </row>
    <row r="1742" spans="11:12">
      <c r="K1742">
        <v>0</v>
      </c>
      <c r="L1742">
        <v>1931</v>
      </c>
    </row>
    <row r="1743" spans="11:12">
      <c r="K1743">
        <v>0</v>
      </c>
      <c r="L1743">
        <v>1932</v>
      </c>
    </row>
    <row r="1744" spans="11:12">
      <c r="K1744">
        <v>0</v>
      </c>
      <c r="L1744">
        <v>1933</v>
      </c>
    </row>
    <row r="1745" spans="11:12">
      <c r="K1745">
        <v>0</v>
      </c>
      <c r="L1745">
        <v>1934</v>
      </c>
    </row>
    <row r="1746" spans="11:12">
      <c r="K1746">
        <v>0</v>
      </c>
      <c r="L1746">
        <v>1935</v>
      </c>
    </row>
    <row r="1747" spans="11:12">
      <c r="K1747">
        <v>0</v>
      </c>
      <c r="L1747">
        <v>1936</v>
      </c>
    </row>
    <row r="1748" spans="11:12">
      <c r="K1748">
        <v>0</v>
      </c>
      <c r="L1748">
        <v>1937</v>
      </c>
    </row>
    <row r="1749" spans="11:12">
      <c r="K1749">
        <v>0</v>
      </c>
      <c r="L1749">
        <v>1938</v>
      </c>
    </row>
    <row r="1750" spans="11:12">
      <c r="K1750">
        <v>0</v>
      </c>
      <c r="L1750">
        <v>1939</v>
      </c>
    </row>
    <row r="1751" spans="11:12">
      <c r="K1751">
        <v>0</v>
      </c>
      <c r="L1751">
        <v>1940</v>
      </c>
    </row>
    <row r="1752" spans="11:12">
      <c r="K1752">
        <v>0</v>
      </c>
      <c r="L1752">
        <v>1941</v>
      </c>
    </row>
    <row r="1753" spans="11:12">
      <c r="K1753">
        <v>0</v>
      </c>
      <c r="L1753">
        <v>1942</v>
      </c>
    </row>
    <row r="1754" spans="11:12">
      <c r="K1754">
        <v>0</v>
      </c>
      <c r="L1754">
        <v>1943</v>
      </c>
    </row>
    <row r="1755" spans="11:12">
      <c r="K1755">
        <v>0</v>
      </c>
      <c r="L1755">
        <v>1944</v>
      </c>
    </row>
    <row r="1756" spans="11:12">
      <c r="K1756">
        <v>0</v>
      </c>
      <c r="L1756">
        <v>1945</v>
      </c>
    </row>
    <row r="1757" spans="11:12">
      <c r="K1757">
        <v>0</v>
      </c>
      <c r="L1757">
        <v>1946</v>
      </c>
    </row>
    <row r="1758" spans="11:12">
      <c r="K1758">
        <v>0</v>
      </c>
      <c r="L1758">
        <v>1947</v>
      </c>
    </row>
    <row r="1759" spans="11:12">
      <c r="K1759">
        <v>0</v>
      </c>
      <c r="L1759">
        <v>1948</v>
      </c>
    </row>
    <row r="1760" spans="11:12">
      <c r="K1760">
        <v>0</v>
      </c>
      <c r="L1760">
        <v>1949</v>
      </c>
    </row>
    <row r="1761" spans="11:12">
      <c r="K1761">
        <v>0</v>
      </c>
      <c r="L1761">
        <v>1950</v>
      </c>
    </row>
    <row r="1762" spans="11:12">
      <c r="K1762">
        <v>0</v>
      </c>
      <c r="L1762">
        <v>1951</v>
      </c>
    </row>
    <row r="1763" spans="11:12">
      <c r="K1763">
        <v>0</v>
      </c>
      <c r="L1763">
        <v>1952</v>
      </c>
    </row>
    <row r="1764" spans="11:12">
      <c r="K1764">
        <v>0</v>
      </c>
      <c r="L1764">
        <v>1953</v>
      </c>
    </row>
    <row r="1765" spans="11:12">
      <c r="K1765">
        <v>0</v>
      </c>
      <c r="L1765">
        <v>1954</v>
      </c>
    </row>
    <row r="1766" spans="11:12">
      <c r="K1766">
        <v>0</v>
      </c>
      <c r="L1766">
        <v>1955</v>
      </c>
    </row>
    <row r="1767" spans="11:12">
      <c r="K1767">
        <v>0</v>
      </c>
      <c r="L1767">
        <v>1956</v>
      </c>
    </row>
    <row r="1768" spans="11:12">
      <c r="K1768">
        <v>0</v>
      </c>
      <c r="L1768">
        <v>1957</v>
      </c>
    </row>
    <row r="1769" spans="11:12">
      <c r="K1769">
        <v>0</v>
      </c>
      <c r="L1769">
        <v>1958</v>
      </c>
    </row>
    <row r="1770" spans="11:12">
      <c r="K1770">
        <v>0</v>
      </c>
      <c r="L1770">
        <v>1959</v>
      </c>
    </row>
    <row r="1771" spans="11:12">
      <c r="K1771">
        <v>0</v>
      </c>
      <c r="L1771">
        <v>1960</v>
      </c>
    </row>
    <row r="1772" spans="11:12">
      <c r="K1772">
        <v>0</v>
      </c>
      <c r="L1772">
        <v>1961</v>
      </c>
    </row>
    <row r="1773" spans="11:12">
      <c r="K1773">
        <v>0</v>
      </c>
      <c r="L1773">
        <v>1962</v>
      </c>
    </row>
    <row r="1774" spans="11:12">
      <c r="K1774">
        <v>0</v>
      </c>
      <c r="L1774">
        <v>1963</v>
      </c>
    </row>
    <row r="1775" spans="11:12">
      <c r="K1775">
        <v>0</v>
      </c>
      <c r="L1775">
        <v>1964</v>
      </c>
    </row>
    <row r="1776" spans="11:12">
      <c r="K1776">
        <v>0</v>
      </c>
      <c r="L1776">
        <v>1965</v>
      </c>
    </row>
    <row r="1777" spans="11:12">
      <c r="K1777">
        <v>0</v>
      </c>
      <c r="L1777">
        <v>1966</v>
      </c>
    </row>
    <row r="1778" spans="11:12">
      <c r="K1778">
        <v>0</v>
      </c>
      <c r="L1778">
        <v>1967</v>
      </c>
    </row>
    <row r="1779" spans="11:12">
      <c r="K1779">
        <v>0</v>
      </c>
      <c r="L1779">
        <v>1968</v>
      </c>
    </row>
    <row r="1780" spans="11:12">
      <c r="K1780">
        <v>0</v>
      </c>
      <c r="L1780">
        <v>1969</v>
      </c>
    </row>
    <row r="1781" spans="11:12">
      <c r="K1781">
        <v>0</v>
      </c>
      <c r="L1781">
        <v>1970</v>
      </c>
    </row>
    <row r="1782" spans="11:12">
      <c r="K1782">
        <v>0</v>
      </c>
      <c r="L1782">
        <v>1971</v>
      </c>
    </row>
    <row r="1783" spans="11:12">
      <c r="K1783">
        <v>0</v>
      </c>
      <c r="L1783">
        <v>1972</v>
      </c>
    </row>
    <row r="1784" spans="11:12">
      <c r="K1784">
        <v>0</v>
      </c>
      <c r="L1784">
        <v>1973</v>
      </c>
    </row>
    <row r="1785" spans="11:12">
      <c r="K1785">
        <v>0</v>
      </c>
      <c r="L1785">
        <v>1974</v>
      </c>
    </row>
    <row r="1786" spans="11:12">
      <c r="K1786">
        <v>0</v>
      </c>
      <c r="L1786">
        <v>1975</v>
      </c>
    </row>
    <row r="1787" spans="11:12">
      <c r="K1787">
        <v>0</v>
      </c>
      <c r="L1787">
        <v>1976</v>
      </c>
    </row>
    <row r="1788" spans="11:12">
      <c r="K1788">
        <v>0</v>
      </c>
      <c r="L1788">
        <v>1977</v>
      </c>
    </row>
    <row r="1789" spans="11:12">
      <c r="K1789">
        <v>0</v>
      </c>
      <c r="L1789">
        <v>1978</v>
      </c>
    </row>
    <row r="1790" spans="11:12">
      <c r="K1790">
        <v>0</v>
      </c>
      <c r="L1790">
        <v>1979</v>
      </c>
    </row>
    <row r="1791" spans="11:12">
      <c r="K1791">
        <v>0</v>
      </c>
      <c r="L1791">
        <v>1980</v>
      </c>
    </row>
    <row r="1792" spans="11:12">
      <c r="K1792">
        <v>0</v>
      </c>
      <c r="L1792">
        <v>1981</v>
      </c>
    </row>
    <row r="1793" spans="11:12">
      <c r="K1793">
        <v>0</v>
      </c>
      <c r="L1793">
        <v>1982</v>
      </c>
    </row>
    <row r="1794" spans="11:12">
      <c r="K1794">
        <v>0</v>
      </c>
      <c r="L1794">
        <v>1983</v>
      </c>
    </row>
    <row r="1795" spans="11:12">
      <c r="K1795">
        <v>0</v>
      </c>
      <c r="L1795">
        <v>1984</v>
      </c>
    </row>
    <row r="1796" spans="11:12">
      <c r="K1796">
        <v>0</v>
      </c>
      <c r="L1796">
        <v>1985</v>
      </c>
    </row>
    <row r="1797" spans="11:12">
      <c r="K1797">
        <v>0</v>
      </c>
      <c r="L1797">
        <v>1986</v>
      </c>
    </row>
    <row r="1798" spans="11:12">
      <c r="K1798">
        <v>0</v>
      </c>
      <c r="L1798">
        <v>1987</v>
      </c>
    </row>
    <row r="1799" spans="11:12">
      <c r="K1799">
        <v>0</v>
      </c>
      <c r="L1799">
        <v>1988</v>
      </c>
    </row>
    <row r="1800" spans="11:12">
      <c r="K1800">
        <v>0</v>
      </c>
      <c r="L1800">
        <v>1989</v>
      </c>
    </row>
    <row r="1801" spans="11:12">
      <c r="K1801">
        <v>0</v>
      </c>
      <c r="L1801">
        <v>1990</v>
      </c>
    </row>
    <row r="1802" spans="11:12">
      <c r="K1802">
        <v>0</v>
      </c>
      <c r="L1802">
        <v>1991</v>
      </c>
    </row>
    <row r="1803" spans="11:12">
      <c r="K1803">
        <v>0</v>
      </c>
      <c r="L1803">
        <v>1992</v>
      </c>
    </row>
    <row r="1804" spans="11:12">
      <c r="K1804">
        <v>0</v>
      </c>
      <c r="L1804">
        <v>1993</v>
      </c>
    </row>
    <row r="1805" spans="11:12">
      <c r="K1805">
        <v>0</v>
      </c>
      <c r="L1805">
        <v>1994</v>
      </c>
    </row>
    <row r="1806" spans="11:12">
      <c r="K1806">
        <v>0</v>
      </c>
      <c r="L1806">
        <v>1995</v>
      </c>
    </row>
    <row r="1807" spans="11:12">
      <c r="K1807">
        <v>0</v>
      </c>
      <c r="L1807">
        <v>1996</v>
      </c>
    </row>
    <row r="1808" spans="11:12">
      <c r="K1808">
        <v>0</v>
      </c>
      <c r="L1808">
        <v>1997</v>
      </c>
    </row>
    <row r="1809" spans="11:12">
      <c r="K1809">
        <v>0</v>
      </c>
      <c r="L1809">
        <v>1998</v>
      </c>
    </row>
    <row r="1810" spans="11:12">
      <c r="K1810">
        <v>0</v>
      </c>
      <c r="L1810">
        <v>1999</v>
      </c>
    </row>
    <row r="1811" spans="11:12">
      <c r="K1811">
        <v>0</v>
      </c>
      <c r="L1811">
        <v>2000</v>
      </c>
    </row>
    <row r="1812" spans="11:12">
      <c r="K1812">
        <v>0</v>
      </c>
      <c r="L1812">
        <v>2001</v>
      </c>
    </row>
    <row r="1813" spans="11:12">
      <c r="K1813">
        <v>0</v>
      </c>
      <c r="L1813">
        <v>2002</v>
      </c>
    </row>
    <row r="1814" spans="11:12">
      <c r="K1814">
        <v>0</v>
      </c>
      <c r="L1814">
        <v>2003</v>
      </c>
    </row>
    <row r="1815" spans="11:12">
      <c r="K1815">
        <v>0</v>
      </c>
      <c r="L1815">
        <v>2004</v>
      </c>
    </row>
    <row r="1816" spans="11:12">
      <c r="K1816">
        <v>0</v>
      </c>
      <c r="L1816">
        <v>2005</v>
      </c>
    </row>
    <row r="1817" spans="11:12">
      <c r="K1817">
        <v>0</v>
      </c>
      <c r="L1817">
        <v>2006</v>
      </c>
    </row>
    <row r="1818" spans="11:12">
      <c r="K1818">
        <v>0</v>
      </c>
      <c r="L1818">
        <v>2007</v>
      </c>
    </row>
    <row r="1819" spans="11:12">
      <c r="K1819">
        <v>0</v>
      </c>
      <c r="L1819">
        <v>2008</v>
      </c>
    </row>
    <row r="1820" spans="11:12">
      <c r="K1820">
        <v>0</v>
      </c>
      <c r="L1820">
        <v>2009</v>
      </c>
    </row>
    <row r="1821" spans="11:12">
      <c r="K1821">
        <v>0</v>
      </c>
      <c r="L1821">
        <v>2010</v>
      </c>
    </row>
    <row r="1822" spans="11:12">
      <c r="K1822">
        <v>0</v>
      </c>
      <c r="L1822">
        <v>2011</v>
      </c>
    </row>
    <row r="1823" spans="11:12">
      <c r="K1823">
        <v>0</v>
      </c>
      <c r="L1823">
        <v>2012</v>
      </c>
    </row>
    <row r="1824" spans="11:12">
      <c r="K1824">
        <v>0</v>
      </c>
      <c r="L1824">
        <v>2013</v>
      </c>
    </row>
    <row r="1825" spans="11:12">
      <c r="K1825">
        <v>0</v>
      </c>
      <c r="L1825">
        <v>2014</v>
      </c>
    </row>
    <row r="1826" spans="11:12">
      <c r="K1826">
        <v>0</v>
      </c>
      <c r="L1826">
        <v>2015</v>
      </c>
    </row>
    <row r="1827" spans="11:12">
      <c r="K1827">
        <v>0</v>
      </c>
      <c r="L1827">
        <v>2016</v>
      </c>
    </row>
    <row r="1828" spans="11:12">
      <c r="K1828">
        <v>0</v>
      </c>
      <c r="L1828">
        <v>2017</v>
      </c>
    </row>
    <row r="1829" spans="11:12">
      <c r="K1829">
        <v>0</v>
      </c>
      <c r="L1829">
        <v>2018</v>
      </c>
    </row>
    <row r="1830" spans="11:12">
      <c r="K1830">
        <v>0</v>
      </c>
      <c r="L1830">
        <v>2019</v>
      </c>
    </row>
    <row r="1831" spans="11:12">
      <c r="K1831">
        <v>0</v>
      </c>
      <c r="L1831">
        <v>2020</v>
      </c>
    </row>
    <row r="1832" spans="11:12">
      <c r="K1832">
        <v>0</v>
      </c>
      <c r="L1832">
        <v>2021</v>
      </c>
    </row>
    <row r="1833" spans="11:12">
      <c r="K1833">
        <v>0</v>
      </c>
      <c r="L1833">
        <v>2022</v>
      </c>
    </row>
    <row r="1834" spans="11:12">
      <c r="K1834">
        <v>0</v>
      </c>
      <c r="L1834">
        <v>2023</v>
      </c>
    </row>
    <row r="1835" spans="11:12">
      <c r="K1835">
        <v>0</v>
      </c>
      <c r="L1835">
        <v>2024</v>
      </c>
    </row>
    <row r="1836" spans="11:12">
      <c r="K1836">
        <v>0</v>
      </c>
      <c r="L1836">
        <v>2025</v>
      </c>
    </row>
    <row r="1837" spans="11:12">
      <c r="K1837">
        <v>0</v>
      </c>
      <c r="L1837">
        <v>2026</v>
      </c>
    </row>
    <row r="1838" spans="11:12">
      <c r="K1838">
        <v>0</v>
      </c>
      <c r="L1838">
        <v>2027</v>
      </c>
    </row>
    <row r="1839" spans="11:12">
      <c r="K1839">
        <v>0</v>
      </c>
      <c r="L1839">
        <v>2028</v>
      </c>
    </row>
    <row r="1840" spans="11:12">
      <c r="K1840">
        <v>0</v>
      </c>
      <c r="L1840">
        <v>2029</v>
      </c>
    </row>
    <row r="1841" spans="11:12">
      <c r="K1841">
        <v>0</v>
      </c>
      <c r="L1841">
        <v>2030</v>
      </c>
    </row>
    <row r="1842" spans="11:12">
      <c r="K1842">
        <v>0</v>
      </c>
      <c r="L1842">
        <v>2031</v>
      </c>
    </row>
    <row r="1843" spans="11:12">
      <c r="K1843">
        <v>0</v>
      </c>
      <c r="L1843">
        <v>2032</v>
      </c>
    </row>
    <row r="1844" spans="11:12">
      <c r="K1844">
        <v>0</v>
      </c>
      <c r="L1844">
        <v>2033</v>
      </c>
    </row>
    <row r="1845" spans="11:12">
      <c r="K1845">
        <v>0</v>
      </c>
      <c r="L1845">
        <v>2034</v>
      </c>
    </row>
    <row r="1846" spans="11:12">
      <c r="K1846">
        <v>0</v>
      </c>
      <c r="L1846">
        <v>2035</v>
      </c>
    </row>
    <row r="1847" spans="11:12">
      <c r="K1847">
        <v>0</v>
      </c>
      <c r="L1847">
        <v>2036</v>
      </c>
    </row>
    <row r="1848" spans="11:12">
      <c r="K1848">
        <v>0</v>
      </c>
      <c r="L1848">
        <v>2037</v>
      </c>
    </row>
    <row r="1849" spans="11:12">
      <c r="K1849">
        <v>0</v>
      </c>
      <c r="L1849">
        <v>2038</v>
      </c>
    </row>
    <row r="1850" spans="11:12">
      <c r="K1850">
        <v>0</v>
      </c>
      <c r="L1850">
        <v>2039</v>
      </c>
    </row>
    <row r="1851" spans="11:12">
      <c r="K1851">
        <v>0</v>
      </c>
      <c r="L1851">
        <v>2040</v>
      </c>
    </row>
    <row r="1852" spans="11:12">
      <c r="K1852">
        <v>0</v>
      </c>
      <c r="L1852">
        <v>2041</v>
      </c>
    </row>
    <row r="1853" spans="11:12">
      <c r="K1853">
        <v>0</v>
      </c>
      <c r="L1853">
        <v>2042</v>
      </c>
    </row>
    <row r="1854" spans="11:12">
      <c r="K1854">
        <v>0</v>
      </c>
      <c r="L1854">
        <v>2043</v>
      </c>
    </row>
    <row r="1855" spans="11:12">
      <c r="K1855">
        <v>0</v>
      </c>
      <c r="L1855">
        <v>2044</v>
      </c>
    </row>
    <row r="1856" spans="11:12">
      <c r="K1856">
        <v>0</v>
      </c>
      <c r="L1856">
        <v>2045</v>
      </c>
    </row>
    <row r="1857" spans="11:12">
      <c r="K1857">
        <v>0</v>
      </c>
      <c r="L1857">
        <v>2046</v>
      </c>
    </row>
    <row r="1858" spans="11:12">
      <c r="K1858">
        <v>0</v>
      </c>
      <c r="L1858">
        <v>2047</v>
      </c>
    </row>
    <row r="1859" spans="11:12">
      <c r="K1859">
        <v>0</v>
      </c>
      <c r="L1859">
        <v>2048</v>
      </c>
    </row>
    <row r="1860" spans="11:12">
      <c r="K1860">
        <v>0</v>
      </c>
      <c r="L1860">
        <v>2049</v>
      </c>
    </row>
    <row r="1861" spans="11:12">
      <c r="K1861">
        <v>0</v>
      </c>
      <c r="L1861">
        <v>2050</v>
      </c>
    </row>
    <row r="1862" spans="11:12">
      <c r="K1862">
        <v>0</v>
      </c>
      <c r="L1862">
        <v>2051</v>
      </c>
    </row>
    <row r="1863" spans="11:12">
      <c r="K1863">
        <v>0</v>
      </c>
      <c r="L1863">
        <v>2052</v>
      </c>
    </row>
    <row r="1864" spans="11:12">
      <c r="K1864">
        <v>0</v>
      </c>
      <c r="L1864">
        <v>2053</v>
      </c>
    </row>
    <row r="1865" spans="11:12">
      <c r="K1865">
        <v>0</v>
      </c>
      <c r="L1865">
        <v>2054</v>
      </c>
    </row>
    <row r="1866" spans="11:12">
      <c r="K1866">
        <v>0</v>
      </c>
      <c r="L1866">
        <v>2055</v>
      </c>
    </row>
    <row r="1867" spans="11:12">
      <c r="K1867">
        <v>0</v>
      </c>
      <c r="L1867">
        <v>2056</v>
      </c>
    </row>
    <row r="1868" spans="11:12">
      <c r="K1868">
        <v>0</v>
      </c>
      <c r="L1868">
        <v>2057</v>
      </c>
    </row>
    <row r="1869" spans="11:12">
      <c r="K1869">
        <v>0</v>
      </c>
      <c r="L1869">
        <v>2058</v>
      </c>
    </row>
    <row r="1870" spans="11:12">
      <c r="K1870">
        <v>0</v>
      </c>
      <c r="L1870">
        <v>2059</v>
      </c>
    </row>
    <row r="1871" spans="11:12">
      <c r="K1871">
        <v>0</v>
      </c>
      <c r="L1871">
        <v>2060</v>
      </c>
    </row>
    <row r="1872" spans="11:12">
      <c r="K1872">
        <v>0</v>
      </c>
      <c r="L1872">
        <v>2061</v>
      </c>
    </row>
    <row r="1873" spans="11:12">
      <c r="K1873">
        <v>-17719.689999999999</v>
      </c>
      <c r="L1873">
        <v>2062</v>
      </c>
    </row>
    <row r="1874" spans="11:12">
      <c r="K1874">
        <v>0</v>
      </c>
      <c r="L1874">
        <v>2063</v>
      </c>
    </row>
    <row r="1875" spans="11:12">
      <c r="K1875">
        <v>0</v>
      </c>
      <c r="L1875">
        <v>2064</v>
      </c>
    </row>
    <row r="1876" spans="11:12">
      <c r="K1876">
        <v>0</v>
      </c>
      <c r="L1876">
        <v>2065</v>
      </c>
    </row>
    <row r="1877" spans="11:12">
      <c r="K1877">
        <v>0</v>
      </c>
      <c r="L1877">
        <v>2066</v>
      </c>
    </row>
    <row r="1878" spans="11:12">
      <c r="K1878">
        <v>0</v>
      </c>
      <c r="L1878">
        <v>2067</v>
      </c>
    </row>
    <row r="1879" spans="11:12">
      <c r="K1879">
        <v>0</v>
      </c>
      <c r="L1879">
        <v>2068</v>
      </c>
    </row>
    <row r="1880" spans="11:12">
      <c r="K1880">
        <v>-17719.689999999999</v>
      </c>
      <c r="L1880">
        <v>2069</v>
      </c>
    </row>
    <row r="1881" spans="11:12">
      <c r="K1881">
        <v>0</v>
      </c>
      <c r="L1881">
        <v>2070</v>
      </c>
    </row>
    <row r="1882" spans="11:12">
      <c r="K1882">
        <v>-17719.689999999999</v>
      </c>
      <c r="L1882">
        <v>2071</v>
      </c>
    </row>
    <row r="1883" spans="11:12">
      <c r="K1883">
        <v>0</v>
      </c>
      <c r="L1883">
        <v>2072</v>
      </c>
    </row>
    <row r="1884" spans="11:12">
      <c r="K1884">
        <v>0</v>
      </c>
      <c r="L1884">
        <v>2073</v>
      </c>
    </row>
    <row r="1885" spans="11:12">
      <c r="K1885">
        <v>0</v>
      </c>
      <c r="L1885">
        <v>2074</v>
      </c>
    </row>
    <row r="1886" spans="11:12">
      <c r="K1886">
        <v>0</v>
      </c>
      <c r="L1886">
        <v>2075</v>
      </c>
    </row>
    <row r="1887" spans="11:12">
      <c r="K1887">
        <v>0</v>
      </c>
      <c r="L1887">
        <v>2076</v>
      </c>
    </row>
    <row r="1888" spans="11:12">
      <c r="K1888">
        <v>0</v>
      </c>
      <c r="L1888">
        <v>2077</v>
      </c>
    </row>
    <row r="1889" spans="11:12">
      <c r="K1889">
        <v>0</v>
      </c>
      <c r="L1889">
        <v>2078</v>
      </c>
    </row>
    <row r="1890" spans="11:12">
      <c r="K1890">
        <v>0</v>
      </c>
      <c r="L1890">
        <v>2079</v>
      </c>
    </row>
    <row r="1891" spans="11:12">
      <c r="K1891">
        <v>0</v>
      </c>
      <c r="L1891">
        <v>2080</v>
      </c>
    </row>
    <row r="1892" spans="11:12">
      <c r="K1892">
        <v>0</v>
      </c>
      <c r="L1892">
        <v>2081</v>
      </c>
    </row>
    <row r="1893" spans="11:12">
      <c r="K1893">
        <v>0</v>
      </c>
      <c r="L1893">
        <v>2082</v>
      </c>
    </row>
    <row r="1894" spans="11:12">
      <c r="K1894">
        <v>0</v>
      </c>
      <c r="L1894">
        <v>2083</v>
      </c>
    </row>
    <row r="1895" spans="11:12">
      <c r="K1895">
        <v>0</v>
      </c>
      <c r="L1895">
        <v>2084</v>
      </c>
    </row>
    <row r="1896" spans="11:12">
      <c r="K1896">
        <v>0</v>
      </c>
      <c r="L1896">
        <v>2085</v>
      </c>
    </row>
    <row r="1897" spans="11:12">
      <c r="K1897">
        <v>0</v>
      </c>
      <c r="L1897">
        <v>2086</v>
      </c>
    </row>
    <row r="1898" spans="11:12">
      <c r="K1898">
        <v>0</v>
      </c>
      <c r="L1898">
        <v>2087</v>
      </c>
    </row>
    <row r="1899" spans="11:12">
      <c r="K1899">
        <v>0</v>
      </c>
      <c r="L1899">
        <v>2088</v>
      </c>
    </row>
    <row r="1900" spans="11:12">
      <c r="K1900">
        <v>0</v>
      </c>
      <c r="L1900">
        <v>2089</v>
      </c>
    </row>
    <row r="1901" spans="11:12">
      <c r="K1901">
        <v>0</v>
      </c>
      <c r="L1901">
        <v>2090</v>
      </c>
    </row>
    <row r="1902" spans="11:12">
      <c r="K1902">
        <v>0</v>
      </c>
      <c r="L1902">
        <v>2091</v>
      </c>
    </row>
    <row r="1903" spans="11:12">
      <c r="K1903">
        <v>0</v>
      </c>
      <c r="L1903">
        <v>2092</v>
      </c>
    </row>
    <row r="1904" spans="11:12">
      <c r="K1904">
        <v>0</v>
      </c>
      <c r="L1904">
        <v>2093</v>
      </c>
    </row>
    <row r="1905" spans="11:12">
      <c r="K1905">
        <v>0</v>
      </c>
      <c r="L1905">
        <v>2094</v>
      </c>
    </row>
    <row r="1906" spans="11:12">
      <c r="K1906">
        <v>0</v>
      </c>
      <c r="L1906">
        <v>2095</v>
      </c>
    </row>
    <row r="1907" spans="11:12">
      <c r="K1907">
        <v>0</v>
      </c>
      <c r="L1907">
        <v>2096</v>
      </c>
    </row>
    <row r="1908" spans="11:12">
      <c r="K1908">
        <v>0</v>
      </c>
      <c r="L1908">
        <v>2097</v>
      </c>
    </row>
    <row r="1909" spans="11:12">
      <c r="K1909">
        <v>0</v>
      </c>
      <c r="L1909">
        <v>2098</v>
      </c>
    </row>
    <row r="1910" spans="11:12">
      <c r="K1910">
        <v>0</v>
      </c>
      <c r="L1910">
        <v>2099</v>
      </c>
    </row>
    <row r="1911" spans="11:12">
      <c r="K1911">
        <v>0</v>
      </c>
      <c r="L1911">
        <v>2100</v>
      </c>
    </row>
    <row r="1912" spans="11:12">
      <c r="K1912">
        <v>0</v>
      </c>
      <c r="L1912">
        <v>2101</v>
      </c>
    </row>
    <row r="1913" spans="11:12">
      <c r="K1913">
        <v>0</v>
      </c>
      <c r="L1913">
        <v>2102</v>
      </c>
    </row>
    <row r="1914" spans="11:12">
      <c r="K1914">
        <v>0</v>
      </c>
      <c r="L1914">
        <v>2103</v>
      </c>
    </row>
    <row r="1915" spans="11:12">
      <c r="K1915">
        <v>0</v>
      </c>
      <c r="L1915">
        <v>2104</v>
      </c>
    </row>
    <row r="1916" spans="11:12">
      <c r="K1916">
        <v>0</v>
      </c>
      <c r="L1916">
        <v>2105</v>
      </c>
    </row>
    <row r="1917" spans="11:12">
      <c r="K1917">
        <v>0</v>
      </c>
      <c r="L1917">
        <v>2106</v>
      </c>
    </row>
    <row r="1918" spans="11:12">
      <c r="K1918">
        <v>0</v>
      </c>
      <c r="L1918">
        <v>2107</v>
      </c>
    </row>
    <row r="1919" spans="11:12">
      <c r="K1919">
        <v>0</v>
      </c>
      <c r="L1919">
        <v>2108</v>
      </c>
    </row>
    <row r="1920" spans="11:12">
      <c r="K1920">
        <v>0</v>
      </c>
      <c r="L1920">
        <v>2109</v>
      </c>
    </row>
    <row r="1921" spans="11:12">
      <c r="K1921">
        <v>0</v>
      </c>
      <c r="L1921">
        <v>2110</v>
      </c>
    </row>
    <row r="1922" spans="11:12">
      <c r="K1922">
        <v>0</v>
      </c>
      <c r="L1922">
        <v>2111</v>
      </c>
    </row>
    <row r="1923" spans="11:12">
      <c r="K1923">
        <v>0</v>
      </c>
      <c r="L1923">
        <v>2112</v>
      </c>
    </row>
    <row r="1924" spans="11:12">
      <c r="K1924">
        <v>0</v>
      </c>
      <c r="L1924">
        <v>2113</v>
      </c>
    </row>
    <row r="1925" spans="11:12">
      <c r="K1925">
        <v>0</v>
      </c>
      <c r="L1925">
        <v>2114</v>
      </c>
    </row>
    <row r="1926" spans="11:12">
      <c r="K1926">
        <v>0</v>
      </c>
      <c r="L1926">
        <v>2115</v>
      </c>
    </row>
    <row r="1927" spans="11:12">
      <c r="K1927">
        <v>0</v>
      </c>
      <c r="L1927">
        <v>2116</v>
      </c>
    </row>
    <row r="1928" spans="11:12">
      <c r="K1928">
        <v>0</v>
      </c>
      <c r="L1928">
        <v>2117</v>
      </c>
    </row>
    <row r="1929" spans="11:12">
      <c r="K1929">
        <v>0</v>
      </c>
      <c r="L1929">
        <v>2118</v>
      </c>
    </row>
    <row r="1930" spans="11:12">
      <c r="K1930">
        <v>0</v>
      </c>
      <c r="L1930">
        <v>2119</v>
      </c>
    </row>
    <row r="1931" spans="11:12">
      <c r="K1931">
        <v>0</v>
      </c>
      <c r="L1931">
        <v>2120</v>
      </c>
    </row>
    <row r="1932" spans="11:12">
      <c r="K1932">
        <v>0</v>
      </c>
      <c r="L1932">
        <v>2121</v>
      </c>
    </row>
    <row r="1933" spans="11:12">
      <c r="K1933">
        <v>0</v>
      </c>
      <c r="L1933">
        <v>2122</v>
      </c>
    </row>
    <row r="1934" spans="11:12">
      <c r="K1934">
        <v>0</v>
      </c>
      <c r="L1934">
        <v>2123</v>
      </c>
    </row>
    <row r="1935" spans="11:12">
      <c r="K1935">
        <v>0</v>
      </c>
      <c r="L1935">
        <v>2124</v>
      </c>
    </row>
    <row r="1936" spans="11:12">
      <c r="K1936">
        <v>0</v>
      </c>
      <c r="L1936">
        <v>2125</v>
      </c>
    </row>
    <row r="1937" spans="11:12">
      <c r="K1937">
        <v>0</v>
      </c>
      <c r="L1937">
        <v>2126</v>
      </c>
    </row>
    <row r="1938" spans="11:12">
      <c r="K1938">
        <v>0</v>
      </c>
      <c r="L1938">
        <v>2127</v>
      </c>
    </row>
    <row r="1939" spans="11:12">
      <c r="K1939">
        <v>0</v>
      </c>
      <c r="L1939">
        <v>2128</v>
      </c>
    </row>
    <row r="1940" spans="11:12">
      <c r="K1940">
        <v>0</v>
      </c>
      <c r="L1940">
        <v>2129</v>
      </c>
    </row>
    <row r="1941" spans="11:12">
      <c r="K1941">
        <v>0</v>
      </c>
      <c r="L1941">
        <v>2130</v>
      </c>
    </row>
    <row r="1942" spans="11:12">
      <c r="K1942">
        <v>0</v>
      </c>
      <c r="L1942">
        <v>2131</v>
      </c>
    </row>
    <row r="1943" spans="11:12">
      <c r="K1943">
        <v>0</v>
      </c>
      <c r="L1943">
        <v>2132</v>
      </c>
    </row>
    <row r="1944" spans="11:12">
      <c r="K1944">
        <v>0</v>
      </c>
      <c r="L1944">
        <v>2133</v>
      </c>
    </row>
    <row r="1945" spans="11:12">
      <c r="K1945">
        <v>0</v>
      </c>
      <c r="L1945">
        <v>2134</v>
      </c>
    </row>
    <row r="1946" spans="11:12">
      <c r="K1946">
        <v>0</v>
      </c>
      <c r="L1946">
        <v>2135</v>
      </c>
    </row>
    <row r="1947" spans="11:12">
      <c r="K1947">
        <v>0</v>
      </c>
      <c r="L1947">
        <v>2136</v>
      </c>
    </row>
    <row r="1948" spans="11:12">
      <c r="K1948">
        <v>0</v>
      </c>
      <c r="L1948">
        <v>2137</v>
      </c>
    </row>
    <row r="1949" spans="11:12">
      <c r="K1949">
        <v>0</v>
      </c>
      <c r="L1949">
        <v>2138</v>
      </c>
    </row>
    <row r="1950" spans="11:12">
      <c r="K1950">
        <v>0</v>
      </c>
      <c r="L1950">
        <v>2139</v>
      </c>
    </row>
    <row r="1951" spans="11:12">
      <c r="K1951">
        <v>0</v>
      </c>
      <c r="L1951">
        <v>2140</v>
      </c>
    </row>
    <row r="1952" spans="11:12">
      <c r="K1952">
        <v>0</v>
      </c>
      <c r="L1952">
        <v>2141</v>
      </c>
    </row>
    <row r="1953" spans="11:12">
      <c r="K1953">
        <v>0</v>
      </c>
      <c r="L1953">
        <v>2142</v>
      </c>
    </row>
    <row r="1954" spans="11:12">
      <c r="K1954">
        <v>0</v>
      </c>
      <c r="L1954">
        <v>2143</v>
      </c>
    </row>
    <row r="1955" spans="11:12">
      <c r="K1955">
        <v>0</v>
      </c>
      <c r="L1955">
        <v>2144</v>
      </c>
    </row>
    <row r="1956" spans="11:12">
      <c r="K1956">
        <v>0</v>
      </c>
      <c r="L1956">
        <v>2145</v>
      </c>
    </row>
    <row r="1957" spans="11:12">
      <c r="K1957">
        <v>0</v>
      </c>
      <c r="L1957">
        <v>2146</v>
      </c>
    </row>
    <row r="1958" spans="11:12">
      <c r="K1958">
        <v>0</v>
      </c>
      <c r="L1958">
        <v>2147</v>
      </c>
    </row>
    <row r="1959" spans="11:12">
      <c r="K1959">
        <v>0</v>
      </c>
      <c r="L1959">
        <v>2148</v>
      </c>
    </row>
    <row r="1960" spans="11:12">
      <c r="K1960">
        <v>0</v>
      </c>
      <c r="L1960">
        <v>2149</v>
      </c>
    </row>
    <row r="1961" spans="11:12">
      <c r="K1961">
        <v>0</v>
      </c>
      <c r="L1961">
        <v>2150</v>
      </c>
    </row>
    <row r="1962" spans="11:12">
      <c r="K1962">
        <v>0</v>
      </c>
      <c r="L1962">
        <v>2151</v>
      </c>
    </row>
    <row r="1963" spans="11:12">
      <c r="K1963">
        <v>0</v>
      </c>
      <c r="L1963">
        <v>2152</v>
      </c>
    </row>
    <row r="1964" spans="11:12">
      <c r="K1964">
        <v>0</v>
      </c>
      <c r="L1964">
        <v>2153</v>
      </c>
    </row>
    <row r="1965" spans="11:12">
      <c r="K1965">
        <v>0</v>
      </c>
      <c r="L1965">
        <v>2154</v>
      </c>
    </row>
    <row r="1966" spans="11:12">
      <c r="K1966">
        <v>0</v>
      </c>
      <c r="L1966">
        <v>2155</v>
      </c>
    </row>
    <row r="1967" spans="11:12">
      <c r="K1967">
        <v>0</v>
      </c>
      <c r="L1967">
        <v>2156</v>
      </c>
    </row>
    <row r="1968" spans="11:12">
      <c r="K1968">
        <v>0</v>
      </c>
      <c r="L1968">
        <v>2157</v>
      </c>
    </row>
    <row r="1969" spans="11:12">
      <c r="K1969">
        <v>0</v>
      </c>
      <c r="L1969">
        <v>2158</v>
      </c>
    </row>
    <row r="1970" spans="11:12">
      <c r="K1970">
        <v>0</v>
      </c>
      <c r="L1970">
        <v>2159</v>
      </c>
    </row>
    <row r="1971" spans="11:12">
      <c r="K1971">
        <v>0</v>
      </c>
      <c r="L1971">
        <v>2160</v>
      </c>
    </row>
    <row r="1972" spans="11:12">
      <c r="K1972">
        <v>0</v>
      </c>
      <c r="L1972">
        <v>2161</v>
      </c>
    </row>
    <row r="1973" spans="11:12">
      <c r="K1973">
        <v>0</v>
      </c>
      <c r="L1973">
        <v>2162</v>
      </c>
    </row>
    <row r="1974" spans="11:12">
      <c r="K1974">
        <v>0</v>
      </c>
      <c r="L1974">
        <v>2163</v>
      </c>
    </row>
    <row r="1975" spans="11:12">
      <c r="K1975">
        <v>0</v>
      </c>
      <c r="L1975">
        <v>2164</v>
      </c>
    </row>
    <row r="1976" spans="11:12">
      <c r="K1976">
        <v>0</v>
      </c>
      <c r="L1976">
        <v>2165</v>
      </c>
    </row>
    <row r="1977" spans="11:12">
      <c r="K1977">
        <v>0</v>
      </c>
      <c r="L1977">
        <v>2166</v>
      </c>
    </row>
    <row r="1978" spans="11:12">
      <c r="K1978">
        <v>0</v>
      </c>
      <c r="L1978">
        <v>2167</v>
      </c>
    </row>
    <row r="1979" spans="11:12">
      <c r="K1979">
        <v>0</v>
      </c>
      <c r="L1979">
        <v>2168</v>
      </c>
    </row>
    <row r="1980" spans="11:12">
      <c r="K1980">
        <v>0</v>
      </c>
      <c r="L1980">
        <v>2169</v>
      </c>
    </row>
    <row r="1981" spans="11:12">
      <c r="K1981">
        <v>0</v>
      </c>
      <c r="L1981">
        <v>2170</v>
      </c>
    </row>
    <row r="1982" spans="11:12">
      <c r="K1982">
        <v>0</v>
      </c>
      <c r="L1982">
        <v>2171</v>
      </c>
    </row>
    <row r="1983" spans="11:12">
      <c r="K1983">
        <v>0</v>
      </c>
      <c r="L1983">
        <v>2172</v>
      </c>
    </row>
    <row r="1984" spans="11:12">
      <c r="K1984">
        <v>0</v>
      </c>
      <c r="L1984">
        <v>2173</v>
      </c>
    </row>
    <row r="1985" spans="11:12">
      <c r="K1985">
        <v>0</v>
      </c>
      <c r="L1985">
        <v>2174</v>
      </c>
    </row>
    <row r="1986" spans="11:12">
      <c r="K1986">
        <v>0</v>
      </c>
      <c r="L1986">
        <v>2175</v>
      </c>
    </row>
    <row r="1987" spans="11:12">
      <c r="K1987">
        <v>0</v>
      </c>
      <c r="L1987">
        <v>2176</v>
      </c>
    </row>
    <row r="1988" spans="11:12">
      <c r="K1988">
        <v>0</v>
      </c>
      <c r="L1988">
        <v>2177</v>
      </c>
    </row>
    <row r="1989" spans="11:12">
      <c r="K1989">
        <v>0</v>
      </c>
      <c r="L1989">
        <v>2178</v>
      </c>
    </row>
    <row r="1990" spans="11:12">
      <c r="K1990">
        <v>0</v>
      </c>
      <c r="L1990">
        <v>2179</v>
      </c>
    </row>
    <row r="1991" spans="11:12">
      <c r="K1991">
        <v>0</v>
      </c>
      <c r="L1991">
        <v>2180</v>
      </c>
    </row>
    <row r="1992" spans="11:12">
      <c r="K1992">
        <v>0</v>
      </c>
      <c r="L1992">
        <v>2181</v>
      </c>
    </row>
    <row r="1993" spans="11:12">
      <c r="K1993">
        <v>0</v>
      </c>
      <c r="L1993">
        <v>2182</v>
      </c>
    </row>
    <row r="1994" spans="11:12">
      <c r="K1994">
        <v>0</v>
      </c>
      <c r="L1994">
        <v>2183</v>
      </c>
    </row>
    <row r="1995" spans="11:12">
      <c r="K1995">
        <v>0</v>
      </c>
      <c r="L1995">
        <v>2184</v>
      </c>
    </row>
    <row r="1996" spans="11:12">
      <c r="K1996">
        <v>0</v>
      </c>
      <c r="L1996">
        <v>2185</v>
      </c>
    </row>
    <row r="1997" spans="11:12">
      <c r="K1997">
        <v>0</v>
      </c>
      <c r="L1997">
        <v>2186</v>
      </c>
    </row>
    <row r="1998" spans="11:12">
      <c r="K1998">
        <v>0</v>
      </c>
      <c r="L1998">
        <v>2187</v>
      </c>
    </row>
    <row r="1999" spans="11:12">
      <c r="K1999">
        <v>0</v>
      </c>
      <c r="L1999">
        <v>2188</v>
      </c>
    </row>
    <row r="2000" spans="11:12">
      <c r="K2000">
        <v>0</v>
      </c>
      <c r="L2000">
        <v>2189</v>
      </c>
    </row>
    <row r="2001" spans="11:12">
      <c r="K2001">
        <v>0</v>
      </c>
      <c r="L2001">
        <v>2190</v>
      </c>
    </row>
    <row r="2002" spans="11:12">
      <c r="K2002">
        <v>0</v>
      </c>
      <c r="L2002">
        <v>2191</v>
      </c>
    </row>
    <row r="2003" spans="11:12">
      <c r="K2003">
        <v>0</v>
      </c>
      <c r="L2003">
        <v>2192</v>
      </c>
    </row>
    <row r="2004" spans="11:12">
      <c r="K2004">
        <v>0</v>
      </c>
      <c r="L2004">
        <v>2193</v>
      </c>
    </row>
    <row r="2005" spans="11:12">
      <c r="K2005">
        <v>0</v>
      </c>
      <c r="L2005">
        <v>2194</v>
      </c>
    </row>
    <row r="2006" spans="11:12">
      <c r="K2006">
        <v>0</v>
      </c>
      <c r="L2006">
        <v>2195</v>
      </c>
    </row>
    <row r="2007" spans="11:12">
      <c r="K2007">
        <v>0</v>
      </c>
      <c r="L2007">
        <v>2196</v>
      </c>
    </row>
    <row r="2008" spans="11:12">
      <c r="K2008">
        <v>0</v>
      </c>
      <c r="L2008">
        <v>2197</v>
      </c>
    </row>
    <row r="2009" spans="11:12">
      <c r="K2009">
        <v>0</v>
      </c>
      <c r="L2009">
        <v>2198</v>
      </c>
    </row>
    <row r="2010" spans="11:12">
      <c r="K2010">
        <v>0</v>
      </c>
      <c r="L2010">
        <v>2199</v>
      </c>
    </row>
    <row r="2011" spans="11:12">
      <c r="K2011">
        <v>0</v>
      </c>
      <c r="L2011">
        <v>2200</v>
      </c>
    </row>
    <row r="2012" spans="11:12">
      <c r="K2012">
        <v>0</v>
      </c>
      <c r="L2012">
        <v>2201</v>
      </c>
    </row>
    <row r="2013" spans="11:12">
      <c r="K2013">
        <v>0</v>
      </c>
      <c r="L2013">
        <v>2202</v>
      </c>
    </row>
    <row r="2014" spans="11:12">
      <c r="K2014">
        <v>0</v>
      </c>
      <c r="L2014">
        <v>2203</v>
      </c>
    </row>
    <row r="2015" spans="11:12">
      <c r="K2015">
        <v>0</v>
      </c>
      <c r="L2015">
        <v>2204</v>
      </c>
    </row>
    <row r="2016" spans="11:12">
      <c r="K2016">
        <v>0</v>
      </c>
      <c r="L2016">
        <v>2205</v>
      </c>
    </row>
    <row r="2017" spans="11:12">
      <c r="K2017">
        <v>0</v>
      </c>
      <c r="L2017">
        <v>2206</v>
      </c>
    </row>
    <row r="2018" spans="11:12">
      <c r="K2018">
        <v>0</v>
      </c>
      <c r="L2018">
        <v>2207</v>
      </c>
    </row>
    <row r="2019" spans="11:12">
      <c r="K2019">
        <v>0</v>
      </c>
      <c r="L2019">
        <v>2208</v>
      </c>
    </row>
    <row r="2020" spans="11:12">
      <c r="K2020">
        <v>0</v>
      </c>
      <c r="L2020">
        <v>2209</v>
      </c>
    </row>
    <row r="2021" spans="11:12">
      <c r="K2021">
        <v>0</v>
      </c>
      <c r="L2021">
        <v>2210</v>
      </c>
    </row>
    <row r="2022" spans="11:12">
      <c r="K2022">
        <v>0</v>
      </c>
      <c r="L2022">
        <v>2211</v>
      </c>
    </row>
    <row r="2023" spans="11:12">
      <c r="K2023">
        <v>0</v>
      </c>
      <c r="L2023">
        <v>2212</v>
      </c>
    </row>
    <row r="2024" spans="11:12">
      <c r="K2024">
        <v>0</v>
      </c>
      <c r="L2024">
        <v>2213</v>
      </c>
    </row>
    <row r="2025" spans="11:12">
      <c r="K2025">
        <v>0</v>
      </c>
      <c r="L2025">
        <v>2214</v>
      </c>
    </row>
    <row r="2026" spans="11:12">
      <c r="K2026">
        <v>0</v>
      </c>
      <c r="L2026">
        <v>2215</v>
      </c>
    </row>
    <row r="2027" spans="11:12">
      <c r="K2027">
        <v>0</v>
      </c>
      <c r="L2027">
        <v>2216</v>
      </c>
    </row>
    <row r="2028" spans="11:12">
      <c r="K2028">
        <v>0</v>
      </c>
      <c r="L2028">
        <v>2217</v>
      </c>
    </row>
    <row r="2029" spans="11:12">
      <c r="K2029">
        <v>0</v>
      </c>
      <c r="L2029">
        <v>2218</v>
      </c>
    </row>
    <row r="2030" spans="11:12">
      <c r="K2030">
        <v>0</v>
      </c>
      <c r="L2030">
        <v>2219</v>
      </c>
    </row>
    <row r="2031" spans="11:12">
      <c r="K2031">
        <v>0</v>
      </c>
      <c r="L2031">
        <v>2220</v>
      </c>
    </row>
    <row r="2032" spans="11:12">
      <c r="K2032">
        <v>0</v>
      </c>
      <c r="L2032">
        <v>2221</v>
      </c>
    </row>
    <row r="2033" spans="11:12">
      <c r="K2033">
        <v>0</v>
      </c>
      <c r="L2033">
        <v>2222</v>
      </c>
    </row>
    <row r="2034" spans="11:12">
      <c r="K2034">
        <v>0</v>
      </c>
      <c r="L2034">
        <v>2223</v>
      </c>
    </row>
    <row r="2035" spans="11:12">
      <c r="K2035">
        <v>0</v>
      </c>
      <c r="L2035">
        <v>2224</v>
      </c>
    </row>
    <row r="2036" spans="11:12">
      <c r="K2036">
        <v>0</v>
      </c>
      <c r="L2036">
        <v>2225</v>
      </c>
    </row>
    <row r="2037" spans="11:12">
      <c r="K2037">
        <v>0</v>
      </c>
      <c r="L2037">
        <v>2226</v>
      </c>
    </row>
    <row r="2038" spans="11:12">
      <c r="K2038">
        <v>0</v>
      </c>
      <c r="L2038">
        <v>2227</v>
      </c>
    </row>
    <row r="2039" spans="11:12">
      <c r="K2039">
        <v>0</v>
      </c>
      <c r="L2039">
        <v>2228</v>
      </c>
    </row>
    <row r="2040" spans="11:12">
      <c r="K2040">
        <v>0</v>
      </c>
      <c r="L2040">
        <v>2229</v>
      </c>
    </row>
    <row r="2041" spans="11:12">
      <c r="K2041">
        <v>0</v>
      </c>
      <c r="L2041">
        <v>2230</v>
      </c>
    </row>
    <row r="2042" spans="11:12">
      <c r="K2042">
        <v>0</v>
      </c>
      <c r="L2042">
        <v>2231</v>
      </c>
    </row>
    <row r="2043" spans="11:12">
      <c r="K2043">
        <v>0</v>
      </c>
      <c r="L2043">
        <v>2232</v>
      </c>
    </row>
    <row r="2044" spans="11:12">
      <c r="K2044">
        <v>0</v>
      </c>
      <c r="L2044">
        <v>2233</v>
      </c>
    </row>
    <row r="2045" spans="11:12">
      <c r="K2045">
        <v>0</v>
      </c>
      <c r="L2045">
        <v>2234</v>
      </c>
    </row>
    <row r="2046" spans="11:12">
      <c r="K2046">
        <v>0</v>
      </c>
      <c r="L2046">
        <v>2235</v>
      </c>
    </row>
    <row r="2047" spans="11:12">
      <c r="K2047">
        <v>0</v>
      </c>
      <c r="L2047">
        <v>2236</v>
      </c>
    </row>
    <row r="2048" spans="11:12">
      <c r="K2048">
        <v>0</v>
      </c>
      <c r="L2048">
        <v>2237</v>
      </c>
    </row>
    <row r="2049" spans="11:12">
      <c r="K2049">
        <v>0</v>
      </c>
      <c r="L2049">
        <v>2238</v>
      </c>
    </row>
    <row r="2050" spans="11:12">
      <c r="K2050">
        <v>0</v>
      </c>
      <c r="L2050">
        <v>2239</v>
      </c>
    </row>
    <row r="2051" spans="11:12">
      <c r="K2051">
        <v>0</v>
      </c>
      <c r="L2051">
        <v>2240</v>
      </c>
    </row>
    <row r="2052" spans="11:12">
      <c r="K2052">
        <v>0</v>
      </c>
      <c r="L2052">
        <v>2241</v>
      </c>
    </row>
    <row r="2053" spans="11:12">
      <c r="K2053">
        <v>0</v>
      </c>
      <c r="L2053">
        <v>2242</v>
      </c>
    </row>
    <row r="2054" spans="11:12">
      <c r="K2054">
        <v>0</v>
      </c>
      <c r="L2054">
        <v>2243</v>
      </c>
    </row>
    <row r="2055" spans="11:12">
      <c r="K2055">
        <v>0</v>
      </c>
      <c r="L2055">
        <v>2244</v>
      </c>
    </row>
    <row r="2056" spans="11:12">
      <c r="K2056">
        <v>0</v>
      </c>
      <c r="L2056">
        <v>2245</v>
      </c>
    </row>
    <row r="2057" spans="11:12">
      <c r="K2057">
        <v>0</v>
      </c>
      <c r="L2057">
        <v>2246</v>
      </c>
    </row>
    <row r="2058" spans="11:12">
      <c r="K2058">
        <v>0</v>
      </c>
      <c r="L2058">
        <v>2247</v>
      </c>
    </row>
    <row r="2059" spans="11:12">
      <c r="K2059">
        <v>0</v>
      </c>
      <c r="L2059">
        <v>2248</v>
      </c>
    </row>
    <row r="2060" spans="11:12">
      <c r="K2060">
        <v>0</v>
      </c>
      <c r="L2060">
        <v>2249</v>
      </c>
    </row>
    <row r="2061" spans="11:12">
      <c r="K2061">
        <v>0</v>
      </c>
      <c r="L2061">
        <v>2250</v>
      </c>
    </row>
    <row r="2062" spans="11:12">
      <c r="K2062">
        <v>0</v>
      </c>
      <c r="L2062">
        <v>2251</v>
      </c>
    </row>
    <row r="2063" spans="11:12">
      <c r="K2063">
        <v>0</v>
      </c>
      <c r="L2063">
        <v>2252</v>
      </c>
    </row>
    <row r="2064" spans="11:12">
      <c r="K2064">
        <v>0</v>
      </c>
      <c r="L2064">
        <v>2253</v>
      </c>
    </row>
    <row r="2065" spans="11:12">
      <c r="K2065">
        <v>0</v>
      </c>
      <c r="L2065">
        <v>2254</v>
      </c>
    </row>
    <row r="2066" spans="11:12">
      <c r="K2066">
        <v>0</v>
      </c>
      <c r="L2066">
        <v>2255</v>
      </c>
    </row>
    <row r="2067" spans="11:12">
      <c r="K2067">
        <v>0</v>
      </c>
      <c r="L2067">
        <v>2256</v>
      </c>
    </row>
    <row r="2068" spans="11:12">
      <c r="K2068">
        <v>0</v>
      </c>
      <c r="L2068">
        <v>2257</v>
      </c>
    </row>
    <row r="2069" spans="11:12">
      <c r="K2069">
        <v>0</v>
      </c>
      <c r="L2069">
        <v>2258</v>
      </c>
    </row>
    <row r="2070" spans="11:12">
      <c r="K2070">
        <v>0</v>
      </c>
      <c r="L2070">
        <v>2259</v>
      </c>
    </row>
    <row r="2071" spans="11:12">
      <c r="K2071">
        <v>0</v>
      </c>
      <c r="L2071">
        <v>2260</v>
      </c>
    </row>
    <row r="2072" spans="11:12">
      <c r="K2072">
        <v>0</v>
      </c>
      <c r="L2072">
        <v>2261</v>
      </c>
    </row>
    <row r="2073" spans="11:12">
      <c r="K2073">
        <v>0</v>
      </c>
      <c r="L2073">
        <v>2262</v>
      </c>
    </row>
    <row r="2074" spans="11:12">
      <c r="K2074">
        <v>0</v>
      </c>
      <c r="L2074">
        <v>2263</v>
      </c>
    </row>
    <row r="2075" spans="11:12">
      <c r="K2075">
        <v>0</v>
      </c>
      <c r="L2075">
        <v>2264</v>
      </c>
    </row>
    <row r="2076" spans="11:12">
      <c r="K2076">
        <v>0</v>
      </c>
      <c r="L2076">
        <v>2265</v>
      </c>
    </row>
    <row r="2077" spans="11:12">
      <c r="K2077">
        <v>0</v>
      </c>
      <c r="L2077">
        <v>2266</v>
      </c>
    </row>
    <row r="2078" spans="11:12">
      <c r="K2078">
        <v>0</v>
      </c>
      <c r="L2078">
        <v>2267</v>
      </c>
    </row>
    <row r="2079" spans="11:12">
      <c r="K2079">
        <v>0</v>
      </c>
      <c r="L2079">
        <v>2268</v>
      </c>
    </row>
    <row r="2080" spans="11:12">
      <c r="K2080">
        <v>0</v>
      </c>
      <c r="L2080">
        <v>2269</v>
      </c>
    </row>
    <row r="2081" spans="11:12">
      <c r="K2081">
        <v>0</v>
      </c>
      <c r="L2081">
        <v>2270</v>
      </c>
    </row>
    <row r="2082" spans="11:12">
      <c r="K2082">
        <v>0</v>
      </c>
      <c r="L2082">
        <v>2271</v>
      </c>
    </row>
    <row r="2083" spans="11:12">
      <c r="K2083">
        <v>0</v>
      </c>
      <c r="L2083">
        <v>2272</v>
      </c>
    </row>
    <row r="2084" spans="11:12">
      <c r="K2084">
        <v>0</v>
      </c>
      <c r="L2084">
        <v>2273</v>
      </c>
    </row>
    <row r="2085" spans="11:12">
      <c r="K2085">
        <v>0</v>
      </c>
      <c r="L2085">
        <v>2274</v>
      </c>
    </row>
    <row r="2086" spans="11:12">
      <c r="K2086">
        <v>0</v>
      </c>
      <c r="L2086">
        <v>2275</v>
      </c>
    </row>
    <row r="2087" spans="11:12">
      <c r="K2087">
        <v>0</v>
      </c>
      <c r="L2087">
        <v>2276</v>
      </c>
    </row>
    <row r="2088" spans="11:12">
      <c r="K2088">
        <v>0</v>
      </c>
      <c r="L2088">
        <v>2277</v>
      </c>
    </row>
    <row r="2089" spans="11:12">
      <c r="K2089">
        <v>0</v>
      </c>
      <c r="L2089">
        <v>2278</v>
      </c>
    </row>
    <row r="2090" spans="11:12">
      <c r="K2090">
        <v>0</v>
      </c>
      <c r="L2090">
        <v>2279</v>
      </c>
    </row>
    <row r="2091" spans="11:12">
      <c r="K2091">
        <v>0</v>
      </c>
      <c r="L2091">
        <v>2280</v>
      </c>
    </row>
    <row r="2092" spans="11:12">
      <c r="K2092">
        <v>0</v>
      </c>
      <c r="L2092">
        <v>2281</v>
      </c>
    </row>
    <row r="2093" spans="11:12">
      <c r="K2093">
        <v>0</v>
      </c>
      <c r="L2093">
        <v>2282</v>
      </c>
    </row>
    <row r="2094" spans="11:12">
      <c r="K2094">
        <v>0</v>
      </c>
      <c r="L2094">
        <v>2283</v>
      </c>
    </row>
    <row r="2095" spans="11:12">
      <c r="K2095">
        <v>0</v>
      </c>
      <c r="L2095">
        <v>2284</v>
      </c>
    </row>
    <row r="2096" spans="11:12">
      <c r="K2096">
        <v>0</v>
      </c>
      <c r="L2096">
        <v>2285</v>
      </c>
    </row>
    <row r="2097" spans="11:12">
      <c r="K2097">
        <v>0</v>
      </c>
      <c r="L2097">
        <v>2286</v>
      </c>
    </row>
    <row r="2098" spans="11:12">
      <c r="K2098">
        <v>0</v>
      </c>
      <c r="L2098">
        <v>2287</v>
      </c>
    </row>
    <row r="2099" spans="11:12">
      <c r="K2099">
        <v>0</v>
      </c>
      <c r="L2099">
        <v>2288</v>
      </c>
    </row>
    <row r="2100" spans="11:12">
      <c r="K2100">
        <v>0</v>
      </c>
      <c r="L2100">
        <v>2289</v>
      </c>
    </row>
    <row r="2101" spans="11:12">
      <c r="K2101">
        <v>0</v>
      </c>
      <c r="L2101">
        <v>2290</v>
      </c>
    </row>
    <row r="2102" spans="11:12">
      <c r="K2102">
        <v>0</v>
      </c>
      <c r="L2102">
        <v>2291</v>
      </c>
    </row>
    <row r="2103" spans="11:12">
      <c r="K2103">
        <v>0</v>
      </c>
      <c r="L2103">
        <v>2292</v>
      </c>
    </row>
    <row r="2104" spans="11:12">
      <c r="K2104">
        <v>0</v>
      </c>
      <c r="L2104">
        <v>2293</v>
      </c>
    </row>
    <row r="2105" spans="11:12">
      <c r="K2105">
        <v>0</v>
      </c>
      <c r="L2105">
        <v>2294</v>
      </c>
    </row>
    <row r="2106" spans="11:12">
      <c r="K2106">
        <v>0</v>
      </c>
      <c r="L2106">
        <v>2295</v>
      </c>
    </row>
    <row r="2107" spans="11:12">
      <c r="K2107">
        <v>0</v>
      </c>
      <c r="L2107">
        <v>2296</v>
      </c>
    </row>
    <row r="2108" spans="11:12">
      <c r="K2108">
        <v>0</v>
      </c>
      <c r="L2108">
        <v>2297</v>
      </c>
    </row>
    <row r="2109" spans="11:12">
      <c r="K2109">
        <v>0</v>
      </c>
      <c r="L2109">
        <v>2298</v>
      </c>
    </row>
    <row r="2110" spans="11:12">
      <c r="K2110">
        <v>0</v>
      </c>
      <c r="L2110">
        <v>2299</v>
      </c>
    </row>
    <row r="2111" spans="11:12">
      <c r="K2111">
        <v>0</v>
      </c>
      <c r="L2111">
        <v>2300</v>
      </c>
    </row>
    <row r="2112" spans="11:12">
      <c r="K2112">
        <v>0</v>
      </c>
      <c r="L2112">
        <v>2301</v>
      </c>
    </row>
    <row r="2113" spans="11:12">
      <c r="K2113">
        <v>0</v>
      </c>
      <c r="L2113">
        <v>2302</v>
      </c>
    </row>
    <row r="2114" spans="11:12">
      <c r="K2114">
        <v>0</v>
      </c>
      <c r="L2114">
        <v>2303</v>
      </c>
    </row>
    <row r="2115" spans="11:12">
      <c r="K2115">
        <v>0</v>
      </c>
      <c r="L2115">
        <v>2304</v>
      </c>
    </row>
    <row r="2116" spans="11:12">
      <c r="K2116">
        <v>0</v>
      </c>
      <c r="L2116">
        <v>2305</v>
      </c>
    </row>
    <row r="2117" spans="11:12">
      <c r="K2117">
        <v>0</v>
      </c>
      <c r="L2117">
        <v>2306</v>
      </c>
    </row>
    <row r="2118" spans="11:12">
      <c r="K2118">
        <v>0</v>
      </c>
      <c r="L2118">
        <v>2307</v>
      </c>
    </row>
    <row r="2119" spans="11:12">
      <c r="K2119">
        <v>0</v>
      </c>
      <c r="L2119">
        <v>2308</v>
      </c>
    </row>
    <row r="2120" spans="11:12">
      <c r="K2120">
        <v>0</v>
      </c>
      <c r="L2120">
        <v>2309</v>
      </c>
    </row>
    <row r="2121" spans="11:12">
      <c r="K2121">
        <v>0</v>
      </c>
      <c r="L2121">
        <v>2310</v>
      </c>
    </row>
    <row r="2122" spans="11:12">
      <c r="K2122">
        <v>0</v>
      </c>
      <c r="L2122">
        <v>2311</v>
      </c>
    </row>
    <row r="2123" spans="11:12">
      <c r="K2123">
        <v>0</v>
      </c>
      <c r="L2123">
        <v>2312</v>
      </c>
    </row>
    <row r="2124" spans="11:12">
      <c r="K2124">
        <v>0</v>
      </c>
      <c r="L2124">
        <v>2313</v>
      </c>
    </row>
    <row r="2125" spans="11:12">
      <c r="K2125">
        <v>0</v>
      </c>
      <c r="L2125">
        <v>2314</v>
      </c>
    </row>
    <row r="2126" spans="11:12">
      <c r="K2126">
        <v>0</v>
      </c>
      <c r="L2126">
        <v>2315</v>
      </c>
    </row>
    <row r="2127" spans="11:12">
      <c r="K2127">
        <v>0</v>
      </c>
      <c r="L2127">
        <v>2316</v>
      </c>
    </row>
    <row r="2128" spans="11:12">
      <c r="K2128">
        <v>0</v>
      </c>
      <c r="L2128">
        <v>2317</v>
      </c>
    </row>
    <row r="2129" spans="11:12">
      <c r="K2129">
        <v>0</v>
      </c>
      <c r="L2129">
        <v>2318</v>
      </c>
    </row>
    <row r="2130" spans="11:12">
      <c r="K2130">
        <v>0</v>
      </c>
      <c r="L2130">
        <v>2319</v>
      </c>
    </row>
    <row r="2131" spans="11:12">
      <c r="K2131">
        <v>0</v>
      </c>
      <c r="L2131">
        <v>2320</v>
      </c>
    </row>
    <row r="2132" spans="11:12">
      <c r="K2132">
        <v>0</v>
      </c>
      <c r="L2132">
        <v>2321</v>
      </c>
    </row>
    <row r="2133" spans="11:12">
      <c r="K2133">
        <v>0</v>
      </c>
      <c r="L2133">
        <v>2322</v>
      </c>
    </row>
    <row r="2134" spans="11:12">
      <c r="K2134">
        <v>0</v>
      </c>
      <c r="L2134">
        <v>2323</v>
      </c>
    </row>
    <row r="2135" spans="11:12">
      <c r="K2135">
        <v>0</v>
      </c>
      <c r="L2135">
        <v>2324</v>
      </c>
    </row>
    <row r="2136" spans="11:12">
      <c r="K2136">
        <v>0</v>
      </c>
      <c r="L2136">
        <v>2325</v>
      </c>
    </row>
    <row r="2137" spans="11:12">
      <c r="K2137">
        <v>0</v>
      </c>
      <c r="L2137">
        <v>2326</v>
      </c>
    </row>
    <row r="2138" spans="11:12">
      <c r="K2138">
        <v>0</v>
      </c>
      <c r="L2138">
        <v>2327</v>
      </c>
    </row>
    <row r="2139" spans="11:12">
      <c r="K2139">
        <v>0</v>
      </c>
      <c r="L2139">
        <v>2328</v>
      </c>
    </row>
    <row r="2140" spans="11:12">
      <c r="K2140">
        <v>0</v>
      </c>
      <c r="L2140">
        <v>2329</v>
      </c>
    </row>
    <row r="2141" spans="11:12">
      <c r="K2141">
        <v>0</v>
      </c>
      <c r="L2141">
        <v>2330</v>
      </c>
    </row>
    <row r="2142" spans="11:12">
      <c r="K2142">
        <v>0</v>
      </c>
      <c r="L2142">
        <v>2331</v>
      </c>
    </row>
    <row r="2143" spans="11:12">
      <c r="K2143">
        <v>0</v>
      </c>
      <c r="L2143">
        <v>2332</v>
      </c>
    </row>
    <row r="2144" spans="11:12">
      <c r="K2144">
        <v>0</v>
      </c>
      <c r="L2144">
        <v>2333</v>
      </c>
    </row>
    <row r="2145" spans="11:12">
      <c r="K2145">
        <v>0</v>
      </c>
      <c r="L2145">
        <v>2334</v>
      </c>
    </row>
    <row r="2146" spans="11:12">
      <c r="K2146">
        <v>0</v>
      </c>
      <c r="L2146">
        <v>2335</v>
      </c>
    </row>
    <row r="2147" spans="11:12">
      <c r="K2147">
        <v>0</v>
      </c>
      <c r="L2147">
        <v>2336</v>
      </c>
    </row>
    <row r="2148" spans="11:12">
      <c r="K2148">
        <v>0</v>
      </c>
      <c r="L2148">
        <v>2337</v>
      </c>
    </row>
    <row r="2149" spans="11:12">
      <c r="K2149">
        <v>0</v>
      </c>
      <c r="L2149">
        <v>2338</v>
      </c>
    </row>
    <row r="2150" spans="11:12">
      <c r="K2150">
        <v>0</v>
      </c>
      <c r="L2150">
        <v>2339</v>
      </c>
    </row>
    <row r="2151" spans="11:12">
      <c r="K2151">
        <v>0</v>
      </c>
      <c r="L2151">
        <v>2340</v>
      </c>
    </row>
    <row r="2152" spans="11:12">
      <c r="K2152">
        <v>0</v>
      </c>
      <c r="L2152">
        <v>2341</v>
      </c>
    </row>
    <row r="2153" spans="11:12">
      <c r="K2153">
        <v>0</v>
      </c>
      <c r="L2153">
        <v>2342</v>
      </c>
    </row>
    <row r="2154" spans="11:12">
      <c r="K2154">
        <v>0</v>
      </c>
      <c r="L2154">
        <v>2343</v>
      </c>
    </row>
    <row r="2155" spans="11:12">
      <c r="K2155">
        <v>0</v>
      </c>
      <c r="L2155">
        <v>2344</v>
      </c>
    </row>
    <row r="2156" spans="11:12">
      <c r="K2156">
        <v>0</v>
      </c>
      <c r="L2156">
        <v>2345</v>
      </c>
    </row>
    <row r="2157" spans="11:12">
      <c r="K2157">
        <v>0</v>
      </c>
      <c r="L2157">
        <v>2346</v>
      </c>
    </row>
    <row r="2158" spans="11:12">
      <c r="K2158">
        <v>0</v>
      </c>
      <c r="L2158">
        <v>2347</v>
      </c>
    </row>
    <row r="2159" spans="11:12">
      <c r="K2159">
        <v>0</v>
      </c>
      <c r="L2159">
        <v>2348</v>
      </c>
    </row>
    <row r="2160" spans="11:12">
      <c r="K2160">
        <v>0</v>
      </c>
      <c r="L2160">
        <v>2349</v>
      </c>
    </row>
    <row r="2161" spans="11:12">
      <c r="K2161">
        <v>0</v>
      </c>
      <c r="L2161">
        <v>2350</v>
      </c>
    </row>
    <row r="2162" spans="11:12">
      <c r="K2162">
        <v>0</v>
      </c>
      <c r="L2162">
        <v>2351</v>
      </c>
    </row>
    <row r="2163" spans="11:12">
      <c r="K2163">
        <v>0</v>
      </c>
      <c r="L2163">
        <v>2352</v>
      </c>
    </row>
    <row r="2164" spans="11:12">
      <c r="K2164">
        <v>0</v>
      </c>
      <c r="L2164">
        <v>2353</v>
      </c>
    </row>
    <row r="2165" spans="11:12">
      <c r="K2165">
        <v>0</v>
      </c>
      <c r="L2165">
        <v>2354</v>
      </c>
    </row>
    <row r="2166" spans="11:12">
      <c r="K2166">
        <v>0</v>
      </c>
      <c r="L2166">
        <v>2355</v>
      </c>
    </row>
    <row r="2167" spans="11:12">
      <c r="K2167">
        <v>0</v>
      </c>
      <c r="L2167">
        <v>2356</v>
      </c>
    </row>
    <row r="2168" spans="11:12">
      <c r="K2168">
        <v>0</v>
      </c>
      <c r="L2168">
        <v>2357</v>
      </c>
    </row>
    <row r="2169" spans="11:12">
      <c r="K2169">
        <v>0</v>
      </c>
      <c r="L2169">
        <v>2358</v>
      </c>
    </row>
    <row r="2170" spans="11:12">
      <c r="K2170">
        <v>0</v>
      </c>
      <c r="L2170">
        <v>2359</v>
      </c>
    </row>
    <row r="2171" spans="11:12">
      <c r="K2171">
        <v>0</v>
      </c>
      <c r="L2171">
        <v>2360</v>
      </c>
    </row>
    <row r="2172" spans="11:12">
      <c r="K2172">
        <v>0</v>
      </c>
      <c r="L2172">
        <v>2361</v>
      </c>
    </row>
    <row r="2173" spans="11:12">
      <c r="K2173">
        <v>0</v>
      </c>
      <c r="L2173">
        <v>2362</v>
      </c>
    </row>
    <row r="2174" spans="11:12">
      <c r="K2174">
        <v>0</v>
      </c>
      <c r="L2174">
        <v>2363</v>
      </c>
    </row>
    <row r="2175" spans="11:12">
      <c r="K2175">
        <v>0</v>
      </c>
      <c r="L2175">
        <v>2364</v>
      </c>
    </row>
    <row r="2176" spans="11:12">
      <c r="K2176">
        <v>0</v>
      </c>
      <c r="L2176">
        <v>2365</v>
      </c>
    </row>
    <row r="2177" spans="11:12">
      <c r="K2177">
        <v>0</v>
      </c>
      <c r="L2177">
        <v>2366</v>
      </c>
    </row>
    <row r="2178" spans="11:12">
      <c r="K2178">
        <v>0</v>
      </c>
      <c r="L2178">
        <v>2367</v>
      </c>
    </row>
    <row r="2179" spans="11:12">
      <c r="K2179">
        <v>0</v>
      </c>
      <c r="L2179">
        <v>2368</v>
      </c>
    </row>
    <row r="2180" spans="11:12">
      <c r="K2180">
        <v>0</v>
      </c>
      <c r="L2180">
        <v>2369</v>
      </c>
    </row>
    <row r="2181" spans="11:12">
      <c r="K2181">
        <v>0</v>
      </c>
      <c r="L2181">
        <v>2370</v>
      </c>
    </row>
    <row r="2182" spans="11:12">
      <c r="K2182">
        <v>0</v>
      </c>
      <c r="L2182">
        <v>2371</v>
      </c>
    </row>
    <row r="2183" spans="11:12">
      <c r="K2183">
        <v>0</v>
      </c>
      <c r="L2183">
        <v>2372</v>
      </c>
    </row>
    <row r="2184" spans="11:12">
      <c r="K2184">
        <v>0</v>
      </c>
      <c r="L2184">
        <v>2373</v>
      </c>
    </row>
    <row r="2185" spans="11:12">
      <c r="K2185">
        <v>0</v>
      </c>
      <c r="L2185">
        <v>2374</v>
      </c>
    </row>
    <row r="2186" spans="11:12">
      <c r="K2186">
        <v>0</v>
      </c>
      <c r="L2186">
        <v>2375</v>
      </c>
    </row>
    <row r="2187" spans="11:12">
      <c r="K2187">
        <v>0</v>
      </c>
      <c r="L2187">
        <v>2376</v>
      </c>
    </row>
    <row r="2188" spans="11:12">
      <c r="K2188">
        <v>0</v>
      </c>
      <c r="L2188">
        <v>2377</v>
      </c>
    </row>
    <row r="2189" spans="11:12">
      <c r="K2189">
        <v>0</v>
      </c>
      <c r="L2189">
        <v>2378</v>
      </c>
    </row>
    <row r="2190" spans="11:12">
      <c r="K2190">
        <v>0</v>
      </c>
      <c r="L2190">
        <v>2379</v>
      </c>
    </row>
    <row r="2191" spans="11:12">
      <c r="K2191">
        <v>0</v>
      </c>
      <c r="L2191">
        <v>2380</v>
      </c>
    </row>
    <row r="2192" spans="11:12">
      <c r="K2192">
        <v>0</v>
      </c>
      <c r="L2192">
        <v>2381</v>
      </c>
    </row>
    <row r="2193" spans="11:12">
      <c r="K2193">
        <v>0</v>
      </c>
      <c r="L2193">
        <v>2382</v>
      </c>
    </row>
    <row r="2194" spans="11:12">
      <c r="K2194">
        <v>0</v>
      </c>
      <c r="L2194">
        <v>2383</v>
      </c>
    </row>
    <row r="2195" spans="11:12">
      <c r="K2195">
        <v>0</v>
      </c>
      <c r="L2195">
        <v>2384</v>
      </c>
    </row>
    <row r="2196" spans="11:12">
      <c r="K2196">
        <v>0</v>
      </c>
      <c r="L2196">
        <v>2385</v>
      </c>
    </row>
    <row r="2197" spans="11:12">
      <c r="K2197">
        <v>0</v>
      </c>
      <c r="L2197">
        <v>2386</v>
      </c>
    </row>
    <row r="2198" spans="11:12">
      <c r="K2198">
        <v>0</v>
      </c>
      <c r="L2198">
        <v>2387</v>
      </c>
    </row>
    <row r="2199" spans="11:12">
      <c r="K2199">
        <v>0</v>
      </c>
      <c r="L2199">
        <v>2388</v>
      </c>
    </row>
    <row r="2200" spans="11:12">
      <c r="K2200">
        <v>0</v>
      </c>
      <c r="L2200">
        <v>2389</v>
      </c>
    </row>
    <row r="2201" spans="11:12">
      <c r="K2201">
        <v>0</v>
      </c>
      <c r="L2201">
        <v>2390</v>
      </c>
    </row>
    <row r="2202" spans="11:12">
      <c r="K2202">
        <v>0</v>
      </c>
      <c r="L2202">
        <v>2391</v>
      </c>
    </row>
    <row r="2203" spans="11:12">
      <c r="K2203">
        <v>0</v>
      </c>
      <c r="L2203">
        <v>2392</v>
      </c>
    </row>
    <row r="2204" spans="11:12">
      <c r="K2204">
        <v>0</v>
      </c>
      <c r="L2204">
        <v>2393</v>
      </c>
    </row>
    <row r="2205" spans="11:12">
      <c r="K2205">
        <v>0</v>
      </c>
      <c r="L2205">
        <v>2394</v>
      </c>
    </row>
    <row r="2206" spans="11:12">
      <c r="K2206">
        <v>0</v>
      </c>
      <c r="L2206">
        <v>2395</v>
      </c>
    </row>
    <row r="2207" spans="11:12">
      <c r="K2207">
        <v>0</v>
      </c>
      <c r="L2207">
        <v>2396</v>
      </c>
    </row>
    <row r="2208" spans="11:12">
      <c r="K2208">
        <v>0</v>
      </c>
      <c r="L2208">
        <v>2397</v>
      </c>
    </row>
    <row r="2209" spans="11:12">
      <c r="K2209">
        <v>0</v>
      </c>
      <c r="L2209">
        <v>2398</v>
      </c>
    </row>
    <row r="2210" spans="11:12">
      <c r="K2210">
        <v>0</v>
      </c>
      <c r="L2210">
        <v>2399</v>
      </c>
    </row>
    <row r="2211" spans="11:12">
      <c r="K2211">
        <v>0</v>
      </c>
      <c r="L2211">
        <v>2400</v>
      </c>
    </row>
    <row r="2212" spans="11:12">
      <c r="K2212">
        <v>0</v>
      </c>
      <c r="L2212">
        <v>2401</v>
      </c>
    </row>
    <row r="2213" spans="11:12">
      <c r="K2213">
        <v>0</v>
      </c>
      <c r="L2213">
        <v>2402</v>
      </c>
    </row>
    <row r="2214" spans="11:12">
      <c r="K2214">
        <v>0</v>
      </c>
      <c r="L2214">
        <v>2403</v>
      </c>
    </row>
    <row r="2215" spans="11:12">
      <c r="K2215">
        <v>0</v>
      </c>
      <c r="L2215">
        <v>2404</v>
      </c>
    </row>
    <row r="2216" spans="11:12">
      <c r="K2216">
        <v>0</v>
      </c>
      <c r="L2216">
        <v>2405</v>
      </c>
    </row>
    <row r="2217" spans="11:12">
      <c r="K2217">
        <v>0</v>
      </c>
      <c r="L2217">
        <v>2406</v>
      </c>
    </row>
    <row r="2218" spans="11:12">
      <c r="K2218">
        <v>0</v>
      </c>
      <c r="L2218">
        <v>2407</v>
      </c>
    </row>
    <row r="2219" spans="11:12">
      <c r="K2219">
        <v>0</v>
      </c>
      <c r="L2219">
        <v>2408</v>
      </c>
    </row>
    <row r="2220" spans="11:12">
      <c r="K2220">
        <v>0</v>
      </c>
      <c r="L2220">
        <v>2409</v>
      </c>
    </row>
    <row r="2221" spans="11:12">
      <c r="K2221">
        <v>0</v>
      </c>
      <c r="L2221">
        <v>2410</v>
      </c>
    </row>
    <row r="2222" spans="11:12">
      <c r="K2222">
        <v>0</v>
      </c>
      <c r="L2222">
        <v>2411</v>
      </c>
    </row>
    <row r="2223" spans="11:12">
      <c r="K2223">
        <v>0</v>
      </c>
      <c r="L2223">
        <v>2412</v>
      </c>
    </row>
    <row r="2224" spans="11:12">
      <c r="K2224">
        <v>0</v>
      </c>
      <c r="L2224">
        <v>2413</v>
      </c>
    </row>
    <row r="2225" spans="11:12">
      <c r="K2225">
        <v>0</v>
      </c>
      <c r="L2225">
        <v>2414</v>
      </c>
    </row>
    <row r="2226" spans="11:12">
      <c r="K2226">
        <v>0</v>
      </c>
      <c r="L2226">
        <v>2415</v>
      </c>
    </row>
    <row r="2227" spans="11:12">
      <c r="K2227">
        <v>0</v>
      </c>
      <c r="L2227">
        <v>2416</v>
      </c>
    </row>
    <row r="2228" spans="11:12">
      <c r="K2228">
        <v>0</v>
      </c>
      <c r="L2228">
        <v>2417</v>
      </c>
    </row>
    <row r="2229" spans="11:12">
      <c r="K2229">
        <v>0</v>
      </c>
      <c r="L2229">
        <v>2418</v>
      </c>
    </row>
    <row r="2230" spans="11:12">
      <c r="K2230">
        <v>0</v>
      </c>
      <c r="L2230">
        <v>2419</v>
      </c>
    </row>
    <row r="2231" spans="11:12">
      <c r="K2231">
        <v>0</v>
      </c>
      <c r="L2231">
        <v>2420</v>
      </c>
    </row>
    <row r="2232" spans="11:12">
      <c r="K2232">
        <v>0</v>
      </c>
      <c r="L2232">
        <v>2421</v>
      </c>
    </row>
    <row r="2233" spans="11:12">
      <c r="K2233">
        <v>0</v>
      </c>
      <c r="L2233">
        <v>2422</v>
      </c>
    </row>
    <row r="2234" spans="11:12">
      <c r="K2234">
        <v>0</v>
      </c>
      <c r="L2234">
        <v>2423</v>
      </c>
    </row>
    <row r="2235" spans="11:12">
      <c r="K2235">
        <v>0</v>
      </c>
      <c r="L2235">
        <v>2424</v>
      </c>
    </row>
    <row r="2236" spans="11:12">
      <c r="K2236">
        <v>0</v>
      </c>
      <c r="L2236">
        <v>2425</v>
      </c>
    </row>
    <row r="2237" spans="11:12">
      <c r="K2237">
        <v>0</v>
      </c>
      <c r="L2237">
        <v>2426</v>
      </c>
    </row>
    <row r="2238" spans="11:12">
      <c r="K2238">
        <v>0</v>
      </c>
      <c r="L2238">
        <v>2427</v>
      </c>
    </row>
    <row r="2239" spans="11:12">
      <c r="K2239">
        <v>0</v>
      </c>
      <c r="L2239">
        <v>2428</v>
      </c>
    </row>
    <row r="2240" spans="11:12">
      <c r="K2240">
        <v>0</v>
      </c>
      <c r="L2240">
        <v>2429</v>
      </c>
    </row>
    <row r="2241" spans="11:12">
      <c r="K2241">
        <v>0</v>
      </c>
      <c r="L2241">
        <v>2430</v>
      </c>
    </row>
    <row r="2242" spans="11:12">
      <c r="K2242">
        <v>0</v>
      </c>
      <c r="L2242">
        <v>2431</v>
      </c>
    </row>
    <row r="2243" spans="11:12">
      <c r="K2243">
        <v>0</v>
      </c>
      <c r="L2243">
        <v>2432</v>
      </c>
    </row>
    <row r="2244" spans="11:12">
      <c r="K2244">
        <v>0</v>
      </c>
      <c r="L2244">
        <v>2433</v>
      </c>
    </row>
    <row r="2245" spans="11:12">
      <c r="K2245">
        <v>0</v>
      </c>
      <c r="L2245">
        <v>2434</v>
      </c>
    </row>
    <row r="2246" spans="11:12">
      <c r="K2246">
        <v>0</v>
      </c>
      <c r="L2246">
        <v>2435</v>
      </c>
    </row>
    <row r="2247" spans="11:12">
      <c r="K2247">
        <v>0</v>
      </c>
      <c r="L2247">
        <v>2436</v>
      </c>
    </row>
    <row r="2248" spans="11:12">
      <c r="K2248">
        <v>0</v>
      </c>
      <c r="L2248">
        <v>2437</v>
      </c>
    </row>
    <row r="2249" spans="11:12">
      <c r="K2249">
        <v>0</v>
      </c>
      <c r="L2249">
        <v>2438</v>
      </c>
    </row>
    <row r="2250" spans="11:12">
      <c r="K2250">
        <v>0</v>
      </c>
      <c r="L2250">
        <v>2439</v>
      </c>
    </row>
    <row r="2251" spans="11:12">
      <c r="K2251">
        <v>0</v>
      </c>
      <c r="L2251">
        <v>2440</v>
      </c>
    </row>
    <row r="2252" spans="11:12">
      <c r="K2252">
        <v>0</v>
      </c>
      <c r="L2252">
        <v>2441</v>
      </c>
    </row>
    <row r="2253" spans="11:12">
      <c r="K2253">
        <v>0</v>
      </c>
      <c r="L2253">
        <v>2442</v>
      </c>
    </row>
    <row r="2254" spans="11:12">
      <c r="K2254">
        <v>0</v>
      </c>
      <c r="L2254">
        <v>2443</v>
      </c>
    </row>
    <row r="2255" spans="11:12">
      <c r="K2255">
        <v>0</v>
      </c>
      <c r="L2255">
        <v>2444</v>
      </c>
    </row>
    <row r="2256" spans="11:12">
      <c r="K2256">
        <v>0</v>
      </c>
      <c r="L2256">
        <v>2445</v>
      </c>
    </row>
    <row r="2257" spans="11:12">
      <c r="K2257">
        <v>0</v>
      </c>
      <c r="L2257">
        <v>2446</v>
      </c>
    </row>
    <row r="2258" spans="11:12">
      <c r="K2258">
        <v>0</v>
      </c>
      <c r="L2258">
        <v>2447</v>
      </c>
    </row>
    <row r="2259" spans="11:12">
      <c r="K2259">
        <v>0</v>
      </c>
      <c r="L2259">
        <v>2448</v>
      </c>
    </row>
    <row r="2260" spans="11:12">
      <c r="K2260">
        <v>0</v>
      </c>
      <c r="L2260">
        <v>2449</v>
      </c>
    </row>
    <row r="2261" spans="11:12">
      <c r="K2261">
        <v>0</v>
      </c>
      <c r="L2261">
        <v>2450</v>
      </c>
    </row>
    <row r="2262" spans="11:12">
      <c r="K2262">
        <v>0</v>
      </c>
      <c r="L2262">
        <v>2451</v>
      </c>
    </row>
    <row r="2263" spans="11:12">
      <c r="K2263">
        <v>0</v>
      </c>
      <c r="L2263">
        <v>2452</v>
      </c>
    </row>
    <row r="2264" spans="11:12">
      <c r="K2264">
        <v>0</v>
      </c>
      <c r="L2264">
        <v>2453</v>
      </c>
    </row>
    <row r="2265" spans="11:12">
      <c r="K2265">
        <v>0</v>
      </c>
      <c r="L2265">
        <v>2454</v>
      </c>
    </row>
    <row r="2266" spans="11:12">
      <c r="K2266">
        <v>0</v>
      </c>
      <c r="L2266">
        <v>2455</v>
      </c>
    </row>
    <row r="2267" spans="11:12">
      <c r="K2267">
        <v>0</v>
      </c>
      <c r="L2267">
        <v>2456</v>
      </c>
    </row>
    <row r="2268" spans="11:12">
      <c r="K2268">
        <v>0</v>
      </c>
      <c r="L2268">
        <v>2457</v>
      </c>
    </row>
    <row r="2269" spans="11:12">
      <c r="K2269">
        <v>0</v>
      </c>
      <c r="L2269">
        <v>2458</v>
      </c>
    </row>
    <row r="2270" spans="11:12">
      <c r="K2270">
        <v>0</v>
      </c>
      <c r="L2270">
        <v>2459</v>
      </c>
    </row>
    <row r="2271" spans="11:12">
      <c r="K2271">
        <v>0</v>
      </c>
      <c r="L2271">
        <v>2460</v>
      </c>
    </row>
    <row r="2272" spans="11:12">
      <c r="K2272">
        <v>0</v>
      </c>
      <c r="L2272">
        <v>2461</v>
      </c>
    </row>
    <row r="2273" spans="11:12">
      <c r="K2273">
        <v>0</v>
      </c>
      <c r="L2273">
        <v>2462</v>
      </c>
    </row>
    <row r="2274" spans="11:12">
      <c r="K2274">
        <v>0</v>
      </c>
      <c r="L2274">
        <v>2463</v>
      </c>
    </row>
    <row r="2275" spans="11:12">
      <c r="K2275">
        <v>0</v>
      </c>
      <c r="L2275">
        <v>2464</v>
      </c>
    </row>
    <row r="2276" spans="11:12">
      <c r="K2276">
        <v>0</v>
      </c>
      <c r="L2276">
        <v>2465</v>
      </c>
    </row>
    <row r="2277" spans="11:12">
      <c r="K2277">
        <v>0</v>
      </c>
      <c r="L2277">
        <v>2466</v>
      </c>
    </row>
    <row r="2278" spans="11:12">
      <c r="K2278">
        <v>0</v>
      </c>
      <c r="L2278">
        <v>2467</v>
      </c>
    </row>
    <row r="2279" spans="11:12">
      <c r="K2279">
        <v>0</v>
      </c>
      <c r="L2279">
        <v>2468</v>
      </c>
    </row>
    <row r="2280" spans="11:12">
      <c r="K2280">
        <v>0</v>
      </c>
      <c r="L2280">
        <v>2469</v>
      </c>
    </row>
    <row r="2281" spans="11:12">
      <c r="K2281">
        <v>0</v>
      </c>
      <c r="L2281">
        <v>2470</v>
      </c>
    </row>
    <row r="2282" spans="11:12">
      <c r="K2282">
        <v>0</v>
      </c>
      <c r="L2282">
        <v>2471</v>
      </c>
    </row>
    <row r="2283" spans="11:12">
      <c r="K2283">
        <v>0</v>
      </c>
      <c r="L2283">
        <v>2472</v>
      </c>
    </row>
    <row r="2284" spans="11:12">
      <c r="K2284">
        <v>0</v>
      </c>
      <c r="L2284">
        <v>2473</v>
      </c>
    </row>
    <row r="2285" spans="11:12">
      <c r="K2285">
        <v>0</v>
      </c>
      <c r="L2285">
        <v>2474</v>
      </c>
    </row>
    <row r="2286" spans="11:12">
      <c r="K2286">
        <v>0</v>
      </c>
      <c r="L2286">
        <v>2475</v>
      </c>
    </row>
    <row r="2287" spans="11:12">
      <c r="K2287">
        <v>0</v>
      </c>
      <c r="L2287">
        <v>2476</v>
      </c>
    </row>
    <row r="2288" spans="11:12">
      <c r="K2288">
        <v>0</v>
      </c>
      <c r="L2288">
        <v>2477</v>
      </c>
    </row>
    <row r="2289" spans="11:12">
      <c r="K2289">
        <v>0</v>
      </c>
      <c r="L2289">
        <v>2478</v>
      </c>
    </row>
    <row r="2290" spans="11:12">
      <c r="K2290">
        <v>0</v>
      </c>
      <c r="L2290">
        <v>2479</v>
      </c>
    </row>
    <row r="2291" spans="11:12">
      <c r="K2291">
        <v>0</v>
      </c>
      <c r="L2291">
        <v>2480</v>
      </c>
    </row>
    <row r="2292" spans="11:12">
      <c r="K2292">
        <v>0</v>
      </c>
      <c r="L2292">
        <v>2481</v>
      </c>
    </row>
    <row r="2293" spans="11:12">
      <c r="K2293">
        <v>0</v>
      </c>
      <c r="L2293">
        <v>2482</v>
      </c>
    </row>
    <row r="2294" spans="11:12">
      <c r="K2294">
        <v>0</v>
      </c>
      <c r="L2294">
        <v>2483</v>
      </c>
    </row>
    <row r="2295" spans="11:12">
      <c r="K2295">
        <v>0</v>
      </c>
      <c r="L2295">
        <v>2484</v>
      </c>
    </row>
    <row r="2296" spans="11:12">
      <c r="K2296">
        <v>0</v>
      </c>
      <c r="L2296">
        <v>2485</v>
      </c>
    </row>
    <row r="2297" spans="11:12">
      <c r="K2297">
        <v>0</v>
      </c>
      <c r="L2297">
        <v>2486</v>
      </c>
    </row>
    <row r="2298" spans="11:12">
      <c r="K2298">
        <v>0</v>
      </c>
      <c r="L2298">
        <v>2487</v>
      </c>
    </row>
    <row r="2299" spans="11:12">
      <c r="K2299">
        <v>0</v>
      </c>
      <c r="L2299">
        <v>2488</v>
      </c>
    </row>
    <row r="2300" spans="11:12">
      <c r="K2300">
        <v>0</v>
      </c>
      <c r="L2300">
        <v>2489</v>
      </c>
    </row>
    <row r="2301" spans="11:12">
      <c r="K2301">
        <v>0</v>
      </c>
      <c r="L2301">
        <v>2490</v>
      </c>
    </row>
    <row r="2302" spans="11:12">
      <c r="K2302">
        <v>0</v>
      </c>
      <c r="L2302">
        <v>2491</v>
      </c>
    </row>
    <row r="2303" spans="11:12">
      <c r="K2303">
        <v>0</v>
      </c>
      <c r="L2303">
        <v>2492</v>
      </c>
    </row>
    <row r="2304" spans="11:12">
      <c r="K2304">
        <v>0</v>
      </c>
      <c r="L2304">
        <v>2493</v>
      </c>
    </row>
    <row r="2305" spans="11:12">
      <c r="K2305">
        <v>0</v>
      </c>
      <c r="L2305">
        <v>2494</v>
      </c>
    </row>
    <row r="2306" spans="11:12">
      <c r="K2306">
        <v>0</v>
      </c>
      <c r="L2306">
        <v>2495</v>
      </c>
    </row>
    <row r="2307" spans="11:12">
      <c r="K2307">
        <v>0</v>
      </c>
      <c r="L2307">
        <v>2496</v>
      </c>
    </row>
    <row r="2308" spans="11:12">
      <c r="K2308">
        <v>0</v>
      </c>
      <c r="L2308">
        <v>2497</v>
      </c>
    </row>
    <row r="2309" spans="11:12">
      <c r="K2309">
        <v>0</v>
      </c>
      <c r="L2309">
        <v>2498</v>
      </c>
    </row>
    <row r="2310" spans="11:12">
      <c r="K2310">
        <v>0</v>
      </c>
      <c r="L2310">
        <v>2499</v>
      </c>
    </row>
    <row r="2311" spans="11:12">
      <c r="K2311">
        <v>0</v>
      </c>
      <c r="L2311">
        <v>2500</v>
      </c>
    </row>
    <row r="2312" spans="11:12">
      <c r="K2312">
        <v>0</v>
      </c>
      <c r="L2312">
        <v>2501</v>
      </c>
    </row>
    <row r="2313" spans="11:12">
      <c r="K2313">
        <v>0</v>
      </c>
      <c r="L2313">
        <v>2502</v>
      </c>
    </row>
    <row r="2314" spans="11:12">
      <c r="K2314">
        <v>0</v>
      </c>
      <c r="L2314">
        <v>2503</v>
      </c>
    </row>
    <row r="2315" spans="11:12">
      <c r="K2315">
        <v>0</v>
      </c>
      <c r="L2315">
        <v>2504</v>
      </c>
    </row>
    <row r="2316" spans="11:12">
      <c r="K2316">
        <v>0</v>
      </c>
      <c r="L2316">
        <v>2505</v>
      </c>
    </row>
    <row r="2317" spans="11:12">
      <c r="K2317">
        <v>0</v>
      </c>
      <c r="L2317">
        <v>2506</v>
      </c>
    </row>
    <row r="2318" spans="11:12">
      <c r="K2318">
        <v>0</v>
      </c>
      <c r="L2318">
        <v>2507</v>
      </c>
    </row>
    <row r="2319" spans="11:12">
      <c r="K2319">
        <v>0</v>
      </c>
      <c r="L2319">
        <v>2508</v>
      </c>
    </row>
    <row r="2320" spans="11:12">
      <c r="K2320">
        <v>0</v>
      </c>
      <c r="L2320">
        <v>2509</v>
      </c>
    </row>
    <row r="2321" spans="11:12">
      <c r="K2321">
        <v>0</v>
      </c>
      <c r="L2321">
        <v>2510</v>
      </c>
    </row>
    <row r="2322" spans="11:12">
      <c r="K2322">
        <v>0</v>
      </c>
      <c r="L2322">
        <v>2511</v>
      </c>
    </row>
    <row r="2323" spans="11:12">
      <c r="K2323">
        <v>0</v>
      </c>
      <c r="L2323">
        <v>2512</v>
      </c>
    </row>
    <row r="2324" spans="11:12">
      <c r="K2324">
        <v>0</v>
      </c>
      <c r="L2324">
        <v>2513</v>
      </c>
    </row>
    <row r="2325" spans="11:12">
      <c r="K2325">
        <v>0</v>
      </c>
      <c r="L2325">
        <v>2514</v>
      </c>
    </row>
    <row r="2326" spans="11:12">
      <c r="K2326">
        <v>0</v>
      </c>
      <c r="L2326">
        <v>2515</v>
      </c>
    </row>
    <row r="2327" spans="11:12">
      <c r="K2327">
        <v>0</v>
      </c>
      <c r="L2327">
        <v>2516</v>
      </c>
    </row>
    <row r="2328" spans="11:12">
      <c r="K2328">
        <v>0</v>
      </c>
      <c r="L2328">
        <v>2517</v>
      </c>
    </row>
    <row r="2329" spans="11:12">
      <c r="K2329">
        <v>0</v>
      </c>
      <c r="L2329">
        <v>2518</v>
      </c>
    </row>
    <row r="2330" spans="11:12">
      <c r="K2330">
        <v>0</v>
      </c>
      <c r="L2330">
        <v>2519</v>
      </c>
    </row>
    <row r="2331" spans="11:12">
      <c r="K2331">
        <v>0</v>
      </c>
      <c r="L2331">
        <v>2520</v>
      </c>
    </row>
    <row r="2332" spans="11:12">
      <c r="K2332">
        <v>0</v>
      </c>
      <c r="L2332">
        <v>2521</v>
      </c>
    </row>
    <row r="2333" spans="11:12">
      <c r="K2333">
        <v>0</v>
      </c>
      <c r="L2333">
        <v>2522</v>
      </c>
    </row>
    <row r="2334" spans="11:12">
      <c r="K2334">
        <v>0</v>
      </c>
      <c r="L2334">
        <v>2523</v>
      </c>
    </row>
    <row r="2335" spans="11:12">
      <c r="K2335">
        <v>0</v>
      </c>
      <c r="L2335">
        <v>2524</v>
      </c>
    </row>
    <row r="2336" spans="11:12">
      <c r="K2336">
        <v>0</v>
      </c>
      <c r="L2336">
        <v>2525</v>
      </c>
    </row>
    <row r="2337" spans="11:12">
      <c r="K2337">
        <v>0</v>
      </c>
      <c r="L2337">
        <v>2526</v>
      </c>
    </row>
    <row r="2338" spans="11:12">
      <c r="K2338">
        <v>0</v>
      </c>
      <c r="L2338">
        <v>2527</v>
      </c>
    </row>
    <row r="2339" spans="11:12">
      <c r="K2339">
        <v>0</v>
      </c>
      <c r="L2339">
        <v>2528</v>
      </c>
    </row>
    <row r="2340" spans="11:12">
      <c r="K2340">
        <v>0</v>
      </c>
      <c r="L2340">
        <v>2529</v>
      </c>
    </row>
    <row r="2341" spans="11:12">
      <c r="K2341">
        <v>0</v>
      </c>
      <c r="L2341">
        <v>2530</v>
      </c>
    </row>
    <row r="2342" spans="11:12">
      <c r="K2342">
        <v>0</v>
      </c>
      <c r="L2342">
        <v>2531</v>
      </c>
    </row>
    <row r="2343" spans="11:12">
      <c r="K2343">
        <v>0</v>
      </c>
      <c r="L2343">
        <v>2532</v>
      </c>
    </row>
    <row r="2344" spans="11:12">
      <c r="K2344">
        <v>0</v>
      </c>
      <c r="L2344">
        <v>2533</v>
      </c>
    </row>
    <row r="2345" spans="11:12">
      <c r="K2345">
        <v>0</v>
      </c>
      <c r="L2345">
        <v>2534</v>
      </c>
    </row>
    <row r="2346" spans="11:12">
      <c r="K2346">
        <v>0</v>
      </c>
      <c r="L2346">
        <v>2535</v>
      </c>
    </row>
    <row r="2347" spans="11:12">
      <c r="K2347">
        <v>0</v>
      </c>
      <c r="L2347">
        <v>2536</v>
      </c>
    </row>
    <row r="2348" spans="11:12">
      <c r="K2348">
        <v>0</v>
      </c>
      <c r="L2348">
        <v>2537</v>
      </c>
    </row>
    <row r="2349" spans="11:12">
      <c r="K2349">
        <v>0</v>
      </c>
      <c r="L2349">
        <v>2538</v>
      </c>
    </row>
    <row r="2350" spans="11:12">
      <c r="K2350">
        <v>0</v>
      </c>
      <c r="L2350">
        <v>2539</v>
      </c>
    </row>
    <row r="2351" spans="11:12">
      <c r="K2351">
        <v>0</v>
      </c>
      <c r="L2351">
        <v>2540</v>
      </c>
    </row>
    <row r="2352" spans="11:12">
      <c r="K2352">
        <v>0</v>
      </c>
      <c r="L2352">
        <v>2541</v>
      </c>
    </row>
    <row r="2353" spans="11:12">
      <c r="K2353">
        <v>0</v>
      </c>
      <c r="L2353">
        <v>2542</v>
      </c>
    </row>
    <row r="2354" spans="11:12">
      <c r="K2354">
        <v>0</v>
      </c>
      <c r="L2354">
        <v>2543</v>
      </c>
    </row>
    <row r="2355" spans="11:12">
      <c r="K2355">
        <v>0</v>
      </c>
      <c r="L2355">
        <v>2544</v>
      </c>
    </row>
    <row r="2356" spans="11:12">
      <c r="K2356">
        <v>0</v>
      </c>
      <c r="L2356">
        <v>2545</v>
      </c>
    </row>
    <row r="2357" spans="11:12">
      <c r="K2357">
        <v>0</v>
      </c>
      <c r="L2357">
        <v>2546</v>
      </c>
    </row>
    <row r="2358" spans="11:12">
      <c r="K2358">
        <v>0</v>
      </c>
      <c r="L2358">
        <v>2547</v>
      </c>
    </row>
    <row r="2359" spans="11:12">
      <c r="K2359">
        <v>0</v>
      </c>
      <c r="L2359">
        <v>2548</v>
      </c>
    </row>
    <row r="2360" spans="11:12">
      <c r="K2360">
        <v>0</v>
      </c>
      <c r="L2360">
        <v>2549</v>
      </c>
    </row>
    <row r="2361" spans="11:12">
      <c r="K2361">
        <v>0</v>
      </c>
      <c r="L2361">
        <v>2550</v>
      </c>
    </row>
    <row r="2362" spans="11:12">
      <c r="K2362">
        <v>0</v>
      </c>
      <c r="L2362">
        <v>2551</v>
      </c>
    </row>
    <row r="2363" spans="11:12">
      <c r="K2363">
        <v>0</v>
      </c>
      <c r="L2363">
        <v>2552</v>
      </c>
    </row>
    <row r="2364" spans="11:12">
      <c r="K2364">
        <v>0</v>
      </c>
      <c r="L2364">
        <v>2553</v>
      </c>
    </row>
    <row r="2365" spans="11:12">
      <c r="K2365">
        <v>0</v>
      </c>
      <c r="L2365">
        <v>2554</v>
      </c>
    </row>
    <row r="2366" spans="11:12">
      <c r="K2366">
        <v>0</v>
      </c>
      <c r="L2366">
        <v>2555</v>
      </c>
    </row>
    <row r="2367" spans="11:12">
      <c r="K2367">
        <v>0</v>
      </c>
      <c r="L2367">
        <v>2556</v>
      </c>
    </row>
    <row r="2368" spans="11:12">
      <c r="K2368">
        <v>0</v>
      </c>
      <c r="L2368">
        <v>2557</v>
      </c>
    </row>
    <row r="2369" spans="11:12">
      <c r="K2369">
        <v>0</v>
      </c>
      <c r="L2369">
        <v>2558</v>
      </c>
    </row>
    <row r="2370" spans="11:12">
      <c r="K2370">
        <v>0</v>
      </c>
      <c r="L2370">
        <v>2559</v>
      </c>
    </row>
    <row r="2371" spans="11:12">
      <c r="K2371">
        <v>0</v>
      </c>
      <c r="L2371">
        <v>2560</v>
      </c>
    </row>
    <row r="2372" spans="11:12">
      <c r="K2372">
        <v>0</v>
      </c>
      <c r="L2372">
        <v>2561</v>
      </c>
    </row>
    <row r="2373" spans="11:12">
      <c r="K2373">
        <v>0</v>
      </c>
      <c r="L2373">
        <v>2562</v>
      </c>
    </row>
    <row r="2374" spans="11:12">
      <c r="K2374">
        <v>0</v>
      </c>
      <c r="L2374">
        <v>2563</v>
      </c>
    </row>
    <row r="2375" spans="11:12">
      <c r="K2375">
        <v>0</v>
      </c>
      <c r="L2375">
        <v>2564</v>
      </c>
    </row>
    <row r="2376" spans="11:12">
      <c r="K2376">
        <v>0</v>
      </c>
      <c r="L2376">
        <v>2565</v>
      </c>
    </row>
    <row r="2377" spans="11:12">
      <c r="K2377">
        <v>0</v>
      </c>
      <c r="L2377">
        <v>2566</v>
      </c>
    </row>
    <row r="2378" spans="11:12">
      <c r="K2378">
        <v>0</v>
      </c>
      <c r="L2378">
        <v>2567</v>
      </c>
    </row>
    <row r="2379" spans="11:12">
      <c r="K2379">
        <v>0</v>
      </c>
      <c r="L2379">
        <v>2568</v>
      </c>
    </row>
    <row r="2380" spans="11:12">
      <c r="K2380">
        <v>0</v>
      </c>
      <c r="L2380">
        <v>2569</v>
      </c>
    </row>
    <row r="2381" spans="11:12">
      <c r="K2381">
        <v>0</v>
      </c>
      <c r="L2381">
        <v>2570</v>
      </c>
    </row>
    <row r="2382" spans="11:12">
      <c r="K2382">
        <v>0</v>
      </c>
      <c r="L2382">
        <v>2571</v>
      </c>
    </row>
    <row r="2383" spans="11:12">
      <c r="K2383">
        <v>0</v>
      </c>
      <c r="L2383">
        <v>2572</v>
      </c>
    </row>
    <row r="2384" spans="11:12">
      <c r="K2384">
        <v>0</v>
      </c>
      <c r="L2384">
        <v>2573</v>
      </c>
    </row>
    <row r="2385" spans="11:12">
      <c r="K2385">
        <v>0</v>
      </c>
      <c r="L2385">
        <v>2574</v>
      </c>
    </row>
    <row r="2386" spans="11:12">
      <c r="K2386">
        <v>0</v>
      </c>
      <c r="L2386">
        <v>2575</v>
      </c>
    </row>
    <row r="2387" spans="11:12">
      <c r="K2387">
        <v>0</v>
      </c>
      <c r="L2387">
        <v>2576</v>
      </c>
    </row>
    <row r="2388" spans="11:12">
      <c r="K2388">
        <v>0</v>
      </c>
      <c r="L2388">
        <v>2577</v>
      </c>
    </row>
    <row r="2389" spans="11:12">
      <c r="K2389">
        <v>0</v>
      </c>
      <c r="L2389">
        <v>2578</v>
      </c>
    </row>
    <row r="2390" spans="11:12">
      <c r="K2390">
        <v>0</v>
      </c>
      <c r="L2390">
        <v>2579</v>
      </c>
    </row>
    <row r="2391" spans="11:12">
      <c r="K2391">
        <v>0</v>
      </c>
      <c r="L2391">
        <v>2580</v>
      </c>
    </row>
    <row r="2392" spans="11:12">
      <c r="K2392">
        <v>0</v>
      </c>
      <c r="L2392">
        <v>2581</v>
      </c>
    </row>
    <row r="2393" spans="11:12">
      <c r="K2393">
        <v>0</v>
      </c>
      <c r="L2393">
        <v>2582</v>
      </c>
    </row>
    <row r="2394" spans="11:12">
      <c r="K2394">
        <v>0</v>
      </c>
      <c r="L2394">
        <v>2583</v>
      </c>
    </row>
    <row r="2395" spans="11:12">
      <c r="K2395">
        <v>0</v>
      </c>
      <c r="L2395">
        <v>2584</v>
      </c>
    </row>
    <row r="2396" spans="11:12">
      <c r="K2396">
        <v>0</v>
      </c>
      <c r="L2396">
        <v>2585</v>
      </c>
    </row>
    <row r="2397" spans="11:12">
      <c r="K2397">
        <v>0</v>
      </c>
      <c r="L2397">
        <v>2586</v>
      </c>
    </row>
    <row r="2398" spans="11:12">
      <c r="K2398">
        <v>0</v>
      </c>
      <c r="L2398">
        <v>2587</v>
      </c>
    </row>
    <row r="2399" spans="11:12">
      <c r="K2399">
        <v>0</v>
      </c>
      <c r="L2399">
        <v>2588</v>
      </c>
    </row>
    <row r="2400" spans="11:12">
      <c r="K2400">
        <v>0</v>
      </c>
      <c r="L2400">
        <v>2589</v>
      </c>
    </row>
    <row r="2401" spans="11:12">
      <c r="K2401">
        <v>0</v>
      </c>
      <c r="L2401">
        <v>2590</v>
      </c>
    </row>
    <row r="2402" spans="11:12">
      <c r="K2402">
        <v>0</v>
      </c>
      <c r="L2402">
        <v>2591</v>
      </c>
    </row>
    <row r="2403" spans="11:12">
      <c r="K2403">
        <v>0</v>
      </c>
      <c r="L2403">
        <v>2592</v>
      </c>
    </row>
    <row r="2404" spans="11:12">
      <c r="K2404">
        <v>0</v>
      </c>
      <c r="L2404">
        <v>2593</v>
      </c>
    </row>
    <row r="2405" spans="11:12">
      <c r="K2405">
        <v>0</v>
      </c>
      <c r="L2405">
        <v>2594</v>
      </c>
    </row>
    <row r="2406" spans="11:12">
      <c r="K2406">
        <v>0</v>
      </c>
      <c r="L2406">
        <v>2595</v>
      </c>
    </row>
    <row r="2407" spans="11:12">
      <c r="K2407">
        <v>0</v>
      </c>
      <c r="L2407">
        <v>2596</v>
      </c>
    </row>
    <row r="2408" spans="11:12">
      <c r="K2408">
        <v>0</v>
      </c>
      <c r="L2408">
        <v>2597</v>
      </c>
    </row>
    <row r="2409" spans="11:12">
      <c r="K2409">
        <v>0</v>
      </c>
      <c r="L2409">
        <v>2598</v>
      </c>
    </row>
    <row r="2410" spans="11:12">
      <c r="K2410">
        <v>0</v>
      </c>
      <c r="L2410">
        <v>2599</v>
      </c>
    </row>
    <row r="2411" spans="11:12">
      <c r="K2411">
        <v>0</v>
      </c>
      <c r="L2411">
        <v>2600</v>
      </c>
    </row>
    <row r="2412" spans="11:12">
      <c r="K2412">
        <v>0</v>
      </c>
      <c r="L2412">
        <v>2601</v>
      </c>
    </row>
    <row r="2413" spans="11:12">
      <c r="K2413">
        <v>0</v>
      </c>
      <c r="L2413">
        <v>2602</v>
      </c>
    </row>
    <row r="2414" spans="11:12">
      <c r="K2414">
        <v>0</v>
      </c>
      <c r="L2414">
        <v>2603</v>
      </c>
    </row>
    <row r="2415" spans="11:12">
      <c r="K2415">
        <v>0</v>
      </c>
      <c r="L2415">
        <v>2604</v>
      </c>
    </row>
    <row r="2416" spans="11:12">
      <c r="K2416">
        <v>0</v>
      </c>
      <c r="L2416">
        <v>2605</v>
      </c>
    </row>
    <row r="2417" spans="11:12">
      <c r="K2417">
        <v>0</v>
      </c>
      <c r="L2417">
        <v>2606</v>
      </c>
    </row>
    <row r="2418" spans="11:12">
      <c r="K2418">
        <v>0</v>
      </c>
      <c r="L2418">
        <v>2607</v>
      </c>
    </row>
    <row r="2419" spans="11:12">
      <c r="K2419">
        <v>0</v>
      </c>
      <c r="L2419">
        <v>2608</v>
      </c>
    </row>
    <row r="2420" spans="11:12">
      <c r="K2420">
        <v>0</v>
      </c>
      <c r="L2420">
        <v>2609</v>
      </c>
    </row>
    <row r="2421" spans="11:12">
      <c r="K2421">
        <v>0</v>
      </c>
      <c r="L2421">
        <v>2610</v>
      </c>
    </row>
    <row r="2422" spans="11:12">
      <c r="K2422">
        <v>0</v>
      </c>
      <c r="L2422">
        <v>2611</v>
      </c>
    </row>
    <row r="2423" spans="11:12">
      <c r="K2423">
        <v>0</v>
      </c>
      <c r="L2423">
        <v>2612</v>
      </c>
    </row>
    <row r="2424" spans="11:12">
      <c r="K2424">
        <v>0</v>
      </c>
      <c r="L2424">
        <v>2613</v>
      </c>
    </row>
    <row r="2425" spans="11:12">
      <c r="K2425">
        <v>0</v>
      </c>
      <c r="L2425">
        <v>2614</v>
      </c>
    </row>
    <row r="2426" spans="11:12">
      <c r="K2426">
        <v>0</v>
      </c>
      <c r="L2426">
        <v>2615</v>
      </c>
    </row>
    <row r="2427" spans="11:12">
      <c r="K2427">
        <v>0</v>
      </c>
      <c r="L2427">
        <v>2616</v>
      </c>
    </row>
    <row r="2428" spans="11:12">
      <c r="K2428">
        <v>0</v>
      </c>
      <c r="L2428">
        <v>2617</v>
      </c>
    </row>
    <row r="2429" spans="11:12">
      <c r="K2429">
        <v>0</v>
      </c>
      <c r="L2429">
        <v>2618</v>
      </c>
    </row>
    <row r="2430" spans="11:12">
      <c r="K2430">
        <v>0</v>
      </c>
      <c r="L2430">
        <v>2619</v>
      </c>
    </row>
    <row r="2431" spans="11:12">
      <c r="K2431">
        <v>0</v>
      </c>
      <c r="L2431">
        <v>2620</v>
      </c>
    </row>
    <row r="2432" spans="11:12">
      <c r="K2432">
        <v>0</v>
      </c>
      <c r="L2432">
        <v>2621</v>
      </c>
    </row>
    <row r="2433" spans="11:12">
      <c r="K2433">
        <v>0</v>
      </c>
      <c r="L2433">
        <v>2622</v>
      </c>
    </row>
    <row r="2434" spans="11:12">
      <c r="K2434">
        <v>0</v>
      </c>
      <c r="L2434">
        <v>2623</v>
      </c>
    </row>
    <row r="2435" spans="11:12">
      <c r="K2435">
        <v>0</v>
      </c>
      <c r="L2435">
        <v>2624</v>
      </c>
    </row>
    <row r="2436" spans="11:12">
      <c r="K2436">
        <v>0</v>
      </c>
      <c r="L2436">
        <v>2625</v>
      </c>
    </row>
    <row r="2437" spans="11:12">
      <c r="K2437">
        <v>0</v>
      </c>
      <c r="L2437">
        <v>2626</v>
      </c>
    </row>
    <row r="2438" spans="11:12">
      <c r="K2438">
        <v>0</v>
      </c>
      <c r="L2438">
        <v>2627</v>
      </c>
    </row>
    <row r="2439" spans="11:12">
      <c r="K2439">
        <v>0</v>
      </c>
      <c r="L2439">
        <v>2628</v>
      </c>
    </row>
    <row r="2440" spans="11:12">
      <c r="K2440">
        <v>0</v>
      </c>
      <c r="L2440">
        <v>2629</v>
      </c>
    </row>
    <row r="2441" spans="11:12">
      <c r="K2441">
        <v>0</v>
      </c>
      <c r="L2441">
        <v>2630</v>
      </c>
    </row>
    <row r="2442" spans="11:12">
      <c r="K2442">
        <v>0</v>
      </c>
      <c r="L2442">
        <v>2631</v>
      </c>
    </row>
    <row r="2443" spans="11:12">
      <c r="K2443">
        <v>0</v>
      </c>
      <c r="L2443">
        <v>2632</v>
      </c>
    </row>
    <row r="2444" spans="11:12">
      <c r="K2444">
        <v>0</v>
      </c>
      <c r="L2444">
        <v>2633</v>
      </c>
    </row>
    <row r="2445" spans="11:12">
      <c r="K2445">
        <v>0</v>
      </c>
      <c r="L2445">
        <v>2634</v>
      </c>
    </row>
    <row r="2446" spans="11:12">
      <c r="K2446">
        <v>0</v>
      </c>
      <c r="L2446">
        <v>2635</v>
      </c>
    </row>
    <row r="2447" spans="11:12">
      <c r="K2447">
        <v>0</v>
      </c>
      <c r="L2447">
        <v>2636</v>
      </c>
    </row>
    <row r="2448" spans="11:12">
      <c r="K2448">
        <v>0</v>
      </c>
      <c r="L2448">
        <v>2637</v>
      </c>
    </row>
    <row r="2449" spans="11:12">
      <c r="K2449">
        <v>0</v>
      </c>
      <c r="L2449">
        <v>2638</v>
      </c>
    </row>
    <row r="2450" spans="11:12">
      <c r="K2450">
        <v>0</v>
      </c>
      <c r="L2450">
        <v>2639</v>
      </c>
    </row>
    <row r="2451" spans="11:12">
      <c r="K2451">
        <v>0</v>
      </c>
      <c r="L2451">
        <v>2640</v>
      </c>
    </row>
    <row r="2452" spans="11:12">
      <c r="K2452">
        <v>0</v>
      </c>
      <c r="L2452">
        <v>2641</v>
      </c>
    </row>
    <row r="2453" spans="11:12">
      <c r="K2453">
        <v>0</v>
      </c>
      <c r="L2453">
        <v>2642</v>
      </c>
    </row>
    <row r="2454" spans="11:12">
      <c r="K2454">
        <v>0</v>
      </c>
      <c r="L2454">
        <v>2643</v>
      </c>
    </row>
    <row r="2455" spans="11:12">
      <c r="K2455">
        <v>0</v>
      </c>
      <c r="L2455">
        <v>2644</v>
      </c>
    </row>
    <row r="2456" spans="11:12">
      <c r="K2456">
        <v>0</v>
      </c>
      <c r="L2456">
        <v>2645</v>
      </c>
    </row>
    <row r="2457" spans="11:12">
      <c r="K2457" t="s">
        <v>1767</v>
      </c>
      <c r="L2457">
        <v>2647</v>
      </c>
    </row>
    <row r="2458" spans="11:12">
      <c r="K2458" t="s">
        <v>1798</v>
      </c>
      <c r="L2458">
        <v>2649</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74797-8E80-4D80-B1F4-03959D9C3BE0}">
  <sheetPr codeName="Sheet33"/>
  <dimension ref="A1"/>
  <sheetViews>
    <sheetView workbookViewId="0"/>
  </sheetViews>
  <sheetFormatPr defaultRowHeight="12.7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4">
    <pageSetUpPr fitToPage="1"/>
  </sheetPr>
  <dimension ref="A1:B22"/>
  <sheetViews>
    <sheetView workbookViewId="0"/>
  </sheetViews>
  <sheetFormatPr defaultColWidth="9.140625" defaultRowHeight="15" customHeight="1"/>
  <cols>
    <col min="1" max="1" width="16.140625" style="32" customWidth="1"/>
    <col min="2" max="2" width="26.5703125" style="32" customWidth="1"/>
    <col min="3" max="16384" width="9.140625" style="32"/>
  </cols>
  <sheetData>
    <row r="1" spans="1:2" ht="15" customHeight="1">
      <c r="A1" s="32" t="s">
        <v>1781</v>
      </c>
    </row>
    <row r="3" spans="1:2" ht="15" customHeight="1">
      <c r="A3" s="174" t="s">
        <v>1782</v>
      </c>
      <c r="B3" s="250" t="s">
        <v>59</v>
      </c>
    </row>
    <row r="4" spans="1:2" ht="15" customHeight="1">
      <c r="B4" s="250" t="s">
        <v>60</v>
      </c>
    </row>
    <row r="5" spans="1:2" ht="15" customHeight="1">
      <c r="B5" s="250" t="s">
        <v>61</v>
      </c>
    </row>
    <row r="6" spans="1:2" ht="15" customHeight="1">
      <c r="B6" s="250" t="s">
        <v>62</v>
      </c>
    </row>
    <row r="7" spans="1:2" ht="15" customHeight="1">
      <c r="B7" s="250" t="s">
        <v>254</v>
      </c>
    </row>
    <row r="8" spans="1:2" ht="15" customHeight="1">
      <c r="B8" s="250" t="s">
        <v>64</v>
      </c>
    </row>
    <row r="9" spans="1:2" ht="15" customHeight="1">
      <c r="B9" s="250" t="s">
        <v>65</v>
      </c>
    </row>
    <row r="10" spans="1:2" ht="15" customHeight="1">
      <c r="B10" s="250" t="s">
        <v>66</v>
      </c>
    </row>
    <row r="11" spans="1:2" ht="15" customHeight="1">
      <c r="B11" s="250" t="s">
        <v>67</v>
      </c>
    </row>
    <row r="12" spans="1:2" ht="15" customHeight="1">
      <c r="B12" s="251" t="s">
        <v>313</v>
      </c>
    </row>
    <row r="15" spans="1:2" ht="15" customHeight="1">
      <c r="A15" s="174" t="s">
        <v>1783</v>
      </c>
      <c r="B15" s="251" t="s">
        <v>71</v>
      </c>
    </row>
    <row r="16" spans="1:2" ht="15" customHeight="1">
      <c r="B16" s="251" t="s">
        <v>266</v>
      </c>
    </row>
    <row r="17" spans="1:2" ht="15" customHeight="1">
      <c r="B17" s="251" t="s">
        <v>73</v>
      </c>
    </row>
    <row r="18" spans="1:2" ht="15" customHeight="1">
      <c r="B18" s="251" t="s">
        <v>270</v>
      </c>
    </row>
    <row r="19" spans="1:2" ht="15" customHeight="1">
      <c r="B19" s="251" t="s">
        <v>271</v>
      </c>
    </row>
    <row r="21" spans="1:2" ht="15" customHeight="1">
      <c r="A21" s="174" t="s">
        <v>1784</v>
      </c>
      <c r="B21" s="251" t="s">
        <v>1785</v>
      </c>
    </row>
    <row r="22" spans="1:2" ht="15" customHeight="1">
      <c r="B22" s="251" t="s">
        <v>21</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AdaptiveCompressedXml id="971bd26385ca430f8b6067a81cbec049">H4sIAAAAAAAEAOy93a4gNo6gdx8g72D4ergjURRFDnpmkb+LBYIgwOx9g/rbONu2G7YnyeTVcpFHyiusVO7p7T5Wx9rNUZIWZGCqT1WdqTpV/kyR+ijy//o//s/f/Ov/7dvfffW/tB9+/Ob77/7+a/+v3Ndfte/K9/Wb7/7d33/9Tz91kK//9T/8l//Fb/7xf2rtp6/+Tf37rzX5XJEDSCwGFNz4nMwOOJn4kltxpF9/9T/Yt+3vv/5v/pX/6t/+8I397qv/2n5n35X29fi1vvrqNz/OX+2/bf2b7775afzGP3750fHjP7Tff//DT//45z/7h58cP/17++GnH//43T9+/v84fvjnLy2WlELv0GIeX5qhgqbowFm3HHypqvHrP/n/H7/Cf/99sT/7Tf7w49/Ur37659+PPwJ//dXffvzJ0n73u/+q1h/ajz9+9cP3/+vffx2//qp8/7t/+nb8FbrF5//79s//4H/zt/N//uw3/9vl7/6b8sM3P7Xxt/bxl2m/a9+27376x/Evwqr9fnzO/EOHrz983vzqv/vxp/nX/Yuf+ZOfG19xHX++77/98e9+/msc/8p/W+0n++234yd+BwH8L/8o84v+i7/4v3yBP65+2z/83FffjC95/v9X+6H+jQ/O/fLL//L5829/oPjTNz/987/98i9i+dXMr+cPv/LiK/0LX88ff2L8TX74F7L4q//N3/5Hyv5v2GNyPnIu0B16oJ4YskSG4KRT85Fa6UfY419nDx97C/bcNexl7xS7DOIoBiAsBNJdgVBjN+y9YDkT99Kvsxcee0v2/CXsxVaxO9+Amo0zl8bBK9QEvPMei5OQmI6wJ7/OHj32luzhJeylajwyuwzGToCKJci+eZBkvWOw5LAeYU9/nb342Fuyt/jyv3z+Xxt7lqqQ9+OQbUZA3MqIe0Wh95HqKROKxyPseffr8PGDbwkf3QJfDMLiI/Tc3KjBRyEugfIodK1oJqc55zPw+V+HLz34VvChXgJfY8wVR4pHxArkKYy6wxSsILHXjjmGM/Dhr8MnD74VfOGWUreNMFcpKqjNYzeqA8mDxcaeLCeuuZ65ZvHh1+HTB98Svltq3SRkIbUOsec06o2KkGOqYJpjdeZ8sEM5H21cMLtH34o+vib0xdZraRHUx3H4amIwVxpEqtF6qYO/dIa+Hb3x/Maavlti34h7krsmsOZH7KvoQLMEqNn8yPx6T3jo4N0QHP4ZjiV98ZrYVwKScINxxhYgLh0EQwNEaSlFHzjbGfo2FId/jmNN3y2xz2fnYgkKwddB3+ANLPQEAcVYjJqeyvs2JId/lmPdWcCX0JeUXbAk4FoaJW+RNmKfq9A5e3aRxLlyhr4NzeGf51jRh3TLyVsojdQPI6RW/Dx5R7nbG0NzMQwCueRwxu/ihufwT3Qs6bumswW5FqfVIE3bQYgMWryH6skFZ7FaP3Py4obo8M90rOm7Je9zVcVJZZCAYeR9KCCOCbz56FMpLtUz/QW4YTr8Ux1r+m7pbrHkemkDt+ZoxL48OMxpfFQljNqq5oHmGcmLG6rDP9expu+W/pZOPrfx54GCirPN34M2TiMAag81JC7hzI0LbrgOfK5jTd8tDS6cOGjOFdo4ZsfJKwjSHIOv4kNGtoKH8r4N14HPdazpi5fQV2JtKtYBmxuxjwKDtXnyWrAQu5LQmQ4X3HnM8VzHmr5r7vsyBtbM0GKrQDMDzNUYYpUScIRCtEP0bbgOfK5jSZ/ccuMSXMpBTSGzCpC0NOjrBaZj65p6qf1Q3rfhOvC5jjV9t9y4UHalWk7AnBKQjwWyizLyvs4j9yvM5RB9G64Dn+tY03fLjYs2o24dwYwbUBcC7W4cv46Ry3zU8bG8/yT6wobrwOc61vTdcuNCvurI8GaZwTyqjh4gp2BQo4SWm4v5UJdB2HAd+FzHmr5bblxaR59zGjWvH9keiRYQbgpOamtKxL4com/DdeBzHWv6brlxyW0+DeUIwVX8l1fk4xtnbKliYUmHTt4N14HPdazpu+XGJdZexXMC1ySM2CcIaiUCYw99fC+Fj1ebn0XfhusIz3Ws6UuX0JcJk1kauFGNo+pQhVx9AEdJc8paSzjTZRA2XEd4rmNNn9xCXyFpmjN0Lx2ohAw55ABd2vhPLGXfM5+hb8N1hOc6lvRd864jUHHFiYPMfcQ+Xw0sk31pNWhqPrhDU9PCzuiq5zrW9N1y21xj6nky53nOi9RAYL0nUG/Ra/OxtTMvKsOG6wjPdazpu+W2ObGTXGXUvMHxnKPRwIKN2Cc5IZMXVjlD34brCM91rOm75baZuxFVriCd5ty+msGic5BcICxWB4Rnal7acB3huY41fbfcNlMxdUYBiPPM+/rgsMUAMadKjlvxdKbmpQ3XEZ7rWNN3y21zL9RCbw7EZuwrnEESR7A538UCFtfOuA7acB3huY4Vff6aF5VmHDhPv1bcfFXkA4xYyKBBGnHrOeUzVQdtuI7wXMeSvnQNfeNkNYkdYusNSFAhu6TgfR3pX9fm8pnX5LThOui5jjV9t9y4aK1NsSF4SXnEPlYQsbkqIaTxTy/6sZXxs+jbcB30XMeSvmt6m0t2sacq0DF5oDDBQyHwVAK6ERXDqbxvw3XQcx1r+m6Jfa25QplmxOs45/fNIaY+Q6KMVUqJnNsZ+jZcBz3XsaTvGtNWs8boUofSbO4nKgiam0F33rtRB6t9HBryWfTtLOp4rmNN3y2xz/XihTBCiN7mm7Y+Yt9IAyl3sRCz5EP9fbThOui5jjV9t5i2XsxVrQG0zjkuVjvkJnOkVaw0il9z7dBewA3XQc91LOm7ZoaVSagpYIfgqAA5GvRZRWgkaigWLZ3psIobroOe61jTd8vJ21PLo7gQwMyDPnMJhCgOBNXN+xe2Q73NccN10HMda/puOXkTeVbnAjjHo+pwkUF8q1B6KjT+ETnU4xI3XAc917Gm75Yel9J6IjYBqyMAUhwciinCyAW5EWfWdqbqiBuuIz7Xsabvlh6XOMfjxhHxXBwIEroMGqwBd+EmGHEczGfo23Ad8bmONX239Liwdyn31EfEm5M0rCpI9DQ+St18csjuzPTIuOE64nMda/pueVHJMQeTL0sB26g6yHswRg+IsSgP/FjP9PfFDdcRn+tY03fLi0pNbUQ98tDbnBqexslrWTLkHhs6y93pmR6XuOE64nMda/queVEZnO8dDVxNk74+zuDaRhrox3ksvkq0MzOs4s5a8uc61vTdsp03ucokjOBcH9leSA1M58aEWrJvuaA7tDGBN1xHfK5jSZ+/xXXwOHdHaUtzMXkHas2BFiTwviFT6JXamaqDN1xHfK5jTd8trsMazyhXQWWEPQpOIc+lgeKYM/lWkM9UHbzhOuJzHUv6wi0nb1b0uWQDTzI3ZVGCjDmBBWE28/nUanLecB3xuY4VfXLNdujoM1dBhuIRR9WRwqx5C2ArLlDHmg9ti+EN18HPdazpu+XkjaHWqmGOCdc5sz4wKM8dlVYD5Yw1ncr7NlwHP9expO+a3mZsKYZW6Q9v2lKtIF+WdqSiIyMcRUc/09vMG66Dn+tY03dL7GvmQ2ndoIUQ5p62DhaZoDoM1oJRxkP0bbgOfq5jRR9fc+Pie6KmEiETEhB2B4os0Ltk7hxykkNVx4br4Oc61vTdEvuCudJ9lxHsmgOKc5KGzKWB2VBNipKeedPGG66Dn+tY03dLd6kIR5ejH+dt1HHyjsLXyDcY8a/gKHzpF0OCP4m+tOE6+LmONX23dJd270PrglBFE5COQ1e8CYx8MAZFGenfmc76tOE6+LmONX23dJc2JWw1lXHoljhPXj9q3jjHOBtV7th8OdNdmjZcBz/Xsabvmu5SSc2JyyPYuVF1qGbQThFiQ+9jyo3pTIdV2nAd/FzHmr5bukurD0qRHGQZyR+lIpBDN0BEdV1ZEQ/Fvg3XkZ7rWNEXr3nPO87a0HObO2KoAZknEEdhxD6tvZfmaqAz9G24jvRcx5K+cAt92LIL7BrU/PMkjQZmab5pIxonb8Iaz5i2tOE60nMda/puue/LSkmsO3BVR+mRg4CmrpAClZHd5h4/LgX7LPo2XEd6rmNN3y33fSzmsLcMvvo0at7g5quiUYQkFweUqZZ0KO/bcB3puY41fffc96EvXkfKV32f1y4dssYE7IIr5pJUPeN504brSM91rOm75b5PSPsADyGMUAfEXsBEOzAxNe9UXTtz4yIbriM917Gk72Pjxx8//6+NPk8llUQVkoURAGNPYDMUhtCJhDOVQ7vJZcN1pOc61vTdUnVE81wbMzQvc1fRKHyzpDrvncnGD3lfzpg22XAd6bmONX23VB06YlwLdVQdjgWoYwTt4qE6Eg0WLaQzXQay4TrScx3L7tJrtsVQ7401Imhzc1OWFrBYFVwKGkutktKhvG/DdchzHWv6bjl5mVkqFpmTc0fe10oEqRzBo1OXdZQeeMZ1yIbrkOc6VvSla/Z1oEsYSEfep27294X5ntfmkl6rKVntMZ55zysbrkOe61jTd0vsSylzUiTQooM+3wJkIgVGbobeY5dDVceG65DnOtb03VJ1FA6udx9A8rxt7mFO8nMj+cOOhT2JxDNThGTDdchzHWv6bnEdgpQSzofk+GVmfcqgRAkioyNNLhgdin0brkOe61jTd4vr8FJTHSU8uMx1bkyYCwLFA/pCyFh6iGe6DHTDdchzHWv6bultDs2rBkbo6gZ9tadx8ppBqc55P75fRc/Qt+E65LmONX239Db7hl177uB917mbvIDE5KB2dK701qScqXl1w3XIcx1r+m6ZnOu7oWSHoLGM5C+ggbAa+OTEWW2a9MzGBN1wHfJcx/K2+Zre5tqcxjYiXvVhnLwJFSynMNJADMVh9qGdqXl1w3Xocx1r+m657xuZXTPHBL6VDJSdgxwxQC9ZiFwvsRyib8N16HMdS/queVXURsXRe0Xg4AuQxzg9b4c6b2KSa5JO1bwbrkOf61jTd0vsM0zMOE7euaF8VB3dwDgQhBCrUO5N9BB9G65Dn+tY03eN63CN1VcDzSEBMU/6YgGnNbeQfadyqOrYcB36XMeavltcR6uhYI5zS2BjIBlVh3wpQrgXxtBrPzTHRTdchz7XsaTv41ObP37+Xxt9c9F1RWvg3Zzf53OGjJ6hBE5uNjZnPHPfNxds/zp+T3Ys8bumxSq5ZFJdhN7bwK8Lg1FXaFq0xsg19DOJ39yw/ev4PduxxC/dgh9LwNytTPLmfmhsoHHUHa2nWFwusR/K/OaK7V/H7+mOFX6qt+gOscpxDq/q5vHn0c3qA0MaH2ImX1s986B87tj+dfye71jjd8umwJqMhSSB1z5CYOsI5osBV0dGaDHrmVkuc8n2r+I3EsTH35K/WzYWSSmxaquDP0yj8m0ZJPk0Kt8m3pISxzOvO+aa7Q3+nvNYZ3+39LpYLcGkDeCK4/m+wyC76EB13jqPIj+lM7Pr56LtDf6e9VjxF+/ZGxONXR+nbkrZz3flDqSOSJi1R0Lynu0UfxvaY+SIj78lf7dYNx4pHmdTKDLnGqDzYBgQWukDP8kWwpntCXPZ9gZ/z3ys+bvGu6H31bkKEsuc5kcKOpiD2Mxl6jnSx7XYn8bfhvoYSeLjb8nfLeYNqVryEqE2HeevooG6HKELtZZnosGH6g+/4T5Gkvj4W/J3yzsjUSq9+gYluzbqXw4gc2uleg05UZFgZ2ZrzJXbG/w9+7Hm75aXRt7MNd8EQp17K0skyH7uECwjCsZUYy6n+NuwHyNJfPwt+bvl/qUGrF1H/ZFdndRRgrlXAXJn7HNpavaH9Iff0B8jSXz8Lfm7Rb+lrMk1bNBy6UDe5mQ1Gvw1qbWhtf5R9Xwafzv+wz//sebvFv8WYnasrUPhPptf2oiEKSGUipirU0l0qPfK7/gP//zHmr9b/JsTkTSXyLjGCch6BLEq4DG3pNlqOuV//Y7/8M9/LPnjW/xHixSYW4OYOAJhamC9z4dHnKJFitzOTLT3fsd/+Oc/1vzd4j9Co1ooFHDE8/7ZdVDsCN0LGmdrioe6//yO//DPfyz5u6b5mfPI+7JTwGoZKKiN+EcOUCTEyuxTODPZ2fsd/+Gf/1jzd0v8c6V7C1GAw7z1I5v+t+W5WyajFGH6+Ef9LP5wx3/45z/W/N3if7sGy14rRKsj/0uJIePsvq/FpeCZtR66f8Yd/+Gf/1jxx9fMPHBlgCbCo/5oFYhrAHEW54RdKlUb4qHZ9h53/Id//mPFX7qGP221Fh3nb/Fzvvj4DwskUgZ04z8y4p5cPXX+7vgP//zHmr9b8j8u3jRHHEdvmM+PuM7NMqP+yM51IR+SHrp/xh3/gc9/rPm7Jf8jctbUBajIHqhIB8uYoRM150r27eManU/jb8d/4PMfa/5u6b9ytXQ3h611N/tffBj8iRRw2K0U71E/LtL5NP52/Ac+/7Hm75b+K3IuV5r3L60bkCsCpl4h5EBdCmOjQ/fPuOM/8PmPNX+39F9h75a8T6ClR6DmCTRmhBJEk8wmrI+l1qfxt+M/8PmPNX+39F9VZ8XUzfvnOOJf9AJ5TkOwXilFcsmO1R87/gOf/1jyh7f0v1DgmqgFaGo0t/lmEGrj/JUQsHum0g69/wg7/gOf/1jyd03/i29d2LsCGGXw51Tm+/M5hQ1D9+LJTvnfsOM/8PmPNX+33P+5kEaRIQqIOjdLh7neLfZRf8RBZVIWO9T/F3b8Bz7/sebvlvu/koxynvNfyih9SVOD3ArNIQitNCb8xVODT+Nvx3/g8x9r/m55/+utMmVWcDTnPuNIArW5MCC06DAV6h9bzT6Nvx3/EZ7/WPN3y/3zKC9GkOsBsKKfXVcdRkDskEvLXdn5ng7dP4cd/xGe/1jy91FK/fHz/9r48y4jNioQnabZf+oHet2BrziO4ICBT90/hx3/EZ7/WPN3S/3hrbPr1oGdOqCaMyiTg1J6aFm5Nn9m8r0PO/4jPP+x5u+W+iOVZr19aT2tCGQz/pnqHAE9ChCOiqeGj4cd/xGe/1jzd0v9UdRitZH1FfN98JcbWIoGSGQ9uCz146ivT+Nvx3+E5z/W/N1Sf/RWUIwDqPdz3+UcfcpuSriR/zXhksuh+pd2/Ed4/mPJ3zX7Vr0Xr1YzcJnj76M10B48sHnTXih5OTR/g3b8R3j+Y83fLfVHcNwqhwLdOwPilsAKZxAprao0IX+o/4B2/Ed4/mPBH/pr4l+jkqWN0OcDMlAZJ7HlHKYENmGqXj+OGv40/nb8R3j+Y83fLfGPR5kxp1wBJmxALeRR+vYOsTirjC3Edoq/Hf9Bz3+s+bvl/sUwU8ZaYES7NN8fOZCWMyDWwR6Gjv0Ufzv+g57/WPGH17y/zNpSTXPfKo2ql/KsP4THR9XXGiSW6g+9/6Ud/0HPf6z5u+X89SH7KKaDuskfRwWrKUMmTxULVv+x1fbT+NvxH/T8x5q/W85fz3P8ge+z62Xkf9wLSHcdqve154KIH1t9Po2/Hf9Bz3+s+bvFf8QuvugcfcqTv9oIjEQAc0aXKbLLh/wv7fgPev5jzd8t/kMYqc+uZ23MQAM4yMkhON9iK+K9t0P3f3HHf9DzH2v+bnn/m6xR9BhBPc34FxwopQghWQxuDkGlQ/4j7vgPev5jzd8t739TaY2aKnixBJRcHJUwemgVWxqFsAqein87/oOe/1jzd8v7X+oBmcN8+jvjnysObCR+IAlDVQzN5UP1b9zxH/T8x5q/W/YvYIlBMRuESgik1sF6GX+JoyzOozbh+HHV8afxt+M/4vMfS/6u2f+bvY4ztifgkgd/8+olSy6j/pXus6dc8VD/VdzxH/H5j6V/u4Y/kjIAdBVqqh2IaVTCs/8gll5bJFPkU/nfjv+Iz3+s+bvFf0QXa08tQZWf+18ULNQMMcXuC0bSaIf42/Ef8fmPNX+3+A9BN6/4PJB96T8lAUVtcxLCCIiaU/141flp/O34j/j8x5q/W/wHuhY4Rwe9zf5T6nMTpiI4Kc5LrsnrIf8Wd/xHfP5jyd81+2dUSnQuyOx/LkAVG0higxGeQo/FvJdD+R/v+I/4/MeSv3QLfwlLT5UJQsUR/wQFRDiCtOIdScodD/Vf8Y7/iM9/LO9frum/71yCas/Q4ryEdkij/jADZ2bOu9q8Heo/5R3/EZ//WMY/fw1/zZdRATeYj42AWAuopjmOyCVXrWorh97/8o7/iM9/rPm75f6FKjN1MRjfuhH/GCGPmgNKzYqcssd8qP7lHf/Bz38s+bum/95ppOKyh65z/1YkBkOpwFY09WiGeKj/j3f8Bz//seLPXZP/ScMR76gDz9WrVFKBHEMZ/Bm7LNZLO3T/wjv+g5//WPN3y/k7TjiLMTtINpdwCddRfxBCLdwzsyVxh/pfeMd/8PMfa/5u8R81SEhY5qu3L/N3ecS/EZoAlVtpmRLXU+fvjv/g5z/W/N3iP2LxqlkzqBeZ818SiIzjOGUqbdS/zcqh/ive8R/8/Meav1vef2gqFrwniHXOv6LawHro4HJyPhTJ3NoZ/tKO/+DnP9b83fL+w6lTHqxBwbl/UAeEOXUB9lnEgiPFQ/0vacd/8PMfa/6uef/htAaSCN3m/N2kAsLjo1GWSKPmCtVD74/Sjv/g5z/W/N3y/qMgWZxVh6HFOX8jQ86G0Erh6NGZntr/lnb8Bz//sebvlvcfLrYRiWKGjjrvn83N+c8RcjAM3cjFfGj/TNrxH+n5jzV/t+wfTLkNykbV630to/4oBJp5HMfF++CJfHGn8r8d/5Ge/1jyd83+D03mm2iAyHmcv70nMBtJYJTsa+qzAeZU/rfjP9LzH2v+bvEf2FNNo+KA5Of+894iKAYDTRRqwNR9P+Q/0o7/SM9/rPm7xX+YpTItG7CvGai4mf+JB2s5kp/Dicqp+78d/5Ge/1jzd4v/KOZL8lqgJkSg0AykdQRBS37kgHM7wyH+dvxHev5jzd8t/oPFJQt1ZH3aBciPIli5B+ghU3a55XJq/p/s+I/0/Meav1v8R7LYK86pu1bcnD/eQcgcuNJSFBedfiy1Po2/Hf+Rnv9Y83eL/xBijaUxZDQ/4l93IJIaFC/F5goQa6f42/Ef6fmPNX+3+I+mzjjO/tOCNOKfR9CQKnDtUj1HPjZ/V3b8R3r+Y83fLf4jtBaqswKZuI76o0aQNOrfEC3kZm18fOj9h+z4D3n+Y83fLf4juFBrchk6ydx/STbiX59DiDq3JqMe6afi347/kOc/lvxdM/8qZN9zRAPWuQTY5tPzOiqRYFVidQmrP3T/LDv+Q57/WPN3i//IJtpiFpCYdZy/PPI/5QQt5UhOcZ7Dh/jb8R/y/Meav1v8R6iZxWEGoTb7D7qHXEwgUHeCki2kU/Fvx3/I8x9r/m7xH6wUW2sKuY4kkBILWC0JoiZ0PqTBYT7E347/kOc/1vzd4j/EAlUOFXrl6d/mJq4kDN5hrNqt2an5z7rjP+T5jzV/t/gP4UxOAoOzQR1pshH/3Ny/WjBwQQ3xUP+V7vgPef5jzd8t/iObT5oTAopLc//gqERwVCKeW0uRWqvp0Pwr3fEf8vzHmr9b/AdWb52Z5q1zH+evj5B5BMFiLUgnbMqH+q90x3/I8x9r/m7xHz2HjDTqDymF59ZfB8KYIM+rwJzR6GOp9Wn87fgPff5jzd8t/qO5wq2Oo3fke6P+bWlUwqodOncTCdTs41OrT+Nvx3/o8x9L/vgW/xFZQ/PN/dx1RRkZrNcOqavWmGIIrh/ib8d/6PMfa/5uuX+uHDnpXL3ly/hm/APaO835u80TUujt0PtL3fEf+vzHmr9b7v9MfXZlVr0ayjh/I0IuHKEFcqwNLfpT+d+O/9DnP9b83XL/p6mXjuwhfAmCUmnwJwlSyll7KNI/hvpP42/Hf+jzH2v+brn/86Lqexqlb3MdCHMd568LwHXkuCF36nam/w/djv/Q5z/W/N1y/2cpj/ojzFs/bgNC9DDXrs4mBM3syHI9c/6i2/Ef+vzHmr9b7v9GjENGRaiWA1AYH0nPHhgzNak4csMz84fQ7fgPff5jzd8t93+5Fy5CCh4ljvzPRv1byUFk8T30kiWc8R/odvyHPv+x5O+a/VtKwTmKDozYAVUd9Uca5Yhpaa0l7gVP8bfhP0aS+Phb8ndL/zNiDzUVgeQbAdmcf0AtQ3dc0St6kjPzx9Ft+I+RJD7+lvzdcv/sLLk2pw4RzfnjnPKoP0oCjnMvQ2zS8VT9u+E/RpL4+Fvxp7fkf7XKOGIjQ8kxDQj9KH0NMwRpnmvVFNOp+LfhP0aS+Phb8XfN/q2uFZuRQG9hzv9zBkqM4/yVlLD56sqZ+QfoNvzHSBIff0v+bsn/SEKprhog+VF/lKxzEoyC4+zciH3RlTP9p+MM2eHv+Y81f7fkf7lxSG0cvWWcvaP+qBmkd4HgQzFMZCmf6b9Cv+E/RpL4+Fvyd8v7t4jsLTgep641oJo6ZJlDELKUKFiSuEP5n9/wHyNJfPwt+bum/yXFwp4L9DT3f+Txkfg4juNasxmF4PnQ+es3/MdIEh9/C/6i3FJ/ZF8iCjNwkTzqj+rBPCcQ1cBZSaid6T9Fv+E/RpL4+FvwR9fMf8GCMYVaQDkSkMY5f23Wv13MfBoHcDt0/+d3/Id//mPN3y31b8DUkCVANMVR/xYHFloa9a+l+QQk88dWn0/jb8d/+Oc/1vzdUv8OztSCFfA5TP8WZJQeRBBKjWjFE+sh/+t3/Id//mOZ/11z/s7ZuzHWOvcvyPQfCSwZgqc2qpJajfBU/rfjP/zzH2v+bjl/xVHJvUeoLlUgHkWIoMz3R9HN/UfUwpn9C+h3/Id//mPJX7gl/rHvpZaWgdO8f45aISsaRB9G8l8cUSqH+NvxH/75jzV/t8S/YqMCFvVQWCd/bCAWE7CVYipZrB2Kf7jjP/zzH2v+rqk/CCWy9FHwzv7TkCKYqwHMKFYv1ezU/TPu+A///Mey/tV7zl9CxIYQkuc5/76DplEOo/eWc7DU2pn3l+N33eHv+Y81f7ecv6PCzTwXfrjsZ/0RBHLwGaphrq2EZKfev+GO//DPf6z5u+X8FWwSQ4vQY25AOr6RVgSsKNVsjnI99P4Nd/wHPv+xzP/8Leeva9g6JgcdLc/54zj3b434V0hUufmOh+pf3PEf+PzHmr9bzt/CHnNuBXwdpy4JEmQNCkyzL7AEZjrkP3DHf+DzH2v+bjl/XRYLfVCXeqIR/+b7cyzjEDaJ0bIWPOU/cMd/4PMfa/6u6T/1vVf0HWLqc/95r6BFKiB3KyloqelQ/zPu+A98/mPJ3zXvj3I38S0yBF/D3H9ZQMI4f6O0ypRy9nTq/mXHf+DzH8v695r5BzG4yCVGiBTL3D9YQMd/XUBcSaoxZTp0/xJ2/Ac+/7Hm75r6I0XN8+qP45z/krOBzCZ85Fx7LeqcHDp/w47/wOc/1vzdUn9QzGkUuh6KzP0LGBNoswSpOCpRqkM8s38Lw47/wOc/1vzdUn8YZxYaqV92Zd4/+wbmEkKqPpqznunjqIdP42/Hf+DzH2v+bnn/1sRVLMFB0Nl/wFogG3VAcuJa4uLymf1vGHb8R3j+Y83fLfOfe3a59DLyv1FtjPNXCMRNHGsrPrs0DuBT8W/Hf4TnP9b83TL/WXpDVcwQBXXUv7GBBJ+gpoqC3Vr/OGrz0/jb8R/h+Y81f7fMf2bto5inCLnO/lMXRv4331/6LkKde8J6qP807PiP8PzH8v75mv1HNfiiVvK8cBn8dUMY4TBA0VF/IBfVU/Ovwo7/CM9/rPhTvWX+ePRklTOBn998uX+x4vtsxxp/yjLH8B7yv2HHf4TnP9b83TJ/srDvxi4Bu5H6kRsnsfYegLEGIcm+9EP3f7TjP8LzH8v875r3b6Eknv8Adj/4672AiudR/0auPo2EMB/K/2jHf4TnP9b83eLfJFiolDK02B2QzPkbNSKYGzlu90icDvX/0Y7/CM9/rPm7xb81FqVcM+Q4+1/yKELUsIJT9tlZTb0eyv9ox3+E5z/W/N3i3zD1bNYrBJtD8C0xWPRxpIPcNfru8NT+N9rxH/T8x5q/W/wb+l4kY4PQKwNVVMheCdpIAEdh4sPk5Ax/O/6Dnv9Y83eLf5uUlZIUIs/6tzgHmqqH4ArhvBjs7ZD/oB3/Qc9/rPm7xb/10ixWS+Bwxj/ECDrL4ZRqD05SCHbq/mXHf9DzH2v+bvFvqSf2s/6NRef+VR35n1cHMVuJSV2ifKr+2PEf9PzHmr9b/Aey1ehShFFq8Hx/iZCJMqRcAvocpOZD8+9px3/Q8x9r/m7xHzRSiea9AWZyQMkFUNcTYCIsot6kHeIv7vgPev5jyR/d4j/E9445JYg1zPnP4xst3CBRdXWEP6+n5j/HHf9Bz3+s+bvFf1Rfau3aZ/+pAvVx/trcBOJ6a6g1NamH+p/jjv+g5z+W/F3z/tciu1xERv5HMuLf+Ca7kqHlrpp8EkyH6t+44z/o+Y81f7fEPzYtWNhAPZaR/7U5/6CGOY4SyYtw/bhq7NP42/Ef8fmPNX/X+F8lSnkuPMLYgXwa529Nc/5Gc43Vt1QPzT+IO/4jPv+x4C+Ea85f7q5gcgjYUeb7DwMTjeAb1kaWUuyH5v/FHf8Rn/9Y83fL+UuRW3XaQFMY569rHawFmusYemYLrtip83fHf8TnP9b8XXP+OleisIeINM5fxgpz6jNEztJSr0HyqfN3x3/E5z/W/N3Sf1WrmHNEYFPCUXdz/0JxwFJa8CMEOj7F347/iM9/rPm7pf+qFs0O66g6mtdR/3IE08jQxELTWC27Q/fPvOM/4vMfS/7wlvpjUOarxw7Nz/mnvRSw9GUcx/h+jaTpVP897/iP+PzHmr9b6o8+AOTmRsBz8/25BhmRMDbIzay22rHZof4/3vEf8fmPNX+31B/mB2c5dgiR5/zTgCBZRv3hC7U4DmEXD83/4x3/EZ//WPHnrrn/8338O3E1g6tz/0KmMuoPVnDRoiWsPodD/o13/Ac//7Hm75bzF2NtYe5/wy/7t+ogUZEYnHQMrpXa/aH+A97xH/z8x5q/W87f1ESCxQIDt1F/6EBPTBAqlTAPZrFT/fe84z/4+Y81f7fc/wUu0cWaoHIZ8S+nkf8RpVEOh5EHll76x6dWn8bfjv/g5z/W/N1y/xdSwFHlpnH06sj/fA+Qg87ncI1ccWWgeYq/Hf/Bz3+s+bvm/SUhuhgzZFOe/gMHf2nUH5ictyJq7dD+N97xH/z8x5q/W95farImSh2am/MP1Ayyzv1b3hXvXYo9H7r/Szv+g5//WPN3y/vLUWBQijmD5Pn+MicDCd2gqSVXqIrgof6XtOM/+PmPNX+3vL9kCUzJD+BcDEBxHMLqm4OG2izEVoI7Ff92/Ac//7Hm75r3l1qzaKqgOkoPIv9l/lCFVFrPxWo7tv837fgPfv5jyd81+6dRsFZP4cuD31EEUxwncRjfMLngm3exHPJvacd/pOc/1vzd4j9cN1+pE/RIGahFA7WOEKREV5lLObV/K+34j/T8x5q/W/yHpe4s5QS9z/dvMjJB633kf1pHWRyra+XQ/V/a8R/p+Y8Vf/6e/oOIjBxo7l81oNn6p5oQfJHmuvTk+6H5Q2nHf6TnP9b83XL+ZmXxnh307KYEoQpieaSDHksQjTme2v+RdvxHev5jyd81+6cLdR9UAkhsAhQ4Q9aRDmovvZi0wB9HzX0afzv+Iz3/sY5/t/g3c6PMaCP1q0qz/2Wev1IDVIw2vhfE50P1r+z4j/T8x5q/W/xbGNlfRomQah/nbx/1h5SUoDmUlEi9nOq/kh3/kZ7/WPN3i3+rrYm5HoHZGIhyh5yqQI8NCUtTklP87fiP9PzHmr9b/JtRJKmtQ5mpH2UfQZzr0Cu35pKM+uOQ/5Ad/5Ge/1jzd4t/8+aYfE5z4Wr6w/7pHgooOpeLm7swD93/yY7/kOc/lvxd49+USsjZtQGczvtn6SA8r2PQMhFGCv3Q+1/Z8R/y/Meav1vu/+Yq7VA1gktoQHMTg85HmHH8hJoou3Jo/4zs+A95/mPN3zX+LVgNLB605lF/NI6gwTpUj9VVDd3s0Ps32fEf8vzHmr9b3h+pd0FEFFrrbcS/EiG3LBBHFCxkAZ2cin87/kOe/1jzd8v7o1F7uNC9jNSPItD4g4FV9FC7hdpyi6qn7l92/Ic8/7Hm7xb/ISVHzSP+hcoEFAuDmSvQC3JXp2wfnzp/Fn+64z/k+Y81f7f4D0tmKZhCzs0BzUtom5tAUmxUmkvVu0P3f7rjP+T5jyV/8Zb7l0Y5NekFSvzifzGO+Nc7+BxbU+dbxUP3L7rjP+T5jzV/t9y/hFIylZH1+TCoo5TjnITaICZELn1UJ/FQ/qc7/kOe/1jzd8v9ixt1ro9NQZvQ3H/eQFIkaD2j1Eaundp/pDv+Q5//WPJ3zf43ZCrRo4DHUXVQEwYtvsNIcVuWmmLVQ/1/uuM/9PmPNX+3nL/RuZgVGcjFOX+tNLAUAyBaKLmO5PDU+zfd8R/6/MeKP7zm/YeiNwlT+Pqaxvk7PhIrEbg1HCey5XzK/+qO/9DnP9b83RL/RnzLpShC6tSAQkqgMtJBG+eytEhMp+a/6I7/0Oc/1vzdUn8wcRjQjdLDJQcUBcGyH+ng+H7ykbM7tf9Xd/yHPv+x5u8W/8uj7Mh+RD2HMpNAjJBrM4gWVblk5z6O+v8k/uYKvQ3+nv9Y83eL/x1RLvkSGEId6BElhhxwbqLOEqJPudCZ/YNzhd4Gf89/rPm7xv+6VswrQZxNgJSdgJB+OX9rkyYa0pn+l7lCb4O/5z/W/N3if4uXUp0kQJbBH7cK4wcEYo+SmJHToffnc4XeBn/Pf6z5u+X9mydzwccMNfXBX3QVcpv1rytmQVq2cmb+xlyh96v8jSTx8bfk75b3b42DRxro+aQVKBQZ9cccAt2ZW0GsKZ7pfwluw3+MJPHxt+TvlvdvJVOKflDnyDxQm/s/SjHQ4rwkKw3jqfpjw3+MJPHx90v+KFzjP2KL3dg6BBlZHyG2UX+UBtXnFktoKWQ7xN+G/xhJ4uNvwZ/TW/gbqV/UyPPqZfb/2ah/c0kKIWMqkjMxnXn/G9yG/xhJ4uNvyd8t/o0wcw09QIktADmvcxJ+hBhDib2a0qH3l3Ou+QZ/z3+s+bvFv2VykiTy4A9H/dFjAnFcIbIrPWhq/eNT+8/iz2/4j5EkPv5W/F2T/yUljd4SmK8OKLUMeW6i7qMu6SUx1Xyo/vAb/mMkiY+/JX+3nL91BDucWz/GBwxUchulb0eopZMr1Rsei38b/mMkiY+/JX+3nL+UG7fiESygn/OvFCyRwHwX57OjZnyKvw3/MZLEx9+Sv1v6X0b561ImHfWvzm9cANU84h9L7t7TqI8P+Q+/4z/88x9r/m7pf+mkVok6OM4C5E0gp0JQRINWsdTqmfdvwe/4D//8x5q/W/pfGDVZSg7iHP1CmjIoVw8iI/OjYqjlzP7B4Hf8h3/+Y83fLf0vzrhktlH19txH/dE6SMgZepGiJFY7nqp/d/yHf/5jzd8t/S81+WrFzalXfvDXrIz41xCwYWK0gjmfqj92/Id//mPN3y39L5LdKHx7Bg6IQI47WA8RQgomvrGfcyLP8LfjP/zzH2v+bul/8b2FPA9cxunfVDxkSgWK+REBXedyqv8Kd/yHf/5jyd898599V8pE4KL6Ef+qQkaswEVjKMlp+jhq6dP42/Ef/vmPFX/37B/stSf1ahB9GfEvj0rEXDRwWSQFDs2VQ/UH7vgP//zHir975h/UIrmpZpDiw5x/L5CVHSRNxVfPmtOh/j/c8R/++Y81f7f4X/Fa28j4gJX63L+lIB4DNCxecwwhyZn35wF3/Ac+/7Hm7xb/60LvNRWB4PLcv8oNsowk0JMwKtkvr9o/jb8d/4HPf6z5u8X/UlQsgwXw0dvsfzYYiZ9ADUWlN2nJDvlf3PEf+PzHmr9b/G9MNWqTDhbn/I1gBXLiMl/Cke9SEOnM/KGAO/4Dn/9Y83eL/5VUPeVx6poFAkphVCIhhbkEOGFCn6Wfyv92/Ac+/7HgL95z/1ICxdyIoJcy6o/QxvmbihtBMGkfH7XUTt3/7fgPfP5jzd8t9W/WoLn0AOjm+dulgfaoYD4IqsNey6H5V2HHf+DzH2v+bql/eyFnjhCiC36+/6iQC45vHJVWzWHDQ/437PgPfP5jzd8t9a+pipvC19uIehRcBZ2d0GlUvuOfcf4emv8cwo7/wOc/1vzdUv8SVmfeZ6BWRv3RkUfpoQIhaYkVa8z+UP9B2PEf+PzHmr9b6t8ysjzzFoBdnf0v7EF962DasmvO9eIO+d+w4z/C8x9r/m7pf87eanXK4Gp0I/5pAHPj/B3HY608F02c8h9hx3+E5z/W/N3S/5xYpJY5+tRbGd/kAFlimONQ0ZXuS5ZT5++O/wjPf6z5u6X/uQuSdqtz62Cb74/i3H9kkGrnWkadXz+uOv40/nb8R3j+Y83fLf3P5nzAuXWQtNU/vD/3qUJmLlVCk6Cnzt8d/xGe/1jyd03/c+UiofcOzs9DmMvsP20RrDOOFDBU8of8W9jxH+H5jzV/t/gPqnkwlgywpgxUq4JEl8Gzj5ZyKHqq/qAd/xGe/1jzd4v/qK4XT2oQvI38z4cMGbmA5hxr5oLznDzD347/CM9/rPm7xX+UQnPNdIBu5kb8G5HQem0w6w6nNlewHvJvtOM/wvMfa/6u8R/ZfLNKULpOCUJz9EYRaOJ6jEyl86H5G7TjP8LzH2v+bvEfMdTopGaQnMp8f+4gi3cg2oPoOJO5Hrp/oR3/Qc9/rPm7xX8UTaX2iOP8ldn/Qgzqk0IRzC4q15JP8bfjP+j5jzV/t/iPkmLsNIBTjqP+aDWAVq0gVFlrdsm7Q/PXaMd/0PMfa/5u8R/CTLFJhdRk+g/HMP4lGXRl9Fpc73gq/9vxH/T8x5q/W/xH96Z5Wt/oB3Xk44x/rQKjs1ySxV5Oxb8d/0HPfyz5w1v8h9OQfHcKFsc3VFVACRkKtjz+oZDtUP8V7fgPev5jzd8t/qNn6xwZgWjuX2DXQcQ3GD8kFNmc2CH/EXf8Bz3/sebvFv9RUp3z/yKo8/P9UU6z/ohzEkKJ5Lx0ORT/4o7/oOc/1vxd4z8wRcx+nLotzfsXzCP+SZj7V+vIAMVyOtR/EHf8Bz3/sebvFv8RGzbykiBxTyP+tQ4aYweXvcXQWort0PyruOM/6PmPNX/X+I9skXmUHtVonL9x1L8233/EUsexrJxLb4f42/Ef8fmPNX+3+I/cS7LmGLrWUYRor5CREAKhxOhSy/XQ/KG44z/i8x9r/m7xHz4gOQwCLVODAR1DjiIQqnlTz+PnTtUfO/4jPv+x5u8W/+Eoa++tgAVHQIEVVJyH3HBuhpOc7ND8l7jjP+LzH2v+bvEfUsg3ixFiEgdU5v1fIwMpIercAOLiqfpjx3/E5z+W/IVb/Ach+eK8A5ZcBn+Ko/6d83fNBKW1qgkP8bfjP+LzH2v+bvEfKVsV8REKV5rvP+ZLTAuASWINgTl+VN2fxR/v3D/H5z9W/P1iKfMfP/+vjb/mOYbax9+axi/3fw5MA88l6OKa79HzofsX3rl/js9/rPm7Jf6xjgTQ6Yh/KXYgLwaZkQGJfWzR55QO1R+8c/8cn/9Y83eL/w1msSbP0CTUcf6OTDBnHekgx57T+HOmj6MePo2/rfu/5z/W/N3i3wqHajET+EYIJDzin476N/TkrY/T+RetPp/G3879Hz//seTvmv4/caHkKhXmtgUgKgk0xAyNMRVU7C0e8h+8c//Hz3+s+bsl/ws+CvkQZ+jT8Y0xCOog0XxqllQpHuq/5537P37+Y83fLfmfcLHQhEFn1kfBpbkJLkIbB3BLYtbKqfpj5/6Pn/9Y8kfXnL85+9awQfQ68r9Ms/8vMtSYWYPLOXws9T+Lv7TT/8zPf6z5u+X8texHuZELjHBXgPqcfxCDQmra2XxL5dT857Rz/8zPf6z5u+X89a2nmNHAKI/451wF4zTL4YYc85cx5If427l/5uc/1vzd0n9PqRFmi8BV5/z7PurfgpPEVCilwloP+d+0c//Mz3+s+bvl/s9Jt+iogcMwqOt1jr6f7TBlhL/WC0s+NP8q7fQ/8/MfS/7iLfWHypdJawaY5yNMSQjajOb8ydSrq5KPxb8d/8HPf6z5u6X+QPG5FSoQZPIXbNQf3hRYhUOj1iUe6n9OO/4jPf+x5u+W+qMWqt2PU9erzP1b2c335wlKtOR9yEHTqfp3x3+k5z/W/N1Sf0Qr5iyN+Ncwj/M32Ih/quM41mQ1eQmn9h+lHf+Rnv9Y83dL/REl9c5RIOD0b3MIgqbx3Wo+F+Is1A71/6Ud/5Ge/1jzd8v7X1Z0LXGc88d1Wl8P1rhD4cxqsTf6OOr1s/iTHf+Rnv9Y83fL+9/aXcNiAuoSAZWWYZTEDMX77l3s2Mqh81d2/Ed6/mPN3zXvf2Oh0FyGZGHkf6lEEDKDGKVaxDpO5EP+V3b8R3r+Y83fNe9/u8cUAgL3MP2vS5A94hyHJSij/uSPq7Y/jb8d/5Ge/1jzd8v734g+u1YUDL9MXZMM5ksDkT6+U2sOx87fHf+Rnv9Y8se3+I8Q54aZ2MaBO7tOZ+u9UEVotc53Sd41OXX+7viP9PzHmr9b/AeVVHPJCtJw9j/jiH8xIpgpN270y1H/n8bfjv+Q5z/W/N3iPwT7qH6ZoeW5/62TA2HpEEOMMUXu7dT8A9nxH/L8x5q/W/xHzVUKRgZ2OOe/jCRQcSSBofVSS7Rs7hR/O/5Dnv9Y83eL/zDN3CrWAZyf568KWGCDeSlTw6BP7dD8DdnxH/L8x5q/W/xHNdWWa4SWKgONaAgyTj1ozcw5CiofV71/Fn+64z/k+Y81f7f4D5r7V0tRcMEEyEKHuXQaci89lkSUP6ruT+Nvx3/I8x9r/m7xH9ZDSCELhKQj/rXUIJNmUEeNSy6UPl61fxp/O/5Dnv9Y83eL//CNvPNBAEtKQJwJsmIAzj1Vq2HOxjrE347/kOc/1vzd4j845JAMM/jmIxDN0WspRKjsOHGilD8+df40/nb8hzz/seTv41CyP37+Xxt/1MynOX+ytxn/CrdRf1gETFhLK5ZiOHT/rDv+Q57/WPN3i/9IvTKST8CIfsS/Pucf9Ao+u4DBY+OPf9RP42/Hf+jzH2v+bvEfvtSa5+oj7b4Ajdp3zh8ff4ki6qSHVNuh9x+64z/0+Y81f7f4j9xqC8E34Egj//Pk5iY4AxeLSyWwpGP5347/0Oc/1vzd4j9QlFRxoMejCCbPMiJhDVBj5YB5VCXu0Pw/3fEf+vzHmr9r/EeLZD0bRDf3/2qqIOQQekfl8ZPe45n95+R2/Ic+/7Hm7xb/4a36iIGBfRz5H8cKA8cGjnqpqXC3Q/UHuR3/oc9/rPm7xX8wk45StIO6+f5DZ/+BuAI5B6shc0ruFH87/kOf/1jzd4v/qM5jyHGg18pIArEiiKYCLUwr4uY1zBn/S27Hf+jzH2v+bvEfWUbeV5BBtdHgLwpkP4fwZmktqrLTM+8/yO34D33+Y8mf3OI/uHL2qmnwF3nun8HBnxpYVXW+5KiH5t+T2/Ef+vzHmr9b/Ac61jr9W+Q2+6+sglLs0KPlyOaDozP+jdyG/xhF8uNvyd8t/sOkzxHQbhy98/1HtXH0znEckTCUjujax6f2n8bfhv8YRfLjb8nfNf5DWg3WEYLGChRH6SFFFVIOKTbrUujM/BdyG/5jFMmPvyV/t/gPdsSu+wo9sR/5XwuQ68gEA0ctTqp3/sz8K3Ib/mMUyY+/JX+3+A+srTq0AJbDnD+JDbRnD8LJmteQfD6z/5z8hv8YRfLjb8nfLf6DtZnWhn+YP25hoBdCA86IWIVzO9T/R37Df4wi+fG35O8W/+EwxRH/OrRS5yW0xnn1l8d3nVUnms0O3T/7Df8xiuTH3y/5Y+9uuf9LJaTaDUfB0eYSQvWQ3SARpcToi5RftFp8Gn8b/mMUyY+/JX/X3P/5HOpcveCwdSBXBKw3ApOAUikVrIf8h9/wH6NIfvwt+bvl/q+Mf5hjntaDJ38VVCuPJLBJrxJGBnjq/N3wH6NIfvwt+bvl/k9ibOO8ZfBSBn/oCLJVhO4koUvd+4+jRj6Nvx3/4Z//WNUf7pr8L0szzCoQbe6/xF4gxzr7/zCyVGU6NH+S/I7/8M9/rPm7Jf/LUXobdQY08qP+NUygoSYoNNgL1DWGQ/0Hfsd/+Oc/1vzdkv91R5W1xxHwRhFMWhJYjTgjIWMOOWM4M3+N/I7/8M9/LPnTa/r/HLfcWoSe0nyEZB0ytgbYYxsEJiyH5v+NVHOHv+c/VvXHPflfSjjyP0vgv8x/7rP/wJeBI7caaaR/v1g19mn87fgP//zHmr9b8r/We24+EaiL8/3vfAniLYJGZvVNxgF8qP7AHf/hn/9Y83dL/ucSu+5SgKZtzr8vFWwgBxG9knivYqf42/Ef/vmPNX+33P9p6OhcMegVv9S/c/VHYuhevXJOPvVD93+44z/88x9r/m7p/0vJx5rNQbU85191DyapQUFGytFVUz7E347/8M9/rPm7pf8vG889bwVibwZEMs7fyAaSRwAM0Tc81f+HO/4Dn/9Y83dL/x/1UJK3OX8XO1DKAaTivA70PXFI5OuZ+UOEO/4Dn/9Y83dL/5/WpknMwLwxEKc89/8KVNGA1WGuH1ftfBp/O/4Dn/9Y83fL/APXSursM2RMI/6xKsjUIZq6ZCkivxg18mn87fgPfP5jzd8t/mMUGJiyZ7D6Zf6GdJAyx6H6ELQkcb0fqj/Cjv/A5z+W/Plb/EdV130QGeiVOvf/KqihfVnCGhWDo3bo/iXs+A98/mPN3y3+IzU2F6f6/ZL/ORnojdoDKFZrMSYnp+rfsOM/8PmPNX+3+I88jlnjPvcfzfeXmcrsvx9/iTbi4iiAKX0M9Z/G347/wOc/1vzd4j+iBh8yIZSs4/wNg7/srINrLuba0yiBD70/Cjv+A5//WPN3i//Idbb4lQQ+hzbO37l/VauDUNWodq790P4tCjv+A5//WPN3i/9oSFy6GdTYRxGSvYKVPL6r3ZR7t46nzt8d/xGe/1jzd4v/qNGMnfZx9Dqb858FLOUKBZ0W7OP/Du3/pbDjP8LzH2v+bvEfjqorMRposVF/RHWQmyjE1LJLLRYJp87fHf8Rnv9Y83eL/5DYZK5ZANQBIXlJP5PInQsmlZ7coflXYcd/hOc/Vu8/wjX992ptxD8nIFy+zD9lyEHn/rcUcmphBMQz+7eIdvxHeP5jzd8t989Ijq0HBE1z/6DGAtpKhcTko1CmXg71H9CO/wjPf6z5u+X+uTRyTUfow0Y06l+c7z9cAt+aCcboOh3af0Q7/iM8/7Hm75b75xwdJxGEZL2O+OdHJCyFB4TRCvfmUjyU/9GO/wjPf6z5u+X+WXLP5mOCWOf8g7kEOKcukGtSDjUMCA/5D9rxH+H5jxV/8Zr6I4z6gnGcui3P/VuxVlDkBlgqU6JWCx7qv6Id/xGe/1jzd0v9UaX0XkTAdx+nf9PBnyNwVtr48RkVT/G34z/o+Y81f7fUH92EGhuCeZn7P5KAxdmOIOhyldTqqf4D2vEf9PzHij++5vxVY61UKnic98/zEtpCY2DFVmLnLPXQ/kva8R/0/MfKf/hwC38+xJ5GDgjNu9n/p6P+FRrliEmpyXVhPfT+g3b8Bz3/sebvlvyPO+bWLUJxPOoPnvNfQnCAgSqFhIniof77uOM/6PmPNX+35H8uSyqkI/5VGfFvfAySPEFPMgjR1Lkfuv+LO/6Dnv9Y83fL/fOc+JwwjqqXi4ORCAbIrVWIhUS75Brdofcfccd/0PMfS/7iLflfioGzzwp+JHyDP82QRSs49AVNcmyH3p8H3jh/WV4DwrIA9h+30v/x8//aAMzYuMlc+xubzgfoDmZLDBiX1FvL1dOZBpjAGwJkAPgM3ApAvOYFElJzzNShUddpgAm0dBk8zr7AaqXqmQj4J/Ev/sXz99H3H+kz7+i33//w7+y7b/73L3/+3/7QevuhjV/0t9/UXRzHf/U/f/eLfvjm278r//TjT99/++e/sPtPhvbD15q///7f/13/5rvfzg9+W77/9tvvv/vP/gq//BrjT/j/7EsqTranRiwA/tXfq9jv2owO/92f/J7993/3z+23//M/ffc36JD/5uePf/t7j/N//8IX8y+/zr+p/+DdXMD+Jz+w99XLX/rqP3yJ/18ffcaWZtpfrOUReXIAq94DI7ccamh4qPb8k8iz+vyfI88z//+//q/ZGMNfSzA8HXn+7PcKuP024UW5/xeiXIja5i5n8AEN6EuvMUmH8h/Ye7edTW+cTe+IiCFFUiKBQbZyIloCA8zmbAQIcu6hPvdMPJ02WsY8+lN25O4uf1WFLlf5frm6xEVfzkZD8j8fU//ey/kfernXX/JLe7n/SM9RPdmv7FGf5/l/fvBst0TlzJ0QbNSxZ7t65FfM0JIjU+3G/7zG9HvPQ3+IVvW1Fv3Srqd68V/ZHbzS7n/63f9irid5ajy3w0kdxHRCm5hhmWWtpRe/dNbz964n/ZHryc/1/NKu59VL/+/fzP9vXEcqex7EGdj3RfSJDepKBVLWZCspcb/TkfU711H+8DnkLcR6ruO5jv/xu/93ruOfc8pM+MvmlP+xbq56s8nDQZfuwfOWoeJSKKVP1D611TuNL79zc/9C1v/u5h4Xem7uubn//rv/026O6bm5f8x3NJSVC+RBkc3pKlD7KODW88DMY/mdQjAddBfkPzFd9F9rm//1n3+V/zb/j//2v/2f+H/95//089U//ezP/+V/n+E5/sv+9f7xuw//+z+5w59PzL9op/v5QPzLj+7hBzd+U//qV/jP/+mffl//9Mf/5z/oadpOjkMzQ+Y5QOo+JDT3SQ3xRDyMe7uzSC8dPObmPzHG84T+dxe7kVPuP61CBQRnB6taAcvaSs8y5c7F5HTwnpX/xLzME/rftGbj2qF/QrbQWIQMnBLDmqHyzM3Q7jSGpZPng/wnGmOf0v+G1qK0bH1CMa8gJSNYWQtUO+fpRbRdaoI+CdJ/grj80kL/L+Rz/7EfB8LqK2uCmSg+DlgEWl8VBptyy7hGXrc/Dn8cyv9EZfo+Dl98HFabLKQ5QgBzfBwiezdsERFmsyxSV1p3gCwfBPzyJ55y3sfhk7SgF5ySGyQMFyGRCeyJrQaz8kRntV7vdG3ySVpQ/i4l3V/m8+CrpcF1z42OBmKsYN0KUBLCoimXPq58Hn63P0n+6ONgf2J+4Jf+OPwKQpNTdwpzr+VnVfmEhmzAo0TxPzhShDurKvOJ0H+XLPEXEJqpmy1EQB4TpEesd4z4r5Qrlwj3ad7ZCVROhP675H+/gtAmU3pFYNnHf5orVJ0Gc0UJUKgvudSabAdC+98ls/sFhLacay6lQNIRrpva2ld2HCp34lnHyO1ORecnQv9dUrZfQOgqkYtjS2DNFKRyCB0VW1TyntZqyxnvxGjCE6X/Lhj+F1CaMQ+PrCsKcg2T3tuDvE6GiauNmUnnpcMJRCdK/104/C+g9CrZSCWMuPUouFvEa7f0cyy8zqrqRpeUTidK/104/C+gdF+9ycq79VH3MbyQO0ppBaIl5Krc8A5pIz5R+k/sYnpK/7uzS1y7eI0SC3mvXUWIiquC5VkbY5Ey77yWk5wo/Se2Hj2l/w01sSSpRQqWUlRW8pObUbhw7AXR2Hd7xB2lT/iYPz72Xe5da5qDG3CSvFeZDTDHDFxr2LOE8/Y7YJxOAJk/QPZh7l1l8upQdC/N5tagDZ+QRu04U+bIyu4ofULI/BGyz5SOaio3I4pke5+HraxQfU0gK64dKdMlFEoHiEzxIbLvcu88k2lkZLp8L6KMiN0kVRiiY7IWmrcysgNGpvgY2Xc23T3PNjOY4fbe3cBnRuiekMYkbZceLNMBI1N8jOw7paOE5hxxuq61Z2wiGTMsBBGkp+YuPP55suErpQ8YmeJjZJ8pjYXHWFwgtZ2ROSm0lQUat9x0lJzxUvf5ASNTfIzsQ++9MGJyiui828+3YZu1CX22sHZcq+Y7NDQdMDLFx8i+GzRoRScXgSppgERgBlvmwKMnmc69XlrNnA4YmeJjZJ8pnW1Yr06A1gSkVAUPGwcrHEm51NRuxekDRqb4GNlnSpe9eUojI6OMaStdwMZsYDUJ7mHAduncdjpgZIqPkX3HyErq1DKBF4043WyBx68EyJuZ7OAtd+bb0wEjU3yM7DOlR3XfXhpUGkecHhkcnaHS7gvnWvOlE27phJHRY2TfzfgmwzBch+Yz4nToDdYownabUWMtldwuxekTRkaPkX035FFVq3kBnmuBdNtP0ym8t9Rm5jU8+B1GxieMjB4j+64TQVqk13NGHrY7BlH23P7aV3DQnGkKzjtLQvmEkdFjZN91Isw0419oghZ/usi9Z4rcLL5SbDVLx5XznbcsPmFk9BjZd97b+5iew3Gn0kNp24zMHBJVNZUw8nKHhvIJI6PHyL7rDU08rNKAMevP+bwKFVFBy+hRZ3VlvhSnTxgZPUb2XT0dSnIdHUptFPV0djCZBTTHt5PzrHSnyuITRkaPkX2mtPqse2wWUt5VFqYFrotAPURf2iWnS+sXThgZPUb2XUY2Go46R/jsPZY1m0FdkYBTQYufwNLLJaVPGBk9RvbhAB61KuGzNY+047SCizfwUSXloWmmSxt2ThhZeozsO5vOK8opaoB16V6HkKH1EJ5QkmEZXvqd9Wh8wsjSY2TfvWVJFMyeDEr38N5VBYzZYRZtwkVp0B1yIieMLD1G9mEfmafZ6l6C9zNwiftceVLIY1q474np0luWnDCy9BjZd97bdeQ1op6mmaPKSgLNkWE4hqWPse8p3VH6hJGlx8g+rLLqyBiOW/vCrfQCC0OGGcl3WbVym3cm5eWEkaXHyL7LvWto7W3BmLz3EXcCS11h9tQaW5ll3GFkcsLI0mNk39l0lFjoxaLKmpF7Z62hdK3A3muTimtc2okgJ4wsPUb2XZyuY/a5LTk77d3EC3zOApU0i0T27XQpIzthZH/mSNBT+t/k3mVNJV9AXuemoSVsOjTnrHPWKZPlUpV1wsj+zJ2Up/S/6SNrKwotVSi6Qum81yFwj3q6e1lEklq55L1PGBk/RvbdrGWNqLwfr3hW33tOBHxhh9xotD7iM9DvdCLICSPjx8i+Y2SZnaNuDZsmA+l509CeYWayYmWvlr+0HPaEkfFjZB/2nAyZoxBQHqG0YgmlTQE1nDfK0lLv2LSeMDJ+jOy7aZ1WW1cz8Lz3wS/ZOwYLQ9OynzDTJL/DyPSEkfFjZN/1e0cFLX3gPgmyMzISqEgKrkQ19zm838m99YSR8WNk39m0jjZtVKB990XCnqFOVpg+qWFTXflOZ7+eMDJ+jOy7jkH0rFRrlFVaI04Pgsr76bJ2+jnVNy7RUD1hZPwY2Xc27cqWUwYk/3m6bNCyDBhpWnPz/aR1R+kTRsaPkX1n08MH7xvpdfawaZIKXrrBQk2rO3G6NCmvJ4yMHyP77i2rVMIRyTZV2x2DQuG4TaAXlbmy557ucG89YWTyGNl39XTiXNEI8trz05j2LmAvMDmS8qxFS7nTR6YnjEweI/vu1VKqpzoMakm756QscKYGq/TdVCal6Z0u4HzCyOQxsu/q6VFF836m7MkiTruAd5uQWipUSpl0ab93PmFk8hjZd9M6GT3i8Yoqa79a9jBs49mhphZReqzC85JNnzAyeYzsM6UrGfHIE9St7j6yqKfzrMAryuletU+9c0MpnzAyeYzsu04Ep1Ry+OxGoiC6z6JNX4CoXlqn3G/dvzthZPIY2Xc2XbLkFMl24k1O0shQZTVQxrX30FGzO29Z+YSRyWNk38XpXqnuCcsZefee1kGoo+8zph1rW75GvuS9TxiZPEb2HSNzaz1H2j1SG5uGRha+RpRaK/QvI2OyO9cZ8gkjk8fIvrNppNQLJZglRJaRB7RZK/S8yXfXcN53yEk+YWT6GNl3jAzXYG0K2jf3tlahujYonTNrROp26dUynzAyfYzsO+6919l0ZbC1+72pTKgzErTa0sQuu5nwTu5dThiZPkb2YXeRjTDnAoNoX1HKC6x4OHOZbdFqc4w7jKycMDJ9jOw7paljrtZB93JYYYnKuliYeOl9ZZlzpks2fcLI9DGy78jJGDLaUOCoqULpvdPdqYDWkoh203+/s4+snDAyfYzsO6XNUzWe4Bpyy+oINlsGb6li7Wtlv5ORlRNGpo+RfThVS0RcEFbbOwZTanuDaIuMrJOjOpd5SekTRqaPkX2mNFWtzjMKaHT9Rx9Z2DL4WHVGMY1N78xllRNGpo+RfdhdlLpJrjA6h9K9h9JLEiRK+yPQVyp3GFk5YWT6GNl3s5YkzjwWdN6X5EdRqDT3++UobjSo8aXc+4SR5cfIPlPaIyovFIeVEENpHhDKK3jhNUaKnOzSrGU5YWT5MbLvZi2tD255wD64EUpHRua7bTBPlTQ4zXxpH5mdMLL8GNmHfWRCVGrY9CwecXpFvZWRIbW8BhMuXnfitJ0wsvwY2XdvWVFCs4wKe0E/SA5zds8EnfrMCTkVuTOtYyeMLD9G9pnSvazpTALoY18lpgrNaUKuaeUysZVxp8qyE0aWHyP7LiNzH91Lhjysg+BAsLYQOMJ3sSS7F/yO0ieMLD9G9l09rTWl7gzc9ltWxki7CQkW9hoGzamVO3NZdsLI8mNk33nv3qxiJGOT9o5BSyXi9CJoc63cxJz8UkZ2wsjyY2SfKd0mlhR5F+jqA6SWBDYa7QePqKh19lbvdAzaCSPLj5F9V2VR6qx9gXndNm0LatOfp8vppdmIYH1H6RNGVh4j+46cpFr7Xocw0cq+zmAQzrtCl8Rjjl5mu0ND7YSRlcfIvvPeSn2IExgRg7QZGVktHai3NudYpfKd3lA/YWTlMbLvcu8USZiVqKJTQ5CkIzIySrDWzDlhM7rEyPyEkZXHyL7rOUm9j746WERrkLIk0u6JoD0L2uSBCe8ofcLIymNk381leZM1Ro8Cel9R0rDuWsigO0rtKex93SEnfsLIymNk303rcJXIvjpUnWv3eyu0nNtuTPAxWvbe71RZfsLIymNknymtlLFQFTDb+8jmvk/cCgEaqqU0Gl7aG+onjKw8Rvah0qNgWwZjrwzdS/rB5twnGtCJq1qXSzZ9wsjKY2QfzmXJzBhVdGTdUU97trDuVaFgp7L2dLXfqaf9hJGVx8i+Iydt9MlRVunPufHWop7mlIG01ixrd/nf2UfmJ4zMHiP7rp6mktOgBbxXhopL3vPTBIOHrTGtil+K0yeMzB4j+643NK1eky8oLGN3F+3tF3k3iJIvspb80j4ywhNIZg+SfYdOCo9RxYA3CZU0Q+o2HKhWc+mGbd5x34QnlMweJfuwv2ial5yhI3JYtXdoNBsYL/IxcaVypzuU8AST2cNk3zlwmUnaHDDi211SO9igCqMOwpKaLr2TfhOecDJ7nOy72axZU6WJYD0hCNV9V54TZNRZ5oqfbrcc+AkoswfKvoPfvYT/dgVE432RwyMti1KrUQk7d64kd4aoCU9ImT1S9l2ttVbHff+OR+4Rq0Wh7QeuhTtam/Ot6SzCE1RmD5V912TEORe2BC2q6L2sKkHF5HvClmueyRrdOaa0Vw0fSP1Y2XdpWfUoo1sDJNovHd0iVhNBLonXXByGfcuqT2CZP1j2mdQYZqsprDpK6LDqlCd4sQIkXLHaPnR6q9g6oWX+aNl30xyTctQ9Aj44MvBVGSyHK7dpwrx7/i+9XxKd0DJ/tOw7hGJROMuMahpHOHCRFrE6UxTXazTE1mjdaR4kOqFl/mjZd32ivZGghlVbL1vqEL01i7q6rqpiVC+9axGd0DJ/tOxDWlZrT8OgbVAmc3RwnxVanW3MbIrjTqMo0Qkt80fLvkvLytZYC4wu+3KtGlQKV64+SKUjpUsdKEQntMwfLfsOoYxhXTPCmjsDj0J2L4ztIDXnPt1Y+E6rKNEJLfNHy77rK/OCkrtAKXXsmY4GpkVhNhQcZTQqt6Q+oWX+aNl3jWUtzzos8jBhAsFlkZYNgsZspWlOeqkBnOiElvmjZd85cEThNSbo2FJX3/fxZnxXM+fJHWe61IVCB7Qs46Nl36Vl2iunboB7gajsFuGWlWBOnWOF1LndWflNdEDLMj5a9t17Ne4btavB8BlWXaxDEx6Rge9FR5Sz5Eu0LB3QsoyPln2HUCqtYntzf960bPcneG4D0kDSTh6SX6qr0wEty/ho2XdWPWrlEQIX3XdNhSZU9qi4fFUZYqPmOxOYlA5oWcZHyz6TmputqVUg97RpGQs08wJYcDSRQVF+XZL6gJZlfLTsM6mz1nDSuKCtsbdX9byvFTv0Ksu51Tr1Vqw+oGUZHy37zqoThpe0CqNQCaveS2TF96bg5L8N0LdLYDQd0LKMj5Z9916tqeYwbBiI+9r8duBODWYU1NhC7bwuvWylA1qW8dGyDwdufYxZEKaj/5aWtVkRssy+TKpivZWWHdCyjI+Wfdea0FdxJQFS3o8cncBqNmBrlKnLLP1WsXVCy+jRsg8bjnT8MLIVZgyycgeniNpF2dQJBfudtXSUTmgZPVr25cxWQpkLlrc9s6UN9vrJKK4jJ8tUU5uXrJpPaBk9WvbddAdTQlsduEedJYYcKtcBSXJqUvMaeomB8wkto0fLvnvuWAVziZSbl++62hFa7wapNMuouc51qdjiE1pGj5Z9+F49pktrkNue2Zplr8dQApahHF80bJf6wPmEltGjZZ9JPcdwG2lC57rvN+yZzIkJmJFUadZZb0l9Qsvo0bLvwKjrXn2SoI+Z9unLAt5ThkRSmFqNmH1pZotPaBk9WvYdQuk55SoVaK+djFRcwHeFncfgfYWpSL7UcMQntIweLfvuvTq0rm0twNx1j+dFBk6lwRprrZbDrfOtYuuEltGjZR/SsiYl/gJkjFjdq0da5hXqnu4xqz3Rpd4yPqFl6dGy7162Kg/aO2RrbyOKrZpgd57Asr0bekjWdWlrAp/QsvRo2XddKKunHZFhzF5BtCE4RdlFtbaCadCUS+N5ckLL0qNl36Vlimwz98jA96HqFKLXhAxjdbMknl0upWVyQsvSo2Xf0TIMox5pwK6uI1YzQiv7stY+cNtbp+p37iKSnNCy9GjZZ1KvUSuNKWBNEQSlhdTFwKilPstYYfWXpD6hZenRsu8ycCcfXTvo3FbNIzLwVOauvai4aqt2iYHLCS1Lj5Z9R8usYKYkgIV2sdX3srpRgPqcSXihXTpAT3JCy9KjZd9l4KRY0ux7nMNAPLx4a0iQslHNw1Ifl3rL5ISWpUfLvkvLmFqvlmDSRigyNaK2FGjEDZO2kfuttOyElqVHyz5My8pk7gzokZtJorw3HE3wJsjiS1e99NwhJ7SMHy37TupmU80n1B+rdq5QZ97731FkqIrPcUnqE1rGj5Z9JnVaK83SGpRWCYRogVVW0LKivh4+uV567tATWsaPln04dNt2BV0h+8ANRhtUpQa2wrEj1X2N/pLUJ7SMHy37Tuq+5sq9Qafw3WKJ99qbBU36WhmlJb/URqgntIwfLftOal9DOPW9MCEcuHb/rQ+8DS25aiuZLtEyPaFl/GjZZ1KXmcQk7U2yK+rqOQlaN4OVWDTlhVYutfzrCS3jR8u+S8smTZsRphMrb4SywCftToW0vKQ80q0MXE9oGT9a9l3L/07HaqpA2fbMVpTUJj2BDXZZrcX/LnWh6Akt40fLPpM6dMYyRgFTDAeONMD7Nu3Sa+RlRXu5hFD0hJbxo2XfgdGs3lZXoOIhdS8JPM+y978r1sr92jpZPaFl8mjZd5OYbM3GXm6kfUaxFRl4Ww1hzClew5U3uyX1CS2TR8u+i9XVetmTO7PJbg4miQycHbqUsrrMruXS2pt8Qsvk0bLvrFoi/QoXDh33mRarCm1z0hFSVJ55Kl8a5MkntEweLfvuuaOacs0Cte3r1WUyOKNAbuIoNLLSpUfMfELL5NGy78bzkk72YTCLOUjTCrZ7CQmXUJ5pjVuLJ/MJLZNHyz6T2irqqp6htaizpHYGS667KSV7jzQ5jUt1dT6hZfJo2XcMXIVKSVFXl91wpIWhjeWAZQlH6C5h6JekPqFl8mjZd1Yt2VKvAuS5/aM1oVQDrZjMrFiySy9b+YSWyaNlH4LRgcQ5gnMU0Dst6/v8aYGGWBTXaiq3pD6hZfJo2XfFVm7uPhUy7mVWiAaN6gKTJOZ1LZRbGfgJLdNHyz6TWjApmTEUjAgtXRa01BQMSWcK345+q64+oWX6aNl3zx1RTeW5TxnnvSBjL4m2mhKoZaTc52K81AdeTmiZPlr2ndRFefS8gNc+0yKUoHGLr2xZd0/Z+qVBnnJCy/TRsu+6UNYiXNphpu3Aax3Q6iAgzS2vPHilS6P05YSW6aNlHzrwuby0iNCs4cDLWBB/zEjIWSZWHjzmpVhdTmiZPlr23Xge96KLG/iiPbO1h24jL4NcbOFIefmt1e/lhJbpo2XfWbWhW0IFNs4ge72oaW+g3jyPUYbKpTbCckLL9NGyz6RuvSK15LBUy3bgKeosrcBe915wYbu1Trac0DJ9tOwzqZUjVjsWSL/tQmm2txGOCNg9VV1KVG858BNapo+WfdiF0qclbUCVelg17cWTcwAz9xw/xlxuSX1Cy/KjZd+9bK2+GDHBWjZAet7z1cQwmEedNEsql/rAywkty4+WfVdXD8l976TTH1rGGL7bBEGi2h6Va3e5VGzZCS3Lj5Z9x8BVh+Wm0HFQFFutQ6t9hWljGkVJq15qI7QTWpYfLfsuLcNO4aYLLNx94FQ7mHkoP3VLvTDdmu6wE1qWHy37DqGQ21g5HLhb1NVjCFT8uUpPnfalFpmXulDshJblR8u+S8soYR2JYK8ajbRsINiQXWHPcOuzOfdLDNxOaFl+tOy7tAyTjxYqZ6KwapII05gRlBxHrTXzrX3gdkLL8qNl3/WBT49/nzWFVXPYMnvf2wgX5NWHpPg1y7hl1Se0LD9a9pnU3EvqNPfp6p/m4Ci2LCtBXY59766zW2da7ISW5UfLPpM6OVEbnGB1W6F3433JekttknS1TOVWBn5Cy8qjZd85cOXKiARzbNOWolBncSi99WVaFuElWmYntKw8WvadVevi2tICnC2B+H7ETGPAcLPEqq3fajjyE1pWHi37bmbLxkhTJ2D6kToNaFMqNGt1tGzV/VJd7Se0rDxa9l0fOPqovBA8j3Dgu87yHGX2mNJl5Lk635L6hJaVR8u+Qygu0igPoJ/WhBmu3BEnZC8Tc9GkemkboZ/QsvJo2YfNwTxWjZIaKTWQ0gf46iE1LdHkFsZ3abrDT2hZebTsu+eOuULUXKEgh9SVDVpJBj7G0FLmVvuS1Ce0rDxa9l2sXq1XKQkwp0jLJEVGlluGYrXmqVkSXjq+5Ce0rDxa9t3QLWcpNXw32sx7lN6hVVug4bpnzovKrYYjP6Fl5dGy7547woQt7Y03gyeI1gaGI0eZvZKNWiIHvgRG/YSW2aNl39GybEYzVB77JVPQJzSnHKbNIhlFtd2K1Se0zB4t+0zqzrXVFlY9825NaCVUHi3BaqX1tibzpS6UhCe0zB4t+86qt6K+BnBvAuKe93rRDsu5xr9oz3ipCyXhCS2zR8u+azhanXCGx+6a9suWMuyhjr1EgXpPy2TdycATntAye7Tsu7paK1navWU179sdUWHb0p2Ge02rIRW6ZdUntMweLfuuOThzGhjFVl37VLkwga/w5+Zt/iyKLvkOGE14Qsvs0bLvEAqVtEbpkBOO3TG6W8DZICXpxmMm5lsO/ISW2aNl3yEUZFplKZRV/LdHTE81Q+2T9qHbUdKdlv+EJ7TMHi37rthKkQpr9b3CKoFQ13Dl3aBKS5ZGzetaWnZCy+zRsu9omWjxvBDSXhostBy8R0K+0FRU5xjzDhjdbP3fS+2Pln0Xqx2bKC+YqZTdcGS7YzQBt5lz49bDkV+S+oSW+aNl3yGU4WI5FYg0fN/E5AmNHSNW80qiqc58yYHTCS3zR8u+k3qpCUce1ttu+R8o0DIqkHiRSNms5TutCYlOaJk/Wvad1KGljORRbK3dmoAIe9wW+ihFpLvRpZNqiU5omT9a9pnUda7uKfdw20lBepvgtRZgLCl1nPGfOzcxE53QMn+07Ls+cNtHHBZFrPaoq0dZm4lGlrbm8MLLfN7ZcJTohJb5o2WfSY1tDF0rQW37EdOmgUf4jrp6Jq/Ll/idvWWJTmiZP1r23cuWIBI2hLL2XbXdRljXEugzgnhJPLXfysBPaJk/WvbdcwdGVbV2sbVwgaAMaKs3qMVnJV4z8y0HfkLL/NGy7xj4yFaMZO81CgeeUyRoUX1BsTVr6t0iPb8k9QEtK/ho2Ye9ZexapgMvnSBuDjXvUfoidUbGlmjcqqsPaFnBR8u+a00ojXPZzaJ7qlpKr1D5Z/tkTckwU+2XHHg6oGUFHy37bhKzCOa9TjaUDalbj2JLpoJi0lwGMY07zcHxjzuR+tGy7+rqLLP0iNC4vIFEsgRV54Iyu6fG3VK75MDTAS0r+GjZZ1I3xNoXacTq3XA0HfedrR21s/S9kLBdmsRM6YCWFXy07DurdjRZ4bGXDQaxxJGBh317GXWM4W3pnYs8KR3QsoKPln1XbOWGZRJFdaUasXoNqNL3YGb48WxMVm7F6gNaVvDRsu+eO8ZYRKXty4i7Y9QZKpZ9dqupJe1W+i0HfkDLCj5a9h0YZelJa1i17Is8a1JYddj3HL1T1F5ReF0a5EkHtKzgo2XfxWql8NSNIla3cOAiGerSBSmrUqooOd2y6hNaRo+WfSY1zzZTTQK+IvkW6xR1dQ2rTnuOhwu2SyfVUjqhZfRo2XdWPcWtFIHZ9/3qEQmak2eIH8uFbGCSS60JfELL6NGyz6QmGs7hqYGde1TTi6POYtrj1kmErAlditV8Qsvo0bLv+sCTLWnTodZdV899E9OLw8qic0mNwvpSrOYTWkaPln0mdZRabIodFCXSMkMD4wjYljth6bZqv2XVJ7SMHi377mVLkGbhBtlpbziKYstQ9kjPmEWK7dvGl6Q+oWX0aNl3Vq048hwGNCysutQGLbtAXlYU9xzPuvSIySe0jB4t+y5WWx2rJ4XuWEEW79aE2oG5hx8fNSz70ig9n9AyerTsu5etfUUN6wKifVJt1AlVWSCpVp3mddx6r+YTWkaPln3XHJya2N6NkU33VYcu0PbFrV5yLy0j13ypt4xPaFl6tOw7qWmOpLnBaHOBpJ7Bc916lzTyaoTX0rITWpYeLfvuETMlrS3cthjz3ppAUAchzHDsZfv2cenOVpITWpYeLfuut0wbUcmRkeHaJ9Wmwj6uBbjqtKbOdusRU05oWXq07Lv36hqWI7vE6rjH8zqDhxuHJIq64jNQ/NJ0h5zQsvRo2Xex2lB7S/t2R5bfNgfvbgXwKL7UOEW5fWnoVk5oWXq07DtaVs0tp0jL6gwv3ms4cJeouHDWoWk2rres+oSWpUfLvnvEpKEiHh57rkjLUgtXrjgjDffiuM/d0i2rPqFl6dGyz6TuVllLX1AU95LoCNheiKEN7WTVepdLa2/khJalR8u+Y+BdhnMOq060T5UvhebSYF9FnalWjg/CJalPaFl6tOy7odtknVqpUMuer3YNq15cNieVNNBHwUvbCOWElvGjZd9JnbW2Pak1zCIDV+lgfWdp07xhbclv9ZbJCS3jR8u+i9VZ0uyF91DevrNFu672BtjWnMlxJrxzqjzpCS3jR8u+e9myVcpeN5nTzsArNrCmAoZtiK7I2fxSF4qe0DJ+tOxDMIqptLKbRSNgS7a9tyykVp8DyanLvPTcoSe0jB8t+46WLZ206IeZ7B2jTWDHaOAx59TGs9qlR0w9oWX8aNl3xVbpnEftUPsKqW1VaAkdlqdUB1UueCkt0xNaxo+WffeIOZgm9bIvI8re8k9QE+19GS5svWelW2nZCS3jR8u+bDhKlK0ClTr29bwKHvU08MptZsEk/ZbUJ7SMHy37Li1LVteyBb2G25YiC6qxgaBWDNO27rekPqFl/GjZdy9bKbU0ZQIj7x2jEmmZCEE3am0NwjQudYzqCS2TR8u+e9kKnVtHhKoWadlqCj73nS3GOlhy6XjpZUtPaJk8WvaZ1NlW677v21pBkLkWNI26msZe/z+88q2DDvmElsmjZd+B0VU121Qo+zyicE7QKL7pyTHq69z7uNSakE9omTxa9pnUvBwrq0Lm3UtoQ8Kqy97/PoVnWln5UhthPqFl8mjZdy9bdY4SNTQISQdpLax69L7nesZYNqjppeNL+YSWyaNlH75X91HSWKDWy275b9CaNFg69th1Toy3pD6hZfJo2XdglEjLqgweVdc+Vc5gI+25nqSY2Ifc6kLJJ7RMHi37rthqM9S2DvugFoguB2NPUFrvHSu25rekPqFl8mjZdwgFZRrteTyXBVIl7daECQVHQc/eS7uEUPIJLZNHy75j4JFmU5odJu6Wf5bIwJdFwB7MOcx9n7G+JPUJLdNHy757r86zNDYDLR231A0qcXzXJlXqpHNeaiPMJ7RMHy37rq6euGZtBehn7c3ad7ZsDSjcx/C6p3AvPXeUE1qmj5Z997Ll4bNltyaIR7G1l8BH0F5QQnrvI3flSwy8nNAyfbTsuwy8cm6SGdq0sdfJCpj1BdMSiw41nZcWZJQTWqaPln1YV0dptdtObB+kF6UKVpICdhy9CqdeLqVl5YSW6aNln0lNY6yfodtcbG/5R4emhjBWnqwThfulNsJyQsv00bLPpK4Z62zVYA36OX+awUu48to8a+K11q1BnnJCy/TRsu+suuzOMuthy2L7/OnuSnAG7WUuJous7NLLVjmhZfpo2Xe0bIjQ4AWaUgqpy4S2tEeF3VceGaeuS7SsnNAyfbTsOwfecNiurrK1uc+faiRoSyFpGa1T5OV8qTWhnNCy/GjZZ1JHiF6YPFJu3A1HSffeMt63WriMMcLC8dJzRzmhZfnRsg/7wPswrQ5OEaZlyX7OVATiZLWQFc+X0jI7oWX50bIPWxMSZkwIHffQbU272JIONFOkZ2Pfsr6UltkJLcuPln34smUrk1Zg9LBq9BppWUPQQgmtZ563jhrbCS3Lj5Z9N7MldfgihFwwMnCcCUwHwQin3kYmqrc2B9sJLcuPln0mtaeasIbUZnn3ltmCqrJbE9BzbyTxs5ekPqFl+dGyDxn41LLygin7uSMNhbqLrTFrS4KVV7pUbNkJLcuPln04noeaVBAG74ajFvbdvA/gUmvHOrGlSwzcTmhZfrTsO6nLRC1SQS1HXd33G1dKDNyorTRTX7duYtoJLcuPln3XcKRmi7pA5g1GR87QaiqwuHEbVuqyW3X1CS0rj5Z9R8tcc8lLQClUFou6eg9cw5w9LfTSI0O/JPUJLSuPln33sqVT99MGlN02Ktb2kmhiCHseq841LV9Ky/yElpVHy76TWmZ3Gh1mWxGrKxXwHnqT11wdO85bL1t+QsvKo2Xf1dU5U17DAbtGBk4eGfjwGhWXz+x7oWy5dOnWT2hZebTsO1rmySclAeMwbaFlYJIdWOJDkHKuWi6N0vsJLSuPln33Xp36UG4N0s+KOqwd3LHsQZ5VaMXfbp0/9RNaVh4t++65Y3LlFHnYUp8gHhW2UfEdsHGM2RjlEhj1E1pWHi37Li1LjJpYoTXK+1AiQuUZXtwqZsSQu92K1Se0rDxa9h0Dnw157AsttFfU5bKPlocDr+G7FxM71Uuj9H5Cy8qjZR/OV1cf0ggkwjJI43DgbOHPLUJ45+mzXnrE9BNaZo+WfWfVxVfW8Nir616I0h1a0hm1F7vq3hSut9KyE1pmj5Z9V2zpIFXswNk5THsm8L2ScLS8UE3XunTplvGEltmjZd8VW+GlUXRAlFYesZrWnt4S8Opd0myq604GznhCy+zRsu8eMRmTh2FDJ93bCOcAl+mA6lKyZan1znx1/HNPpH607LtiyyIeDypAaUWxpW1BLfvR2nNZtVOnS+/VjCe0zB4t+05qpLCvIhCuu4BwKdC6F0iVLDdhVb8DRvc+tAOpHy37LlZT0zX7gCYrMnDBCc3VYJZmqc+dgt95xGQ8oWX2aNl343lMY8yRYHHqu2OUwbMWqL33WiItii8uSX1Cy+zRsu8QCnLLGR1s5LUXZOzN4JihR5ntbrNnviX1CS2zR8s+k5qHN7W9D1wT/TbdYV4QSL1wHoQmdxqOGE9omT9a9h1CsbIS1ojVve3NwXs7HU4DJVbrFt+UOzNbjCe0zB8t+64LhVdTagz5Z/V7XpGWZR4wZTUn3/H6UrFFJ7TMHy37bhJTE4eBMSSniNUzMVgjibSsZlxTu5RLGTid0DJ/tOw7qzaamHBvDi4WdfVoW+UOmW225U2oXwKjdELL/NGy7zLwnkcZiKCjc9TVLUPN0kFbWNRYlPulR0ymE1rmj5Z994hZCZEoQZlSQep+2ZoUoXs1KmtklFu0jE5omT9a9uF4Hrk02jM8o0Ss9pB6icDkQpocE1263cF0Qsv80bIPu1BoDEUHHHvL/wgH3vbCo2RrUmua9xTGHalPaJk/WvaZ1Jlq45YF0ph7nWwlaKkUyD4bORnapW2ETCe0zB8t+67YEp2DS4JV+WedbAbTglBWsdE7W52XaBkd0DLDR8u+c+Cj7hu3GYbZvm+7Y7UuAw+tsc1kY91y4Ae0zPDRsu9a/lvnVLWBiq+oq3cfeMoMJVLzqYK53XrZSge0zPDRss+kLtLLZOswaWfgdV/cKpOgCioq9RSV9iWpD2iZ4aNl36Vlec1KuUJtyiF1m1CxZiDSkZf6SutSrE4HtMzw0bLPpO7VKiUnSNV17wv2EN0YTJzGJN+E5ZLUB7TM8NGy7xCKpypJDRL2iNXiHSySIZiCGBmbrHHNqg9omeGjZd+BUXFJhR06Ft519Z7uQIHFWrhqlZFvWfUBLTN8tOy7WK1WVBZBI5sgezdGRZ2QVt+r63q2dullKx3QMsNHyz6TejXTXGuoLBaxmshCauqAtftEI8VLd7Y4HdAyw0fLvusYldX6XAaEzcKBL4Y6tMIcUVP3KeHA76x+53RCy+jRsg/TMhwY5St0TxGrEw6oLBNG/HDvHtW13XLgJ7SMHi37ro1w6JTSFVbhtjccKXiXvO87+CpJ5lyXEAqf0DJ6tOzDDLxL4kIQvtIjYKcVGXgr26proVRLs0sZOJ/QMnq07DsHruqlhLa9CoUDnznq6j3i4bWg733g/ZZVn9AyerTsuwxcuCTrE3TtWC3SwXEqhPzDcqKl81Ks5hNaRo+WfRersYxJ3SCnyb/tQqkjKmxvmnYHSjj3S/PVfELL6NGy796rufayb5NTaQtE3cEm7asOq+2zehGv71y6ZT6hZfRo2XdpWYsYvfdYzeRtx+pIy6Kkht5zsVx6tlt1NZ/QMnq07DsH3rW3sQQ8/g7iC8F8dChcOodpd750fIn5hJbRo2WfSY2tp9xnA9ayV9ThXpCxZtTVVWf2ITZvFVsntCw9WvZdF0qVUmmOEHhLHcKDW+mAXmevdYyOdxZPMp/QsvRo2XdWTdqLjJ+jp+HAjXtkZOHKR7YWcTxc+LyUlskJLUuPln3ZmtBLSg4qJTJwd4OWVugtYXZRdaXULsVqOaFl6dGyz6SmOh1t38xLIiE1EfgK06a+qmO2qXrnoAPLCS1Lj5Z911tmvOOxQnNsv93Z+knLhpXspQjLvBSr5YSWpUfLvpvuMLPqUVLTUgcZRcGLNVgUjj3Krdnapa0JckLL0qNln0ldvaUxWoIkpf+GUOoIf84oTQaOLPlSF4qc0LL0aNl3XShMiRM5DO0aUuvedZT30O0YS9eqrV6iZXJCy9KjZd8N8qzi2Rbuy4g7A7ccGXgXiGxsjrxqrpdud7Cc0LL0aNlnUjsmE426uoWr/q2N0MJ3Q+9R6ITwNm6tk5UTWsaPln0mNa9KUVUtGNwNxMZekBEZOBfuefCaVG7V1Se0jB8t++65Y6qhSYcxCUEwwrSPtY9trdG9cE23njv0hJbxo2XfMfARtjtUgL1NkBpevJVawVohQbTmfGkXip7QMn607LtYPZW8VAVdFFJbpOFtaoVVOtaRvHG5lJbpCS3jR8u+y8CzLpkoYGlLrVOg2YqA3VDbaOo8Lp1p0RNaxo+WfddwZJkrqkKdvDccIYKNXoGNh9epY+RbsfqElvGjZd9ZdZ0tRbwG7Smk9tnAdn+CcFpo1LDopUdMPaFl/GjZd2B0NsRdZ5HkEg7cJljfxXWec1KKDPzW0K2e0DJ+tOw7MEqadNYCPTvtR8wMVsQht0jT+kKyfmlzsJ7QMn607DuEIrUM21P0Emm4NGz7+JJCoazxIUi9XDqUyHpCy+TRsg/H89IMNRvsW9URoZuBM++r9Cm8eZa1m3jvSH1Cy+TRsu+k9tpyiwhdsySQ3vMO0/SzXdZqXkZ+qQslnyAUebTsOwdepZhF3l3qPmLtw6Et7VBTIUsWX+ItqU8Qijxa9l1ahsOLCsNoA/d43tznTztQodA+cjKiSzNb+QShyKNl33WMRqbtxgM87TtbpS/Y3BukrlSaaeNbo/T5pK6WR8u+QygpCuvdUUbVoq5uOsCi+ArlPRHtNpRyqQsln9TV8mjZd83BsnqdUWxpbeHAB09oJVfoq1JrxbjIpYMO+aSulkfLvusYTYlMmcKW94Yj2yvqZhHglHXO3Ba3W1Z9VFc/WvZhb9nC3HL+7TiLVGWwQgnCdfpgGanpJVqWj+rqR8u+e9laVZXCqkty/8ehxNETDM9oEnXXzJekLiddKPpo2YdWPVrra4B0jlhdmoBzR+huCS1idcqXbneUE4Sij5Z9OHRLk7LvQZ4QWGzum5i6rXovqUuZw+IvSX2CUPTRsu8ajvYSq5IMNi8BkblX1O3JWyTJiHNZvyX1CULRR8u+Y+DNhXEtKGUKSKrrt47RKK49QnUepVxqIywnXSj6aNl3YLQVVwyVe92xWnoFV3VINIstYya81IVSTmiZPlr2nQNvTM5YQNe26rb3JyA3yHvNbJOwcL70Xl1OaJk+WvahA2/E2BtQBOdIwy3SMnaGjLmk6qWmWwy8nNAyfbTsM6m7Rio8FAEj545iKyew2gVmFNSacI6Zb8XqE1qmj5Z9J3UiymIN6iAC0RJWrYQQEbzkXgbxrfG8ckLL9NGy7zpGW6uDV6iMJRx4RQbjmiGScm8rfnCkS9MddkLL8qNl38VqqbPu09Ws+4i17pfrIg1sjFVIiXhdavm3E1qWHy37TOohaWE2Bbfd8r8RSq1zHy3PdeZVjG4dNbYTWpYfLfsuVvvkbF726GUITG1fuqUO3Nmy7+ePcSlW2wkty4+WfSZ17thIcQ9pGYYt9wFmbpCLU/eVbJVLbYR2Qsvyo2XfIZSa+xiJoa3a945RA09tgeW2cks2vF9qI7QTWpYfLfuuOVixtDkIcl37ZSvq6r0LHtLkXnN177ceMe2EluVHy76L1YJEqVUouPYkJu0W8NkBu5P1xJrXLQd+Qsvyo2UfpmWsVmq4bcpRV5dC0PZOWaTkGjX1qH5p8aSd0LL8aNl3UrMul70vGH2BLFawMHOYvrjmIjjk0suWndCy/GjZdxn4zOo5je22f25iRkbmtGCYYB8YZnVrmZWf0LLyaNl30x2pL5S1DyXOvY0wVLbECwpRrpYw6a21N35Cy8qjZd+1JnROxWXuvDuKLRfZk5gF1Hm5pY6JLj1i+gktK4+WfddGWBqlZQ4j6T6USBhpWR2QvffZBrXcLy3I8BNaVh4t+86qa+7e2GCUzCAUXtxbypCnS04Fc6NLaZmf0LLyaNl3gzzGwiNnkBZhWsQdqqYC8b0qUXCXdGtmy09oWXm07Ms2QnGcCdD2gox9MrH1Rdufe5HB6HaprvYTWlYeLfsuVqfCA1mAac9Xz8jNGkp8k9yEp2mnW1Kf0LLyaNl3xVa2PiQppDnWTssG+MoVeM3lrZrnfqm3zE9oWXm07DOpkfvomRkm6p7ErAKNWzhwMapukbXd6hj1E1pWHi37jpaVQiEr7lidQuqJUJcJhMxRa7U01qXFk4IntMweLftMako9GfmEzEkiLQtX3qTt/iMsuSnq9DsXeQRPaJk9WvZdBp7dOfcFOeV9E5P2qfJiQNSnrsW9XDqpJnhCy+zRsg+HbmsaXheQ7EEeI4HQHqEZ77UJOgve6S0TPKFl9mjZd1J7rVqIYY29NSFnAktjQquRl+e8isxbUp/QMnu07Lvm4Lo0N6tQZsr7vToceHKGmnhqMRv90i4UwRNaZo+WfQdG0XJLWEEIw4ELdzCeA0Jh7KuZmt+pqwVPaJk9WvadA2dOqTePQnq3/Odw5S0tgbUQKY8kXW+lZSe0zB4t+w6h2MoYxgzNSSMtKw51T+ulukaazTNe2poQ7uRE6kfLvpvZMrYmuULLUVzLCtErjx2rM7cuq2e8ZdUntMweLfsuLaOaG/fIyCLb3QhFwr5nglxkkNfU0rzTHBy5wYHU/mjZd7GahIbrAPKcQmqpYEUrRKldiHrXZHfubAmd0DJ/tOzD6Y6UWsEOeYdpsWngbVC48iZpUF553GkjFDqhZf5o2XfPHaipDE5AqrsLpW2DHvssT86sLfc678xsCZ3QMn+07DOpk5YyHHeHEc+95V8jI3MCTzONlqr5urM5WOiElvmjZZ9JXVFpjdC2jTZA5sDIxasCTkPr5J3SnZZ/oRNa5o+WffeyVUoX6hge++eMwwzfbblAioBttv87LtXVdELL/NGy76Se1EelBVn2pduFAyquDtNIQvxcnS69V9MJLfNHyz7sQknFqYQt616QMRGhZq7Qah8qPbLzS0eNhU5omT9a9l2x1ZvpGhVyjmpapqVw4JGglbl0dCvc2p1ReqETWuaPln3XMTpW1RSxmvqO1aEvVOltT9bTFNfGfGeQR9IBLXN8tOw7MNraPl08YLW9+t1bJGh7MBPn5IXmk9Kl9+p0QMscHy37Lla3/XoVKo+xL93uszxee48M3BvNmiwc+yWpD2iZ46Nl33WMUq7Fq0PiHhm47ZNquylliES0ls6yLqVl6YCWOT5a9pnUe0e0tH3adq2I1WVvI4zvQ5tdMg+mqLcuSX1AyxwfLfsuVo8+M3oI3DHDPuMB8cckmHOIEmFN16Q+oGWOj5Z9l4G3JqOhQZ6aQuq9ACeHPzdnqckn13zpuSMd0DLHR8u+e+6oGMWW6N5e1cKLhwO3TgVyNxolzf1ufUnqA1rm+GjZd1Y9dwM4VvAmu22UOthaFYqwp9oyznJpZisd0DLHR8u+e9nauyZXESi2HThH1HaMtKxGndOW2/J5y6oPaJnjo2Uf9paNRWG7kEouID1Muw4tsLwV0omEl3ahCJ/QMnq07LuWf/Lw1zOsGttuI4y0zOpuKOzSUyq4IhG/JPUJLaNHy757xFyzLl8TStrrZJsQmC2EmbugZO9z3Vl7I3xCy+jRsu+kRvXSopp2L3vx5E+xNQroJK8S+fm4tLdM+ISW0aNl3z1iluS2j2CuknG77RFSZ4Phq0SlLZhvNRzxCS2jR8u+Y+BNUzfjPVXtIGVb9UIEFa2atei6tE5W+ISW0aNl371szWVl7Xk8r9uBh++2NQl0qWVdqXm+VGzxCS2jR8u+o2UdJztXmKPsMy11gocxg+Bcjtpw+KWXLT6hZfRo2XcOfOzN/s1B6WfxZOlQrcZ3rUYSrsnLvJWBn9AyerTsu5ktx5JsVVhzv1fX3fJvA6FGHl6Ns06+9LLFJ7SMHi37jpaxmLY6YNdVYdVm26oJaA4qtHCMeqkPXE5oWXq07DOpV+OqTJuWbUZWfUGdwvvOVp7VMJz5pbRMTmhZerTsM6l7Lx0VDZDTz+2OElYdxXXC2meereR66b1aTmhZerTsOwbei+LKC7zvzcGjGFiRDNNH86isW+6X0jI5oWXp0bLPpPZKta1ZgWtKG6GEA8eGMAtlq3sc125JfULL0qNl37URipp1ZlhlnyovSmCECmulgXVgUrmUgcsJLUuPln2XlkWRRTOseg2NDNxD77DzCU3iJ8wiMyu30rITWpYeLfuwY7SlTuwws4fUtI8v1TBy61rb1prxltQntCw9WvaZ1MYofdoAdGwguS5omA36LG0oTeNLJ9WihD+R+tGy7zLwnLFkISi8G47SYnBVgZna6Jmk9UvnT0VOaFl6tOw7q14cXtrT3ojhEavXACfcXUc9ldkl7PrSI6ae0DJ+tOy7WJ3nHD2qK3eWPZ6HUH0ydHYsrWbkecmB6wkt40fLvpO6WOHd6C+W45vtyg334smyBluWMuYlBq4ntIwfLfsOjLacMuOC0bbUKg3asAJFU1FLNBPdma/+ndB7Wd0fKP13gWX2/73S3IjXsEjD2gr/7WlEmTUyrEUzN+1il/w3Hyn9d2Fl/+JfyX+00jlsObc9bWueQSolaDOH0qmMUSP57nqnX/R3pIz/UOhfhpTRX955UxpNEv8M3C4QGh0a+whfrjatjcSXthvlE6F/GU721xe6jH29uBDs+eq933+B7YbwUn0wNhkz30nIyonQvwwl++sLHVl3XrU5sO/Hy2YD2vJIzFIho6Q+L/WU2YnQvwwj++sLnXqxjNYgwrFF3p0Mms4S/ntKbbXitDt5t58I/csQsr++0CQri4frztZ0b/62nYztr4r1RbX0dmck7/eL/f9QafllANlfX+luNScV3q2CUWBNLRDZrkW9RbkuxJUvvXD8fq//Hyv9y/Cxv77Sefd5F/OoqFD3ZS0Fo72jTnCWolN93Smwfr/W/4+V/mXw2F9faWMNm9YJGhE5fPY+YFyxhdxkJUqvPbF1R2k+UfqXwWN/faXJmqu3AV7n7hCdIXKVqLhceUxKdVyavPz9Uv8/VvqXwWN/faVHxOm6KkdRxSVqrCTgbW8grLy80Vja7zxP0wkfk8fHvlN6riY6HJpEaSVRXIPPPGGmMcJ1Gy6+015EJ4BMHiD7rmcwdxstN5hqe9iy8z7ZITBnix/hMkrKd5Q+IWTyCNlnSmsdShhKJ9v3LzHjXvOeQXlOW9inlDuEjE4QmTxE9h0LRU2Z97Wdn33QSAt8D2qVOrFhTavpnZkdOmFk8hjZd88bJQnvG4gt1w6SMUEtae3vojhnT3ipCeGEkeljZN9hb90eOnLvSLYxEvAI1jW8OeSOZtaohN53lD5hZPoY2WdK45ypWbXw3rxAShh2XSJ7EcaUae513Kmy0gkj08fIvpvCi6K5oodNq+5FRvFN/TmCOYvlxGulS41F6YSR6WNk33FvTq11bNDQ9qlqcnCNepq7pOGLRPSSTZ8wMn2M7DvvnQanMhLst6tQeiyow0PpGhbNfaSFd6qsdMLI9DGy7+rpXLr16UB7r6SM3KGVaZGWTUYjHnjpRnU6YWT6GNl3Y1myZm0L91GOiM41HLdZR8hV+9C6OpU7Zy/TCSPTx8i+U3oNZPQKnXYe5j7AkR36kpr6Iu/tUj19wsj0MbLvyMki7aVPaNUaSOsC5pGbLWnshkW53ukATieMTB8j+y4jizIqlxYip70ZWEdk4bIjtkwqWXNCv3PelE8YWX6M7Lt6Wmg4okNrW98NQq1Xg5ysSmZrPC4pfcLI8mNk33UX0RiavUCfrYfSRFBVIgFfuqqPsOlLGRmfMLL8GNlnSk9sXGvNgOGtw3tH7t2sLJgr9OdhhutORsYnjCw/RvZdRmbUZy8TkmHYNKf9wpH26eKxZhkjjXanj4xPGFl+jOy7tyzB6rkx1OkCMvqusmQPZVHhvrzLvPM+zSeMLD9G9l1nf54p6ukJa+a2c+8c3jsv+IneJLjvctxR+oSR5cfIvusjw4pIuufjsewZnQqetveey7RHSe14yaZPGFl+jOy77iKTMk0UshKD5FXAnPo+kperd6qjX4rTJ4wsP0b2nU0n5FB2QWTa67f7h22vMCK0hjz1Wm8onzCy/BjZZ0rXoX2VzrDqvomXWoE29lcFW3d3bu3SpcsTRlYeI/uwC1hGLa1D1FczorNvcpJ/Rmu3W9dqdIeRyQkjK4+RfUdOZJLifsHqqe8jDR2sxVdpsXQdNeVLs5ZywsjKY2TfdRfRmFO7QssRrGWfUqpWMhS1ZWjSZ1+XjuycKP0Y2YcTePGXdgRji+icLYPXkqKebtTdumm7tfb5ROnHyD6c4SgDh0fG/bOPLDw2WIqw7VVTZ2nY+NZ+2BOlHyP77i0LZ6OVCuS6u4uGN/BZBlROnJ0yKl46PX7CyMpjZB/OWhLhKgq95Bw2jbv7JOTO5jlk31sGL9n0CSMrj5F9Z9OjYjFmmLKrrJrCnKnvZcCVFq+U2q09wCeMrDxG9l1GRk1tk7FUf6qs5dD2pbTivU1LJkMuna09YWTlMbLvqqyl/3d779IjCG7jeX4Xn4drUSQl0rB96Z3DXnfmtBdDz3Yt7HLDVY19Yb/7UlEVPWl3pUcJSINeQP0IRyozwxlBSvrzJz5mMkOIVAtwXZPwxuyQ1QTjqJ3nHUYmO4xMHyM7yL17zdnGOrN9T0cWsDQRWk29R5q55jt7WnYYmT5GdjDKktXFPYM1jmu2jkFpLYJYXzDUark0s1Z2GJk+RnYu52QGDdUmjL56FyVyS1diCFxIU409yZ1qHdlhZPoY2cFqHZu5ewDdLK0GsW1NwYsIM3h4hX2mli7d0zuMTB8jO2ZpzGv+QqJVtFFWxmAFQzf3rLOFlUiW852cE9lhZPoY2bm3rGLYrWWoVdsatkKgtfmHgUWZ1hy8O1nAssPI9DGyc1FWwzlyLDBGXNx7MqgyQ+xkKc4mc9zJOZEdRqaPkZ2LsqwGk56BeCmyvsaijTJhjjlbUcKRLp3eO4xMHyM7l3PSqxmrreN6AofMUDErtCyu0Xxf8yXuLTuMTB8jO1hVKxTUtTfOjMBzdtA0DIxXJmGumuudPZ12GJk9Rnau1tKwtuRXdJ2LnLRRofSQQXKNWUYhnHfISdphZPYY2bkaDtVkVTIMl9nAKSXQNRmt4ZAxa5vKdzIG0w4js8fIzpGTsTp8+z09RnFFlluCajz9skaPppsOu9T1Oe0wMnuM7Jila5Sg0dYMYqI1Lav6FW0ZUpqDw0itlDv9yNIOI7PHyM6RE4zFVnPYaas4a6QMNa1+ZNF/J7FVqneygNMOI7PHyM7lnNjkUF2RJeXFvYdHWRrFZVmjVqppojsvHGmHkdljZOcUWe8cgwdYfawXjpgmaMzVtTcGC6Obxjs0NO0wMnuM7BwNpdxHZ4E5cgDW2lyR4YAQkw6ayFTuZPanHUZmj5Gdo6GIPfvxDbWtGo4kHlmPOiBiHjFGLHypfjrtMDJ7jOycpSWO0TOD9jXXctSP07tA7m3kNKSPcWdP5w1GhiE8SHbM1CFmzgkDpLma9ne3cu0lwOr6jdNKiPFOan/egGRu6kfJzqnvQiSBGcrHtNoqCBZrAZq91zlHqO0OJcsblMxN/TDZOfkt0bhXl9+5+q5GNL+qpwGl7jf2pKp2B57kDUzmpn6c7NwrR+waA61ZHCF6pBURPLhWMNZRmHOO/U6fwbzBydzUD5QdTEcYcWKt0NOMP3UxKs0QWkoDY6t19DuN+/MGKHNTP1J2LuubUoo9FUitrf6CZc0bjwKxxtJDCrHKnfz+vEHK3NQPlZ0rz2ozBtYEYVVxsJ/bfoDbgDqHhig5tHrpAN9AZW7qx8rO3dXF5VjrET4aDrL4B/X9DEFQkaVGxUtx9QYrc1M/WHYwxR859blml1YFphShmAdbKUoPbvkc8ZIC34BlbupHy869VHcTv5cD9Nbq6vQdQUt0gTYtxpJVhe4gFN2iZfho2bm7OmqXWSdQM/NdnQOUzA1mbWHlkwUdd+5q3aJl+GjZOQU+as8BK6iMtZc1gKZUobn4nRglFbyTPahbtAwfLTv3hCmpBs4NutUEHFYTUVKDGfNMg1JNl0p3dIuW4aNl57K/WykWS11JogyspGA5F5DR3NZJW7k0o1i3aBk+WnbM1EWTGxUXPZE10NQvbG2IIEFzo9aV053nDt2iZfho2bm4miauNmRQcFXvLGSmyhXCHDYTc4hyB4zqFi3DR8vO7eqJhZMb2PXZat2fV2oCI0zyuLql7Ma+dIBv0TJ8tOxcagJW7Vwa5LEUuA6EyphBkhVulIbFS6beomX4aNm51IQ+S69FIOVMvqvDBNPSoQ7DMFPzzy8d4Fu0DB8tOwdGiyCuweNpJASOw60srsUL9dpnjJEv0TLbomXx0bJjpo6zt4YhAXFwU6dQwWzKGrJERUO3mO8wcNuiZfHRsnMMfEVbQzJgDv2nNMISQ4HZUh05odGlHpO2Rcvio2XnaFmqJXbfxm0Uv6uDFLDpsiw1q8U1W1O7ZOotWhYfLTv33IGz2vRAOqbGqyMdgtIkoKAUU22xXOrlb1u0LD5adszUEgjLCLRmrzQ/wLWB9hxhdr/FyfV5vkTLbIuWxUfLziUHKw/milB0roqt4rKsmwFOLtYjBdI7cbVt0bL4aNk5hMLYY8YEHRctW1W3FsuAsOKuILJi6zum3qJl8dGyc7Js8qCwQmpcuSfIflcn9au76xCWJPESLbMtWhYfLTv3iNkxVebVjG6NLO6c19DL1ecojRYCWwiX4uotWhYfLTuZMTpSCgZhNSrj0FYaYQsgxi14EJZw3umYgGELl9HDZeeiLQtoSSd01rzeOwzUaoPQLFgzMrk0cx7DFi+jx8vOUXCaknmNWLIoq0CPXJih+i8xUl7vmPXWvt4CZvSA2bl4y/XXtKEr88TlWa7L1mP1N5KGhSOVcCeT0M24ZetHzM7d1yvdf3WEblLY7+toULsIjBJn66PVealuC8MWMqOHzM6lolhuo5U1u8EFmmuzBiarS0bQiakLEt3pW4Zhi5nRY2bnzvAcSGNgmCU312Yu0IyDAFYPq0uXrJfetzBsQTN60OzcW+Z6w0o5QS20ZnZ4oF1lNJiIpZiEONOdKj0MW9SMHjU7SM2iGros62GV6a1Mwhr9vu45F5KCmC6xcAxb2IweNjt3X+dY1s0MIuu+7sXv6+zR11wdNDzg0sl3ksxcHmzZ+nGzc/s6eBw9w4ASu9saZwXF0SEXdheIjUu5M6MFcYub8eNm556uXYL1NghyznOVWq/+wSmBFUUJqeDUS/sat7gZP252zNYzmmVkBunSgW01OgqhwCr0QRXJPd3JSEHc4mb8uNm5M5wosnUELSEAJx2gSgFSYpPaWcKlmTyIW9yMHzc7VwAgGbVxXmNa1pRb9vu6KQPNWVBSsX6pLhNxi5vx42bnbK0l59oStNjXPHpxlTaFwapozdNPcL61r7e4GT9udszWlJRbtwga0qrhWtOrq0TIkaMtbjrplg7f4mb8uNkxW2MZI2lX6BnF4+ueoQScINZiDjnOOW+d4VvcjB83O/fOxVOahQk9RfX4uk0oqVaIkuIgnFPTpfdr3OJm/LjZOR6ecKWgRN/NTKvDbIBKXQBXLw0Sq43uND1C3OJm/LjZubyUMQdaGUBICBw85ipue9/XFHqq5j/tS9osbnEzedzsXHmm9Ob/q5DzaidcUKEWzJAlBSppujy/pM3iFjeTx83OvX1wZmPf0hRxNcPRAmbkl7ZKiX2YjHYnZRjjFjeTx83OneG1hECJIIW54ms20NnKx1gmC73VopdyFeIWN5PHzQ6W7dUQtGbooXXgmgZYkAbUqVnucwS5lDMct7iZPG52Lj88aM9ZV5tCY7f1MNfhfoYHrh1lkNq8U6KJcYubyeNm5/LNqE2OEyE2dW3WVz/4MTrI7DXGMbSFS/F13OJm8rjZuTO8T53TQ2uqa19bn1BVBWjNcVnzE3O7pcO3uJk8bnYwZ3iY793sxu1Lh6/55TrWZD2ZSCFyzXdazWLc4mbyuNm5d66YXH1NgUxrhstYjVJaM2hYZ+mqjfmWNtviZvK42cG8lJSmCa02ZhmYzc/wkhKMEUqQMltol2Iu2uJm6XGzgznDpNRngGAmwGmunGGPvkrH4SLNP700xRxpi5ulx83OvV9nxixrCgByAZ65g+mogDEKdUOxW9yMtrhZetzsXMzlaiyv7kepxpVHOrKf5pqhSc1YRmWel/JIaYubpcfNjtk6qCvuEgN46OXxdagIOlFgGs0qZFPGnS6kSFvcLD1udm5fd+SpQ/zQ1gac3eo2g5ueQptFVpbpLVtvcbP0uNm5vJSUKZYQIeU1i4vxY8Z1gyAtD9VoxS7lh9MWN0uPm53b12mWEOKqyZ1lzTMf4Df4qskNwaapJL1Uf01b3Cw9bnaOm2nglV0IUlZ8raGv/PAIebUXroQh10sshba4WXrc7Nz7tbnYzoOBqrgOx+FnOHKALL5eqWdrt/b1FjdLj5sds3WW0Lr0Ci65B6ykUijc1U/zPkOcLWe6xMN5i5vlx83OaTPLo1NPMMd6+yiuyHV0A+psPQSWoJdyC3mLm+XHzc69aeZZevctPaS4NvOIGozJdbhSplFTmeMSN+MtbpYfNzv3zuUirOBMEHpc/VJW6XVkhaJoMlHDmLfO8C1ulh83O6fDffuSyGpelz2+rtVjrmrkAm2qTm6xXmo9i7zFzfLjZufeuaKghKIwcfWeXR9KCQajxtSIepjlUj0Xb3Gz/LjZufs6BlKXZFApuPpu652L/DTv5Bf4KBSYbu3rLW6WHzc7l6vQyXIIFUJu4jq8VKhxGqAUbYEmNr30fs1b3Cw/bnaOpUxKQSVDTmtYE0UGzdWgpNBHE5k2bp3hW9wsP252ToeXblxng9iyn+GzVj/DtUHNKScX4dzmJUbKW9wsP252Tpv52b2MDWGukR9cAtQZG/j3Sly7Wr2lzWSLm+njZufqr7nEsVLDk44AHIqB9jhW79nStEbkdombyRY308fNzulwScnvZvJb2toa5VN+qvFJq8AnIKnxpV7xssXN9HGzc/XXmDlLV2j4MXLPI23z2BqokR/qnOocl/oqyBY308fNjtl6YPD/W4WZeU3SxPX2YZYhlLJ60I7YLk3SRNniZvq42Tlbk0uxYQSthQSuujtURQXJNYovab3V80q2uJk+bnbu/TrnTlUnDA+nPeYKHm5FCyAhVUHzq/tWjY9scTN93OxcfB08hK3xg5aJ6/C+Sj5qdtP712t5zNlv3ddb3EwfNztm605N/VJkKBo9vu5EUCQGwM49hyi+v2/d11vcTB83O2frMriph1vBD+vV8yqDfnwmISfCSoUuzfuQLW6mj5udi7lUqw23cGFR4NEZdGUPz0iFJ1Yut9650hY3s8fNDuabtRha6+A/1jVZMdHqq4AQzG/qmLLSrXyztMXN7HGzczp8ks41+cEyEnCyChpGhUCh0pw1o13iZmmLm9njZucYqUrKXCaUSGuAalVQSgadyU/3Zl3GpfzwtMXN7HGzc9pMQkihK9Q1bY97NNAaBtRElErFlPolHZ62uJk9bnaOmxUlbrHByGsQRJkIxgOBZnQNbJOiXMpLSVvczB43O5eDlCVx8qu6WHBb9zChuiQDGSO1FnOp8VK/lLTFzexxs3N1mmvCYpkVZtZV2TN1xVwJsMSprdfVGemSrbe4mT1udszWhGG9VLPf12jAUiIokwBm1+eVUFK41EMjbXEze9zs3H2d4szNt7R0nX5fr1nnhB6ChZ5LwBDDuBVzbXEze9zsXB6pb2fqtUDI+tE/PLkEbw1q79iFW+N0qfds3uFmGB43O5hbaIJU3bhzxVxqfl8rK+RiSTSvKYuXtFne4WZ+wzxbn7I1emilYwQoump8RqhgxW/u0HugOUPs8VKuQt7hZn6JPFsfY6RsMWac4Bfz6quAfoYP12bD10JH0cCX6jTzDjfD8LjZuZxhnCYZu0fV3fd1yRHKsHWka0sxhTLKpbyUvMPNMDxudi7mGtWVeNRVsZeBrbgEt/LRXGGkbrFou/R+nXe4GYbHzc6d4XV1VTAGIg+yefqlbUIVJCLhyCFQu5SDlHe4GYbHzQ6+X0cN2ga0OQg4rzm5fnUDYmmz2VDql9658g43w/C42bn7ulgWI4M0YlvxtXlorQQo3VWbx94tX2IpeYebYXjc7JitQ3AFVgrCYmQry8xtHXKHKNmIEGXESzlIeYebYXjc7FzOcE4lljAhhFDWjEWPuepqpBFqphyp4Lj09qFb3AwfNztm62K1194izMEr36woKKYOKVltmFoP49Lbh25xM3zc7Bw3K1p5dlsTXXTlpfi+Dlb9vp49jZFnvVVrr1vcDB83O5dvVnwDW0UYIgmYMsEavwYz9DaNQsv90tuHbnEzfNzs3H3dsuiacF7S6hUfMYIKBQgzqAdcQ8et+mvd4mb4uNm5mKsSR5UOLZcOvNpJ21SEGCuHicXD60ssRbe4GT5udo6l+KntpzWDqI3VL2WlKTSESllVQi0Jb+nwLW6Gj5udY6RlBpt1wIzZ72uPvKDoR4ZKs0i9YrVL8z50i5vh42bnchVURkFOELNLcM608sPzgFUhqdnqiPXWvt7iZvi42TltNi01F2Ju6/5zfF3QY65IbQlxsxQv8XDd4mb4uNm5Os3eYhcVGHPZOtYJtU9bz17EU4YJXnrTtC1uFh83O2frj3rMRkDWI/DwLW1RGFKhMcmj67X/7th6i5vFx83OsZQshFUMKorbulCB0vwzbSmQYuHSb+3rLW4WHzc7t6/nrJpjh+EB1uqDxGCIHVRqz9FERrhUf21b3Cw+bnaOpQSspaa1m9d9PVIA83ALLHtsnS3Ejpe4mW1xs/i42TkdHqxTWvO55pqTu/LDLfYEudbKKiZ0q4eGbXGz+LjZufprmr3lXCBbN+DAq0flnC7VVIVzcoF26U3TtrhZfNzsnK39WtZJAdRk9UHKtOLrARgHJQk5erB9ydZb3Cw+bnYuV6GL27Q1sCnhp9o9qzigWqoTgwjd4ma2xc3i42YHbd1IpI8FyghY1G2trsM92HElXmzSvKXNtrhZfNzsXF7KCJbWGU665u7V1WEhUIQU4/QN3sOod94+YtjiZvS42TFbN1diuKb3CK0aH1QEl+YRMFFss4uWcScHKYYtbkaPm53b15XLKJ1Ww/A1s2lWqBgb5Cj+7WoR5jtvHzFscTN63OwcN8OQuGmCbuRn+BwR6mwTauDYBwtWumXrLW5Gj5udy1Vw7dWG39IzES6WUqEkzms4gMxVgR3nnf5mMWxxM3rc7Fzdx1yzzmsHssRu69WtUseKr7Wj7/Dcwy1bb3EzetzsnDbDPl2QFegzujbT0RY3Q6iJlTCsWoA771wxbHEzetzsnDZLJKlwg6S2anJrgzI95kKVWCkl65fqPmLY4mb0uNm5+zoV5dWosPgmBpZeVq7CXI2lY+MxLJVb8fUWN6PHzc6d4dHDmqYTWloxV+C5RmkaSKVVtBlKqLd0+BY3o8fNzsVcA63kmaDJWPVcLsuscYdJbcyWhrVyyda4xc34cbNjtiaLncij6mg4gdvqUZmrf0hUS+5FMd7h4RG3uBk/bnbuDKeCJfNqmrF6SldD0Jka5C4YYm4t1Us6HLe4GT9udu79OnTL5MLbtATg5IFXsZQgkHnMxZ043anncp2wZevHzY7ZelJgxlIgjrTeuVyCawwRqEupiToOuaTDcYub8eNm57hZzX2EmNzWzXX4WBkqpRKMRjXHJcYvzcmNuMXN+HGzgzlIsceJCDHrYqRoUEdNIBaxDZ7R6p1+pBG3uBk/bnbM1qvIenYRaCOst4/YoNSyKrvGHKtZStdbOnyLm/HjZsdsPXrvpkGhc101uSyu0qJCwGE8efU0vHWGb3EzftzsYI2PReLcIBRbOlwK1LJGQtTMU1tTq3f6DEfc4mb8uNm5+utQY2klQ4/rTTO71bWODK7ZsNpcecOX7uu4xc3kcbNztu5lipKClNW3kP0zC359J8yalIbH2JdirrjFzeRxs3M63EPq2gJDk+mKjD2+LqtYMwdMKan1lu7U5Ma4xc3kcbNz8bVGjtkVmbbiZ3i0CZbc1pRTIwmFMV/SZnGLm8njZud0uGtt83MccHU/+ugfrqUGGDkM0SyZ7RIPj1vcTB43O1eTmyfzqB1an2Xta4USxupCqzFwWK3Pbu3rLW4mj5sd1OFZEhmBTOwr5sqg3XV4zsNKtEwz3KnJjXGLm8njZufeNDW3WaQCZnRtVlKEwrVASjzGWJ3s9M58rhi3uJk8bnawxqebmkfVleMAllzBGAvEOSVYThzoUo1P3OJm8rjZuZir9NB4TKjGbuvOBCrokTZZLKZu70v9zWLc4mbyuNk5bRY79TYIYtH19jEFSgv+ISStIVGneafWPtIWN0uPm53LGZY1wT4ypNpdfWN1bZakgwdbvetINm/lh9MWN0uPmx1856LGbVZIGn1fx5UzTGNAZxYSa1HtEg+nLW6WHjc7985VhUcJHXCq72tqA+qaoiqNKOWWa73Uyy7SFjdLj5udi69Fgm9dghJFgJdA09AXPJsTPQSzki/V7tEWN0uPm527r2fKtVUDlFqBWRtY8tM8+6cUV2fxeCm+pi1ulh43O7ev0+SaeL1urbqPRBHqR0pSqhgm24h0KVeBtrhZetzsXM5wjWFiQEBefQuZst/XYYCUFnstQabeirm2uFl63OyYra0Pbq0UGH6Y/zQXoGQMMEpR6ZOIx53es+u82LH142bn6rliHYqRPNJKq2+hVdBBFQrHQn66R8uXchVoi5ulx83OneFhthA4ANXp8XVrE7TWAHMMGjVk0kvzuSJvcbP8uNk5W/cUe5jk4VbwmKvXDGU9bCa11ruMPNulfc1b3Cw/bnZOh5NfnJkCyFw9NLAkKBIyCDUpWLBbu/TOxVvcLD9udvBNsxEVLZDQwy221kB5BL+08ygxRxy3+hbyFjfLj5udY6Tc/bpOEXqfec3xCR5pe7iNEXsiTCz1kg7nLW6WHzc7d18n0pBNgYT9DE/YwcRv7j5nSMPK1HaJpfAWN8uPm53LVVB0eVYm0GpA67ZOP+UqTBfiBatUlVvabIub5cfNDtZzCUsMAZirx1y9E5RRDTJXslat0K2e0rzFzfLjZud0eAkxrhLNmRdLkWFQ/VNIfcRAVVmv6fAtbpYfNztXf+2ndKk6IaySD44u0KqggNTa8pxrItulfDPe4mb5cbODLCXmEWOH1Jr+xM1qZT/SVUoLxl1v1eTKFjfTx83O1XONZkQ9rxeP1XvWOugcGbpf5F1HRW2XYi7Z4mb6uNnBd65k1dzMoVsDNlqZ4lP8SNcwrFFteukMly1upo+bHYy5Bs40VvuMKsC5u61tdqglZ+08C92Kr2WLm+njZsdsHWunPgdBqyu3kNfs1Jh9m4/AXFQqhksxl2xxM33c7FwtQChdJxYoffXGwcigRLLSxafQSKHYpdo92eJm+rjZuZiLEUs0homdXYeL7+ukwU2vNbTc0rWeV7LFzfRxs3NneE6iyY9vD7kqcM0rXTg0KCHXnlqOId+y9RY308fNzr1p0rSwCriYxVybhQqm2sGNPMK0lKleyg+XLW6mj5udi68lFI3SoayJqUyVoaQ2QFttMnKbgW/p8C1upo+bHcw3S6sQd0DT4ff1aoFUMSNgz5PqiDlfmokc0xY3s8fNzmmz4lt5jciNba4gu7g2I6swiMrI06iGS2+aaYub2eNm5+o0uTHh4uFx6fDgB7nGpoBxcg+GYXHrO7be4mb2uNkxW5fWPa5KBKPwylWYbb1pktu6TeZYG407s85j2uJm9rjZMVur1Fyqn9xjtafkZANqGhW6WEi+qUtJl96v0xY3s8fNzt3Xo7hBkWH2QWv+dYZqHWFki723afXWDIi0xc3scbNz93WXHFHXXPtVu9cwefSVM1As0y9rk5Yuxddpi5vZ42bnuBkpSfFwS9Pi4VMnlDY6DJx1TmHscun9Om1xM3vc7GBuoaswLRF6pbkKfQy0hwpx1t4CYaJr9/UWN7PHzc4x0t5HQDWIMbXVKz5CFT/Ne7HAoQ7tfIulbHEze9zs3Bnec10leh5fm6336wAFR4M5ZrE4sAe9pM3yDjeL4XGzczEXlUK8mmbMFV/zyjwrrsjnwNxy6VRvzXbJO9wshsfNzrGUUIJEdFtjc21G6Gf4Imi9p5IqI9MtbpZ3uFkMj5ude/uInIasntI1ZGBRBN/nzW0ttftv9F4vcbO8w81ieNzsXG7h8BO8dIUZUgAOoYBqEUAPsCsnHBJvneE73CyGx83OcbM5NA9ato669nWHml2qTaKcc0tIt2oB8g43i+Fxs3P1XFnqCNwhtOT3teUAptn3dRa1EjI3vHVf73CzGB43O5eXosbU8nq/Nr+vhwdeta1RqpNmaiPHmS7lm+UdbhbD42bn6j6mDSNcNT4rvk68el4Fcm02rHDBMMelXIW8w81ieNzsHCPlEhNaAyrL1rZapViYELDYyKZJyiVGmne4WQyPm52LucpqjkMFUNeMRfUtrbkLhJmLTa6S+6X7Wre4GT5udtLWqSQ/w40jAcdUwaYqxFqiWUs1lUt1H7rFzfBxs2O2poKFR1Uwm81jLour7qNCCzVkxNFFLr1f6xY3w8fNztnaw2uiOmHQmrvX2FWaou/rKChSCkm8NBdAt7gZPm52TodTnhhHgkKrFiCECjUUg7EG6IrpTPNSroJucTN83OxcDhKhzLjGNfXiZ3gVBhXxwGtycnkWMKRLs110i5vh42bnbO0BVqewms0Oj7mK+Rne0YDI4+08YsdbOUi6xc3wcbNz9deUa5BafCPL6ogzDfzgJsAQa9cghfulXAXd4mb4uNm5vJQYKg5DiN3EtVklqD0kUEyhkomOdGkWm25xM3zc7JwO70kTNvQzPDCwWYJaw4AmIRRNvdV26f1at7gZPm528Awfs/VSgZQ95kqr1p7GaifeyrTce7z19mFb3Cw+bnYwPzwMUrfwDDEBx9bAsg1AnFZLQbf+pfdr2+Jm8XGzczq8pp47RY+0XKDxnMXPcNfhYY5gfWYKt/og2RY3i4+bncsPD9EoFwJJRMCkEQzLgJBiQJU8bF5ipLbFzeLjZgdzhquWqWPp8DUnFyt4XC3gX63H0ShLuMRSbIubxcfNzulwDmXUUV2MBd/XjAjGpcGsecZsGRkvzdO0LW4WHzc7ZmuckkvIAdCmrP7hDNpTgI/s8DYml1uM1La4WXzc7JytW1s7uMPI4yMHKYGu+deBSp1ak9RxK+ba4mbxcbNzeaSiLZaGEHNbfZBW7V5Vt3XRiOb7msutmGuLm8XHzc7lpVAflbXAtFSBtQtoaQFyqjh7MWl2S4dvcbP4uNm5eq6qaWTO0LQHj7nK6mrXGaKMWKQERbwTX3vgvmNretzs3BlOgzq5+i4pTODaJ5TQDXqchiNJmnTn7YPCFjejx83O5aWU5tZMEYy6uq3rgDLI93UQ9Ct8plzuxFwUtrgZPW52rp4Ll6XZ4+vEa19zAQ21Qx+5rNQUbPnWvt7iZvS42bm3j8nYVsdZStRXjQ+BMU6YbvCgayRfuRNfU9jiZvS42bma3JJnDTLBw+wGHFdNbmsFIlbprTLqpfnXFLa4GT1udo6RxjF7tQCzSXYdzgNs9A7RUmzIscR4p8aHwhY3o8fNzr19xDjVrQotxrDePjy+7jIgEEdOSqTzTh8kClvcjB43Oxdz+f+EESKg7+KVb1bWS/YEmZPG0FRk3Iqvt7gZPW52LgepC4pZh5k0AmeOUCyt5go2EiUtpd7a11vcjB43O3df59gbdQKa3W1t1XW4SgNy7VQyzzLxztsH4RY348fNzp3h0+/l7LJsYHVbjyRQo0dfzZRnlKLIt2y9xc34cbOD8XWsKoGgrGbD/DHWxXc3RK3WdMzZ8qUzHLe4GT9udi7fzLDHEA1Iavu5DxJ2A8ux8MSYtF+Kr3GLm/HjZudyFVBqUVm1e2veR/EzXGvM0CuHmArlHG/Zeoub8eNm596vR7BJZZXj9tU/fCooZYQYZm4z5hrDrft6i5vx42YHuVkaRVk93IoCXD3wKsQMWCej+pVd9E5eCuEWN+PHzY7ZWqrk5LcyWGc/yN3AUJkrjIqYMYY25E49F+EWN+PHzc7VfTCxZJyQSX/OGS4kA0a0Kf7/pvHSOxducTN+3OzcGW4uzrp0oNLXvtYCtRWF/NHcrAUL5dZ9vcXN+HGzcyzF1hN1qSAhLh6+6j6GG7yH1Qt0SAh06Z0rbnEzedzsYD0XtpJHg6DR4+s2Mqy2ZkCWrZuWeqtXPMUtbiaPm517+4geRk9MEGVpM47FY64QoZuMUSj4Jr+1r7e4mTxudjA/HJmSeFQd0GOunD5643jMZSla71xwXGKkcYubyeNm52xdQjIeCJb8A4/q93WKCH5NE5eIraVL8XXc4mbyuNk5RhqCdAzDxdiq8VnPHmV44DVSTeYBWQt0p+cVxS1uJo+bnctBwp6SH93AsubkluLaDC1DqhLI/FK1eUubbXEzedzs3Bk+Z49hxVycCvjVHUHVr+80maiWnOM1bbbFzeRxs3PxdbCyGqNAkjWLTTXBQuAQ2e0sZbZ2Lb7e4mbyuNnBGh9Ok1hAVnMF1rrm7ukA6yOHbDPXa7be4mbyuNkxW4dZJY9eIJbp2ixKgxLEg+w8M06OofIlW9MWN0uPm53TZlX4I3uUGjbXZrWslBSFKqn2mGeLt/JSaIubpcfNzt3XRSL36bu5t754OEKx0TwEq7MZGXK+FHPRFjdLj5udO8N15WpSgzrVz3CX335fzwEzDq3s+3qdtXdsvcXN0uNm5/JIVaTZKBCC8eqrsBjpIFjDfZQL9nZpLgDRFjdLj5sdjK+LDL+xV/rRqrXvBK7GKsQRVVtRqXap1p62uFl63OzcO9fsjcQGDOvm+3rVX3f/bIiUFmuS3C7lpdAWN0uPm507w2uJtQWBLB5ac+I16zz55kbruVXR1f/gjq23uFl63OyYrcssqbRgMLO5Dl/dNMpYjDSrjDgsyC1GSlvcLD1udk6H96SyMo/a5LFiLg+t08oezh50kYsz1Et5pLTFzdLjZudYSlIepBNikbWvVaAINhiBRNYzF16a90G8xc3y42bn9rUkK2s0V4jr/VokQsmZoSXtLSuNIbdsvcXN8uNmx2ydA/OILfl9vXILx0zw0bISkZpvcLVAl3Q4b3Gz/LjZQR0eCq5GCmorZzhk12ZJDdbIvUhcQ56XemjwFjfLj5udi69J0FUYrnLc6rae2a0+BWpXTKJWE13KLeQtbpYfNzt3X7fOY8wBpcqq8VmhdZYCyWgVagqvvLA7tt7iZvlxs3P3NbVYdHQocUVaPBQKjQYyU5KgbVVhX7L1FjfLj5sdrPGh0GjN5yqy6j44QRmtgPS8BuVG7nrp7YO3uFl+3OycNhu1zcERUNO6tIef4U15jVw0LqX43X3rDN/iZvlxs3P11y1NIxIPstLqjbOmnrc+APMY2rlSujRPk3iLm+XHzY7Zus9CaVCDntzCHGXNTp0ec6lljOgyXS69acoWN9PHzQ7WfWBqigbTj25g667SFhl3D4gqY9SaLr19yBY308fNjtmarUXrVaCLzsVS/Ay3MP3SJmuFSLv2S7be4mb6uNm5t49WfEPX9YiJbmtTj7lwZuBZRdACcrz0fi1b3EwfNzu3r2kaerwFLsjXGR5WT2ny+zr2omYis1+KuWSLm+njZufuayx5mjVIzT9wMl7zrztUKV2sNhO8pMNli5vp42bnanxqKJbW0zWrn9xZ/b4O6DFXsRqRa6R0y9Zb3EwfNzvHw6njtCGQVxUXI/F68aowOkmm6rZut+7rLW6mj5udszVza221k17VHrzKe9Y9DSPUKCu+Lu1SroJscTN93OwcS+E5Ma4gy3TZ2tzWmQL0kUKJ6Lavl/qbyRY308fNztm6lNo1MWCKfenwDhZngdFcFmFpFG/N+0hbLMUeNzuXM0yuv7RMCKnayh4tUFoTwJHmqJNqvjT/mtIWS7HHzc7FXM13dssKU7EAhxVuFT/DazGlMqPHX5d0eNpiKfa42cEzPHWVgn5LN7+vqa9ZbLPBYuQ5DC29XeLhaSu+tsfNzjFSRCl5GBjJ2teDfUuvFtNNBtbEGfFSrX3aiq/tcbNzdZojelilCSjMFXgtHV5Chm64ZrwIJrxUf5224mt73OxgfC29NUJIY9VpTqygk5PbevQgNeuo+ZKtt+Jre9zsXM5wpzzR97Ug959qcusquMfBrs4F27Xes2krvrbHzc6d4SjR924DSatfCnnMZdIK5F59U8cZ6FZfhbyVl2KPmx2zNaWmmlKDKCEBdx1QW6tQqKbYSEnmpTM877GUx83OxVwp0HphgIhrrj1WAg/Bsh/kYbZZY9VxSYfnHZZC4XGzg2+aVFlkzYBYeSncEhh3gYFYo6aG41YOUt5hKRQeNzunzcagJglBtKb1fh2gdKoQes21Bss2Lr1p5p28FAqPm51jKRJm4EbQOXjMNXr0+3p6uN0795ZHTe2WNtvhZhQeNzt3hrcxhVKFmvJH4ysCqxIAJQzXbJPHtX29w80oPG52sJ7LXJCNAK7Bots6JliFuCAxEmYxXfN27th6h5tReNzs3BkeSo7KBj2u3MLYG2hoGVqqjbKH2JIvvV/nHW5G4XGzczW5PFVDEGjYXIe3ImsWW12R9mSytFIML9l6h5tReNzsnK1TI9LWYGaXZTwaQhGa0DwOi7HUOcul+mvd4WYUHjc7l5dSqSFVg5nC8PuaDApPXtt8hJSix1yXZjbpDjej8LjZufs6D56rH2mZHIAxNKiSu+/wMoeUaREv3de6xc3wcbNzNT7ZMvLsHl8Xj68NGWrgBBEtDJbYx61aAN3iZvi42TFbN50TdQzwDU7A6ld1Xe3OQjOWUEqtt+Zz6RY3w8fNjtlakFIKUaCO6fu6rTpNLg3MsHcZbbo8v2TrLW6Gj5udy0sJcXgQ2yGO4Ps6zwKV1wS+mUrVjBrDpXcu3eJm+LjZuZxhv6eTb2cYs7oO7zj8vvYjPeeWUjPf2HxLh29xM3zc7FxeiuYuRgWkyco3a3lNzDVAxpxTFRfpl940dYub4eNmx2w9eixoeUKW1U0BQ4Vaq8BCpCXjeum69M6lW9wMHzc7Z2uJQpwbxMwrP3xV8alMaGGZWtfT5qV3LtviZvi42TmW0sl6jKtXfAl+hq8ZizYHWNZRCtaVaHjJ1lvcDB83O8dImxF3QQ+yVq19qQbGWmE0S5m4comX7mvb4mbxcbNzOUg6R1o9r2aTsfqbIZSSfV9jGqgqMtOtM3yLm8XHzc7ta8sorsYg2eqXMla/lF4QBrUWi8fYJVziZrbFzeLjZufyUqZMD68GDFm2Nj/NVWqHILOlwXXEcun92ra4WXzc7NwZ3jiHYeRXdVoZCmGAFvH7OoSW3Q8KjUvv17bFzeLjZudsnTRq+KjsSfMjGwWMTCEQVb+vWw23+iDZFjeLj5sds7VH19hQCAYHWX2GBSwkhTisi2uzzrdmu9gWN4uPm51jKblK9e3rtk6rR+UoK490wMS84uxC1G5psy1uFh83O6fDyQrl7satHm55zJXXc2aDHNNc9SB5zjtzfDhscbP4uNm52r1ccsIksOYpAre27msX4xFTbpSmS7Y79dcctrhZfNzsXB5pq4krCcSQcc1sWv3NWgKlUGq3WTHcibk4bHEzetzs3H1NWuqUDjLQA6+Z06r2qaA51V50TXe5U/fBYYub0eNm5/JSYk2FM0GupQPn0aHWRlBqi8kwNY+yL9l6i5vR42bn3rnSIFp1mlk/5gIEhtprAy1xBsRpNu7ocA/xtmz9uNnBPNLWLYQO0drKVWgMtsJt5YirKW3UdMvWW9yMHjc7d18jRglxQi7NdXgtFdYkPsBO0ld2eIq3tNkWN6PHzY7ZmpqNuZIJJS4oHilAmX0uoGIhx2oab93XW9yMHjc7987VYg48AqQUArDUCDoLQZduQ4taD7dYyhY3o8fNzsXXQVuNccCYGlbOcPH7epKLcSuzNaV8KY+UcYub0eNmB7mZzU6dIOBIrs1wtTazDG3WFCaHWPDSfY1b3IweNzvHw3uRjCNDL8nva8nm93VhEJpzatca0p13LsYtbsaPm52LuUqVUdk8yFq9Z7MVKBIEsHIrHZFwXLqvcYub8eNmx2xtqQ/x7QxlDXjh3uNKK1ToZrloUsZLc/cYt7gZP252jpvxGHFNOPd41/d1ygiFFSHOOgtSjS3e2tdb3IwfNzvHw/uMo6fp2mxVZ7oYAsVqkM1v7ICpS72lw7e4GT9udi7frArnEgvkRKvGhxtYlALRikVknsqXWApucTN+3OyYrTlQaIUTpDEqsAu1VX/dIa6pez3WMfqdmU2MW9yMHzc7x1Kwai5hvV/nALyqc2vzI30olkih4LRb8fUWN+PHzY7ZGq1bbcgQB3Y/w1OAEjRDc0lOJJNSv5MzzHGLm/HjZsdsPbHmUvOAVHpbM5sS2EfBvSXqqUfqdOlNM25xM37c7Ny+5tS4xQH28abZVh+kPgJYy7n5ZZ6D3drXW9xMHjc7p82KWYgxQvjII2WbYKkIYMEUVpuFaZdirrjFzeRxs3OMtE3EuV63QkXgnBKUsgIv7LmGmaj1Szw8bnEzedzsIEsJpc9MIHHVAlQVP77RQEsOiCZjlFv7eoubyeNm5+q5SLlprqvuI6wupA2qVQUbVKyxlXDN1lvcTB43O2frmlSHJEDzq5pJfEu79IY2C1rloMnu9EvhuMXN5HGzg7aOq5dwBewxAVuLHm71sVrRduucXJvdmcXGcYubyeNm53g45qgYJ8yw+pGmnqGEYUAYS6CwslUuMdK4xc3kcbNjthbT6gc3g45IwDgr1EgJJKsEqjmVW7mFtMXN5HGzc9zMcpTEa6xLqK7N3Mwl6oBRsiiJb/Fbbx+0xc3kcbNztQBax+pvBa0QA/fhEjwmgjS0jFgk1X6pdo+2uFl63OwcN7M+e6sFEtY1x6ehh1tVQFTQ8kgY+Jatt7hZetzsXL5ZtjTzTNDHqgWgjqDTD/LeBtbcUPu4FHPRFjdLj5udyzfz4CoUjpCn6Kr7EKi9rTaGgUtKqEUvvXPRFjdLj5udq+fqRWdXBdTa/b7mAKZWfIcvQ1eqLV/qoUFb3Cw9bnaOh+fqV/PwmMtosZQUQYk8vg45qAv0MeKduQBMW9wsPW52MC8Fi9u6QdPFSJNG12YyPL4eyiO0GfOdvoVMW9wsPW52TocLTxTs4PdzXPM0GSzYAHbtFCyT0qWZTUxb3Cw9bnaw/poGBTToVissy0OZk4BKC9Y4xHwrZ5i3uFl63Ozc20dDNOMOw6yuuQAVKtFKUyHJTTBru/SmyVvcLD1udi4vBXuVFjr0wgKs86PdVYfUUm/IjQnvzOdi3uJm+XGzY7ZO7NE1+/E9Vmo4U0Oo4aMWQGOVVPrqQ3bH1lvcLD9udk6bqfUpMYGtIuyPPsO18wD1qDuuFuJ13LL1FjfLj5ude9NknjPHDorD93XCDx3un/l+txyzyq1edrzFzfLjZgd5OLbJvYIkF+OsYXh8jQgyU8oTO8ql+VzMW9wsP252LuaadRLiKtEccc1ErmAzuRjH6uJMRip2iZvxFjfLj5ude/sYVFKaCNhyAy7DzawzgITqCj2a9nnpTZO3uFl+3OxcfF1M3KIJpq7eODEylC6uzaTFSpwI9VItAG9xs/y42TFbl0RUzdTDLZ3AQyKoaYTspp9igY0uaTPZ4mb5cbNzeaQlhTrjgERp9SNdbWdbzDCHb/FCytgu1V/LFjfLj5ud42bUVbQk4Lxq93T1NwuZQSuhiZDLs1v7eoub6eNmB7lZamhpguacgXuLfl/zXF3tUKcHZGJ3GOmXpfbydVN/AzZrf/3OrfNd+fuvNP40/uw/9f8yfvxbC/77n/x33//wY/m+jV8y3ufv+T+6+/f4lz//8JuffpTfff/Pf+jlx/KHP/tv/AkIvmLVr37xz3/gD7/0X9vKn8b3vfz1P//0Zz68bv7Lb/6v8Yf//V+//08xxPSffvr8D/+Ccf3nv/+2/ubruF9hCL6Bvlj4xb/w75xVf+nbWt/Y3/0Tf+Fb/8o3+G+/4ab5Owv/gi13G3HSxG5pQC1BV+PsAFrMIGelkeua0HqnuOVLh/6lv/CzQ38DG3wO/Rza7UoDcwoGgrqmeYTkwZQf2GVItozDldedroRfOrR93aG/AYA+h34O7bd9K0KrYMXiau9TJkHRKpBKq2mExBPvoL8vHXp1yP6aR38D5n0e/TzaNUdKY1hBEFpNglOQ1YiOIVatoRdu4dIwzC97GH1dRNtz6OfQn4ubHV0YK87kvtz8w8QKutqw9cg2qOfMl7pef+nQXxfR9g2PM8+hn0Ovq184JmWwInmVWk2owTqYWc+Shoxy51niS4f+uoi2b3iBeg79HNp9SUVTnA1iKqsm2EW0phwg9j6qVdTR7zDaLx36H4ho+4Z3tufRz6N/96vSms6aDRLRytZtHWrBAiOPWKy0GPqlsDBuiGgOz6GfQ38u7j2ZZh2ywsCRV/p5FJcbq8mtR4NJxaRTuSSi44aI5vANr+PPoZ9D+3WvTYU9DEwre4tDQXCZkaByStJa8OU7eVxfOvRXRTSHb0gBeA79HNr/mStvJLrGkDUymytGqNE/Ix0zERZN404x2JcO/XURzfgNiQ7Po59H/+5XgzjS4ASBMa1WUQ1qzxVGGrWpFs7hUlhIOyI6Pod+Dv25uAfuNEsRMgi28okDVahzZgi1iaZSWuZLRzTtiOj48pOeQ38u7kWFAZvk6ZpDXW5wjWPNeRcI/ksXHKWSXErnoB0RHV9+0nPoz8W9E3rUUrqrjdzzAJcfq8oeGxRxwRFb6zlc4na0JaLjS1B6Hv25uJcTvZpmd64Ql3T+INGqvUIxzholtIx3eut+Oc7k6yKankM/h/5c3MtPWqxZGCGE1XzSqIOxq4/QY8eOhZDuFO986dBfF9H08pOeQ38ubnZnMy3kh3MNzUV04QyWS4cxLY6YEtd2SXPwjoiml5/0HPpzcc+hx1xVWASpc1+ltB1KG9WDxBw8IKTc6L7k+Aciml6C0vPoz8W9ARWxVB1zANlK54gaoQwqYJ3W76yuC5fqsGRHRH/LbO7n0M+hP+qw0lync8LB67EQoUrGNZ861mAx5Uvd+r906K+L6G8ZQP4c+jm0/3Bk0scATy5BVmu1AEVihzBy79JGDHz/hP66iP6WKevPoZ9D/+5XZYSKYb2qoB/OPHpd81RWOkdgKi1LuJUTLVsi+ltmyT+Pfh79u1/lIdhCbxDamt5ofkSrlQG98epyWqXSJc2RdkT0twx5ew79HNpPx8IcSQbUvNpIBctQeiKYc5iLEY8KL40t/NKhvy6iv2WS3XPo59B+OJYoYWICDbLA3axgeRCQIPUQOcx+qX9S2hHR3zKu7zn0c2iXHJlJR/5wY3fotoahpGiQFZNEYeb/AZLjH4jobxlK+Dz6ebSHhVMMa6rQeLUVZ3HNoT2DZHIfD3lqu1T7nXdE9LdMC3gO/Rx6cY45GwaDOmVVykb2z/ycphritOI/sVsZd3lHRH/LSITn0M+hV9NwodxmAa5rwHlsrjnUFDDW0jONgeFSkn/eEdHfMvfhOfRzaPclthHzWGUqmIElqTt07oBrLnDUqjVfEtF5S0R/y3SL59HPo3/3q0q1Sy4TsNQ118H1s7WPVKWeY5aS1tzSKx6tOyJan0M/h/5c3Evyx6rJ1utgXUNpSD0qxB6B5igSkmDAS5pDd0S0vvyk59Cfi3sOrVKnhvBTd2iu3ePD6md1HVNnmhUnX2o3ozsiWl9+0nPoz8XNEXE5jJQMQjF0ER0SGI+wUqQnDxYPDO879D8Q0foSlJ5Hfy7ugbvlxKodRGkNUSIB7cEP69ywycghtnHHo21HRNtz6OfQn4t7j4WVcomjQK41u0NPdM0RDQxT44w90C3NYTsi2l5+0nPoz8U9cNeRW+kZApcKrjNWwcogUJJhNHBSuO/QXxXREl5+0nPoz8U9h16DlIkFRlzpHCN00GARaBSeQyJpvu/QXxfREl6C0vPoz8XNiYWuKoIgTDYCptXMYPYBGnvpodRZw50upLQzsVDwOfRz6M/FvSM6ljUQ62PA2xq3ukR0IAXLtr5xEbY7HcFoZ2Kh4MtPeg79ubg3PSjg5KwBGq2JhV0K1LQ6Rmf2/xjBKNwZh0U7EwsFX37Sc+jPxb1K2ap+CqOboZt4VKgT1uRN6KE3LBYk13Tdof+BiMaXoPQ8+nNxy6ODaEh5KNTS1sTCGMBMCGoTyYliTvVOTjTtTCyU+Bz6OfTn4l4DpZYTtxChZ9fP3DS7L1sGFGqmJc+e76RzfOnQXxfR8eUnPYf+XNx7K9QZK9focsMGsK2OYEMyuDez5qKjpTvg7kuH/rqIji8/6Tn05+LmCd2q4jAIPbtXS8ugpAlGIeMRcaZ0pwnplw79D0R0fAlKz6M/Fzc5R5lpcoa5gkEeZULJflgLqXERrlPuZPnTzsRCoefQz6E/FzfbzWCqObgH5+gOnbJAqU0hxux6I3bRfklE70ws9G31HPo59M+Le5rDavezOIBYT2s2RQCtIUGnMUOlxnRp7DftTCwUevlJz6E/F/ckR2ypzR5g9I9y2baS/CdB7VN0LigdL5HorYmFwi9B6Xn05+Le24qmiKjk0lk9LBwxglXpQKpdZZYY2qXHwp2JhSLPoZ9Dfy7uHdEsseTGUHUd0b0PqGYBUHsrg2ae4xLn2JlYKPLyk55Dfy7utbirRUfxgLDKeloxVlAbCtgMQ4nu7+VOuxnamVgo8vKTnkN/Lu5hDoqjorsxYSyrq66L6Lzqv5WzCfpv8aWocGtiochLUHoe/bm42Z0DPfJDgekCA5iW+ij+YQY/untMUy5l+dPOxEJJz6GfQ38u7tV+42xpVoXEyY9oWY3PSRT66JObn9YU7lTK0s7EQkkvP+k59OfilkMrmngYWCF+jP2WXFxOB4IUC7eeUxO+hDl2JhZKevlJz6E/F/ckx8iZNSPEVvyEpljBiIL/Mkme1ERupXNsTSyU9BKUnkd/Lm559KhNe5ZVIDtWsUptYFEq9DKV1jzwdKmtLu1MLJT8HPo59OfiXmHhZOlMHSSk1eJu5jXCfsJoo1BPaapd0hw7Ewslv/yk59Cfi5s50bQGXQYIOQkwThfRsyJ0bUFHxyl6SXPsTCyU/PKTnkN/Lu7lJ2VLrdgAiqv0m4aLjy4ZhsQmtdYZ0n3J8Q9EdH4JSs+jPxf3HgvTkBJIgEKJLqJHczmtCSo2KSSzc7j0trIzsVD0OfRz6M/FPRLtWiP1gIDa1jws/1CyiHt1U+wtGM5LR/TOxEKxl5/0HPpzcbN/UtdShoHWnF1zWALNvcPy55Eq9Zrun9BfF9H28pOeQ38u7j2tBNE2WgAqOQHr6tloTO7VIzflka1eigq3JhaKvQSl59Gfi3uawz2W0U/nKELAPU+wmhJMWW/fNVa9lXG3M7EwhefQz6E/F/cGvLUhk2sH4zVspaNBQTMYGshliGgKdN2hvyqi/b/8OfRz6J8X90R04E5BC5SREbhmhjJrgFRKnlp5hn7fob8qov1f9xz6OfTPi3vpHJ1jWg8qhmsgBf6UE80wZ8VAtYdW8nWH/rqITuElKD2P/lzcE9HSc86TIQfNrjnWZCz+yO4gDqm0leVxx6N3JhYmfA79HPpzcc+hU18NR9cTIekawWmgWBLkVK1H7SPNS32idyYWJnz5Sc+hPxf3mpCW0TjygLFqChmZwQwVKGKu7t+hz0tJ/jsTCxO+/KTn0J+LmxMLQ6h5CIhRAKZQoUQToKStoZYQ5VIZ1tbEwoQvQel59OfiXqksT8xiCDqTe3TACDXOAawpxFzyDOXS2O//5tD5K/6clL7h8ftPpY4//f2X+XH8nz/+/v8J/+9vf/3x2d/97sdf+Z/H/O7779bX+/mf79vrbxz/w4nCL/j/+uO/6A+b3uD/qF/6Cr/99d/9u/7u2//7b3Q3cadLoToQUlgAIPHKrVyZaTxm76mPWu8QrS8s/Qs/hk9Lf8Or8LP0f++WQtEuAYga+i3VGSoGBiyM0nCOOi6hnq09/Q2PS/+hLc2/+vmX60v27/78m/avP/z4lz//4S9//efy/Xf/98e384fwlevtf6Q/1DQQpwgkxbQ6MAWwWdw9bPII1kbiS6+NWzv/G95mnj+cOR98E7bIoIi4bvoBpXeC2CeNshrN0aXzIX0x7oS/7hHfQM7+Q3vEfwRbB46Vu/nhX6vbukewlipYCDgaYU5yK7vxC1vT1239DVDprq3x//e29pN9aqgJRKb4ve8KT6mSX/6kahGL3opOE2/t62+ITt++/se27rVGnJogx8LAkQmMskFikeGKr9dbLY6+tPU/2NffkIf/9vWXtv7tr//Ff/nfgv/f/rH88E9/LN//8/jh9z/+9V/Hb3/9xcK//aHvfvinnxnAf/6+1D+N/vtZ/vSD/+F//xv/9nf+VH748X8d0237x//63Z/H7xcegaAQ+L+G8JsYf4P8PxmFLGb/2/rH/+2f/rcv88Mf//J//NNfvv/Rf2r/i3/86w+jre/9h89/wVd//6ev8PlD+C9/HOPHv/vRrb/8N6vrL/321x9/9Pf/H3/fSnB6KgwA</AdaptiveCompressedXml>
</file>

<file path=customXml/item2.xml><?xml version="1.0" encoding="utf-8"?>
<AdaptiveCompressedXml id="ba1e36e3439940c9accb608773ace223">H4sIAAAAAAAEAOy93a6lx5Eldm/A7yDwumM6IyMiM6Ih9cDwzMUAtmG4fU/kb5szFCmQ1MzIhp/MF34kv4IjS6pm1VYdMYlW7ilqp7pVOvWdqlN7n1wncsVa8fP//T//76//7X/97de/+s/ju++/+vab33yB/yZ88avxTfu2f/XNP//mi9//MEG/+Lf/+N//d7/+p/9jjB9+9R/6b76oBQelQcBkBhyaQWmtQgqaM5U2YqQvfvW/lN+O33zxP/6b+Kv/bfzn8c3vxxf+VX71q19/v77Ovxvzq2+++sH/ye/fPfXn343fffvdD//08Wf/9En/9O/Kdz98/y+//Zc//7/643cvimMLMmKGgikAZxlgFBkiN+o2R57IX3zw9/0r/E/ftvLRP/Kn51/1X/3wh9/5i09f/OrvHz/Zxtdf/w+9fze+//5X3337X37zhXzxq/bt17//rX/zwif+/H8af/hH/PXfr//56B//+0/+679u3331w/juq/L4ZcbX47fjmx/+yY+g9PI7/zPrTdMXD39uvfpvvv+hfNPGn33mg8/5K+7+/r797ff/8Mdvox/2l738UL78rX/iayDAP38r60W/+cXfv8DvP/XP/ulzv/rKX/J3LaDwl9/9ERNf+vdg/PO33/3hy6/6n7+Xd395HYUj8oevfvjD//7uVPiLP/12fQf6V7/9h8ev9amXvl78n17GJ97WGy/+Xz7h3/aH0/vEOf3673+E5F8AqhDmyVgghOpANR5QOmeoJaRaZyyjlCNATT8N1HiB+jFQ5YWBOieZoBbodTRgUYSaI8J0nEYhm6mfAWr+aaDSBerHQE2vDNQuU1ouoImiX/1KfvWrgEoMhnFixnoEqPrTQOUL1I+Bml8YqF1GqZiG3/Wqf2TP1ZrCyIw5c5SSz3BU+2mgygXqx0DVFwYqphznFIdnQY+oYRhoI4fszKxOAiRqOwJUDD+N1HSR+jFS7YWRyrFQQKwgnuN7SB0KZUyFaKXXaJPmKaTiTyM1X6R+hNQUXhipnVrpMyO0kQg4qYFNnOBhtpdSck/NziA1/jRS9SL1Y6TiCyO11kAWU4VJDYGHJNChGXpGjlRJc8xnkEo/jVS7SP0YqfGFkaqjtOkMCEgsANdOUMQcuIIVWSVR7GeQyhuqf7hQ/Riqr6ym5klFmsdT7X16SlWzQ3VUII2lhNCoxnAGqjsG1XWoHqD6ynqqePIkVSbE2T2qRk1gKU2wmIWGxNbzoft/w6LC61F9BNUQXtpMbSWpiqdSo2XgGQQ0rvjaQuQ+ekx5nIHqhkmF16V6gCq9MFQJcUbyMJowFGBqBUoYHmQHY4kxkFI8A9UNmwqvT/UA1VcmALNj04YBVLKsqMrgOb9Byr3NTtgK4xmobhhVeJ2qB6i+clplPYxeowLlGoHHRKiz+EdCYcSaHLfpCFTjhlOF16p6gOory6ottxzMATqHNodqRicA1ICcwMpsHNTOiFVxw6rC61U9QPWVddXWy+CUPK0KoTpU+4DSRAFTSFFacrieUQDihleF16z6GKr0ylFVS0ORQECmYdmqAUqSDlXrbJQ0xj7PQHXDrMLrVn2sq+ZXFqtoosmcAQZPT6uCDTAkBf8Rblh0zBjOVADEDbcqXrfq46iKrwzVgpY41OoM1ZyrKhPYLBmkkHXPrdLkM25V3HCr4nWrHrjqKxdVY6Q2NTSYFj3v11TAeEYYI9TJqcZWDxGAnYaq61Y9QPWVy6qtZDHDCU5LnavKLKB1WVYtOiWwmWOnM1DdcKvidaseCMAr66o1I2HrCSghAncUMJsJNA4nABi6pTNuVdxwq+J1qx6g+spulWUZkqInUzLUCQAmKI2bZ1laWu9lYjkkVm24VfG6VQ9QfWWuOvIUoxwgxUrAkTIUnRWEJlOgZDrOWAC04VbF61Y9cNVXbqzKXEvqJULFsexUQahpZkCqMVKxmoecgeqGWxWvW/UQVV+5sypS8+u/R0hdGjBigypJIRIO45ySzkNQ3XCr4nWrHqD6ym5Vws6jlyWphtUFwAgFlUE4pDxpiMoZsYo23Kp43aoHqL5yDUAJRVTzAGl+9/N0qBr3DqEljllmoHHGAqANt4quW/UA1VcurbbsVLWPsBqqK3CnCsWfQRaJNaUcJR2KqhtuFV236gGqr2wBREcohrTqqdaYyjgcqq0HiJWo1jBGq3oGqhtuFV236gGqr6wAYEciC05Oc3GuOil5WlUEQuKhrTfJeqZchXYGAF636mOoxldWAGqNTeoapxY9tHLRuEqrK0gf3ara9PB6BqobbhVdt+oBqq+sAGSyWrUwtFYIOCxPtfMEwt5Tap2Zzwysog23iq5b9QDVV1YAFHmNrFIwksVVgydYqSnkYeTfm965n+mt4g23iq5b9QDVV1YANBlK0LJ6q5axqgq1jOB8YIgM8ZyTzqRVvOFW0XWrHqD6yqXVmcMozAaCYZWrcAQN2SAiR8eq//5QaTVvuFV03aoHqL5yEWCmGhrXBLkty2o6FVDCBKIita9BQO0QVDfcKrpu1QNUX7kIUEebcdawBv86VIt0j6pk0EdvVWaMgQ8RgA23iq9b9QDVVy4CnLM07FgB+9oCUGsGi84Cok2U0voIp6LqhlvF1616gOoru1USZBTlAo16BbaoUOZAj6qSuVFhOlRazRtuFV+36gGqr+xW1UQNQ3RsTpvAfVkAdZVW56gN5yiedJ2B6oZbxdet+hiq9Mpu1Uipt1WvyjxkTVdpoMPTqs5xRBwWOJ4xVnlnYdV1qz6Gan5ltyoNGS2vzSqdg/9iDKV4kC00mZW1h3JmEiBvuFV83aoHqL6yW1VH4FDqAFyz1RlxTVcZE5QqCwdEPLSuUjbcKr5u1QNUX9qtaogmOmHGzMAlrK0AVBdyOSeesecz5Sqy4VbxdaseuOorR9VJWaf/P+SY1tDK3qGGTh5aQ5xp5CWvnoHqhlvF1616gOorR9WqmnOkDpqS51YlGegasI6iyWaQrOGMBSAbbhVft+oBqq9cAxBGEcrYgZIiMMcAOio6H7BkjVqq44wCIBtulVy36gGqr1wDoKl0TtFpqq6hlbMlME5zrQVsamLUwyGuuuFWyXWrHqD6yjUAeVhCnmto5RoF3JTBSD3Izqo5hjZzPmOsyoZbJdet+hiq9tIWgGJ3fCag2gdwLAyFWlyVVa23MlOZZzpWZcOtkutWPUD1lS2AMWLX4thsa88ae8YPNZYEcTg1iDaEw5npKrLhVsl1qx6g+spiFbWaVNQg19TXJMAMmkKH0fqgxOhM/oxbJRtulVy36gGqryxW9SiCwQHacc2sCjbBnKOuqdWz1pFjLGd01bThVsl1qx6g+tJiFYm0SBV6zc5V22zgYbbCxIRpjqHUz3Sspg23Sq5b9QDVVxaremnMhadDVQS4L7HKGcFat24YBraiZ6ZWpw23Sq5b9QDVVxaroiCWahUGRvSoatEJAAWIzouYjMep6Sppw62S61Y9QPWVG1Ys8xwcMhCxeiwNDNZkAMYedRo2OrS4Mm24Vem6VQ9QfeWGlVi4y+wFkBIBj5ahqlQIiCJTsaZDXQBpw61K1616gOorN6xgKrHGQuCctDoBqAEqepbVuPHMIYSSDkXVDbcqXbfqI6hieGW3qkvCIX1CKKUDey4FxcKEZJb66IgzH0qrNtyqdN2qhxqAV+aqvYUZ2DOqFCgBr6HAHlUNPN1SHWPtAzxTA5A23Kp03aoHqL4yVw2daqxcIEhZA9abgF/5CLXPmHNIo8YzzdVpw61K1616gOorc9UaxpoEWKBP8rRKnQCYX/yQZdRRIpG1M71VecOtStet+pirvnRvlYRKdfDqq6bFVaVBWaE1WaUkXIqVM7pq3nCr0nWrPo6q/NJpFZZKiBFqqQxOTSfUsKiATCWRUlM9QwDyhluVrlv1ANWXLgKUoqN4VB0alp26+qo5C2DK4glnF6pnKqvyhluVrlv1MVTllWsAJtdhxaNql2bAHBjqzGuPZSih0FS1Q1F1w63K1616iKqvXK+6KCmHGqDU9m6+agILJQOiRO7CDcuZjtW84Vbl61Y9QPWV06qWSQunAGZryXqqDWo2homzVG0O2zLOQHXDrcrXrXqA6ivXq2aygb0kcMQOYIwRLI4Ic5pJJYrUDkF1w63K1616gOorc9WWYgtdOvTc81qxVsBWTaBp4mpRLR3qrcobblW+btUDVF+5XlU8pDpbbUARPa3qnlEVHAYeVEPQUQId2rGaN9yqfN2qB6i+cg1AHIyl0cr7DdemdQ+oMySYsdgaaCkNz4hVuuFW5etWPUD1lWsArMU8SieIvDpWTQZUmxFi0snYahc+U6+qG25Vvm7VA1RfuQagG2pr6lw1cQHOwUDnDM5aeywptIqHpqvohluVr1v1YAG8srFaU8ypk4HliSuqdqjUB3QPtVVZucuZtEo33Kp83aoHqL6yscqaQs4SoGjwqFoRwRo7FRgeYNcvPA5F1Q23Sq9b9QDVV3arerFYWuswSBQYM4MzVwSs6N8a//+AZ3RV3XCr9LpVD1B9ZbeqKnrcxAx1rKnVCbtH1TFBhtYWreDQQ1DdcKv0ulUPUH1lXTWNnrKVCHMNAObBA0wHQWc/2CL+IJ+pV9UNt0qvW/UA1VfWVYNpLmoCYUoE1r4U1qWrWoqFtMUkZzpWdcOt0utWPUD1lXVVNk/zAzbw+786AUjOVa0PhypPwTSS2Zmp1brhVul1qx6g+sq6aputV1b/FqfqUTX0ALoKAVrA6vfNyJTOKAC24Vbpdas+hmp6ZV0V20SqZUDrqEv471BGydAoxN4SmR0yVm3DrdLrVj1A9ZV1VQsZx4wRCg/ztCoEsGAIcxYpSTROPNMFYBtulV636gGqL62revZfU29QaI0CxmUBYAlA2Km0OWY/lFbZhlul1616gOor66o6m5AEhuGo9LTKHLQpKYxchsWOg9IZsco23Cq7btUDVF+5C8BvfxNDWaMqcdWrIviJDoeq9iaaiC2dgeqGW2XXrXqA6it3ARRExiEFHLCeVhXsoDF2oFC6NhWs40y5im24VXbdqgeovrJbRZMm1orQ50jAWT3BKhQhzYDCvZLwobRqw62y61Y9QPWV3SrprLI2V8vsBMw0QDkkGOTUICdCC2dmVtmGW2XXrXqA6iu7VbWlwdISRLK1WTUolBENpq5JFpIS5kNcdcOtsutWPUD1ld2q2WWOgRVCHWvAuidYFQMtt2qozt4jnSEAGDbsKrt21cdYza9sV5GVHqwEz6ZWRTUnBpWVZnHVOGoV5jOLqzBs+FV2/aqHKoBXlqui9Wo8myf9fSVWkqGWpktenQPLCHmewuqGYWXXsHqIq6+sV40ZQsNqUIfW1V/tEba1BnVW6nMUpnhmd6UTjQ2sXsfqAauvLFgF5thTTNDDGrHWrfv1PxOUElJi7qmXM9oqhg3LykntBevHYH1lyapSWLt/G8QY1/KKNWa9+m8RacwkWfs8M2MFw4Zp5az2gvVjsL6yaEXEnU0EZGJxFhArKBlD0IStI4XcTykBG7aV09oL1o/B+sqyldNTTc0Mwiji6RUmqGvrCs6akuauqGeKrDFsGFfOay9YPwKrvrJuxRJLtzIg1qrALWWPrEOAYg84nRsInymzxrBhXTmxvWD9GKyvXGiNmhuWKqDIaY1bL1CCIKSZuqXB0/CUGLBhXjmxvWD9GKyvXGqdc2isvUHPyWmAxQBq2IBqK5qq9VDOLLJE3HCvnNhesH4M1lcutu6UKcqcUAQROBZPsMpMMEdi4awWTnFW3LCvnNhesH4M1lf2r3goSukBOntQ9f8iWEbyj4iKUEk9nxlkibjhXzmxvWD9GKyvbGA5Tmn4fyC1ZWChRqjBI2seK8VixyyemQ6AuGFgObG9YP0YrK/sYJUeSxizQUw5A9dRPLKubpaE4lF1xEhnlgQh7jhYeB2sB7C+soPFqySg0YCQ15ogMwEdquD5VZucHKrpkHSFOw4WXgfrAayv7GCZw7GSCIzQnLMGHFAjN0AjibMH64fGWSDuOFh4HawHsL6yg+UpTKY5AkxZE63yqg0cTGBDI0rW1PuZkZaIOw4WXgfrwW59ZTVgTuIYUwCPoQV4RoGiUj3fGinpSBhOOVi442DhdbA+Aiu+dEtLl+48SAqUPNY6ixRBW3HYltIxt2DNzgy1QNxxsPA6WB+D9aV7WtRo9DUsKFHozllrdc7aIqCW3P13RHioTyDuOFh4HawHsL5ybQAhxaxFoSNnB2tJzlktgGQZxWHrt/UhnTXuOFh4HayPwRpeGayqsdfMCloXWFNgqCFmSDH1mRVbiId01rjjYOF1sB7A+sqFLGxjBm0dZuDFWUOFIt0gaKBEqeQYDtmtccfBwutgPYD1lQtZAufZuzlJ9WRqLQ5qUFp22JrDtLc8Zz7UgxV3HKx4HawHsL6ydNV6bnm0ufpYPMFqRUCTNqBcqbMObXQqsu44WPE6WA9gfeVCFktpMHf1y9/pKocgyw8gsDZLlx5Hw1Ng3XGw4nWwHsD6yoUsGqt2VINR8qIBNYIxr2qWGLFHMk+zDoF1x8GK18F6AOsrF7LkEjXPilAbj1V1pR5UPd/KHHIS1TX+6hBYdxyseB2sB7C+ciFL9zs/dByQi2XgXhhqnxFa6my1KwudGXWJccfBitfBegDrK9utkVAwWYTYVtVVjc5etRSYKnMVX4d5aiob7ThY8TpYH4MVX9luHU3atDIhN/UEi7Nz1hAqUJFZiOaIemY3C9KOgxWvg/UA1ld2sIZp6KQZckoeWXur4BhdC9qb9Shlkh7qbqUdByteB+sBrK/sYBXlkYZ1IFo9WK130JkQgva2TC0VPTPzGmnHwYrXwXoA6ys7WBNFDGeASYxrfFCHgtggdGllVG65HXKwaMfBoutgPYD1tR0s1hyrR1Zuzlm7dqhjrb5ssQyjynEemhtAOw4WXQfrAawv7WDpLCGvoewWM7BoA20zg1GzmWPIox2SrmjHwaLrYD2A9ZUdrJCaZM/6oWlxsNqazZK4QcudLXUupR6yW2nHwaLrYD2A9ZUdrNmr2drOjiUKcGweWVMYS7pSTjrjsWHCtONg0XWwHsD6yg5WFWemHkuB8lwOVhNQqgRrautSs2qNh2oDaMfBoutgPYD1lR0sZeempVXIWiMw9QRqViCkOnmGEeY8VBvAOw4WXQfrY7C+9BpMZexRsECSQs5Ze1uFLANmmmSzUk6n1ADecbDoOlgPYH1lGmCttJ5IIbIWYOG1qIUJSgu5thp6q4doAO84WHQdrI/B+tJrsGprUsXTf9XqCRaOtQarDEgabKTYJNZDtQG842DRdbA+Bmt85UKW3ikEGhVKVwP2+AoeUCcYpug5l4VQDklXvONg8XWwHsD6yoUsNUgJNXiC9W51uzZc9oAALnWAWq9aD9UG8I6DxdfBegDrKxeyTA+djUIGZSeurGt8kFCDMQdX02qO1kNg3XGw+DpYD2B95UIWba321hgE31VdZYYyZ4codXIxCiKH7FbecbD4OlgPYH3lQpZgmWZrCZiK/yL+y2p4hZFj4ZBz5nqoU4B3HCy+DtYDWF9ZDWgq4ld+h7EWtbDggFJ7gJnnnK1ojfGUzrrjYPF1sB7A+sqFLLWnLKkXIJwNeLLTAJPmv1UMnZrmcogGyI6DxdfBegDrSztYY7AkFjCnAJ5glQimY0JNjSWilRkPzWeVHQeLr4P1ANZXdrCklhY1IFQyXDQAQa0ThEaqlFNL41Rk3XGw+DpYD2B95UKWOoJZDAU0aADGkqGWYECphZKTBByHHCzZcbD4Olgfg5Ve2cFq1VKd6Pe+VY+shdQ/SggUVWcdlSgeWoAhOw6WXAfroTbglU2BZr30GRKUNeGKZTpn7VkgKEuoZqHQoQUYsuNgyXWwPgarvLIpULL4t6BVMBmyxrTPtcxd1mIBir3QRDpFA3YcLLkO1gNYX7k2QEvhXKkBWxrgHyJYzQ2mJs2UNc98SGeVHQdLroP1ANZXpgHcEFNWA8M2gfsquOIawAPq1NGj9X5op4DsOFhyHayHBOuVI2txYjrF0Rmwe4IVc4WyNrrPiKgSOM5T9ayy42DJdbAewPrKkdW0pSChAfEqZOmTPdWq5FlW8swLJ0k5RAPSjoMl18F6AOsrJ1gjFZmzNRi8EixNSxcYDZr2ganmtVjgEFh3HCy5DtYDWF+56oqljzhbglxbX6VXAmqDIPRCpDOmYoeKr9OOgyXXwXoA6ytXXcXpPLV5blVmXsXXw0BzVaiSLWvLOPCQKZB2HCy5DtYDWF+56gqlinBgGN3TKpZVw8IlAlFJdbSexqkhF2nHwUrXwXoA6ytXXYVhk8pUyEgFuI3inFU61FBqzqKR+6G2lrTjYKXrYD2A9ZWrrmItjUZk8A8GMCpB6dNgTp0sIQ1uhyaypB0HK10H6wGsr1x1NbFxCSrQZNUGJPagimFCGhN77UNKPJVg7ThY6TpYH4OVX7nqCpnEoiaI78YH9Tag6kggKl2pI1E+NEUw7ThY6TpYD2B9ZQerJURP+9egAJoeWZ24qjkhqBFX2ytVHoc6BdKOg5Wug/UA1ld2sNARuUQqGCEs6UorVOEM6Fy1lVBzS4e2teQdBytdB+sBrK/sYHGzxAmdpPr3AXgNEKxSCXqsahb7lH7Ibs07Dla6DtYDWF/ZwWptzkg5QV+FgTwYQTESlLH2YmvqVA6pAXnHwUrXwXoA6ys7WKVU8lQqQ4ljRdbEoNUG6IytSGg50CkasONgpetgPYD1lR0s4pCnjAgz2OoUwAbVYnDEdikUMY5yqEQw7zhY+TpYD2B9ZQerxjSM10DW0tdEltLB5mDAopl7ajjwUCt23nGw8nWwHsD6yg5WyVFa5QhZs0fWlFanQHHimlgdsLOEUyMv846Dla+D9QDWV3awmAnTcM5KbaziaxRnr2sjllpKbY41XugQWHccrHwdrIcerFd2sEK24MGVYa59bTw1Qm08IDMV5wPWkA+VCOqOzpqvg/UjWP279N23X3/9+9/9z+9eAr4IRKsEqj0nsFrCWi/cQI2drqaCzlub/3po0GXeMFljuvPYHgJqfmURIHveX1YPSyUnqMyeV5VaFBJZGD2KxXpKsdpwWR2tV199QOsrJ1adQwwpElgkBhYhv/5jgYjCvU3jls6sbv/g8o/xzdv/lgT8iNX/8u13/6mXP/zdD9/+UL7+8qtv2re/Hbso/eSL+ksofPi3W1Db/bc+cfw/698qDscvv/3un8s3X/2f787Zfzzn+G74N+9f83PZfv/9D9/+9uMvHP6135di2T7n19rK1+ObXr779x+85vm7f/jD+PI//v6bv4shpr/748df/g7j+t83XvL7r/Mf+j9iCMEjzo8P9t6jvvXqH17if2uuicGz9mBQcK2rKNahpiAgldMYQp6QnKnr/yAe2pvh8BLNH2G8/r7Dpv8dOyCfFQfL77d/qOmG3Btyb8jdGFlVZ5RiBANtTVsfAcoasxoG9hp6jqmfKUv9IOTi2wLUrZ36dMzdVp9uzP3027ox98bcT7y/p8TclGmolQC19gIc1yjWmifkHi2kupTVMzWAH8bcT5z0n2Lulag+HXPjjbk35n4mr/XG3B8fbvYKpsoVO4ikuOquBYq0Ap1XueDoEuyMjfVhzH1bar2VrJ+OuZ94+e/+/I25N+Y++7XemPvjw73qli6k1iZYXDOFglPcUoOC9FBlKpd4aPvwhzH3Ez+tf4y5eguyPx1z+cbcG3M/k9d6Y+6PDzcbCwpjIoRkSB5z5wRlqUCaauqjhpLOdMF8GHP5zZh7+wo+HXPlxtwbcz+T13pj7o8P93huaZYVdY3HaMCxExROBoGsF20pWzszQvvDmCtvxtzbHvPpmJtuzL0x9zN5rTfm/vhwb8dGDdjFAojE1e0d14a4PEC4GloP2uqZzpkPY+6n/sIfY+7t8vp0zM035t6Y+5m81htzf3y4N8nYmW2dhUB7WGO3C0KJYUDULgOtxG5nBm19GHPzmzH3Nit+Oubqjbk35n4mr/XG3B8f7tXnxuHfldCBRjfgpGvLgfPcMaYYsdVRztctfOJ79aeYe1vEPh1zt4PTjbmffls35t6Y+4n39xxtYaZYMQkUcnbLta2pHFoBw6g6Sw6CZ0bIfBhz3+xD09uH9smYi7cP7cbcz+W13pj748O9mItlWg8IVsVjLjvPLVoEzKJJKqPGxKdj7ttlC7cN7VMhl27r7w25n81rvSH3x4eb02csyBqTRK1H4Dw92saJMFMlD8Zo1o63/r5dtXC70D7Jch8V9n/58zfk3pD77Nd6Q+6PDzeXgA2Oa0sNtrYG3Kz99WkopBRiyMJB63E19+2ihduE9umQe4ct3JD7ubzWG3J/fLjXEJFwMimCxLb2Lk4Gsz6AQxrLWhucjzdEvFmzYLcH7dMh985auCH3c3mtN+T++HBvCDNazBQMZhEPuTVWqEUNuGudU6hlObMv5IOQ+2bJgt0WtB9h/H6q7Vff+HsY3//w5MG2N/j+hVdxg++vbvD9+cEXR0atJUHO1sGZ74TSkCF77M2zRp7leGNEfHOgo91mtD+Pvt/+bnxX3v27N/ze8PtZvdYbfn98uDnzZmgnTRCKJOCZGErg5gSYyKNv1XZoXc6H4ffN2Y52+9I+pTfgLWS4Mfezea035v74cE9vsJRrCgFSiQScYoPSq0IpcY6Sp5KekXjjxtoI+xltaV+XOr5+/Co/jP/6wz/+X+H//vXfv/vo4bPv/sq/G/Orb75aX+9Pr94vg49i8zsMfcLGenfkn4TDZuTzF/Wpr/Drv394XQ9v//GN7u9LwsLUQbMhsPhBG0kGJCTOPFruePqg3x5Wbz+jGeae9E+0PWVqQSwBSm/+I72GCHJI0Aq1lGOcmM+MDow7I7LtZ5Tg35P+CcKcODK3DrZGoHOvCHWof6RZhbX6e57HT/rNwbz2Myp/70n/5ZMWq+r/16Fp9fMdyU86BwXFIK07rWl2/mf6zXGg9jMKDu9J/+WTJhOtoRmE6Zc1N+xQGQV6lpTV8+AmZwZixZ0hhPYz6pzuSf/EPT2RS44Grae6WuUaaOwGMnKnqG2GdmbfatwYfRbDzyivuCf9U4NFtQ5JBaT6cXP2e7o45QUibdnfMFY5z73fql2M4We4uvekf6IVqwsJaoK66lNZNDg3qwTIqORH7l/1/D39VslUDD/DQbon/ROMbMSUhh9tkuonzWM6GasZeok5WfYPx3nu/ValRgw/Q6y+J/2XT7pUzqTJT9qz5xW9E5SeDNLIHs5Z0ehMSU7caGmP4Wpkf7WTbsQlxtqgNb+imUKHMkghxzjMatCQznR10U+LoTF8NhLZJwyfX9hB1yQ4WulgGp16R3RCNgdCGFFDtFBVyumDflMMjeGzkch++ScdsnRRDDAqJj9p59/aQ/NYXhSp+nlXOX7Sb4mhMXw2EtnfwEkXrlrDAE+1VrOCU+8iws7EQy6jcymH+sNoQwyN4bORyH75J13EqKdCEGwZHDwYlDIDMeHIpakekr1pQwyN4bORyH75J22lM/mRQsb5bvPghBIpA8aUQ0gSxxN+pt8SQyN+NhLZL/+khUbzC1lBh8VV+0XgfFshjpJ1ZO4Og9NJVnwzeuOVyP569zSuMusQAMMsnmR5Tq2GCqLdAnXiMY8nWX/hpD8bieyX/zMdzSh4cgVSR3fu7T/ddc4GxTAWIRM6VIhAOwYHfjYS2S//pI1jayVnp92eanGrAxSL/1aorvIi5UMGB+0YHPjZSGS//JOuU6J6PgWYk5/0omXqhw8TpyXPsXJ+3Dt84KTfNDjwamR/PXu6RJ6zBmi0tsRYMaipNMjDsGHOdRzahkg7Bgdejeyvl09P1tLHgDlk/UynAmUKQiurYDR6OM9n2t5ox+DAq5H9FTUykiw2gHBtOC2JnXu36jf2nDGV4dT7zKRQ+ulJoRGvRPbXc7K4Jy3scTuOBNxjB0vOxFGZiCKX2Y8LJ28z76uQ/fV+oqMH59AUgk5auonnWF0URoklJ6I57Li/8Sbxjlcg++v9RCtzXD06yKEB+yGDFW0QjRthbHxKIKOfnsUU42ejj/3yDzpqqBSdd1vXtIoQAtSoA2L3M/eDtvm48fqvf9Bv0u545bG/2kGPOXvoo0DLwfwnehhoyQxJrPslPaIH7+NC6JtFCPHKY3+1k2YLaTr1gj7j8Eu6N1B0XtZJqAabs5yXx95sbI/xymN/xd47FC5jQugpAjMWv6XZE6zQrdmoc9QzhUVxI8GKn4069st3scgz6EDJb+mSlrfREYoND965WhxdOaXj5b9vJljxsxHHfvkH3TOmxjIhecgGtumZdGD0n+iRPNvCPuR4Rf/bCdZno4398g96OAtTSQiEaTlX1aBQdt7dAo0qTE7WTh/02wnWZ6ON/fIPuvHIkycDUljFv+KZdM8Z5mxoMjBKPH7QbydYn4029ss/aOu9Bv/p9eNdbXfMTsaCMYzepIQuPMoZtVt+POg3ywTpb0Ub+7NhPt+N/zy++f340t/J+Odvv/vDf3sgjBSIeUTIyXkaN4/vmmPzTEwraudodCb/SjtA+FvRzn4BQCjVo0AuBKS0NkLnCaZhgOTO4iQ+1EMt13kHCH8r2tovAAjUMViLBEpzAcEvCeWyLFGeaxxWMDlTxqI7QPhbkd5+AUCYyk2HGKTQgx+/rRpF8V+EV9vIsHrIVrEdIPytKHO/ACCUlmP1oABjNk//8pqqNBAhqNCMNtHmGSBg2EHCZyPd/e0jIYslScTAOmUtXkCw4rdEpWqoeSjimfxw9Qn+NBI+G23vBZCgjKnnAmKrTbhVZwlmA2xablQnFQ5nkBB3kPDZiH9/+0hYs9e0hwSCq0SyMK02U8cE5kBJmZIcQgLtIOGzUQf/9pEQOE6pVqHWJRNHzx5LzBEGzpGcJYiGM6LS6kP8aSR8NvLh3z4SdOIgvyCgyYoJNYS1kNQJZCMk4maqZ5wh3NEX+eqLz0siretcKxKpZl5JZANTx4SUyCn6BZHpUO6wIzDyFRifh4TWK1kXqBonsCW/HdZlMbOmbjNQDodiwo7CyFdhfBoSUErCVQmk1otnkbaq++KAaSG3NZ978pkyTtyRGPlKjM/jCcy91FpgNllaMy3TISNU672XnPnU5H3c0Rj5aoxPQ0JqlRu16JEAV6+0LkO6BLBGSi3NOeahObA7GiNfjfGZtgMFbgH6dIrATSbUjBWyBLVJ4ig5MwQj7miMfDXG5ylLPDKWiJDWvjPO2XMHW2taSm1USNXaoWqkHY2Rr8b4vJjgiYKQRvAM4t2OB/HcoSjkUqnGEIcd0hPijsbIV2N83jCsHmdSUwfBdJ5AI0JBp43OGmPosaV6aAl43NEY+WqMz2OMhJFKRwiJE3ApA7RRhGhUOQyc7dD40rijMcrVGJ8XEwpL6nVC5rWbOmSB2qxBVk0qOZU4DnUW7WiMcjXG53UTlpaHcQNq0lYfioBGdTjUEUbsiYueme0QdzRGuRrjEzuI8yzdw0EuqyMp9QmWmYFy64s12jg1NHNHY5SrMT6vUqWnRsODAIqzA6ZSocw2oFtkJwpOIQ8N9ok7GqNcjfF5t4OwioUOc8QCzH147hAzmMggnKbMh1Yb7GiMcjXG590OKs1mKRBCk8UTViMUEQzlTkV11Hkmi6QdjVGuxvi8jkdMg3s1QLLlO+QKVjXDDH0gN+OKh5CwozHK1RifdzsMaxhSA+GlNvNYu6ymAVkbwViDzENz4XY0Rrka4/OUpdEncpoQR3TG2JGhxlogxpgnZm16yHegHY1Rrsb4PJ7APWLyIFCWssi89tvF1GE087AgwbQeGsi/ozGmqzE+T2OciebMBm0tq+VeOtRZERKT5xFYtdkhJOxojOlqjM/jCTmLqRnE5GSBc69QRqweExKO3EYLemhQ8I7GmK7G+LxxlC1xJE8bua3+aKkRTEYBs5KEZWrMh2bX7WiM6WqMz1ywZxr8TsC1u5yzB4YSs9PGTrjWaXauh9au7WiM6WqMz+MJKbD0qeBJY/WY4BdDTWuqfKrNn1exQ7XNvKMxpqsxPq/KvbFI4wkjrQV92A0sCEOIgUqYPaV4ZqAK72iM6WqMz6tjzEVGrw2Sc4K11i2vmIBQdJJkjZPmmeo13tEY09UYnzdbR5wfSlRIc/U7NBVYXbHLkJoltNEpnuEJvKMxpqsxPnEtHJYeyQDHWgZXZWWRtUKsxZnCu+6XQzxhR2NMV2N8HmNsaaiEtcg3vVObnSeUge+mr8WZxX89dDvsaIz5aozPiwmzjG4JoZL67TBGhXeD2Diijp6ItRxijDsaY74a4xMHLqfWAiGgdQYOs60ZfAZdYklrMULBQ7fDjsaYr8b4vBnrzfyHnxN4Oum5AxqDhp5AehHPKzGhnXGleUdjzFdjfF7u4CQhSRAIiGtrRmxgKQsgJs0cahfSM0jY0Rjz1RifxxhpDIpWYNpyoPrIHhPWNlonDxRSbkhnbgfZ0Rjz1RifxxjDqJNQQVp2JOAYoJUYRplIafYS5ExFq+xojPlqjE/shtPWEhtUSbSaIwtoi9UZIxb1eJCsnrkdZEdjzFdjfCJPwNAzZkip4ZrCF0B1BljzlbC3zqUcQsKOxpivxvi8LNJG46QTciyOBI1j8YQGmSkm1kKRDy352NEY89UYn6gxikgu63ZYi1NxiiMhTs8iA1Vx1kiHKlVkR2PUqzE+b+LWcCqg1CGuxW1cukHxpAFG19y0BCY+ozbLjsaoV2N8XkwYxXlhL2tk91gO1AALWcGode2NeOqh3GFHY9SrMT5RT7CadDVHz/zOgcpgGQfMGjNxn7GcyiJ3NEa9GuPzapY0z9A7QlzDu9mwg6UWgSxm1DFDtTP1CbKjMerVGJ+HBMZCmRFKa2n1Sk8ovUcoA61nWdLSGd8h7WiMejXG51W5J9U8UgDJWNY+sAxFGjltYGVJPCaPM0jY0Rj1aozP8yKnp4nUCkTSBkyreq2ygODo2cpIRc/0QKUdjVGvxvjEiVvmGBgVJgYBzyQjrEUv0HsxxVQ7nboddjRGvRrjE2+HlshpISSOa86SxLURrEIOij1wjnpognfa0Rj1aozPq3JfU7o1TVD1i4EJVwljSVBr4ECcUo+HkLCjMdrVGJ8XE6imMEYAzqMDa/CYsMyHNEaLNWSqeEZPSDsao12N8YkTt6plKgyTyJFQtUCZy4sqKBpbCzWf2SWcdjRGuxrj8+YscZAygh99HbI2gmW/J1YjTM4ZZ+p4am5z2tEY7WqMT+yat1njSJBqTsCzGdiwBhGpttKktUObQ9OOxmhXY3yexki9jskKjWn1SmuAUriDBI1lDW4O48ycpbyjMdrVGJ9Xx9hGLU0TUOkrJswCdTBCVZmSewidDiFhR2O0qzE+T1kKiN05OiCvzaHdY0JtpqsRKnch7NjPOFB5R2O0qzE+8XZolpeoZOK5I0spoOFdh2RLXHOZic5ojHlHY7SrMT5x9lpg//kPTgyGI4EJPYu0BLF3HmhhyKEdsnlHY7SrMT6vyt16x6EDTJcDVaPnDj1NaFJCqiKxH5qukzc0RgpXY3yenjAkU5IBFGk6EohAzTFRkSa39Z9x6HbY0BgpXI3xebPXcurVivNEygsJ2aPD4o5VYg0lxhrLmSr3vKExUrga4/Nqm0u1HobCNAcBD3YQVJtg1a+GICVxOVOpkjc0RgpXY3weEqw0Cr1Dm04WuFgGnVwA64wWQ2hGZ9TmvKExUrga4/PU5jCwCybAdzVLYtUpAiooSlcuOY92phtONzRGCldjfJ6ekKUWRobixBE4UoQSMcOYVCjlkEnPKEu6oTFSuBrjE3fDBcQ4AsjEAKw8oZhGSHOk4ECIpmd4gm5ojBSuxvg8PaHPbiMEsBDVeYInEE4hM+Q2Yx0dc9AzPEE3NEYKV2N8Yg9UnEkawmp3WsqSZ5FSGGpLrIItYz0ze003NEYKV2N83vyEOW2OFp0ihggctEMpq3U6VUEZfRQ8xBh3NEa8GuPzNoeiybDZIUTz3MGIoMyxapsHUVJkKWd6pXVHY8SrMT6v82VoSDoMrBoBJ88iSxoNWtTIw7DrOOM76I7GiFdjfJ6e0KNyr7y6HHDtgWqgpWWY0upAa3XWM16k7miMeDXG58WEyFLzUCCKFTgOcoqQGJBGIU5cLBzKHXY0Rrwa4/N4AuXKPRcYMSVY7iOosHruULmE0KsdmqliOxojXo3xiV4khhJrg5haB3bKCLWLM8amPWix2Q45ULajMeLVGJ+GhGJjlNYzmOG7XmmPCTFkGKo2MMyS+yEk7GiMeDXGJ07hI2rUG4ygwXMHJueOEqHXVlhyMsVDSNjRGPFqjE+c0ZoTDcnrTvDbIXgCWcKc70b2zmKidZzpfLEdjRGvxvi8XuneiseEpSe8q3KPHbRhBr8VcqGeWuMzkzRsR2OMV2N8Xu7AQTPVAF3SdJ4gw3MHEqgio2L2Tx2a6m87GmO8GuPz9AQb1oM0mFLnyiI7lOofpREdGtNqkTO90rajMcarMT6vttlGl6gGs+I7tTn4xSAKatRKKEnUDukJOxpjvBrj85CQOZs5ElLIBlzLKmZNBsijlzEliR26HXY0xng1xucpS9hSVkdCW7P8WafzBApOG1GDlqTS+5mYgGFHZIxXZHxegULvY1Yb0OcowJIFTD2NJE8bhgRjtjOlKhh2VMZ4VcYnzuEjjL1nILPs2UMqoHV5ECnXNlSHxTPaEoYdmTFemfFpUJhJeyWPBVQTOxQmgy6ZUVNgaZVzsjOSAoYdnTFenfF5le6tdCueOqSxJvuHSlBbRmiFksjgOPmMM41hR2iMV2h8nqhAo9aqBKVUW6XuCjVHhEx15IaGVM8MZcSwozTSVRqfpznPspY5DEiTlw+lwTOI6LlkNZp+OUQ+FhV2pEa6UuMTxzKOXlAaoBICj6JQWBvkgKYWyH94TyWTO1ojXa3xiRtEm594ytBDWHsjR4BaZoZEMhKO2rSegsKO2EhXbHxeMskzZcQCeWIHxtDBek+Q4oxqfdU6nhEbMeyojXTVxudVLzlVkNUSGQrm5UB0KJMMovnNgEiC4ZCugDtqI1218XnlS2il9zpAwipz7jn6BaETwvTLoiXGNA6pjbijNtJVG58nMYXR6vBk0iqvOXyxgFotgKPJMEVBOzNpB3FHbaSrNj6vlK3Su8UfMNdsDZ6hgTPJBq3PSCWoUD5EG3FHbaSrNj5PYpI4IvUM2odHBWsDzDhD5U6jh5FnPBUVdtRGumrj80xqcyiEtVw6r/WRyAlqHAbUbMQyNIRTHgTuqI181cYnVrPlJEkXbTTzC6KvTaIYQXKomlugzmcmeiPuqI181cbntczKiC0lBwC/a4AIttrjVt8sdxlFsadTyeSO2shXbXxeBsGpjuZ5g2la09gCgTptgLUMSHqJyOXM1FbEHbWRr9r4vKjAGJMog5LquiDmciYJ4sTcSXNq/cxIBcQdtZGv2vg8D0JiDCknECkeFSYL1DWFqUzGKpFkjEPOZNxRG/mqjU8czZcocmIo6d2usFrBWiIgtDErThv1TIscxh21ka/a+LzOqOE//igCIaz9HzqCZxBSQXlK80RzJj0kMcUdtZGv2vg8Z7Ll4D/45tnjWiia2KEwuoJ4QMgRl+Z4iDbGHbWRr9r4vNpG54W6NEZnCSsqNIGCDopJhc16DM3OTPHFuKM28lUbnzjuvxMWzhB5DWqU2KAsuzqUFMWTi4an+iDijtooV218XkuMxmBU/EZI7LTRg4SnlVxAepoeFmbIeEh4jjtqo1y18XllrsNMTBQsrAuihwSanCvgDFp1NczUQ2pj3FEb5aqNT5zprJlbXSvjYlz7YBDqyBXKiFxxNVLKIQ8i7qiNctXG51U8k0itJcCwbn5BNHIUVE8oZoy1SVxtEoegsKM2ylUbn9gz2Vq2MEB7TX5BzAKlyoQYNKpnEbXRoZYY2lEb5aqNTxzr3KNmSRA1CDhRFFANBENb4JK6BCuHoLCjNspVG59YulLLrD3DKCx/2iwau98XURNmlSbzUAZBO2qjXLXxec5ktYIZI4zBzh1jiWAYAqQ5NUybc+RDaiPtqI1y1cbncYWYV+7A0IzC6o4SqJz7Up9LjSxR6qkLYkdtlKs2PrF0hXCKKeQ02aGQCcysrCHfEoJhKacyCNpRG9NVG5/YB2E5hD920WdgjxCeQfTi3NFQhHQeK3OlHbUxXbXxeVDoM5RKFWLHtQ5k0cbaJogWTyVRes+HPAjaURvTVRufuHO4Fx5zDftPBbiNATX6LRFbnM0Kl8yHnEnaURvTVRufB4WxKhuRAaWtRrnaoFpiCKQ4pKLoqdpG2lEb01Ubn3hBhJY8Z3SaoP7LLBlMc4IenE52Gzjzmam+yDtqY7pq4/OcSQ/UaVoDHGsBdcEJNXky6Rm9xNC71HooKvCO2piu2vg8XaH2XGNPMCPPJTFVKKoCvZSeCUPrh/YEIe+ojemqjU9sn+08xaMCrSZqpui0sTYE49R7wdxjOdQ+yztqY7pq4/OmrtROJiXCVL8WeC2Tq2NMSLXFHIpG5jO7JZF31MZ01cbnDX4X5wglCVTt1ZPJGp02UgGjkmyUwPHQ0ijkHbUxX7XxeRXP2Sa2YMCGZTXKMeisHbDkbGyS66naRt5RG/NVG5/XHTWs1lgU0lztszgUNBeD0qtFoZE0nLogdtTGfNXG5+kKxYNCDgrtXSc1IkMNmiBzF9QsbcZDwjPvqI35qo3PiwpxDMlxqQlhrtUgGSwVgjkDzjFaHscyiB21MV+18YljuXIRabJMagWuPKBQi5CrlaYc0giH6hVkR23MV218nq6Qeo5+FwB3Z4ycVj+9lAwjC7ZqgmMcKn6XHbUxX7XxebrCLClEXtP51gjPGBNoQIMUk/XcqRY7RBtlR23MV218XlN96hITDTA1p43JA0KJnGD2mHEU6tIP1TbKjtqYr9r4PJM6p5S1ZWikuPZBrM2zWCExW8hzpkqnuMKO2piv2vi8ATwxdY2tAIYiDgVSKIUIiEofNVat6VBto+yojXrVxuc1yvWOJYYBedYALLK2EK89kzW0wKFLSKeiwo7aqFdtfF4yOesITBP62kXNIzlryOa/nSH0jJhPLaRG2VEb9aqNz7Oj+oyaaoShaxZTCAlKngSDbaSUEFM65EHIjtqoV218ntpY0dFQBsSZV1O9pxG61MZeU248jTifSiZ31Ea9auPzaGO2rgMbtJAVWHWuuY0ItRIRhzhVDg3rSztqo1618Xm0sTYcuXZIvb6b5jqgTDTA1UMpVrSf8iDSjtqoV2184liuzKP0CH0NZOLuGWUNS3KsnjrEKU3GoWQy7aiNetXG56mNmRqWmWCgeDJps0KRFoAWaQxZtNGhjXJpR23UqzY+r/i9zzVvyXkiv5v8TsGhkDOEkVvwT2mep6CwozbqVRufWPxuMoZnEOJBwLlCLlC6dph1miYknONQH0TaURvtqo3Pg4LFkmiVsRHq6qROa6Pc6oOoWELtzUPGISjsqI121cbnjfCsJSrSBOoUHQqFoA4ckMnWCB6ObR4SntOO2mhXbXyexJSqc0MeEPpaIxbYwOZqpzbkUAtRCKeSyR210a7a+LyxXNQorrrW1IcAZ08jVrEz0CpmC1hlnJr8nnbURrtq4/PURioaQmOIXbNHhRGhtmVPNuXuiWbs6dDcxryjNtpVG59HG4VybCKwZnV6MjlxdVL7LcGZckpJ5qlkMu+ojXbVxuf1QRCHHrVCy7IuiMEOhRShiKRWuEmKh0zqvKM22lUbnzjCMyBhMajVUcAlNHAeOQCxR0YhmuVUVNhRG+2qjc/jCjUVKUtX4DW3kWcAU8ww0gwFxzKlDtUr5B210a7a+DzhuZmnkZggiocG9i/ieWSbEKTNMmcqhQ4lk3lDbeRw1cbnSUyYsI0ZIZKVJTF5BsHiv4zeOOceZzvFFTbURg5XbXzihLacmGYGCuhcoTpjrKEw5M5tMvYgcuqC2FAbOVy18XnzFWiMpkogWdbcxkBQ5xq64QkFcfQIoYd0Bd3QFThctfF5PZOWqjPHBiOW6QBIAppah2jZRslBO5+5ID5IJddK4jeQ8NmIjfivQwL+tz9pZ4U9lZwhUfaTNg6ggQeMEFqbazmUnhnW+uFJf+L78KeT/my0xF/+Sc+WsXRPBduwd6rAgBKd/xsKRvGsfOKheuUPDAR786R/hlTYvvvKD+er8viFxtfjt/5N/6fxw8cH+Off+K+++f6H8k0bnzq795/z19z9LX772+//4Y/fya+++ecve/mhfPlb/8TXQPDGob75xd+/wO8/9c+28vX4ppfv/v0f/8w70M3f/cMfxpf/8fff/F0MMf3dHz/+8ncY1//++dv66Os4rDCspOqDB5/8C3+GVf3U21pv7OElfuKtv/EG/+UTfjQPJ/yJs9yOXNTyoqpqeTX3q3g+u5ZectJpZs3ioaLrD/CMb19SP0PwvIC+gF5bGtlqRoJAzQN0rmvPe62QR+4yaXBLhyzeDwH99l38M2TbC+gL6N98UbQSe5QGzGvX5Lu2GEaBmbEFzSEf65D6ENDxTUD/DPH5AvoC2jMD4TSKGHgC3IHTkkxDb9A5a+gWNdAhsexDQL+pkODPkNAvoC+g/VwJxSQP0Cye/RcpUJIpzKZcaKaicmh44oeA5jcB/TOMgAvoC+jffJFV1DrltbnWAS3BoGhbo1xim72zpFPtlx8CWt4E9M+wMy6gL6B/80WUVbCTC3BcQ6+Dp4eKMQJaab2pDhrpPKA/9Tf+COifYcpcQF9A/+aLhphzZ4MU1vpQNVqF7A1kxJHyCLGemsz6IaDzm4D+Gd7SBfQFtJ9r7ylQr5CFZAG6QwkFQUqutRtl0ycA+hPfrD8B+mdYaBfQF9C/+UKGH3KyCFOcSHMeHVQbQx+pxxg9L7Qn6NBvOoV4ncIL6PcP92rcZuVQGKFSaw7oMKEOZyCdm8yeWxY+7xS+Xc6C1ym8gH7/cE+H7jo60mrw6GuXKiewuYzDNkZoPPux2aS2U7WD1ym8gH7/cA/QLMs/GaA4y6pCXmM1ewL/nehsqUx8AqDfdArxOoUX0O8f7lGOWGcMFkDGmghZtUBtlaDllKrW3Es8w6Fj2Ci2i9covHh+/3BzwiniDM6ex0irlCNWqBGdgGQsJTdTyefx/HaxXbxG4QX0+4d7RmGsXLFnp9BzgEdEhjJLA6fWTNnTwhAO1b2HnWK7eI3CC+j3D/cATTRrTOIIHqtlp0UPzlaghZQZ0xiWngDoNyl0vEbhBfT7h3sUOtSRpQaYgatT6LWLhzV4imgtmo1s7cxIxI8A/WaxXbxG4QX0+4d7TZUjprxm+GFVBm45gFHsEIgljOjxeT4B0G8W28VrFF5Av3+4N54SQ+nDDAoarYbx5XznDqMYZ17DqPKZ6tGPAP1msV28RuEF9PuHe4u+pI3kMRlmHg7oscbpVZ7+S44ydFbLZ4zCjwD9ZrFdvEbhBfT7h3ulHDFqzN05dNcl22EGpTgAAzexPrvQOA/oN4vt4jUKL6DfP9wbYuBEuWYl6CEPpxwtQ00O7U6jl5Fr7OPMaMOPAP1msV28RuEF9PuHe8ZKSq1aMRjUokfoPsHijKBBWJmw5nFm6NJHgH7TKaTrFF5Av3+417DC6CiuHpeb8w4eQms6eYIWMGqKtY1yppTjQ0C/XWxH1ym8gH7/cK++n+dElQBpJk8KM/Pa3abQGjbU1rPk8xH67WI7uk7hBfT7h3tOoaQx1+AkKX2scUkZrEyBGhuizplTO58Uvl1sR9cpvIB+/3BPtsuKKZUCM2cDtsZOn/vaxK25Fp5a5BCgcaPYjq5RePH8/uHeIN4ZQu7Fj8G0Ac84oFYpoDLHWi7tj88MMfgQz28X29E1Ci+g3z/cGwSWbSRuAyaZAOMQcMKRwIaSlRharoeqR3Gn2I6uUXgB/f7h3hADjtZM13pOQ/CIGEDX5PQ+qFXKEvI8MwjsI0C/TaGvUXgB/f7h5sooxj5SgyjsOeFaMmpDqv82BCpDtZZDzjfuFNvRNQovoN8/3KQcJYXqRKOPloA7NbBZG9TJWBOxsvbzgH6z2I6uUXgB/f7hZgeWB+UpGYa8q+8nAltDG4WlYowUih0qtsOdYju+RuEF9PuHm6MaaxLnF47gZuD/rQ7oEdd+whooY6NDm6c+AvSbxXZ8jcIL6PcP92S7ajpHIgi5BeBIuLZuKuRMjBL6zOkJst2bxXZ8jcIL6PcP93wVTQUTenCOyyhUXB1Y1cM0ogWqPQ55gmz3ZrEdX6PwAvr9w73q0UFYBgm0XB3V0jwfVOprzaGOhDK4HCrlwJ1iO75O4QX0+4dbgOZWkFKv0DWsRb5kYD22Ne48xkSU+FTDCu4U2/F1Ci+g3z/c49CFWseqkHR1YHEVKDYzzNFDskGa+hMA/aZTyNcpvIB+/3CPckyZkudc1veaYsAZPE1MHqabzDpmTeW8bPd2sR1fp/AC+v3DvbEcpZKk0UFQnGgMTwotlAZYHeo2Y+vpkGwXN4rt+BqFF8/vH+6JHMmpRogZMucETGuNrHqKGOqa18GYjA+pdnGn2I6vUXgB/f7hXk6Y5gi0phYkGsAlV7BYK5RpytTGtHqoGjruFNvJNQovoN8/3Cu266QhJQd01gKcs0LtsYI632h9SJNwKCeMO8V2co3CC+j3D/ec71BD76XDsNSBDQ00zgwJx+g8puj/z965JNmZ6lp4RIpAIPQYDs/5D+GCzyXiZOOPQ4fdUrliV+Zyy/ZXsmAtJHv0RDbehO2yG4UO9BHvJttFy9qTAcq0ne9fQM+QIOa42g9dv/aR3gP9GbbLbhQ60Ee8ArrqSLORQOaEe/ZoAe3UYOCIGKlPaY/GzMSbsF12o9CBPuLdqMaUSsg6IWvZT2R7BivrjBiFWhvUyqzyHujPsF12o9CBPuLdNTTpXK1yXBVa9jV0aqC5RRCjONRy1PqDluMzbJfdKHSgj3iZ7287yjFBkfe++lahxNhgFegexirStf+g5fgM22U3Ch3oI97dQ5eGnVNc50GZQHHn+0OZMFvuFVsvBR8tpIg3YbvsTqEDfcS7Ct2EY2GDmEYAor0yqMUJofGUEGLNq8F9DfR32C67U+hAH/HO+h7c90MraFYYVkVcFXp1GxAs9xaVsdr7Cv0dtmN3Ch3oI16OO2dNHApkEgJKaULdSzixMWHgllbn8R7oT6eQ3Sl0oI94Z32jxRhyglb3LYdNhZJNoDN2GhXXTz1qOdJF2I7dKHSej3g3ZqZwxx46VC57Y1BGqCkX6AF716mt46OwXboJ27EbhQ70Ee98laGoMSmwDVkdR1hAr4oNyDJKr1FRHkU50k3Yjt0odKCPeHdrJ8YknSAP6wvoMUDDQjt1SraakRbDI6Mw3YTt2I1CB/qId4PA6jTCsnrmWMpqoSmC9fUt1lqT1hbl1SCwdBO2YzcKHegj3jnfo0bCHCH0WoGmVdB1FoQ5WktdbRZ65Hynm7Adu1HoQB/xskK3GEtuoHuOLgln0EwFUCyoyMxZH70oTDdhO3aj0IE+4l0cmnrD3Apsv3D10H2hHUICqVisUxQMP6jQn2E7dqPQgT7i3aEQrWtAg1TGApo5rgpte6aBak3rUDjl0eb6dBO2EzcKHegj3k3lkCA8B61uIwhQnwpGKS++U44pxD0K/T3Qn2E7caPQgT7i3ZPCLrGhMFjiBlRofaVRQY1CovVPkR9c2306heJOoQN9xLsXWHGEGjVBxP1GFm0dCnkicF1EM0tv4b3z/R22E3cKHegj3gG9+os5mWC10Ay0Qx1FegakWYNYl54eTTFIN2E7cafQgT7iXZaj95rmqMAN98qgPUdX+95KEVPPodZI763v77CduFPoQB/xLsthqcwyBUqXvRc5d7DWJ6zfKu3MuWl8NKqRLsJ24kah83zEO6Mwz8CZBQaJwDqDrY6DsoLobDPGUg0fDQKjm7CduFHoQB/xsuNgkjlWizHKBGKc2zJskNqwMa0P4UcdB92E7cSNQgf6iHcdB+YkY7XQY+4331oz1FWbIcuIHS1LbY/i0HQTthM3Ch3oI14BnXpAzYl3Sda9AotBrUXAMVApNmnyyPmmm7CdulHoQB/xLptkhjx5wMS2eugRJtS6PopSTT1Sq/MHFfozbKduFDrQR7x7ItupZ+IAw2j10NQalLTKdAljRIm5tfQoykE3YTt1o9CBPuLdE9maNXM2qLbffIemUCoXMJRSR6uSXoXt6CZsp24UOtBHvAM6Jgo2CDDuuUlZAujqNvaYmS6JmKz+oOX4DNupG4UO9BHvDoUpxDn7ajkS70MhyWo5qO1x5yYcpuB89AKLbsJ26kahA33Ey1GNVC1bhBrXyfDfa9kaLEGPQ7UFUymPwnZ0E7ZTdwod6CPe5ftrHb3ksXcE/ZtisNCeq0xP1WxZg4TxHujvsJ26U+hAH/HOWKmFWgoNouytmzkRlCwCEllU4ujp1dZNugnbqTuFDvQR77IcaUrLUiFTLbB61gK2x9txGa3YjCb90YMVugnbqTuFDvQR7+6hLU9tFYEwM9BqN6A0zlB4aAgtCL9au5kvwnbmRqHzfMTLnW7YZrBF8Y4lEVMD6yNDCkg6RpjcHg0xyDdhO3Oj0IE+4t1w6NJkHQsTWF1UU68K2seANmuaLeHI9QdAf7bQ5kahA33EuwrdcsAuHaxI2LNHF9Cz6WpAuHPtONQeGYX5JmxnbhQ60Ee8yyZNqQvlCrHTaqEJCSruGXc6jbKutiO8b6G/w3bmRqEDfcS7WzsqUSUNwLEPhhImWG7rqzlazqXn2n5QoT/DduZGoQN9xLtBYJXYguB+gRVXD90EbFIBzqEb4+CQHy1YyTdhO3Oj0IE+4l2UI2BilAR19gGUp+1uOsKsmleJHkKvxp3nm7CduVHoQB/xcgVWZ0olw2x7st3e6aa1BKiDrDCT4S+u7T7DduZGoQN9xCugo1poEXEfCg2oWAC1zqADMxVdBOgPWo7PsJ25UehAH/FyVOOkam0Aiy6gJ6bF8gJaUmqrVI9e7AcV+sspzMGdQgf6iHdRDqyjiSk0XVST7SmNKgQ4OQ1uYVB+tOg7X4TtcnCn0IE+4l2UA0sqrXTAEiLQKAjWZ4Qc0gxBUtDw/lD4GbbLwZ1CB/qId6MajROOtDAuuQJ1xv3ee8Ao+1A4a6v46MFKvgjbrf+tHGgH+v/FuwcrzVSbRGDqBHtoAVRLq0JnXc116ZJeLfrm/x22y8GNQuf5iHeXHGWsyjwJWutpvyhE0NQDxEAm0mYY+VHHwRdhuxzcKHSgj3jXQpeWsaYEAykAlVD2LN0OE1XyDG1yfV+gP8N2ObhR6EAf8fKSY538VhXem9xkLyncs3QVF9V5FGORIfge6O8W2o1CB/qId2G70pjiZMhtNRrEtCp0SgSiobWgFpI+mpvEF2G7HNwodKCPeDnEIPSufUIoRYGMDQrpXpMceom9JG0/aDm+wnY5uFHoQB/x7lCYlJvxBMGE/3kiW6YySEFMLDENqe+B/grbZXSj0IE+4t0gMKahvRFwlP1OVhTqbj4m7vNgVeT6yCjki7BdRjcKHegj3o2ZIWqIpjAKyn6BlcCmTBjraDisdNHyaCEFX4TtMrpR6EAf8a6H7rXXzHWdB3V/hP0Ca6/8pi4zlywxPtrpxhdhu4xuFDrQR7yMQ5eo/wY0KuG+5UhQS0QwTJE195THD245Pp1CdKfQgT7i3ZPCThTW7wvoiB1I2gRbvfOq0CmHtP7KX6fG50B/h+3QnUIH+oh3FVqiThSDWqkB1dVIF+sJ8kwDi8w4+qNRjXwTtkN3Ch3oI96N5aiYpS+gY52rc+ZBC+gYoGGOHGcvuTyabMc3YTt0p9CBPuKdUziw1UgK2LexstiGgmlCCbmWUDFpeGSsyEXYDt0odJ6PeBm2sza7FEgh6h4ug1CtIowFcsfWc3j15ltuwnboRqEDfcS7jqOH0GtQCHnmdRIce1RjnEA2pOQWe3i1dVNuwnbRjUIH+oh319BYVAKtFjrOBNRKWafDVqBTblx52qw/qNCfLXR0o9CBPuJdC01sklOHmurO96/irG111JZZilQlrPwe6M+wXXSj0IE+4t0Qg8CzdewQggoQxwRVy9z7KIj6bBLTo2yS3ITtohuFDvQR73yV3JoQtoUxrQqdRoAymSBFHCXHoRkf5fvlJmwX3Sh0oI949wIr1ZxpX9ONXoBmRCghLL4NA67eOtTwaMyM3ITtohuFDvQR767tButEMwg97buNHKHmEAFbxTxmtfhqY5DchO2iG4UO9BHvnhQqJ2vcoBsRkJTVcuzsXZd9zxE5jviDa7vPsF10o9CBPuIV0Dh7K5wHCIUM1LSAFda9yH5YDTMa/eDa7tMpjO4UOtBHvAOaVUO2DE2CrAqdOmhShZyahiKSKT6amyQ3YbvoTqEDfcS7F1gx9GyaIUyOQHnvwMqWII3WBbFE5UdrZOUmbJfcKXSgj3j3Aiv3Hvc25JplL3XbK4NmF0jcJcVMlvB9y/EdtkvuFDrQR7w7FIYUCg2EYOs8SLEGqFIUhIPMnMVEHsWh9SJsl9wodJ6PeLdgJXIue8W3SFxnwpgmVMwEyGkPCMudX11D603YLrlR6EAf8S5sl6P0WRBaL3FP5di7g6T8W5NcYutB6dGbb70J2yU3Ch3oI15eckhLOjOUGVbHkVfvUThkaLoqd6lilR69KNSbsF1yo9CBPuJdNqkO63FV6FhktRzcFGrcF9Kjx9izdZ2Pbu30JmyX3Ch0oI94V6EHilbr0Pe+eioaQPMkmDrTKDxHjo/So3oTtktuFDrQR7wcYtBT0rLzz3H10EgTSksDerM02Sxb+0EP/Rm2S24UOtBHvKvQpUauxKC6K/QMcfXQI0BPq4UeFhVfPSnUm7BdcqPQgT7iHdCGFctkEJoCZDs4ysOgjIYpIw+Nj4xCvQnbkRuFDvQR79KjM1ptccJMVfei7wC2Q/5xlMiFcx/zUb5fb8J25EahA33Eux56zCBWBiRpYfXQ3EBbIzCKQywhs/2g5fh0CsmdQgf6iHfXdtIo9NKgKRUgTRU0aAfuGDliLJkfjZnRm7AduVPoQB/x7gVWLb1OqSA90mo5OIIVM+gUddbBWPqjYbp6E7Yjdwod6CPeAT2zjV4C6EwdaEiDwinB5Ciph7nH6b4H+tMpJHcKHegj3mU5KKv2wBAq2X5SOKA0JGhmXQdxne1RD20XYTtyo9B5PuIVzz3PQTHvTfV7LfIIcYdHC/QkKfaBBeujF4V2E7YjNwod6CNeAV0bD1VDQMsLaO4CNdYJO2gnQWONI70H+ruFdqPQgT7i3XuVXgdSD5CwIVCbOz1a14foXNWbQxyPzoR2E7YjNwod6CNejplpuXNa3XPAAERBocy5Z+sGLTFiTPnRrZ3dhO2yG4UO9BHvrqFTEtQUIA9moEwItdYGBaXmSFpCfhSHtpuwXXaj0IE+4mU2Sc2wRRgp897ptnroSQmmjShNe2n90a2d3YTtshuFDvQR73roWURVDFIqe1Tj3G++s0GbUUdfP9Hzo3y/3YTtshuFDvQR77JJjYRSY2jZOlAZCVabsVqO2FvvbVjiH1Toz7BddqPQgT7i3aEwjJJbN5iz1QU09h1L6sCL8oQtR3k1CMxuwnbZjUIH+oh3UwxoHQrzwnhxPYEmF9A0M5j1Qok45vFo3LndhO2yO4UO9BHvFlKoaEvM0PseBJb2lMYkCnPUWq2EKD9oOb7DdtmdQgf6iHcVenbtMa9uo4W9dbNEMNUBoQ1OdbKgPHojazdhu+xOoQN9xLseOrZSSot7/dUephsYjGOFnGYLNFhKfDTu3G7CdtmdQgf6iFdAh6g1lDHWKfBfliM2UFwFO2ohldVBC78xVlK4CNuxG4XO8xHvCjT33GJMEHtYPFtbx0Gq/2Y21tzqDCm8eVH43zx/h+3YjUIH+oh3QI8+cw4K1NmA9g30Ks0JlKemVqRWfnPJ8Qfozxaa3Sh0oI94N0tXJmrDCKXVuhfXD6ipKNQg0ufEzOVNevQP0J8tNLtR6EAf8W58/yRKtFroYDubZLaA5p5ASm8YarYZ3kzl+AP0Z9iO3Sh0oI94F+Vore5nslBUVoWelFdxXmiX0YKyjWLygx76M2zHbhQ60Ee8fFE4JIzUYCbZ2aQmULsFyCmzYEES+0HL8Rm2YzcKHegj3r3AQludcmdgaQ1oxNVykO29yAv13kS0vb+1+w7bsRuFDvQRr4C2msbqOAJwnROoVoY6Y4axqJ6Tc0L9AdCfYTt2o9CBPuLdILBpEZUHzLaHnFsaUAIaxJJb05gU25tH33+A/gzbsRuFDvQR76IcI8WW84BUeEc5soH1FAFRWwu2zcI3K4P+AP3pFIo7hQ70Ee9ajtaytf2QMIkBdWtgaZ0RB9HsoWrO+P7a7jtsJ+4UOtBHvGs5sLRmqzijlgqEKa0KbRNy0DystkGPxp3/AfrTKRR3Ch3oI949+jZeZbDtfH/Pe5huAKuzQxqTWEchxTdjOf4A/ekUijuFDvQR7yq0IhFqhpnrvrbb99A7bKf7vbfVro3fbFhJeBG2EzcKnecj3g0x0BEKrjOhDF4FWm0VaM0KQ6jMmkpnfXTJgTdhO3Gj0IE+4l2UI7fQEBtE0p3xjwKaWoNU5sAwyuzy6Boab8J24kahA33EuxeFcTXMueNqMf7tdEsdjAeuCj2lpLK+tB8A/d1Cu1HoQB/xrkKnWGakAXMk3JnonR7ttgeQUto2YQjyHujPsJ24UehAH/EO6JFTjS1CG8RAlDPU1ge0Ihgs6Mj2KGyHN2E7caPQgT7i3YOVlghzabBOggn2QRDU+gTrwTjHmfqrbBLehO3UjUIH+oh38/upNYspwsjrZEiqAqWGCTErxp5DqOMHFfozbKduFDrQR7xzvhOOPJuCtBr35voCFWcHCdpzkmpD3wwx+AP0Z9hO3Sh0oI94ZxSWMkZsDNzQ9rUdQrWeIY2OfeJMTI/eyOJN2E7dKHSgj3iZ7yfqqgZRZllA1wIqo62T4RQLrS3a38xN+gP0p1Oo7hQ60Ee8App7yRZpAV0LAyVpYDINdDJnotrqfO8Ufoft1J1CB/qId1MMWoiFQ4IS9oOVHCIUngwTU5us3Ht6FIfGm7CdulPoQB/xbhDYLLN1nMDVVg8dU9uDkwQq9aCWWkrl/S3Hd9hO3Sl0oI94a6wUS5Gg5bF66DrjOhTuEdE9FsoihuFRyxEvwnbqRqHzfMS7a+jOKWlOMJslIMU9n6NWyLVFIqzK8ZHzHW/CdupGoQN9xLupHGGOTAvoEeXf6NHVQosSzGRFovZJ/X2B/g7bmRuFDvQR7zYG1Tk6lQKlhw40LICGuo6IPMrkWJHCm62bf4D+bKHNjUIH+oh3lxxDE6I0oKkLaOoIVXF11NEmppFGHI+iHPEmbGduFDrQR7zLJs2R2pjb794zodtesBJKXUCnustzy+HRrV28CduZG4UO9BHvpnI0joTcALuW1XLMANYKw7Ac0xxhT7d7D/Rn2M7cKHSgj3h3y4HMTK3ArPvWbuQOWgqCaNTIeY8ffTSqMd6E7cyNQgf6iHdvZKVwXdUZBsp+UhhsL1hRQEt1nQlrsfGDa7vPsJ25UehAH/GuQnOVuPcTNh4JKOe0gFaBRL0JWowhPArbxZuwnblR6EAf8e7azkZhtdVoRF6HQswFrMeF9gwj7WHnlB/FoeNN2M7cKXSgj3gXh64yWscGjVbnTCEbFBwZ2mgxpZaM2vuW4ztsZ+4UOtBHvJtiYDhslggLXgUiXkDr+rbliVxztPhqEFi8CNtxcKfQgT7i3YaVxNwwrm4jNwGyVabt3+Dzwc322Dvk99b3Z9iOgzuFDvQR73poYVstx9gvVBiIcVVoXj00E2nmypLyowqd/nfYjoMbhc7zEe+ySZNsxJ4gpLkKdBwTrDSGRLVZb1ypPGqh00XYjoMbhQ70Ee+uoVvpwqvFyC0NWEU575SSwtyzDVqqeb66hk4XYTsObhQ60Ee8u4au1KvKgClhRzlagFKigppibpRG7Y9u7dJF2I6DG4UO9BHvhkNHQkOsMEPeT2S5gVZBCKWgZQuL50e+SroI23Fwo9CBPuJdNklCK6klGG0PMUhFYPXUBsot1xq0D/kB0F9hOw5uFDrQR7yLQ1fCOnkdCq3Q6qFb2y8KI3ApoqPvgMcPWo6vsB0HNwod6CPeAU0b3MrQ0zoKUs6rh+6WIBeptabeU/sB0F9hOw5uFDrQR7zzVWqrElKGXmNdh0KMoGW2vVU2oWifafwA6K+wHaMbhQ70Ee8OhWH9aBZhSJ9A6xcLGletrsg8uOc45FEcOl2E7RjdKHSgj3hnrDQae+I5mKQIFLHvQWAC2ANH5FrLeDTZLl2E7RjdKXSgj3g32Y4olLlKsuEq02SxgVlKUPIIZi2LUX4O9GfYjtGdQgf6iHdOYaUSWAW4NFotx+ig1QaMHHCY7jeGPwD60ylEdwod6CPexaFTqC1Igf1+ECiNAba/xTCwz5hH7u9bju+wHbpT6EAf8a7lqKEaK4LsiaPU815/NRuEIDRHHiXER2E7ugjboRuFzvMR70aPlplGzQNSD3OHRxFqlgxWOEaxXlJ/dMlBN2E7dKPQgT7i3ehR5MJ9NRus3IBy//e2cMBMhVtqmcqrbBLdhO3QjUIH+oiXQK+zn8QEc2f8iTBCmRNhqIZpoc/86r0K3YTt0I1CB/qIdy1Hirns8eYc97RzjgNK7AYzm6aArcdXZ0K6CdtFNwod6CNeVmiKEnVH7ELeb74r2KQMtc4ifbDmV+lRugnbRTcKHegj3t3ahRh62T3GXu9NlAwsIMOo0plFZkrlPdCfYbvoRqEDfcS7rZtEnW1vctNUgCZXqLEgBNGZcOFu+mhUI92E7aIbhQ70Ee+AzrHmbgqp7kkGcQQwHgoSKyZqI6+/9d8D/Rm2i24UOtBHvAvb5VJC0QBJwn6wMhhqaxVi750rt6L4gx76M2wX3Sh0oI94N5WjWOxGHVpbjTSJ9nUolA6940x5fUvx0fx+ugnbRXcKHegj3j1YCVhGaQli2y+wWppQOEXIXQOLhtReLfqmm7BddKfQgT7iXcvRgnahsEpykQX0pFWh9yCwHmKTNseq1O+B/nQKozuFDvQRbweBIZa2V7lxAiIyMGwFomDJ2Mug+d5Y+Q7bRXcKHegj3j1YEYt1X0HH9G/Diu0LPBw7TFoKJpxcH/XQ+SJsl9wodJ6PeNdx/Htptbpn47EX1+eys0m8qnSuq5WOrb16gJVvwnbJjUIH+oh3QBMJKQtk/rd1M0ewUgPEUjFLrRRqfw/0Zwud3Ch0oI94F+9fZ76FdIKRiYEsDbDItDrqMptZtMTvO47vsF1yo9CBPuJdCz3SUFqNRvk3HDr01XxoG9CCkA3BLq9mj+absF1yo9CBPuLdJccQw2oCZWKE1X+k1XKECNir5iYJMz56sJJvwnbJjUIH+oh3b75TzDQKAmqz1UNr2lM5FIpqryO3ZuXRg5V8E7ZLbhQ60Ee83LpZSxdBWCfBsVqOUKEMDEA8S1CalvAHLcdn2C65UehAH/Gu5UDj2SJByLp6aCwB6kgCdcZYbWR59gIr34TtkhuFDvQRL51voyKFYVXjDlQ30Dl3GDWt7pkxabb3QH+G7ZIbhQ70Ee+u7YwwRxSQuq/tVp3eI8E6sEqXnoh6fhSHzjdhO3Kn0IE+4uXs0WoYVoWetAeBZS6go61D4aw9hI4xjPEc6O+wHblT6EAf8W46dIyJWSNkDQvoWveTwlmhtdQJO84R3zuF32E7cqfQgT7i5Q4sW0V671WplFbLMf4tV9nuSthbv7EgvW85vsN25E6hA33EuykGlgbP1KHv994UWoWivUOauYgWDLk/qtB8EbYjNwqd5yPeXUOPrF2UF8+4eE6xQl2/S0BkkqsmnPZoli7fhO3IjUIH+oh3UY7Og6yunrnktlrorKCVAyhRY2FT4UdnQr4J25EbhQ70Ee98lRmwWR/QjfJ2vhmqUfkXjF7nwsG5P3qAxTdhO3Kj0IE+4t01NKYwu3TAFHG1HClAkVggk/SO2FeZju+B/gzbkRuFDvQR727tLKQaewC2JkC4JyiN1Xzk0Wql3mZqj8J2fBO2IzcKHegjXvoqHbPNBBHnXrCymg+VNmAGVZZVuyv9oIf+DNtlNwod6CPejWocjXPlud98rx46NgPVmSHnYUQShPAHLcdn2C67UehAH/HuUFg1l6ARxr9ZHCMSlJINgrY8ECmV8mjMDN+E7bIbhQ70Ee966NEnSY17sl0HapGh5oYgrc0wVguS+FG+n2/CdtmNQgf6iHdAB0aNvSyMaR0KR7W96Fugl6K1paItPsr3803YLrtT6EAf8QroIl2tWYA8qgL9e7oyqoCEQJ2EQsyPxp3zTdguu1PoQB/xLspBq4EeGKEzrpZjlgp1JgLhYrHtsLQ8mmLAN2G77E6hA33Euwpd9ukvT4htNdIUZEC1XICbjLx+u0qJP6jQn05hdqfQgT7iXTgp90HdGFrdm+uLIljBDK0zYcjVGj+aBCYXYbvsRqHzfMS7jmMizd4QuoV1JuSwzoT75UocJYv1MNJ49KJQbsJ22Y1CB/qId9POmxLaEFApCGS9QZGgq0AbIleuQR+lR+UmbMduFDrQR7xroXXUbJohcgtAOgm0igD+27o5U+2vsklyE7ZjNwod6CPercBKrfEIAzCukyBp3XN0mYFrQ5aERu2RryI3YTt2o9CBPuLdmbA06zMVmEEIKFCAWoZCDjGFpqn1/sj5lpuwHbtR6EAf8c4oxG6tlrw3yK5DYcEONdYJcZIqMdXxKsohN2E7dqPQgT7iFdCVhraq648hbed7WoFKEyGtnwg8esv1By3HZ9iO3Sh0oI9413JMTaUFg5xiA7KdTSI1KLMIW5na8NFkO7kJ27EbhQ70ES+fFOIgHAmy9QQkRaGEqKsD6bPKoKi/uOX4DNuxG4UO9BEv06OIjDlDialto3CChYHQqNeJq8MO6QdAfzqF7E6hA33EO6cQc8ocFBKXVaEbVTCrBSLPsbpo6qU9GjMjN2E7dqfQgT7iFdBBhbRw2nHR1WgUQ7C9ejOihhby4FYePSmUm7CduFPoQB/xbrJdo5IXwiA8BtCQVaG5776jzFW6BRO/v7b7DtuJO4UO9BHv3sjmFGMVA5FRdr5fQUNYzUeRqbWm0F5Nh9aLsJ24Ueg8H/GK5323MZMIDCkVKMYMNlOA1W60IdpV86Nskt6E7cSNQgf6iHdAl9Br2aNHGbevsjuOKQkS5TijckrzB0B/t9BuFDrQR7xroXFv9OYJuDgGan1ACblCiFO5UrZcw3ugv1toNwod6CNeXnJk6hxl39XZArq01ULXuk+HfZT1a1/9yHugP8N24kahA33EyzWyrfaMEbKFdSasM4EKTshzJJ3EY9KjJ7J6E7YTNwod6CPePVjh0UeOETTFDpS0gkZFyAtnZFuN9fhBD/0ZthM3Ch3oI9710FN6GxIgtTmA9pRG7a1DiYWq1V4kP8om6U3YTtwodKCPeHcN3RJP1QZpb1mhFhIUogFixeIoTaQ+inLoTdhO3Sh0oI94d20XRagRwZgDgeZCe4+dgcTWbJbYZnw0v19vwnbqRqEDfcQroBNVDHtsgUrgvTJIwEIN0EdKMYYc6qtBYHoTtlN3Ch3oI95d203sNFEga2372i6tCj0ZhHXUshqS8mpJod6E7dSdQgf6iJcLKfb7K2IouSnQKshQBlVASs0wYpXx6AWW3oTt1J1CB/qId1MMZHDMQaEn3oOTRoNKeUCbAUcpMkJ533J8h+3UnUIH+oiXCyksWFCEXjACxX3LsaeQciuUZ9MR8NHKILsI26kbhc7zEe+uoTvGkTnD5Lb3fLcMlihBEmIiscHyqIW2m7CdulHoQB/x7tZOy0TrBTStD8JdoKcSBMkj5GJ18iPn227CdupGoQN9xLudbj1YEUPA1ipQL6tCUxpQTHrGWmbSH1To7xbajUIH+oh3QBPO1LSBNON1JuQCJWeFHe5fiIdO/QcV+jNsZ24UOtBHvJxsh9moZ6itzVWhpYNFDDCJYpUkmvCRUWg3YTtzo9CBPuLl7FHl0mhCwDKAWtX95hshpTjbnOtkaI+GGNhN2M7cKHSgj3gHNIvMtF/HGu1UPzJYVYEypNJmvfKjsJ3dhO3MjUIH+oiXY2akdeMJzdqeDr2aD+N1PAwtaitzViqPwnZ2E7YzNwod6CNeAS2BZxtEwBpsAS0RtKcKlXA10JZXzf5By/EZtjM3Ch3oI969wFLlmpFW57xYptT76jZmh53tjyn2MsMPKvSnU2juFDrQR7zroWPqmWeAWHn10HMstBt26DJoNA61vnqBZTdhO3On0IE+4t3KIBSJOBAqTt1zZhRshADEsVrsacT+aLKd3YTtzJ1CB/qIdz20BhlddvtsCLT+xMEyG6TVV+dSdGh/7xR+h+3MnUIH+oh3QCdJc/YKmcvqoa01qG0YqNVGqVDI9gZoCv87bCfBjULn+YhXPLNSzHMMaDUyEOEq0CMPSCGpDdYo9Kbj+G+eP8N2EtwodKCPeJeGLraOfsmg8pxA2CfUHgoEaxlDDiM+OhP+AfqrhZbgRqEDfcS7jsNkQRwqjJhWCx1x+yp7cmNpo9UUC80319B/gP5qoSW4UehAH/Gu5WgzxkoGoYfdQu9r6IIISKWGLrVJ/UGF/grbSXCj0IE+4t2bb+5W2RIw7WvoMhlqXC21sEUqe+tK+UGF/grbSXCj0IE+4t2bbw6jp9pB0whAs61uusUMyWag0iKN8GaY7h+gv8J2EtwodKCPeJdNUoylcYE5ogEF2UCnAIWUh3As81F69A/QX2E7CW4UOtBHvGs5ei2hNYGkde90awlMy4AQW+59GK5G+j3QX2E7CW4UOtBHvHO+mypTDRBHRyDKDSwF2W7hHnoXyB5lk/4A/RW2k+BGoQN9xLvJdtV6r6JgjRpQ1QmllQ410OI5sc75ZszMH6A/nUJ0p9CBPuLlkkJjCrNCynu9d199h1FGyLHVIUltEf0c6M+wnaA7hQ70ES83rAwrtlqOGSisCs31P5vrg/R9ATIpML8H+tMpRHcKHegj3i2ksFi0FoQy2YBWXQZddRpo9DnJUqYftByfYTtBdwod6CPeWd8VddQ+oOsOJ7EEMCwGI5fapUhQfFSh8SJsh24UOs9HvNy6mYIlrNA79f8U6CKmkPNI1GpaP/dmUuN/8/wdtkM3Ch3oI14BXVNuTNZ22G4BHfYKLJUGfYzcW60xxUdRDrwJ26EbhQ70Ee+cb0IJyQjK4Am0Wmawvr7lgjGnWTO/aqHxJmyHbhQ60Ee881W0pYDCgHX7KlwGqPQODaWs7rlPTI+cb7wJ26EbhQ70Ee8uObTmnFf7HFuPQGV9paEE4BTLSCmsU+EPWo7PsB26UehAH/FuKgeX1ULzACzbKMSKe8wMw2qtc9YeCj1asPIH6M+wXXSj0IE+4p3zjat5tlFgjLAOhcQdaq8BJHDuXG1o/sEtx2fYLrpR6EAf8e5QmCr20gOkZKvlkBjXoVAVeufcilgJ8gOgP8N20Y1CB/qIl/P7mWX1y9BY16FQaIK1zIvq2qJwS6M9yvfjTdguulHoQB/xLsoRUshMZW+QtQV0wMVyFqjUVLRiw/poigHehO2iO4UO9BEvZ4+K1DY7DBz7UNgqWEkT0sBMbDX3Rzuw/hvo77BddKfQgT7i3VgOxdlzo/1Mpfz/CywjhTHrrtA88dG48z9AfzqF0Z1CB/qIdxtWtFmnLoALa6DcwqrQUiGIzlyHjEDvncLvsF10p9CBPuLltd3QoHNCn3EvdRsMuroMYIuJct5Zu0eHwngRtotuFDrPR7zLJimOLjnDqDtst5dSVK4ZWmgty5zvjMJ4E7aLbhQ60Ee8u4ZusnpliiAt8Gqhg0DpiKC1zxrW3/jj0U63P0B/ttDJjUIH+oh3Z8KheXRkqCMvoDNVMGm2H2CVSthmpx8A/dlCJzcKHegj3vkqpSrXMEBzzEClVqg7ytEmtd5y6euo+B7oz7BdcqPQgT7i3YOV1Fq1PEBMBahxAi2r76g5NCmxFvoF0J9hu+RGoQN9xLshBsmw7RG6nfY+ir4nzLTYoVlIUWfRWB5dQ8ebsF1yo9CBPuLdNfTspjO21WO0AKQL7bLT0UhRuGynMD+amxRvwnbJjUIH+oh3UY7ce9NYYVXpCRQ4Q7URFtAcUKTNnB89WIk3YbvkRqEDfcS7a7tSZopW1lFw70WmgVD2g6w5R8ksJcsvbjk+w3bJjUIH+oh32SQUrWIEq8XYYTvuYDEz7NuNUdVKsR8A/ekUJncKHegj3r3A6klCa2M733lRPceq0HuYbh+mNiVbf38o/A7bJXcKHegj3l3bmSmxVsihVaCKBdQ6Qqgj9hlCjOFRNinehO3InUIH+oh313ZcSmyzQJSy+g4KCUqRPSw6V4uqqcn7Q+F32I7cKXSgj3i5djPHXKnBwL0yKBeDEjnCZLHEmaTao5YjXYTtyI1C5/mId+HRHmdtslrojgqURgazrjBa4znrlGKPnsimm7AduVHoQB/xbmOQVBSpDBVtFeiw09AhItjk/ZQlUsFHD7DSTdiO3Ch0oI94dyakEazuW7sQJlCJEWqmCCPOhoLYid53HN9hO3Kj0IE+4hXQxlrrxAZdMO8HWAPq0B22q4UHmlZ9NBw63YTtyI1CB/qIdy0HaymhFoh97o1BaGC0DoZ5CKu1GUv4QYX+DNuRG4UO9BHvRjWmOUtMGTA02i+wEtQFOJQmyRomUdL3QH+G7ciNQgf6iHfDdC2HPFNbFRoDEKYERUKDRpXTaJoqP9q6mW7CduRGoQN9xLuwXcwqUwZMpu1897xHJiWQkcqqz4Tl1RCDdBO2y24UOtBHvAzbjb5qdAcO0/Ya2QHKGAGTzppqH8/i0OkmbJfdKHSgj3hnrLQ4StYGXfc9dAoBSqwE1QLS0FBKf/QCK92E7bI7hQ70Ee8qNAZRnAST6gJ6aodCYX2MjJry+oGPxnKkm7BddqfQgT7iXTapl1DGrMANeVVom2A9DKgpY5Za2wzvK/R32C67U+hAH/GuQhuT9FFhRtmzRxNBKTnCqtqhNg7F7H0P/R22y+4UOtBHvJsEVrn1tFqOlvYLLKkdNA4BnYyhmSqGR9Oh6SJsl90odJ6PePdeJfTZyQR676tAR41QCRFwRIlVKuO05zx/h+2yG4UO9BHv5iaFVKctlmeKaZ0Jq0CdwwDroFFFotkjo5BuwnbZjUIH+oh32SSTXHDifhhL60y4Wmi1PXWmttA1E4XyqIWmm7BddqPQgT7iXZSDZq9RDWLcT2QpKWhIHaJSxjDnaqJ/APRn2I7dKHSgj3g3ezREDdMQJIWxWo4ZoIbMEKVrxzxSqo9u7egmbMduFDrQR7wbBIZTY1uNBtqQ/UTWoLQawXDkVDnj7D+o0J9hO3aj0IE+4uUKLK64YIbKae449ATdW1bGGBUbBcz0/tbuO2zHbhQ60Ee8e/NN0mLkCTJiAJK0F6wsoHtNGnPspvzI+aabsB27UehAH/EO6KbdBi2WQ01ANla3QU0glFxHyFXGqzg03YTt2I1CB/qId29kmYmS7DEz+wVWKQMskYJx5NG61jl+cCj8dArZnUIH+oh3FTrzLGWupjnW1UO3aWCxD0gpj57UtOj7Hvo7bMfuFDrQR7yr0DNjm5igVV4Vuq1DYbHVfNguzTRjTPN9D/0dtmN3Ch3oI95VaMxTKQrkttpnyhbAMmUIEY0b9Yj90WQ7ugnbsTuFDvQR78JJFFnROmAxAdL1UebqO0SLBbYmzzas5IuwnbhR6Dwf8c4oLCSF8781m7bOhMlgdc3bN5xmqWHW8WjMTL4J24kbhQ70Ee9eFMZmvWOFRmG10H0VaB04gLNRplEm8/sC/R22EzcKHegj3mWTsAkKl321QUBzZ5OqTEhjZJsz2qg/APqzhRY3Ch3oI15mkzhmogRTewLCkaHOkjbfrTFL5vFo9mi+CduJG4UO9BHvnshmzTHFCINlAO05usp7p1uOc2bh2dKjfH++CduJG4UO9BHvnsiSaig0YGLKQDYJSrUIsxtZxF6RfwD0Z9hO3Ch0oI94OTdJw9ztc2nh39ZNBEPLsE6DBY1wpvkDoD/DduJGoQN9xDujsAZKggFqxdVDJ9qb6yvBnKFM7KX3+IND4WfYTtwodKCPeHdtN6VIUQakvQJrzgbGXWBWrdh6btQebVjJN2E7caPQgT7i3aNv5l7Sns1Ic/XQjLRnj2YIyJNKSRRebd3MN2E7dafQgT7i3TDdUCxMXj2GBllAxwplpLHn95fZW8A2HoXt8k3YTt0pdKCPeLl1szFrXD1G0nUo5GmgVhQ4ZerSair4aNF3vgnbqTuFDvQR77JJTNUQF9A7kUR19R1WdUBqYf139SKm9T3Qn06hulPoQB/xbiFFbbnO0KCb7KVuqYHuHnqk3XKUnEt51HLwRdhO3Sh0no94N8RAe4oiA0oMfV9yDNBRDZKihoYYMD16gMU3YTt1o9CBPuLdTrdIvP1tKJIKEFGG2jVCGqtwN5kzz0fxfr4J26kbhQ70Ee86DiqRscs6CQYGMs6gWDq0HpJxTFXqoxaab8J26kahA33Eu5ajpkijFBi9j9VCa4E6mwCaRCxhULZH+X6+CdupG4UO9BHvpp3jbAMJIaaWgILta2jpUGotKRGOmN+fCb/DdupGoQN9xLsKTWq5KsLUPWtGOEAJpBB3/zxGZRyPlhTyTdjO3Ch0oI94ZxSu3iJpN2Ah21M5dpSDJ1RsyNZNdTxyvvkmbGduFDrQR7yr0KFmlVIhVolAmGm1HCNB5VWj6+ic6qOpHHwTtjM3Ch3oI95N5Zi55hYCCO5hutv+roUJOAeZZSaWV8N0+SZsZ24UOtBHvFtIURBbrwJMuQDNuHpobg1mwyApzxTpUXqUb8J25k6hA33EuwcrMcn6B4G66KrQpUOdQkAcZtZaeh/hOdDfYTtzp9CBPuJd2C5Oy6trhv7PKRxToAgq5JxQR29m+ihsxzdhO3On0IE+4t2DFZoTSQVGWCdD4mhQ15cQRilloEp9NQiMb8J25k6hA33Eu4UUNRabbKs47w9pYx0K8wDjMXq1jP3VtZ1chO3MjULn+Yh3RmGKgpMDTN6L6zExFNR1JhQpeeYeSB9lk+QmbGduFDrQR7wbBCbr8NfHfqDSGpByg2oWQCvHOCxHHI9aaLkI22lwo9CBPuKdUTgl7s1AgFHWmdACQuVcQPtqPmROmfUHFfqrhdbgRqEDfcTLaeeTtMUBRU2BgihYLgKxVps5UKL6yFeRi7CdBjcKHegj3lVos8i088+IdbUcYxVnU4FFdjNCEeVHYTu5CNtpcKPQgT7i3aFQufRBBNy2843GoGnvW6HCKiP08WovslyE7TS4UehAH/GuQvcqqxDHvbR+HQpjU6gpNpBYGgk2jfEHQH+F7TS4UehAH/HuloNGCTjnXoG1KrTVCUV6gcSVLfSIbD9oOb7CdhrcKHSgj3jXcgQMMmKGOJiAesugTBVmjH1SS2XV6/dAf4XtNLhR6EAf8dZYqWUHRwvusF0Kth+sGAwsWCXsNeCP9iLLRdhOgzuFDvQR77JJ+23sXBW6lNU5E+cGliyDaJqzBrPe3/fQn2E7De4UOtBHvDsUtsh5DobJcbUcxSqoDQUUJCxRu/RHcWi5CNspulPoQB/xbrLdxNniyGB9zx7F1Ugrr1rdCHPjojXnR2M55CJsp+hOoQN9xLsHK2hxlr57DMqrh7YO2ta3qYTeC5KF8uhQqP87bKfoRqHzfMS79yrGFbMNMKqL55DWmVCyAKtYFImGr5xvvQjbKbpR6EAf8TKbVMsqwgidtrkSQwHb80cTS2y5zNZfTeXQm7AdulHoQB/xcnx/rjxjh2BzAGXJUNgKiCWOwwYmeXTJoTdhO3Sj0IE+4p1RmGXuJVhQ0qKaaoxQWyKo2hOZSe34g5bjM2yHbhQ60Ee8e1HYbAiWANwxALERFBsEC2XSVqSM+ujWTm/CduhGoQN9xLtDIYcppgY10M4mrVpdkQNoqGhGKqKPohx6E7ZDNwod6CPeTYfmsEguGbTgBGrrUFgl6R6rmzTWWrs9eoGlN2E7dKPQgT7i3WQ7axhJ2mo08h6m2yqU0Ne3oY2ckFIa9h7oz7BddKPQgT7i5aGwTLW2OmeOqy7bOg+uc2KENgIyFuwqj8ad603YLrpR6EAf8Q7oYc1i76Cs9J8eutQ6YVTNFJCK2aNBYHoTtovuFDrQR7xLj64DYSxkwFb3Dqy+Wg7Vtso0Z8ZqY7RHUQ69CdtFdwod6CPepUdriYqraU4hR6DeDUpJDDGkmUbETK/CdnoTtovuFDrQR7xzCqPNGkaE+p84dDEwxvVRURvqHHP8oEJ/OoXRnUIH+oh3txycOLcYIBdcQM8xVjc9CYJFpGRpIfVosp1dhO2iG4XO8xHvzoRcRt0A57EOhhR6AOvr2xqqpq6VGz/KJtlN2C66UehAH/HO+R4tzhICqFLaZ0KFgqtepyQJa01F46Moh92E7aIbhQ70Ea+AHtPiv8VXbe706MgTShOGZKXPmXJJ9dE1tN2E7aIbhQ70Ea+AbkNqjNogJ5pA1iMojgpZwmCOEiw9evNtN2G75EahA33Eu2xSkBYKFrC2XxRS35cc0kElhbKOhMr90SWH3YTtkhuFDvQR757I2jp48Wqfo+5raKKFtkTZD1ZmK6H1hD9oOT7DdsmNQgf6iJf7KKyUlAVs1LGXFGbQvAeQCqYRB6vUH1Toz7BdcqPQgT7ina/CgqtAR6jW6zoU7nHn3RKQVEo9taL5UXrUbsJ2yY1CB/qIl+nRVHOkPe48hwU0GlQ2hs4L5rCgDuHR/H67CdslNwod6CNeAZ2zjjJjg7A6j33LQVAJ9yhSMwxGkeIPjJVPpzC5U+hAH/EK6Dk14EjrFEj/5vdXAZ0tglJu0ruWZzuw7CZsl9wpdKCPePcCq8XOuQ3oFBno33mw1wwjFoymtO/w3gP96RQmdwod6CPe9dCjs+2c3X+G6eYRwVpcLUcQsdpHGSO/B/rTKUzuFDrQR7zbgZVCblTHjiTtsN06D9bAAjhEp1pqssrnC6BzuAjbkRuFzvMR796rSJqllL7OhPLvvcqAEnuEVBvGViTV8uYB1n/z/B22IzcKHegj3mWTVnvB2BI05J1NWs2G5bT66DSxFw2Z45s09B+gP1tocqPQgT7i3ZlQGmULA6LRWBU6RShlVBhDzWKuPc832aQ/QH+20ORGoQN9xDugM5XWjcAKEpCUBNqYYMZkNQcpFd+MavwD9GfYjtwodKCPeAd0skFzdNDYGCiQgkmOqwOhOZOJjEeLvv8A/Rm2IzcKHegj3gFttNjFCbX3DGS2vpKQIEgiYxYJqu+B/gzbkRuFDvQR727tRhpFa4eA3IFi3a8JS4VqKfcepefxgx76M2xHbhQ60Ee8i0PrDJnDdlMYV4WeExTLhJRHLSRJZb6JcvwB+jNsR24UOtBHvBszE3NOOfx7771vOYigYFgfQdmsC1J6E4f+A/Rn2I7cKHSgj3gHdK4lSWowQ2lAVAJoGQIyV3FOpZZsb+Ym/QH60ynM7hQ60Ee8i3JIzoy5Q67rKEi6+g7NbfE9d4WuiErvncLvsF12p9CBPuJdD42rDLfWoZPKXiMroFwRzKgbjzhXG/se6E+nMLtT6EAf8e5JoYaUe7HVORMDDQpQyzRIsXCNc9rg99b3d9guu1PoQB/xLt+PQ8J+ptKGrkOhxbFaDtrvClvlMru09Chshxdhu+xGofN8xDuerYfQxoDUugJ14e2wGMSEdQRuovVNGvq/ef4O22U3Ch3oI969KBym3Fb3nGtK+813hFWuB0whGi3V2OnNm+8/QH+30G4UOtBHvLvkCIaSikKkXaHb3AtWWgFKQVWk5vhoL/IfoL9baDcKHegjXgFtI2TGpKAzVaDJAnXyhFhiYM1RI/4A6M+wXXaj0IE+4mUcOvbKeyqH7Qo9Q4My04DekljRWcejuUl/gP4M22U3Ch3oI95dQ48cAlkGKQG3UcigAzPMVbkjGSZqj3wVvAnbsRuFDvQR7waBpcg4xx4HHeYCeqFdOWVQYqkWu63P90B/hu3YjUIH+oh3h0JsVqoMwFR5Ab3HnWscO9lBs5VIg35wbfcZtmM3Ch3oI94tpAiiZJqglmJAFTuUmAto6XPPbER+tALrD9CfYTt2o9CBPuJdhe57/kbNgDMKUDSD0mIGy2KjRNVSHr3AwpuwHbtT6EAf8e7BCk6rcZ0CM+Kem1TDqtBGq5GmKbnN1XOM50B/h+3YnUIH+oh3c2ZSVhPtkHLeoxqlQBWq0GfGwJlro0fZJLwJ27E7hQ70Ee/CdgFxxKbACVcPbXkPTio7PZobJmOr9v6W4ztsx+4UOtBHvLyHTn20dSiUGCcQKy+Wk8G0ZpiJqdmjHjpehO3YjULn+Yh3HQfTiEnLnpu0b+1GA9VZQXNMLec4+quwXbwJ27EbhQ70Ee9eFBpLCFKhjj2+P+GA2kvf72SNOYXU06OwXbwJ24kbhQ70Ee+MQgwlEBIYtrlXYK0zYV0tNIdBIVTFPB6dCeNN2E7cKHSgj3gFtNa0J8kslvueytEHr24DO2QMWBPXOtujW7t4E7YTNwod6CPe5fvRqAgXGMkUaKQAajyA8o5DV4tij7JJ8SZsJ24UOtBHvLu1Y+5l/Qu57yEG2CfUgBEYW7OupeKrfH+8CduJG4UO9BGvgG46ujUZkDVUoKANTGmCltZS0GKF3t/afYftxI1CB/qIl7ccFlNNDVKceYftBlQRhtlSySNLKuEHPfRn2E7cKHSgj3hpFMYivU2QvhdS1HUotNgRJvcsgljk0U63P0B/hu3EjUIH+oh32aSakzaskCq21UOPBLpD/gHHqHFitvCDHvrTKRR3Ch3oI16O5YirGI+wug3eD1YGgrXVfCSLWOOos6f4HOjvsJ24U+hAH/HOWJnYcmECsaBAe72b7l2yNAol7ILafwD0p1Oo7hQ60Ee8fIEVRsep0PN2ChfeYMEErBQx1lpKfLQyKN6E7dSdQgf6iHcVeuyLud4hr+YDSFqGEiOuj8EUZEoojybbpYuwnbpR6Dwf8e4aOnKLoSUgTh2orlJdLO7eg6bG1hqGR9PO003YTt0odKCPeHcmDBozSYacqgGlzFAUDWpsQWVYj4nfA/3dQrtR6EAf8W5uUot1mnZYvXTbUQ4C44SgU5YieZg8So+mm7CdulHoQB/xCugxVEf5h3Hk1XJ0AQ0TQTTOOWvvFX8A9GfYTt0odKCPeHfJkZPSrLqT0HsPFhdQTOtgmEqRvvcG5Udhu3QTtlM3Ch3oI14eCgtVThM4RVxHQWlQMRtwibO1HCiUHwD9GbZTNwod6CNeLilMNueIIA0jEKV1HuyzAjVNZYZQBB9FOdJN2E7dKHSgj3g3CAyp5NkztLAHgRWbULBUSMZoZi2MV2Nm0k3YztwodKCPeDm/vw9ss0OP3FYPPTNoDQ2UEud1UFwIPHr0nW7CduZGoQN9xLv0aM7U9nCZWMcEGp1Bu5TVcnCYMS7W2w9uOT6dQnOn0IE+4t1YjryKsqz2WWocq0JnAt030iGJSZNZQn+0dTPdhO3MnUIH+oh3UY7a6uAaIIVE2/pePXReBbuTlFh0yhg/APrTKTR3Ch3oI94dCkkSt2wQJ1Ugtgqlr1pdc8MR8766e299f4ftzJ1CB/qIdzuw6mgjxrovnvfsAiugsRSImBtjTKXyox6aLsJ25kah83zEO1+lEGYmhpr2WuQ+DAwDQWnCped1WtRHHQfdhO3MjUIH+oh3vgrXWKsGKPumgwgTaEAEpIAtS1eiR0Yh3YTtzI1CB/qId0D3aMyxQ6QqQKMZ1BIZigjnsk6MjR8ZhXQTtjM3Ch3oI94Nh55mNlVAMcd1JhSBKjpBR2poIVLgR6Ma6SJsZ8GNQgf6iHdnQi7UEQWa7p1uLUXQucp0KWHU2qSutvo90F9hOwtuFDrQR7y7tdu76fOeOBpkVeiMBWrrDZjEqE8c9ose+itst/6KcKAd6P8X73wVtdrrfnIldQGtIUFp2mHU1YIEDXkMeQ/0V9jOghuFDvQR71oOIZ69yI4lLaCx0arVq+WQEGssvXGKPwD6K2xnwY1CB/qId2E7zq3zFIhKZVG976GTGYQhtSJjpflozAxdhO0suFHoQB/x7o1srqH3gjBr0d1yBFBdXxWkqTOT9ldTDOgibGfBnUIH+oh3LUconTgPkP3ym6QsoMeoMMk0/B9755Kj6Ypz66mcCVgCfMEeDtf5D+FAVCFVNt746RAtp7RjR65s5ZePHIa1sNdP/BbK+wr9Gbaz4E6hA33Eu0ffcxXoPUI3mTWglmVb3wNizoxTC4Y/sL4/w3YW3Cl0oI94d23Xa6jMCgPHOhmWmveoRoG6UE5Cs7X8aI0sXYTtLLhT6EAf8e7BSuzDZDC01gMQdgXNpQMql1wxlZTqG6D5/w7brZ8VzrPz/F/xrkCzptojQSCLm+dVoHuYoGJNm439TvY5z59hO4tuFDrQR7wDumhKi1wIvFvoKA3qfluo2PbU0TRxPMom8UXYzqIbhQ70Ee+WFHIbmdI6E8ZsQNY6WJgCwShiLKtKy6NLDr4I21l0o9CBPuJd2C4FKRMDMO7hMlYI6pwZBLWaKWqpj66h+SZsF90odKCPeGcU5m4lKa6mmScQi0Lp0bYHnpOF2Mp49KKQb8J20Y1CB/qIV0ATBcozIXA2WhWa2jYKC8Q6rGKVQuHRNTTfhO2iG4UO9BHvemix1nh1zt1yBJooUK1m6J0Smu2VyX9wy/EZtotuFDrQR7yLcpCEjBKgF0ywIO77lmPV6plKCyIFx6M333wTtotuFDrQR7ybmySrzRiZYFovC2huYLZzpIFpz4pmbo+2bvJN2C66UehAH/Eu3x+CULIJMe3VhIRtHw8FRHoemGqY+mgFFt+E7ZI7hQ70Ee8OhaPVnEkgTtNVl01AOSLUWKzOgGiv3sjyTdguuVPoQB/xLsqRWk9BJjC1uq/tJhQ1XB1IjAPrSBQePVjhm7BdcqfQgT7iXRy66cBRfpbHBqBWGFRHhBRbmnHMRu39PfR32C65U+hAH/Guh061Y1gY95EX0GYZaukKJeQiXLrEV7ccchG2S24UOs9HvCvQpLmm1KBQXWdCGQg2WobQqNeq60c+P3K+5SZsl9wodKCPeHcNXUY1pHUInNQX0Kv3qMwGqwnpFo1jLI/CdnITtktuFDrQR7wCWjTEJBWB514jm2uFmtuAfcPRBkXG8CjeLzdhu+RGoQN9xDvnu5VYR2UgHAMo9QI19AYZZc5e5pRXb77lJmyX3Ch0oI94BfSkJJRxp/qDrAodFtCdFtDcW0CKMY9H19ByE7ZLbhQ60Ee8e7CSRsqjChSNq0yrGpSYFFpWpvXvP6z/AdCfYTt0o9CBPuLddGjNedpYxdnCz063vt98dwij6dRGifTRNbTchO3QjUIH+oh3D1bK6EpxQsm7ke77Gjrh+leZEkNbh8Jsj2aPyk3YDt0odKCPeHcPPUtdTEeQEvMCWjvULB0kJYwpyMD6By3HZ9gO3Sh0oI94V6Fz6rNhhF5rA8JioJ0DBOtNYg9c6NFeZLkJ26E7hQ70Ee92YGFUImRoPBGo9XUolJb3iGhOGa3G9Cg9KjdhO3Sn0IE+4t0bWaRA1gkqz7xfYDFY3fP7e1utdKdgtb0H+tMpRHcKHegj3sWhhfm/YTvaYzlCgFpnhyFpRpokMt+3HN9hO3Sn0IE+4p2xkmZBibzTo3EBPQlMm0KPk7Vywl4eWd/5ImyHbhQ6z0e84lnZ8mJ6b7+qP2tkEazlCDJDQuautT0q0PkmbIduFDrQR7x7r6IYV3PRINHqM2imDkVrgEwaaZRaAj56IptvwnbkRqEDfcS7aefYu2khYNzj+1efATUnhD651YwTS/+DCv3ZQpMbhQ70Ee9ajtpTmW1Ca9v5bmWAlrG+w9qiMMWS/wDoz7AduVHoQB/xLsphdaRBDI32MF1dfUdJyhB1e+IdBfUPgP4M25EbhQ70ES+nQyNJDxFKIATKiFAGtfVlYI0tzpAfPVjJN2E7cqPQgT7i9cagGgZCSz8TRydCTSkCy2o4pGQRfjTZLt+E7ciNQgf6iHdA9xBSF4VRwjoUmqwe2qSCSNaRB+mzvcj5JmxHbhQ60Ee8u7bDMgpXhjSzAlEvoLQOhYNHGNyzWvmDa7vPsB25UehAH/GuQkekLhzXeRAX0GWH7RAFcuGS5mo7go33QH86heROoQN9xLsKXUharh1mwLAnjq5DYSoKOqxyrpoaPcr355uwHblT6EAf8XI6NKURZoU5dw8dc4MSV8GeVkhj7GGO91GO77Adu1PoQB/x7sFKGCXF1mDE/mOnDDBrBEINR4nBBN/fQ3+H7didQgf6iHc9NE+b2CaoVQNKZnvRd4Ics9WZjbA9GsuhF2E7dqPQeT7i5RNZ08aSoFNpQJYm1DEnFKwzqqw+Gh9dQ+tN2I7dKHSgj3g3elQ5zzA7aPwZ3z8FNDSBzlMoYO11PLrk0JuwHbtR6EAf8W6yXdXRaE+2o0AL6DygJAvQQ04l9Khk7zuO77Adu1HoQB/x7kUhUUGKGazEssN2CrVEBk4y05LieHXJoTdhO3aj0IE+4l02aXXMuKdD06S6zoSNdvOhMHLBxTPLswdYehO2YzcKHegj3qVHY+gtrJI8ZGQg7gFUKkPHYAVbHSU/GjOjN2E7dqPQgT7i5RrZappDBglz9dCCBlr7BOGgnTTIjI/2IutN2I7dKHSgj3h5DS1cuTfQn4eyRhmqKgH2FpkLtRb/4NruM2wnbhQ60Ee8A5q0jkUvcJPVclBoUJQVLFcZPDmE+mhjkN6E7cSNQgf6iHctx8TOyBUq7bAdhQFl/Y1hRM3SG5ZU/uDa7tMpFHcKHegj3h0KcWifqYKOFIBqMrARO7A0G6FaofBosp3ehO3EnUIH+oiX99ASR+IB2m0soKdBqbg6EExIkqgb/gHQn06huFPoQB/xEuhWRCNBUuUFtKzjYcsdUgshVQ04anoP9KdTKO4UOtBHvMtyNJFVjSsMKhNI015an+Mq2CWX1kh0PjoU2kXYTtwodJ6PeMdzHNI05z03qQJNGVBtTlhHQSuJy+pDHi1YsZuwnbhR6EAf8S6bxCVgGgL4n1s73UAjg4Sy4E4cQ330RNZuwnbiRqEDfcRL57uMhLHua+gCxLOCbqDrMCpp9irx0a2d3YTtxI1CB/qId9fQ2gJzHTA7z33JMcFSjWA1xtlarcUeje+3m7BddqPQgT7i3YvCNuNkqhDGvrVrY0JR7aC1SEFK6y//yPm2m7BddqPQgT7infM9Gga2dSisikCiASoHA4wcWystGj0K29lN2C67UehAH/HuUFiGzB4jJNuHwtQVbLT9YCURc0zS8NGoRrsJ22U3Ch3oI95tDKqZQ+gVpubVcmA2KNgJ5kiSQhw6Xs3vt5uwXXaj0IE+4t2SQqY0dIZ1KCz7BVZIUFMrMLpU6j2OWh6NarSbsF12o9CBPuLdCqzKo5GtlqN12VM5OtQdUBLD1GNnM/qDa7tPpzC7U+hAH/EOaIqoHCJgkT2vkRU0bs9wxDB7wNj1vfP9HbbL7hQ60Ee8fVJYW8QOxiPAajIW0FMjhLwKt+Q51N5f232H7bI7hQ70ES+H6XZMpAIc29gbVhC0lV2weUosERdT74H+dAqzO4UO9BHvjJXRScnmOhRGXBW6MFhbvx21WalBeOCbwUkSLsJ26kah83zEu0uOUXOcOiH0vXVzz5opZZXqmNZJUWpQmW+c7//l+Ttsp24UOtBHvFtSOLv0GhrkwbxOgiGBjp6hzBEbphpM/wDozxZa3Sh0oI94B3SnkIUNQt1LKZIxaKEAce51WMUQ9Y1R+A/Qny20ulHoQB/xMpskGobU1WMMWxVaAlgqHUoeBblnEfsDoD/DdupGoQN9xLsXhTHw4Fyh9Fn31s09lSMTiKXKXWdRfmMU/gP0Z9hO3Sh0oI9413LQTN3ivoaWtlqOYlAVB9TMqVDsoeU/APozbKduFDrQR7zM9480bSToQrIXrPT/VOham7WkI6P8waHwM2ynbhQ60Ee8azlSaMl2HHp1F0CtBlCeCiPU1lMRpfJmY9A/QH+G7dSNQgf6iHc73caMVlqGintJYav7NWFSmLWXpMX6CH9wKPwM26kbhQ70ES+NlQWxCi6M9eeNrIJRW7Uao41qpbTwZszMP0B/OoXmTqEDfcS7NbK8uoqYKnDJq0LPsNpnEVotx37B0ofE9B7o77CduVPoQB/xrkITadfaILa2DoVdGIyTgNTcEy/cEd/MmfkH6E+n0NwpdKCPeLelcOJqLaJCC2EC0UK7jAV0oplqIg3j0VK3f4D+dArNnUIH+oh3k8CSjdVtMOTcFtAiAXYiCdLCeoqlhK9uOeJF2M7cKHSej3i3AivIaqLDArjGARTS3ummCZhziinONvRRCx1vwnbmRqEDfcTLnW51KInBft793z3fJWQoaVKkwkHbm/cq/wD93UK7UehAH/HOVym51YABGkYDarmBTmbYnQb2Em0+eoD1D9DfLbQbhQ70Ee+eyErtXCeu4ry3bkpiMMUMvFoRnjlQl0dRjngTtjM3Ch3oI14BXWdgESlgP8N0jcIGem/75qFBU2T+gwr9GbYzNwod6CPeZZP2QGilDMJ7BZbUDFpjhVJiQrGGqH8A9FfY7j+fvRPtRP+/+1MhssUcCaiPBlS2U2i9w1QsVNd5MfVHabt4kbZbn71bhU70Ee+6aONR56rReeyLO1QFm1UgTYurGaE84x900V9xu/XZu1foRB/x0vwWE2oCyCUC8X4my3lAb1nTnHFI+YOr6K+83frs3Sx0oo94N1B31jJzR2AOArR6aCg1B6iRYkzC0seb6Xb/EP3lFq7P3u1CJ/qId3mOkhruZypMzVYzXXeENDeQEWmESoPae6I/E3frs3e/0Ik+4l0f3ciaMkPpSYFSa1AadUijYUslR340Uvcfor/8wvXZu2HoRB/xdhUW9zkEcp17YqOO/bIQoWHqbZXoqo92u/1D9JdhuD57dwyd6CPehe56a80SQU44FtG0iV7NdEzGbKGyxEehu/R/h+7WR++OoQN9xLtMB0uymgqk9jPizmydCWsCTKw9toE4H+X800Xqbn32bhk60Ue8eywbLKntIQY5ZKA4F9FN52K7Jq68eo/yqOlIF7G7GKJbhk70ES9fy5Y84kzQZ1s1Wo2gCOu2DBUzlo72ZpL/P0R/t9HRLUMn+oiXVx01/2cp8irKQItfsGG4uurQdSpLyH9Qo7+Cd4totwyd6CPePQAvdbacFtGrGgOtYyBYGwJGTK1VzOHV3MZ0kbxbRLtl6EQf8W7O3Rh5WNkzG2MBqq2C4mqmxxjSakV7Nlo3XUXvoluGTvQRL7uO1jkOhd6JgIjWyZBCgrFaEcUwSp9/0Ed/R++iW4ZO9BHvpkVjbEgdAVlX15FHBk1NIWDBithYXsU60lX0Lrpl6EQf8e4FS5KAHAIIbsuQUlwd9WgwiixZ2szx0ZiOdBW9i24ZOtFHvLMMeUpn2ZuSZwQqGEGLEGCrU3OKOIjeE/3tGUb3DJ3oI949YdEQMIrsyTOrRrNEMBwMcyyaGiGN/r5G/xK9i+4ZOtFHvCO6VJqxEGQeFahxBzMbEChU1cIs6b0L/kv0Lrln6EQf8e4+ulmo0RRKaHvT2+xQM1VIzfqq2FOK/AHR355hcs/QiT7iXeA/YeWmBkNVgLKk1UdrAtEZR+bZen8Uj8ab6F1yy9CBPuIV0ANrp2ireV4dxl4ktIBG6xCrFW0lm5X4HOhfonfJLUMn+oh3QSVrShoZZO/gJMsDal9tdMqm66jYuLyap4RX0bvklqETfcS7pqOPQj0GSHVvXomSQediO8Upqdem4y+I/qWNdsvQiT7iXeC/G87RA4xEEUjT3pis67s+uZFES1PfE/0dvUtuGTrRR7x7ZahaiGKHbHtlcgoFDDlBnZJHn5gEH5ngeBW9S24ZOtFHvJvWQVq5KkFuYwBJ38s4A8Iqzbknm7OHP6jR39G75JahE33EO4OFwzZUIoQZVq9RDUFpddSMGRMJpj4fWYZ4Fb1Lbhk60Ue8CyqNOGeOFfJsDSinvZ3TJmAmxVxGG/YHNfo7eoduGTrRR7zroxfOoa5ew2rEdTKksVporSCWIofRItkf3HV8R+/QLUMn+oh3DkuRnidHSKWsPpp7gBJosb0aaKm0j4d/0HV8e4bonqETfcS7eeiWBKkraNjRuyJl1WgySCNEkxHaXzgsv0Tv0D1DJ/qId3105IS9RmhN0p4RNsHafpnFVNCiSviD27tfonfonqETfcQ7F1xTLmICLXNZRIdVrUetoKwD60xhtkczwvAqeofuGTrRR7wMk85ZKOy5BqKLaBtQ9kilVnDYxFr7qzAp3UTv0C1DB/qId7MNejCeGCFOmXvAQYM6QoBKTXqKVOurqXd0Fb1Dtwyd6CPeXXWsNhlbQBDdl3fZEErKCXJoUsJIhPSo6aCr6B26ZehEH/Gu6SCbmomg2V79FiuvGh0H5NRCHrnMiH9Qo39po90ydKKPeBcm5R5x0mo4JjYgY4EycK9jmcR59jFifU/0d/SO3DJ0oo94N2u3UcSIHdB4W4a1gY4YoGPuzaKOwI8mKtFV9I7cMnSij3h3eVeHzDwE2Oaq0asDgdrLaj1irjXlkbo9sgzpKnpHbhk60Ue8rNElS7LVR5e5Z+32ADVngUYzI2kSDn9wMvyO3pFbhk70Ee+m3kUJGWcBbbROhq1OKNoMRmjcQ6jBXlmGdBW9I7cMnegj3t3ecSyGZfz3UVZqEaoVgtG7tICxtvko1kFX0Ttyy9CJPuJdje650RCCgnnuwH9dfXTuMGbSyGFai49WKNNV9I7cM3Sij3hZo0l0VWmYPfHqOiZDybi+VLKsTbW09yfDX6J35J6hE33EuxqdE82+BzcS0uo64o7+1w4SFKeK0joivif62zMk9wyd6CNeOix7NYUMKEL5P+s5VdqORw9prWqZ8Q+I/vYMyT1DJ/qIV0QT11Roxv24cI9UqmE7LA0W5iGFWCTyo5Mh30Tv2C1DB/qId7GOICVMzIvgNoBCQai2G+rYpZUxR2qPpt7xVfSO3TJ0oo94FyaddegkhZmw7mWGDBYCQ5oRcXRJzR4N+Oer6B27ZehEH/HuqiOOSrlm4JY6UGsMtbUALSOVIhJHf2QZ8lX0jt0ydKKPePdudophV4TRifczlgwmVSAFSWOqrF7k0bQOvoresVuGTvQRL5+wFK3dOuSoq0bnkkGbCdj6rjNP5vToOpqvonfslqETfcS7GWEWk8y+x/rvlRV7CI3+Z6KStkKz9xDtPdHf0Tt2y9CJPuJdjU7YppQOBYV3mHRCxTZgUNKy/qAGbu+J/o7esVuGTvQR727vOK8anQaQ7lhHGAy6NyrHNAitSx31D7qO7+gdu2XoRB/xbv6MsWJrBDPVAtREoOYYIXFBrnUWlkdr7vkqesduGTrRR7wiempLZYyxuucgq+tICDW1BCGYRCyWZ3wUj+ar6J24Z+hEH/Eu1qEhF2WDRLmtGq0dtFOAyJViDiT66gkLX0XvxD1DJ/qIl9OjCw5OFSYtrGlk2esqKhTJOXXspWh4T/S3ZyjuGTrRR7x7ODuRciUEtri6Do4JtM4EUVvQlkeor56C81X0TtwzdKKPeEd0rLRqMUPQnoCK7t1vSBByi2ylT5ZHXYfcRO/ELUMH+oh3TYd01inrOFipA4VQoBITtCRltJmJXgWV5Cp6J24ZOtFHvFtZkWfHPa2j06rTRLuNzikBYiYsEmsPjwwWuYreiVuGTvQRL5ewyJglVLC2R+2OzGBlYb1UxfU3l1ofzQiTq+iduGXoRB/xjuiWOU8TyHGWXaP3CxaNoClhHW39bz66jpar6J24ZehEH/FuPeccUjjEVZktAklr62C4g9Ip1hFIahyPTHC5it6JW4ZO9BHvAv+VIlvrkKStGh366j+oVciFklZCJS3vif6O3mW3DJ3oI97NNkBT/LFV5Gf1W1aoGAx0HQpnZzSxP+ijv6N32S1DJ/qId7GOMgIPRehVJxCGBjXEArPL0gWD1kdBJbmK3mW3DJ3oI97dR+cNsCmIldV11IJQlBBWA83cdBQJjyxDuYreZbcMnegjXhEdEVnKXAi37bCk1UKbkELO+FO8W+x/QPS3Z5jdM3Sij3g3PXoV5Fj6gFWdFSiv8mw486rRI5eRuLf2vo/+JXqX3TN0oo94V6NDndRzgS5E+/YurDPiHNDXGTH2Wm2kR9E7uYreZfcMnegj3t11EBbSikBmedXoZmCKBD22mRP1KfL+PvqX6F12z9CJPuJl9K70muqAFGVvygp7rkEMUCjZHrbUW36U68g30bvslqEDfcS7FyyWcDJHyAUnUFydRxXrsH7as6ZStIRHBku+it5ltwyd6CPeWYYkGAMXwLSa55/OQwcLzBL7yBqalkdzHPNV9E7dMnSij3g5rWNkrJKg5hph9dQM6zQYoYU4LA41Go9G7ear6J26ZehEH/EyHo3RpE2wrgEojQSlt9VQdxtFOccaHwX+81X0Tt0ydKKPeNl1sJmiwYx7CE0vBtp0Qo4YSqcwa3i0FDxfRe/ULUMn+oh3NVqtdpsKKfM6GZa6avQ0g0qxkbHOio8MlnwVvVO3DJ3oI9710WgUNRXQssozyeqobXaBYJZGzGpDH83azVfRO3XL0Ik+4h3RcWKj1GFqISDrGWykBlgCi+HoQ/+g6/iO3qlbhk70Ee9m7TJni3lV5mQ7TNr2tLB1UFzHQ+2ri03j1bSOfBW9U7cMnegjXhEdqBEPipBG2DsrKi+Yp0CuScgiYuM/6KO/PUN1z9CJPuLlwlnhwasoK48KtPgG3evBOWVUIrHeH81Dz1fRO3XP0Ik+4t0TlljGqJOhp7m7jl6hlFpBEPMkKhj6o6Xg+Sp6Z+4ZOtFHvJuHbqXr6pyBuwlQXkTXagaFa+Y+Wl24vyf62zM09wyd6CPeLZyVVaVnEBikP310BAvCoDMkbDL6M89Qb6J35pahA33Euyxpx2lxDLBGe/5MZ6iUFHDKbFVDoP7oYKhX0Ttzy9CJPuJdmLSKsEmGbrnvRVl7olJeJdoyYx8Vsz5qo/UqemduGTrRR7x7Cd4plmQdqu71nCFOUMkRkK3XloPEV9M69Cp6Z24ZOtFHvHyTFSqFHKDEtCcqjQx1EgKGynXO0lL8gxr9Hb0ztwyd6CPeWYY9DKtFoRTb19EYofa2+o8u1pBQizwywfUqemduGTrRR7zroyl3Tdxh/qysUNvLDOXnYnr0RlnCqzmOehW9M7cMnegj3nUdXQdnRDD5uY5GXl1Hm1DDHDUHFeVHlqFeRe/MLUMn+oh3s3a1ldV2BIhjLqKFDayOCDJGoBm0of1B1/EZvYvBLUMn+oiXi7J4EZ32tA5SoMkMJYcCjKXiIESJj+bP6E30Lga3DJ3oI95NVCIhkj3rjk13mNRAO2aYk2Ps66CY7A/66E/PMAb3DJ3oI96FSVPNMUmEwNHWyVAVLKAAWqtjwT6xvSf6O3oXg3uGTvQR72q0ZAxcEZilr9YjhnUobAil55yCWp/06FGW3kTvYnDP0Ik+4l30jgpn4wqh7TBprQNKoo11Z54pzDofzQjTm+hdDO4ZOtFHvCKaS6+2R5HmtrrndTwMUKxMmDZzLClP40eeoV1E72Jwy9CBPuJl9C61mPesux5+Yh0MZsyQdL/IijNOfDQjzG6idzG4ZehEH/Hy8m5qwtV0jKFjm+ATSp0GnLMMGbljeZT3t5voXQxuGTrRR7xrOvqQumfdIamuGr2OiKtEC+isyo04YX1kGdpN9C4Gtwyd6CPexTq6SOA0IVnDdTDcbfT8WXNPvEehm+RHlqHdRO8W0k60E/1f8W4JC0mILRngzARUUKCGogvwUbBNbiqP4tF2E71bv5xoJ/q/4t1sg8Atlp3wx1D+Mw+9jKgQes+pTOwU/+Bk+Bm9i9EtQyf6iHezDepA1TEhJ8UdikaoqnsTXA/am0xM7y/vvqN3Mbpl6EQf8S7wX3NtmA0mJVk1ujSwMevqqAO20BN1xfdEf0fvoluGTvQR72bthqnD6qrRsh9ltdjBcqmgLWqto4dRHk34t6voXXTL0Ik+4uXOCrE5tECuu4+uyovowVBwNtkD/7X9AdHfnmF0z9CJPuJd1yEYLVsHYrE94Z+gJqmwBxvQoMED3xP9S/QuumfoRB/xLqg0DduMGZQqrT46Gtj+knNuUUo1y48mKtlV9C66Z+hEH/HOYeFJJeUCIe+l4LMvtluP0EhbZesm5dETFruK3kX3DJ3oI9654DPsGf8TKIQBpNmgclAItWHSuv4bbxyWHG6id8ktQwf6iHeW4RiIZQTIIbVVotFAMSQgWb01CkWhN03H/wL9S/QuuWXoRB/xjugg1vbCN860ODZksMCroW6LaZoxlUdvsv4h+ruNTm4ZOtFHvDPBI6aBVqAbhl2jG5RgAjG1rjRnH+FNG/0P0d9tdHLL0Ik+4l08ulrvY6zK3EmAMCGY7q66dZtx2uTwxjL8h+jv6F1yy9CJPuKdZTioEFOBGPZk0nUahLKaZ8C8WLeepRi/J/o7epfcMnSij3hnGUpLKCFDbBp3Hy1QhBrE0bQiDhT+g67jO3qX3DJ0oo94NyMs5hEYCXIau9coBVTLHr1rkUa33v6i6/iO3iW3DJ3oI95ZhlIalYaA0hfRuSLoXB31iKXFyokolPdEf0fvkluGTvQR7yaT5oC1i8ICOwENjlAtbxN8UB01jpLexDr+Ifo7epfcMnSij3hXo2sZ0faa+yk/J8MGpgMhBM2hhpny/IP76G/PEN0zdKKPeHcynDXziAK9pQAUZcc6WCD0OnRojw3fPJz9X6J/id6he4ZO9BHvHBbJsXBLEHPPQKgZFsq0Ouo0es6F86OJSv8Q/e0ZonuGTvQRLx2WiKUkhRRXM026+o9S2gTpgbNalxje5zp+id6he4ZO9BHvavSUXHsQaDL2fbQNsMgNeh/BBsss9Og+Ot5E79AtQwf6iHdBpU4j05yQ+76800rrYMgRTKiWVaZVxpuJSv8L9C/RO3TL0Ik+4t2brLDAbU2BjRfRYg0s9QgqMc/eVfpfEP1LG+2WoRN9xLu8/2otWtnTooeF1XRIBgu5A7dgM0WjMd7McfyH6F/aaLcMnegj3hksMVsNs4Bgb0BJApSuY50OdfQyU+H2yASPV9E7dMvQiT7iZY3OlWxUQIoFaK5CrR373v9WambSkf+g6/iO3qFbhk70ES/DpCNgbBPG6jP2U6y2iF4le44Y48CQSnxkGcar6B25ZehEH/GK6JrHiC0mCHVfR+fJYNwiEHJW5sHa/qBGf0fvyC1DJ/qIdzV6VUFGNZC+h9CMquuMyARcRovDppT4Zq3QP0R/R+/ILUMn+oiXNVr2dINVmWlPJi3IUCxFGGHEPEriyH9wMvyO3pFbhk70Ee8sw5zalITQZk1AqQcoRcpqptP6I1FF+4Ou49szJPcMnegjXoZJkRAzQm22iMawavRsDbq2uA6MqZj150T/Er0j9wyd6CPeLZw1w8iaAcdYfXTlDGWs1mOV7twx4YyvJirFq+gduWfoRB/x7j46IYeMAlFKA4o5QM1B93LDpGUKtfH+ZPhL9I7cM3Sij3hXoxfScx0CYVpcRJfewKx1KJkHyURK+dEzw3QTvSO3DB3oI9610esj0Zk6NOECNPaW+xptFevaOAfKPT16wZKuonfklqETfcS7Ubup7AsNBi17PSfhWNV5j77jPBOlaSyPgkrpKnrHbhk60Ue8azoGYY5UIGeOQItvKDYY6rRWKBZqVd8T/d1Gs1uGTvQRL4kWLMUS6HZZaPZ1Jkw7TDpLZ+tlKD06GKar6B27ZehEH/GO6KItWZwQfrqOiglq7hOMetHBzKqP3mSlq+gdu2XoRB/x7vJuUbtgZuAgAShnhZKm/my9L1NYQn30EjxdRe/YLUMn+oiXcxxzibJzHEMGEEeGUq1DLRPXOTHnNh+9BE9X0Tt2y9CJPuJdrEOtJkoNUhj7UZba6qhFINNI0+qctf0B0d/RO3bL0Ik+4hXRlFHrzvpb5b7X3BtYKARU6hg2F+t/cXv3Hb1jtwyd6CPezZ/hXPpsdSGcV42mUbb/PfYWlmSjZpEZ3xP97Rmye4ZO9BHvuo7WsaSoQLuZptEZNC+sO08ibhSfBf7TVfSO3TN0oo945xliwFq7QN/rsmjEPakjT4i9x9Rzjhge7axIV9E7cc/QiT7i3QCaxqPHOGBO2pNJefXRTAkmZZ42RsT86OFsuoreiXuGTvQR727vooWYMUKueXXPc+dIZUzAUjQ27jriIxccb6J34pahA33Eu6uOyAODJLCx1wqtygw1pgxtDGpWeQo+yvvjVfRO3DJ0oo94Z4JPNM1YIMc9PFp4j54pGSyvg2HiNsd4FCbFq+iduGXoRB/xbrYBzdwzM8RSBahrhhIawd6gHEKbjV5F7/AqeiduGTrRR7w7GOIeEi2r15gdgRIGqMYKq7XWHHRwjY9mG+BV9E7cMnSij3hXo/PEbrvXmImBYgpQqFYoFqYsynPjR5d3eBW9E7cMnegj3p0MqYfSY4AxyyK6lwj1Z/QuahvYR9PyaLYBXkXvxC1DJ/qId12HpcgSGLpOW12HTigxKJS8b/MwzJz+oI/+jt6JW4ZO9BHvHs52XZWYOpQ01smQMoJtomfDqT1IruFR4B+vonfZLUMn+oh3U+9iS7w6DGhp7AfgFvczwwhxyiionVJ+tHAWr6J32S1DJ/qId0S3SJX3CuWQ9D9r7i0uordjOBUpYvuDruPbM8zuGTrRR7zblNVwWNzjOtD2zorZwGhkmMytaCiW5dEcR7yK3mX3DJ3oI949M7TATUqCbvuuQ1RXja4JtPY2axBu/ChMilfRu+yeoRN9xMsBNOts2PKEJmHVaGsFNOUAFrBlpFRbeDQjDK+id9k9Qyf6iJdT73pUqhlqqQOocwDFuACnPmsPiFYeJZXoJnqX3TJ0oI94Oa1DUm7NAIuVdTAcCGWmBqX3GdRm7PHRVQddRe+yW4ZO9BHviI6VuLfdbyCtNnqEfXln0FUlBrTIf0H0L220W4ZO9BHvYh2cqNCIIBz3EpaQQffk3Y5hslEOo75vOn6J3mW3DJ3oI95dR6+mo1tBGGkTPVNaZ0ItMFCGzT3mvz2abUBX0Tt1y9CJPuLdVcfggpUrhBAZKHMHlSIQiEWaxtLp0XU0XUXv1C1DJ/qIV0TPrsEGJShjHQ9pHRLBRkvANXDoxQRfvTKkq+idumXoRB/xzjIsLUxihdSLAo0kUGSdEeMq0BxyEx2PrqPpKnqnbhk60Ue8mz+zx3BRFIhDdzw6G9SW10GxGk2xrHk+mm1AV9E7dcvQiT7i3ckQ6wh5dR2YwyL65/UKcQDEWcI6KK4a/sgEp6vonbpl6EQf8e72LgaVwXszVhcgbnWdDEeFwWYj1W6UHj1hoavonbpn6EQf8S6oNMM0ywMEWwRq0kFHiJBHQsLaJuZH89DpKnqn7hk60Ue8u+vIqcTKBZrM7bDYWERTgKi1R8JSIz2aTEpX0Tt1z9CJPuIV0SEQU6QKU2QR3SpBVVrVmkOXYlLrfDSAhq6id+qeoRN9xLuug2fPGgVG2YH/vPqPEuI6HvYolKiVRI/6aL6J3plbhg70Ee/GOKKGlvsehx4LEFFeR0QNC+hcAwbkER+trOCr6J25ZehEH/FutoEWKqoKcazCTHUIaFpNh4QZopRFtz16Cc5X0Ttzy9CJPuJdrGO2lEJvwD2tGi2rjbaSG1Qrc/XUJXH5A6K/22hzy9CJPuLdEpaSjde/M8yw5zhKMrAuBgvmgNFmbPpoRhhfRe/MLUMn+oh3NZolxb1CmSiNHb2be8M9Qx+FpMdI1B/FOvgqemduGTrRR7wi2jhxyiUCZstALQvUmCdQ6LH0MUJ+FVTiq+iduWXoRB/xzgS3ZiHHCIX2EhYdq4WWJNBzw7ZdlqyPrqP5Knpnbhk60Ue8IlpibglrW0V5r1DugmAtF2hj5/1rDtb+gOjv6J25ZehEH/HOYEGWZg3XyTCurgNzApsb6xQIB9cWw6MnLHwVvTO3DJ3oI96dDHVvM+wTBm6HZZpB6a1Cs2z7nFhSefQUnG+idym4Z+hEH/Hu9q4yxbr3CuV9HsRewBQjtJRSGdnSaqifE/0dvUvBPUMn+oh3nqHM2MfiWPpeZliCwarYAzTqVMx19vT+ruM7erf+xZxoJ/q/4t089FwqJiOQsePRQ1eNDgFBU48jI8XZ3nuG39G7FNwzdKKPeDn1Di3vMbth2NhzHBlKNYUkung26Rgf3XXIRfRuHU8daAf6v+Jd09GNaZQMIWfeN3gZtE+ByNpZUxyTH01UkpvoXQpuGTrRR7wzWFqu1gKDoaT9JmuPKKWFdS40e07rp/6jdLTcRO9ScMvQiT7i3bQOHY11NR2d52qja69grRBgr8glm5g8epMlN9G7FNwydKKPeHd5J0krTYYu+SdMGqBy7uuIOFPGgoX40dQ7uYnepeCWoRN9xLuuIyURbB14TwajzgOqjQ4J+0DqiD0+uuqQm+hdCm4ZOtFHvKvRYbY+sa/KPHailCMU3oH/liJiqnO8mqgkN9G7FN0ydKKPeFmja9I096Fwz0PXzFDRCmSyGK3J5PgHXcdn9C5Ftwyd6CPezQjr0rp0gxrjz4ywAWZzwCwcJWq3NB9NJpWb6F2Kbhk60Ue8q9G9UN+vsFj3tI6hedXo0SAnRZWWc8RHQSW5id6t1seJdqL/K94RndO+7AjAyerewlLAyuo/epwhiMWc6h8Q/e0ZRvcMnegj3o7ryLHXCozbM4y1rZNhWYBHLFFnqhbee4a/RO+ie4ZO9BHvpt4FUuQwgflnmaEJGBmDDB2tLKj11VNwuYreRfcMnegj3gX+S6ikMkDrPhlKWX10HAJDyHBMHUEfjVSSq+hddM/QiT7i5dS7VIdJhWlBgVQN1HRADAWlc2+pP7qPzjfRu+iWoQN9xLuVFYgYhQMElm197xlhlgUy7hFhY5i9mm2Qr6J30S1DJ/qId9fRmW1mRJDecbXRLUMJRoALa9l7qiy/L9G/RO+SW4ZO9BHvanQVbWHu62gVoNQD6MC8anThgJxzyo+uOvJV9C65ZehEH/HuYBhQe4q0Xe+wDoZToPD6rlJuE8X6HPie6O/oXXLL0Ik+4t119MBW45jQ2s/BMO45jilBiQWLclgnxT/oOr6jd8ktQyf6iHfROyXCmSZwmgxUcoSyCiMMyaGM2Fbr8Qddx3f0Lrll6EQf8W6OY04keXFMGOrqoymDraINsQrWKFkZH72bzVfRu+SWoRN9xMs+2qomatDD7joIK9SZEGrJfQ8IK+PVmvt8Fb1Lbhk60Ue8u72b2WbsBrlnAbIewDQXmDly6pwC4yPLMF9F75Jbhk70Ee9Wv+VRioQIxns8aZEKalEhp6aaRFHpUeA/X0XvknuGTvQR72btdkqjF4Rc9zsWDbL6aGmQrXHFMknq+9u7X6J3yT1DJ/qIdzPCRizRRoE+4n5mGAWKBYZYQlfMqdurpeD5KnqH7hk60Ue8G9fRpLRpAUaMtIjOCdZJMcOsFefsQeQPToa/RO/QPUMn+oh3t3fEXaR3oGbrZBj3FhZVhiZZDNOq1PToZKg30Tt0y9CBPuLlek41lJ/lyes4SDMo1EAFpFq0ybFSew/0L9E7dMvQiT7inWU4cq5jZ+3SnHsneF9E5wiS22qsR+fVjLwn+pc22i1DJ/qIl6N2rcgYDTB3W02Hzj3bIEKtFMfSKtVH8Wi9it6hW4ZO9BHvwqSjrlIcEhRrea9+Q6ijdgiSK/aReqM/IPo7eoduGTrRR7x7Nzt4n/0K5J0jJUUEm02gxZHKUE7j1WwDvYreoVuGTvQR706GVkKVEEArB6AQVh+dKK4zIorkVaRH/4OT4Xf0Dt0ydKKPeHcytFSxzVWj447ebYOl1tZARpmGUqi/mhGmV9E7dMvQiT7iXVCpShOJZfXRsu86IsNeYgGq2BfTvVN+ZBnqVfSO3DJ0oo94dzKUFvteu2IUV43uvUHpabFtwWrvmXH8QY3+jt6RW4ZO9BHvoneFF8+re04jrT4aY9hsD0hJU+qYauRHE5X0KnpH7hk60Ue8i3Xw0BpmhsAU/rMpa7XRFTiUIJXU6NWjLL2K3pF7hk70Ee8mKtVurScFS9iBYmmgXNdBcYHeY5mlyaOHs3oVvSP3DJ3oI14RTV3yHNGg/hBd1qGwYMpA0jhWHiZ/UaO/PUNyz9CJPuLdXYfEaCYNUkkIVFfDUXEwtJzDJC610COi7SZ6R24ZOtBHvLvqoDlx/VpdRiGgmW2PQ1dIaDXzlIH90Utwu4rekVuGTvQR716wTLGU5wQpba9QLgqVuwFLTdpLEcmPond2Fb0jtwyd6CPetdFVDDsWEMaxZ4S1/YJlQGLBFErqWv+A6F/aaLcMnegj3sU6GtPOjO4cx6rRk3HVaA3Qw8ycZp4FH70Et6voHbtl6EQf8XL1W0hjaAEd+03WOg9CIRpgLVNLnQa/esJiV9E7dsvQiT7iXVCJ0hDsA9aZMO5FWRVqLXP10Tgw5LKPie+J/o7esVuGTvQR7yaTyuhlX3NYwAYUWwVL0sEsMgsHFXxkgttV9I7dMnSij3hHNLEo1dVrzKxAYRDUUToQzxyjTevt0RMWu4resVuGTvQRb+ehJwpa96w73GHSCUVQV9fRteWhHeUPTobf0Tt2y9CJPuLdw9nMNGLIkEMei+i0+g+WCRp1Tg002l/U6G/PkN0zdKKPeNd1cJyzZ4NkTRbRPUEtkaFZl1IGxljem+C/RO/YPUMn+oh3cxxXVxFbKauFpv0UXHj1H9ph1mC1TBn6aoWyXUXv2D1DJ/qId4H/YGVwUojUdlCJduB/JsgccjBuk9J7z/CX6B27Z+hEH/FyZ0WvYv1nSAfDonqdEVEzCGZpOkIMGJ4QreEmeiduGTrQR7wzWIqlWeoEQqlAHHc6eh0MY82Yc2aMj9Zz/i/Qv0TvxC1DJ/qId01HbaS43UKOq5dugqDWBsxRqlrpUcqb+TP/EP3dRotbhk70Ee+ajjiFKQfA0NJe/Zb2ZNLVS1uZMVFftfpNrOMfor/baHHL0Ik+4t0rw9TirEEgkI1Vo1OBqiVByVyTEAf5C6K/o3filqETfcS7PjpT6RLXwTCEDDQ30T0XGDUO4YajPZp69w/R39E7ccvQiT7i5VUH5hCpQktz12iOYLHQHnWgbU/yiOMPiP6O3olbhk70Ee8MljhX2zEyRN3TOmzfdcwQIUcNM2hqXd5f3v0SvRO3DJ3oI94FleJka6nu6dEIhNn2rlkE7WzSey3Kf3B79x29E7cMnegj3j0zHFpGxrpq9DZYpiBYGYttKgVRBkZ7Y4L/Q/R39E7cMnSij3jXddQWhlCDZJvjEQqUEhOUUbGvlkOkvnnC8g/R355hds/QiT7incOSg1YrqzIb76fg1qG0QZCUE6863aW+WWb4v0T/Er3L7hk60Ue8ewreuaGUDKimO/Af9oT/DsiSa1pfi72/j/4lepfdM3Sij3jXR89GjFEhtRFX90wRjLgstiu3EqbF9OaZ4T9Ef3uG2T1DJ/qId0PC0n5oWAKEGn5m7RoU0/Xd4HVMnBVnfHTXEW+id9ktQwf6iJcrKwpRWE1HDzutpEZQc1y/1dqnjj54PGqj41X0Lrtl6EQf8Y5oSrG2ycB7Jjr1vX9F+oSYitRI05I8aqPjVfQuu2XoRB/xbpkhd02VEFbnMVaNXjCXOgNgV01jchF833T8Er3Lbhk60Ue8fJOlalk7lNITUGoElkKFTFqZCrYUHh0M41X0Lrtl6EQf8a7rmIlrqqvNkDyBZpD9ErwBhhioZubxaHr0P0R/R++yW4ZO9BHviLZeR8gMU6QBjd1Hx1SBio7AkcPob5YZ/kP0d/RO3TJ0oo94FyadpSQaEWbIq+uIuPoPMQOxliISrfL9B13Hd/RO3TJ0oo9494TFaBQLCX5G31GP67vWIliOIYcgEuTNRKV/iP6O3qlbhk70Ee9mhNXa45QIjLpPhrafgu956FIGC42W5A9q9Hf0Tt0ydKKPeLn6LYY0d5vR2fY89L5OhmOdEblnbDESzkeB/3gVvVP3DJ3oI14R3UeKnDFAHDtM2hKDiaxCvXhmK2jD3kwm/V+if4neqXuGTvQR77oO5UGxE9gYq48eYxHNq/VoWvO0aMX4UTw6XkXv1D1DJ/qId7vfgkoeiSAXretkmBpUqwo9xTBGnJnk0ROWeBW9U/cMnegj3rngJe58XQKJPW6iA2jJDJh7WsdCDqk86jrSTfRO3TJ0oI94BXSREOasAQjTz8Gw7OtoBp1pdEw9oD1qOtJV9E7dMnSij3j3gkVzjyXS6pv7aqMxZiipDoi5BcRQaer7Ev1L9M7cMnSij3g34D9LyxhlR/33u5W4LcOGEGJRncqcHw34/4fo7zba3DJ0oo94d9UxJy+oJ4yaFta23UIrZR0MWWahXEt6FOtIV9E7c8vQiT7incESmUKJEXocspvpCWVBvE6HbWicIQVr74n+jt6ZW4ZO9BHvJipNbSLrUGhdFIi0QC1lsZ2ipD56mq+uo9NV9M7cMnSij3hnGdbCJqtGc2cE2mfEkpRAe2xTS8710Qrlf4j+jt6ZW4ZO9BHvonfrbzdDG6BGe6JSqVCpRmgN0SQly/QHJ8Pv6J25ZehEH/Hu9q61UNeXRbSurqPw7qMbQTbDwhrGqI/CpOkqemduGTrRR7yb1lFasYB7hGPrQJ0JbFpbv+U2MafZ7FGYNF1F78w9Qyf6iHd3HdJijGP10Y3DOhmagNJqq0cJhcseuJsehUnTVfTO3DN0oo94F1TqNPYzFqDa+77hMNBUImBk7IZEDdN7oj89QwzuGTrRR7zzDAe31XkYzDoNyChDLYwg63ioiSybvL+P/o7eYXDP0Ik+4t30aCThxAIF0zoZDkygcSQokoa11MdQfEM0XkTvMLhl6EAf8e4luPY4hvGedbdOh5QZLCJBoVpTDUozv9kJ/r9Af0fvMLhl6EQf8W5aR8Fe+piQtY1tgq+DYZ0Ic2S0otM0PIp14E30DoNbhk70Ee8sw4I0eieYuGt0SRVql9VGG2JvI00bj8KkeBO9w+CWoRN9xMtlhqvTCEzrJKgFaFVk0NkUYhejhTbO9mhGGN5E7zC4ZehEH/HuTdY6/DXTBhz26jfNCWxyhG4yJNfCZTy66sCb6B0Gtwyd6CPeEb26irCaDYhqHShLhxIng7TZY2i0Wuk/OBl+Ru8wuGXoRB/x7plh0pwNK5DUvYQlTjAJDSKJ8qrfNOiRCY430TsMbhk60Ue8q9FjptwowaC9KEskQiFM0HNuoZaWh/zBXcdn9A6jW4ZO9BHvTPCYmQMaMPd9MpyrRo+Uoe3NFYnnRHkUj8ab6B1Gtwyd6CNeEd1Wx9HmCIDIBMSs++Fsg4SpYu3BEj/awoI30TuM7hk60Ue8nag0xrAAomqL6JLBJjZgCSqVe0v0vkZ/R+8wumfoRB/xbguLTtaCAjX8zAjjDnXoAMxFOpaRLL+PdfwSvYvuGTrRR7xzWHqZmNKEGfeE3bA9w8IMMbY+uqnW+L7r+CV6F90zdKKPeBe9G6tZDpQghbCfgst+FF7W8XCGuAp2a30+uuugm+hddMvQgT7i3XV0zq3FgiBhj0PfoX8NIUFNgUKk2bE/inXQVfQuumXoRB/x7pUhK4aRcCHM+20hdbAhBDxCt2TRWB5ZhnQVvYtuGTrRR7x7ZdhKthoIRq2r6UgcFtsjQFi/lz2cZo5Hsw3oKnoX3TJ0oo94V6PD7DHJAI55AI2UQHe2I1FVw5Jme3V5R1fRu+SWoRN9xDuipUeRWYGFyuo60uo6VAUwxUpUKsVX6znpKnqX3DJ0oo9413VYGtobQ0pzrpPhHKuPXmdEtkIt19a7PZptQFfRu+SWoRN9xDuDRXqvuM6DuqegU44KZjHBajdGzilzDfk90d/Ru+SWoRN9xDuih2iSVmEM3C/BB4Gumg0dubVIJY5XE/7pKnqX3DJ0oo94Z7BwsR7ynvBfaX1BBCMWCLNpKxwxhz84GX5H75Jbhk70Ee9OhhXHFKkQR2t71m6FWmXCyF16mxb01aMsuoreJfcMnegj3sU6ZhldpEEbe3pjCx1qrAipUinGWUK150T/Er1L7hk60Ue866M5Sc4tQRTMe8K/Qu17ZBh3nmSllfFo1i5dRe+Se4ZO9BEvazRpUUxgee4aLbaIDvLTUWcumUwezXGkq+hdcs/QiT7i3YT/3kqPCaHbfjgb42abbDUhWMuYq1TTozAp30Tv0C1DB/qId1cdlkoYTaBasNV0LKot5ghlxMnKMXV6lPfnq+gdumXoRB/xzjJEnXFH74x0Au2ts2VvNMxmvI6KIZbyqOngq+gdumXoRB/xbvWblTI1JRg/C2f3S3BdEIOGHBo1rfPV/Bm+it6hW4ZO9BHv2uh1/stth0l/1tzH/YJFuoFUDYl75vnKYOGr6B26ZehEH/Gyjy6KDRUwhwzE4T+7ZsF0ZOolWdPxnujv6B26ZehEH/HOMsy9tdIRalUGkljXybAq9D56xCxl5kczwvgqeoduGTrRR7yb1qHZupYAWKgD7SE0hoyQI87aC6V1OHxP9Hf0Dt0ydKKPeDdRqZJ1ag144gAqQVYfPRk0SQ61tTbqo+gdX0Xv0C1DJ/qIV0THUdLqN/ahsK4a3WyvFeoMw0KM1aSG/igezVfRO3TL0Ik+4t19dNSce+x79EwBok6gVAfMUme1kkLER0ElvorekXuGTvQR706GxKsQxwKD8l5zH1fDMUghUmCh3GLXRzsr+Cp6R+4ZOtFHvOs6GjdMOYP87BVS6VDb6jqShCbaisqrGWF8Fb0j9wyd6CPeRe+StCElQCu17PWcq0ZrnDA4Suderac/IPrbMyT3DJ3oI17mOohxzgGaQ1rHwzKgjrGaEO6l2qh1lEd9tNxE78gtQwf6iHfLDAcn1VYhzpr+O1Gp5gBTRHIObNMevcmSq+gduWXoRB/x7jq6RYrMBFOl7d1CBJYNwVKohfvsq0i/J/qXNtotQyf6iJczwhIWorqI3ktYcm5QBXGdDnO3WmfW9OiqQ66id+SWoRN9xLsw6d7cg82AZyKgjgUM64SC3GjymBkfzXGUq+gduWXoRB/ximgcRhJygWrxJx6toGYRuApJoh4t/EEf/R29I7cMnegj3sWj02h1ToShpEBGA0zihDAxU7Y61R7NcZSr6B27ZehEH/FutkE3mqPsgXdFgNp+ZhhCh5Aa2uo8EvMfnAy/o3fslqETfcQ7ovOsRVqEHnNffXTRdTKsDbJpI5ptNSSPwqRyFb1jtwyd6CPeGSyT2AZ3aHXPQ5+4DoWGe8rBzEKhmo1HD2flKnrHbhk60Ue8IlozN6WqgNoTUGEEraVA67FxD5yb/sFdx7dnyO4ZOtFHvHvCElNsImHv48TVdYQJO10Ks6xv18/8pPS+j/4lesfuGTrRR7yMR3fNe3ty2yMNCGMHi0Eh1rqaaKzS6/uu45foHbtn6EQf8W6b4ShVx364wmI7Ht2gTNsL71dj3W1Yre9Phr9E79g9Qyf6iJfjOnJUWzWac2p7P6eADul74WxBxLLa7EeTSfNN9I7dMnSgj3i5VmhQCjUCzr1WKO28f9lhaaohJQs58KPZBvkqesduGTrRR7wr0XsY2GwZYoir6eCx14G3BoIj/7w/xPmojc5X0Ttxy9CJPuLl8OhasyWBMKYsone/IY2hiGWVGefMj2aE5avonbhl6EQf8fJNVptqrULqE4EW31BnmpBGIUsmdcnvif6O3olbhk70ES/j0bNT7wqpme13s3uFMjLEKS3K7N1ehUnzVfRO3DJ0oo94FybVmH5mG+Rhq+vIFEGFePXRWmSdDHvOjyYq5avonbhl6EQf8a5Gp9hiqRFqw7KDSh1UtYMYrhNij4b4KEyar6J34pahE33Eu2eG/P/Ze5ckO3McSHdFMCNAEI/l8Ln/JVwyu2nWNTi6nPwxgqoy6oRrUlJ8hgTpToCydZzgDfuu0WvX6FOycSI2I+Y5Pgr861P0TsIyDKKv+Ea0SG6dEwwru+sQdaiJ9k+FJlpFN01/cB/9O3onYRkG0Vd8fMLS6uSh0Nl4E70bjkZLoCtW0m4p4R+cDH97hhKeYRB9xbdYB3LHThVamZvoKhlqzwPSBpo7rU780VNwfYreSXiGQfQV34gm5bVSg5LrAm7zTI+WAllHzotmTiV9T/Rvz1DDMwyir/iW62jCLZUCPaVdo1ltnwz77jqa+RTx1fn7Pvof0TsNzzCIvuLbZNLMbsMEpJUGPNqCNnaN7rO1kduw3D8Kk9pL9E7DMgygr/j2bjZhbuwLUjsmeFaBeibRNGk5q1Pt5aNYhz1F7zQswyD6im9NBzviwATKvks0dQaTeZ6xdFy4Rnb66KrDnqJ3GpZhEH3Ft8mknGmyO8w19FxHM9TiHTpZMaXKdX2U97en6J2GZRhEX/Et1iFpNuPdRuMJKgniJjoRpDGIBFOv+NHB0J6idxqWYRB9xSeiV8/O/QxBT2eZoRSHlnVBrWOzPtto5aMwqT1F7zQswyD6io/zZ7x1yQlaYTqTSQWMafcfnFcS4yFfraywp+idhmUYRF/xresoeTmxQpNjsCzM0KobZB95Edqu4H9wMvwdvdOwDIPoK74FlbLVlKzD9DPM0c9w/8rnZOiirVPX+lGY1J6idxaWYRB9xTeijXUX43QMll2jh6+zhcXh7LdPVrjtX98T/Tt6Z2EZBtFXfCJayujzv2WGfXbgYgzNi52VWWqoJOOryaT2FL2z8AyD6Cu+EY2jL8MGOBXPhP8JzXh/UpOzm3N32R89yrKn6J2FZxhEX/HNYZHVkLnASNZ2H00Irmy7ZFvCXq14+ihMak/ROwvPMIi+4ttk0mxjTB+AvTDwJINaZJfs3isqel/t+/vof0TvLDzDIPqKbw6LKLLVCpvrM4CmDPBUO3ijs4fFpPhHC2f9JXpnYRkG0Fd8W/22KHVsGdylnKl3Bo0HnWcsTLV3w/VR0+FP0TsLyzCIvuJb08G1zTQGyFA682cQ6mwdJjWT3HxO+iio5E/ROwvLMIi+4lve33MvHQesZGM3He5QKy6w6tV39U7KH73J8qfonYVlGERf8e2VIbc8MCdIPZ/h0ccOX3MASesyxJZ+tVbIn6J3HpZhEH3FN6Kr0hiZYNBZc8+YoMkZfTeSVjsD9vmjqw5/it55WIZB9BXfJpOydC1tQa9kwHlOqEsm2Hk90lJpJX80UcmfoncelmEQfcXHy7ulRc7qlTHPydAKmO7jYZtNxapI+uo62p+idx6WYRB9xbeuY58IdXGFSl6BZdg+FOqZ8L9Rpp7G+Iuu43f0zsMyDKKv+Ba9OyPv5Lz9nrSJ7ovB8/42iXjGtdjpD7qO39E7D8swiL7iG9E9Y90dB/TeNtE8M9gJeHhbONaquvofOCy/PUMPzzCIvuJb9G7V3UZngpXbPhlWalCREzRUb5t16V/N2vWn6J2HZxhEX/GJaFtq/y1OZl8JWIWhWp9QdgtduE2f8n0f/Y/onYdnGERf8XGkUq7MSlCoFWDbXUe1PKCs0lirJ/SPloL7U/TOwzMMoq/4uPuNFasx7Fo9gPdZEFxnAq+1ldmFy0fbDD09RO84hWUYQF/xcUZYW9mcIDXLu/MoHRzrAvU8sCayat8cDP9foH9H7ziFZRhEX/HtBYudVpV2ie5ezrSODrs4D8haF8paGfX7Ev07escpLMMg+oqPo3bnmDQY9gFQgPMiqHkNkN1a1026T/wmTPo/RP9sozmFZRhEX/HNBE+7FKsvmKltookqOOEE6/1MvVujz2/ezf4P0T+jd5zCMgyir/h2MMzNhSmD1LGAd1mGqq2DlJo092ldv4lH/w/RP6N3nMIyDKKv+Bbr6Gn0khWW9TP1zgc41wbcUl+8u+lU/6CP/hm94xSWYRB9xbfVb9Iqe3boA8/0aHRoiwksD2111ZToD4j+Gb3jFJZhEH3FN4NFUUpqCJQXbqLZwKwyLDHk0tXJ9Huif0bvOIVlGERf8a1GD1HC3AFx7hpd1KCZ7rZ6yBRVbbl+E+v4H6J/Ru84hWUYRF/xiehmaXrVAjY5baIlgbkZTJqzc67V5Jvp0f9D9G/PEMMzDKKv+HYfbTha8QQiqwOv1sGrNWjSkboQ9f7N/Jn/l+jf0TvG8AyD6Cu+dR25yESv+zxYfBM98Qw3OE9YcOU1VvX0/X307+gdY3iGQfQV3wL/tGs0Wofc/k/X0cBJcJds7Y7DcrHv76N/R+8YwzMMoq/4eHvHKOYDBuKZtYsnetcT9Op5YWmI7ZsJ/44v0TsMyzCAvuJbiZaWE64Gic5aIecJJ20HuxehrbDRHwD9j+gdhmUYRF/xMR3deUO7YJ8OJ/CYDjV7BpZZNuuz9fJRUAmfoncYlmEQfcW3pqMvGS5nrD/hWVmBYDQ221Y7pc6p1G/eZP0P0f9oo8MyDKKv+PbK8ExtNDbItZ1FFRtmK12BmnNV7Tb1m4Wz/0P07+gdhmUYRF/xzWDpuxb3ZZCkyu6jWwGfsoCpmAsX1o/W3P8P0b+jdxiWYRB9xTeiWVV87h/Df/NnVOh01AiIPJF8+SofWYb4FL2jsAyD6Cu+hUkpj55aA1qj7/Ng2x11pgUjTaeytC3/g5Ph7+gdhWUYRF/xceHsaklTg2Xpv+voATXThFIrcTcpVD+yDPEpekdhGQbRV3zbwiJ1UC4JsKEDIzO47U+WWuKmqmt89BQcn6J3FJZhEH3Fx66DJnWvgC71PJxtULnxPhmiJutC9auHs/gUvaPwDIPoKz5uYTlrODNC7msAj//mz1CCPFstOtI+Nn4U+Men6B2FZxhEX/GJ6A2ytrrPg3xC0Uyb6GpNQFfhJqUXz9/fR/8jekfhGQbRV3x8OCs9sXcoSruP1rzAHAskFxIhp8TfrLn/H6J/e4YUnmEQfcUnoqeUWeTsAyfdX3hU8LrZnjOnVZB74Y+SSvQSvaOwDAPoK77NnymT3EcBk908cy4DbDjCsiIz1WWr2+dA/yN6R2EZBtFXfJt654RJs0AvYx8MfeRdohmhlEY0/Iw3+GbU7v8Q/buNzmEZBtFXfAuTNmFqE2HsxvmM2mXwYglEqemqazb+gxr9u43OYRkG0Vd8NcFTrrUA7TZjHwxVoRE3WBkzCZaa10exDnqK3uWwDIPoK76FSXH/+dpA4CYKPNKEttJZPbsPimhJ0vjoqoOeonc5LMMg+opPRGsnHVgSDM0ZeB7/2zMD1TFbKTgXfmSw0FP0LodlGERf8e0JC4/euy2wXGgTXRBcRwPqjTIvbK3+AdG/o3c5LMMg+oqPywyTUc27MmfaNRpTgeYqkOpaQmn/hclHliE9Re9yWIZB9BXflhlaTboSwWz/xZP28dBHMRi7m9bko66vpt7RU/Quh2UYRF/xretoWpmXQ93txZm1q/tT7zDrrGOfFj1/tPrtf4j+7Rnm8AyD6Cs+dh2+crcKbCmfWAdCq1SgWKKRcba/uL37R/Quh2cYRF/xMfCPUrpl6LXtkyFOB/fdeqyCMvdv1TE+ejhLT9E7Ds8wiL7i2310WqR+4tGi5QT+GQx9guOoeXnJLX00roOeonccnmEQfcW3k6HjCUYjTDzjOlZd0NwUug3Gbm3aVwtn80v0jsMyDKCv+LZwdnGqnnT3zf9F78TAiCtUqXlS1pb5ozY6P0XvOCzDIPqKb1cdOpBWmUDjLDNsfbfRTRbk0pLvit1y+ejdbH6K3nFYhkH0Fd+idyZY+lqgrdsmWk95Hg2qOXWVNOdXa4XyU/SOwzIMoq/41nUYsmKtsArvg2GhAsZ1/he9y2NaW1/N2s1P0TsOyzCIvuJbmHT2hb3Q6aNp99FOYCgKWHKS3XVU9I+id/kpesdhGQbRV3zrOnifADMmmFV412gc4F4LTF9TNB1r/CMTPD9F7zgswyD6im/rOcVZaslAK+0+uqZyNtxnEPG0//Eh+AdE/47ecViGQfQV3+LRo3TmNaH2fuY4uoFbr9Awt5xbaW3+QR/9O3pXwjIMoq/4ZhmSDRJW0Hbmz8gu1NbGbj3SLtW41qzlo0VZ+Sl6V8IyDKKv+Fajl/fEqwHl8yjLhkAtNM599JxLS/bxUfQuP0XvSniGQfQV34YbIKmIOgzJ5z4aG5jRhFkmrYy9V/qe6H9E70p4hkH0Fd+m3lHWmfuA5edRlvEmuilDTqOmPs4f/qMnLPkpelfCMwyir/h2H63EqrZgtLMpK40OTpOB0gbape7m46MwaX6K3pXwDIPoK75F71rJKiowOp0w6RnX0WqG6UmblOaTPyKaX6J3JSzDAPqKb2Mc2xiNE4MUc+A+ERrjhOTkxDJT7x9F7/gpelfCMgyir/h2eee0Si8ZEuoELtOgyv6Se87KKdn8auEsP0XvSliGQfQVHy/vjHl3HlBm3gdDZYHWh8JIXThJ2mB/ZBnyU/SuhGUYRF/x7fIu08SVErRSEnDVBbVsrLkTF14Ndf0B0b+jdxKWYRB9xbfAP47ES/ZxMPMmmmcG07VrtDRW01J4fnR5x0/ROwnLMIi+4tvC2eG1Fa+giLwrc0OoXAjmqEvWHLj77O+J/h29k7AMg+grvs02oOUZi4DNs4SlJQdbZUHWRnVunNf86AkLP0XvJCzDIPqKb/NnRp9NKwLKCSpVrtCUJyz1tpvYufpXE5X4KXonYRkG0Vd8XP3WHXVMsHzWc0rqu0ZjgkLWdB8bS25/UKN/R+8kLMMg+opv6znN09Rh0FY5S8ElQcM6wLis3XmwVfLvif7tGUp4hkH0Fd9iHTXhajOBUBm7jz7PDK03GIXOC3FMKh8NN+Cn6J2EZxhEX/HtZOjUc+oCJDUBp8ZQ0yrQrDu3vvrI3991/CN6J+EZBtFXfLuPTmPuXwT7Z92AFy3wthLQ6ilnKdzT9y74P6J3Ep5hEH3FNxdcW8FZEbRtmHlo2SfDyiBusyva5PlR11FeoncalmEAfcW3Nrq0WQgndDuzDfAcDOdCoEGMXb1X++iVYXmK3mlYhkH0Fd9KdFra03kJrmkfDM8kmjp0gVVC5dym6EejdstT9E7DMgyir/iW96fSxDlDPps5uaDvM2FzqFZ7Lew+/aNRu+UpeqdhGQbRV3w7GBb1MXabseS00fsXmM4EmIvUkar39dELlvIUvdOwDIPoK76FSaWmkriDTLFDdIZ6ZoRxYW5d8yz8BzX6d/ROwzIMoq/49ihL0KYSQZY6gc+T2dZyOQtnZWYZo8hH8ejyFL3TsAyD6Cs+Eb1Ks4ozQ0vWjwmOYGIKq5O10rBh/4Ma/Tt6p2EZBtFXfJvjWHTU5Ao0bPcass4yw9ShV2P1NfLoH0XvylP0TsMyDKKv+Bi9I85tNFjJ5rm9q7APhA0sV+lrlu78B7d3v6N3GpZhEH3FN4fFivUkJ+afFfgEPKzMk/LQPLJs3vUP+ujfnqGFZxhEX/EtqFSUKuH+MfCZtTs3zF40wZg0ZzVv+tWMsPIUvbPwDIPoK77dR+elrfsJcyQHXmufDIkqoIr1VXrv8n0f/Y/onYVnGERf8e32bp6XV01h0dxEz3xGoe+TobvI5qlamn9A9G/P0MIzDKKv+HYynGRS/Ozn1N11rJNUOuPRrcjsJeFi+cgzlJfonYVlGEBf8e06WpLPyfvHYCnvg2ExcJIFPXPfzUhGs4/y/vIUvbOwDIPoK76VaD1b7kuHheXMceQOVXiCZErssxXij1a/yVP0zsIyDKKv+BhUKsNGmrB6m8DmDD5pV2v2PGstI+NHeX95it5ZWIZB9BXfwqR1lTZ2jdYlxzJkg9aKwBAyRbKK6w+6jt/ROwvLMIi+4hvRKzshKXQ8S8FpOJhmhl2xkxblIemjqw55it5ZWIZB9BXfiN7c1lUVlttZoTwQdllO5/JuJutpyvjIBJen6J2HZRhEX/EtHu3KoqnDyGufDB0JmlgGMUoN01Rff0D07+idh2UYRF/xbaKSKNXVCDLOM2v33N5ZrlCnrDLqFvJHD2flKXrnYRkG0Vd821mRxkruFVpvGVgdweba/Qd30pWoMX40rUOeoncelmEQfcU3E9yxpZEJCp/1nCk5VC8OvS5E3L9b8KOl4PIUvfPwDIPoK751HTpKyiXD6tKBKfcT6zBItS20rL30jyaTylP0zsMzDKKv+OaCY5LcN8INdffR2ga0pBnyarXRHHPlPyD6t2fo4RkG0Vd8I5oZrSwFnWfqXT412sY+KHbrSiRjsn1P9G/P0MMzDKKv+Bb4z04b3gykZ5vhJIFWO4Hjmkn0LK34yDPUl+idh2UYQF/x7aojV7LUGjTKA3a9FrC02482lHvfH7N+dDDUp+idh2UYRF/xMdaxe2VxBvUT69DdUG/IGwwrw3edbhU/ajr0JXpXUliGQfQV32p0bSvNE+tIftZzbphNlkOdvXZDLSQfHQz1JXpXUliGQfQV32q0M1mlDrmOEyHNBSplhDlL4rJIl3/fRv+O3pUUlmEQfcW3g+HKym1W6Lv9gM3wBOfmYI7JZqW0xh/00T+jdyWFZRhEX/Ex8D8IHTMUzGe2wW49Wk0CmZehryRrfRT415fo3f4XRRAdRP9f8W1GmHruIh20+yZ6SAVPVYDOZFJyddSPgkr6Er0rKSzDIPqKb88MyZcj7oZjnPkzxQY02SXbSikoVbJ/teZeX6J3JYVlGERf8W1nBY+cVxNo6cxDl2b7ZMgIY7bcS17S2keTSfUleldSWIZB9BWfiHY+O2W1gGI/gf85obXUYB8MS9W0cv1qUZa+RO9KCs8wiL7iW9eRpSY6C1iW66nRDJ5bgb5mzyu1Mur3t3e/o3clhWcYRF/x7WRoienEOuyM+WdVhtZrgd1zTO9NfPWPJirpS/SuYHiGQfQVn4huaRClvmCsvonufZxYKUMWsd6GFKXvXfDf0buC4RkG0Vd8I3pM86oDaLTdRxMS1N2GgM1OfSSrXv0bou0helcwLMMA+opvlmFa1ic5pF2rdy89Bfb3dsZIJ+ueRpsflWh7id4VDMswiL7i22yD1kpLmUBm/29ax+6gvRRYmib6xKFfvQS3p+gdhmUYRF/x7d1sk1paqzBS4020VjBLm+hW3Ho1XOWjOY72FL3DsAyD6Cu+XUePOsy1Q1eZwKlN8NTKmY5eOa/c8/xotoE9Re8wLMMg+opvNTopDukb5o0vcF8Vqo8OpRWagrlx+wOif0fvMCzDIPqKb0QvWVV0AXnfRBvp7jo20dKQzg7a1ssf9NG/o3cYlmEQfcW3WIfv1tnHhDIEz8LZBNaqw+zScrZaavkoqGRP0TsMyzCIvuLjXYeMVuqAxS0Bk+Em+qxjET5zDToTfTTH0Z6idxSWYRB9xTeDpXEudEbPTG67RtcGPlyhd61lWJ4tfWSC21P0jsIyDKKv+FajK06ru4WerZ1FWdbBaSnMVKRM3J/HH9ze/fYMKTzDIPqKb0/BZ51ZiGD1YsA+ElT0Aow5jdQTcv1owr89Re8oPMMg+opvT8EFudWZoOfzhGW4gfWO0NI6r7Jq2c3H90T/9gwpPMMg+opvXcdcC3U6yJnZwdodDHuDRDxx9alzfbTm3p6idxSeYRB9xcfhBu55lgWKZ+pdHgu80ICx0sq0lttXu9/8JXpHYRkG0Fd8AppnLkN5F+bSBbjXCq7tDEan0TkTin9kGfpT9I7CMgyir/j4Epzo7A4CGUzAVTpUmw2UfIw6dXT86N2sP0XvKCzDIPqKb/NncGpau+nIirsylzPHcSQCb70qWepSPzJY/Cl6R2EZBtFXfAz8V5yYBkizCtyGQx0TQbjSrLlRwY/ezfpT9C6HZRhEX/GJ6G6769iFGlo5l3dzNxytuAMPtrwS5UkfWYb+FL3LYRkG0Vd8nB6NusbuOqr9Z7CcwH/en2pXVCy1Lv2DPvp39C6HZRhEX/Et8J8lbY4R+tktxD0p+Fk9m7Vwd9/Hw/nRZFJ/it7lsAyD6Cu+3XVI8Vxk9xpMJ0zaFzhngWTkMup5Q8LfE/07epfDMgyir/h2MmzmODRBVWvAWg3a6njW3MuQvHLxj56C+1P0LodlGERf8c0E70ureAaSunbXYR3M64BZSp88tGb/KHrnT9G7HJ5hEH3Ft0dZk5LUhLB63zV64jzVWmBq11zHWlO/J/of0bscnmEQfcUnoitx51kFmp+pd1J2jcbmoEo6crVW7KNnhv4UvcvhGQbRV3yMR/eVVAfsZnqfDEfbHbW1Ck1ULfddqP2jTVn+FL3L4RkG0Vd83JQ1i5xlb8POmH/kDo3WbkIWlb6aUlrf3HXsv9aX7B2HZxhEX/GN6MWYrVdQ3l/Yz5CwQgJEjNrzrtn2TTz6f4j+R/iOwzQMpK/4FlXy1aoXgtJ0Aa8s4F5w99VmG6dkhN800v+L9O9OmsM1DKSv+Jbs6LtM724aBKnvKo2770h9gCbPSzKZlG866f9F+ncrzWEbBtJXfDNZDEtJu4seTXfjYcvAN8eQ66rECTPhH7TS/8jfcfiGgfQVn5BGzd563qfDzAO4eYPqNiA1HFMEkT667/hfpH8H8DiMw0D6im+Nh/uJcSxI9cT+ped9PEwFMKeuK6/a8zdvDf8X6d8JPA7nMJC+4ptzqGkOzruXLif3jz6h1jOBt+uwMaT28ReNx+8IHod1GEhf8a1Kt2bNkkATyafxqNAYBRyxlZnyQv0msPS/SP/O4HF4h4H0Fd+Q1tUqD4Y+ykaaSHaVzh3Q3StXL1r+okr/DuFxmIeB9BUfg9JTrKYGY44zGX0o1EQVvFM7O1nOC/E/QPq3e1jCPQykr/j2mqXXvnTtKo3CwIsb1KUDXGphan12/GYA3v8g/Y8YXgn3MJC+4pt7aNTNpcDa/Qaw1LO/ImXokjMP7eT5Dwzxf+TwSriHgfQVn5BepMtJOmTrA7hiBp+5gJymI53okv5Flf7tHpZwDwPpK76NDHOe5SSW9jlsI21ewDJnKL1ic2Id9auMB74E8UqYh0H0Fd/8cDWqUwk6YQdG9N1K7zaE+uhe3FseX5mH+BTEK2EeBtJXfLvDyzNhogalnpXKujsQz7rbEEpJrYxh/FXfgU9BvBLmYSB9xbcnLXZegIvCbpsFeLlDo4N0nUTDtKTPsqX4FMQrYR4G0ld8u8NTZeM8wUh2K73BhibVzwaAPKtR31/+AOnfQbwS5mEgfcW3/YZrNJ10FoNj3lW65Q13WueIOLQNm0Z/0Xj8DuKVMA8D6Ss+LqHlpFrwrMySc+FRwdIo+4yYcjOdc+BfHA9/B/EkzMNA+opPSKddpmuZA8RQgTMNqCl1EJ4sOdXZyzdj//8X6d9BPAnzMJC+4lvEAzOaKUObZ1V4dgSTfF4i7uMi06CCX5mH+BTEkzAPA+krvpmHuE+DrQzwMtYZKp020nXCZM+5r5V2Q/0HSP8O4kmYh4H0FR9TS7nNyghcSgLGVaGWQpDP2P9UWpU/Qfq3eyjhHgbSV3xzDzfEUqkCoh+r5b+dcMhQap2GLU/s34zD+x+k/xHEk3APA+krPq45zGTaOiCbbaRtgXGj03h0T5zSoj+wWv4RxJNwDwPpK7710oI81DqQz7GPh5ZOxqPDXOynx05fDf//X6R/u4cS7mEgfcW3jEdKNjEbjMW7l07m4A0VbMmQ1dco85u9cJjoJYgnYR4G0Vd8m+KRqY7UC2CaZ72yTnCbDE46iRqT/AXR/wjiSZiHgfQVH7OlvIrygHSGlXJvCDZzgmEdpxj1Nr46HdJTEE/DPAykr/jmhzequ/eouzaL79OhE9RSEVZNNEmKLvE/QPp3K61hHgbSV3w7Haa2Ww9VaFoJuJwBHmUu6NUr1pLaoK9Oh/QUxNMwDwPpK7754bP0jhtprmfvUM0b7t1EQ2s9SfYlCb8aH0ZPQTwN8zCQvuJb49Fzc58CpaUGvKqBN18wsRpxW3PYN2vD/xfp30E8DfMwkL7iY+NBilwbNKEBPDxDQxuwrFIbA3l9NsWDnoJ4GuZhIH3Ftykec/fQ6LvxKIs30jzAVifIuU1pTsM+W2tBT0E8DfMwkL7iYxBPC+noMHMqwNoMaleG6nO6S6eiX/nh9BTE0zAPA+krvt1LlyaYOIMVIWBDh5bz/nboKmST5KMlnv+L9G/3UMM9DKSv+PZAnLRx6QxieZzUkoD1vgAr5prLrtX9q0ct9BTE03APA+krvt14IHappcFydmCRApX7AOzTkMmyfTYwnZ6CeBbuYSB9xSekq9o8/TQMW//10gvMnUBy2X9bWoX9DzIe/wjiWbiHgfQVn5Bu4t6TZyAvBjwSg01OoMdlmaMJ96+qdH4J4lmYh0H0Fd/MQ+ckwzfCtvtpLrWCbZRBUx9z9xxTxldFOj8F8SzMw0D6im8vD1ctufE+E2bffYedsAfVjXRdc+XVB/FX19L5KYhnYR4G0ld8nOKh582h7W7jmIekZ9vymICWyyyVluc/6Dv+EcSzMA8D6Su+mYfOwoa7gXbeVZoqQ12LdlONeXorqc6vZi3lpyCehXkYSF/x7XTovfPkDvswuKu0y4ZbHUFRhrQ066C/6KV/B/EszMNA+opvQx41J+3OkGYvZ3wYgXUtIN4XVRLP/avUUn4K4lmYh4H0Fd+qdNITIBXoVOsZH7bAl3cgqmdVi4xi9AdI/w7iWZiHgfQV3/zwJCJ4lh6eL9ztbIhL9eQ8lFPRUuSr6dL5KYjnYR4G0ld8G3mwW2mzwSCEu0ozTqgjOVhNuTSfLbe/aDx+B/E8zMNA+opvQbyhS0oxmD5xNx64oFK2zfWU5KJ5+l9c4v12Dz3cw0D6io83Hrl2LwnaHPt4mKhAnUiw1Lmn6mL21bbl/BTE83APA+krPiE9ytD/JtNwOi8AOiO0frYtT8U+0qLqX70AyE9BPA/3MJC+4uPc0kxlzAqpnT2eqw9oZBmm7aOiSlaiv6jSv91DD/cwkL7i43Rpt2oJzwuAdIY8CtigDFrIhUZdbX1148EvQTwP8zCIvuIb0WirTd8wz9yAte/ToZ0l4jXlSb2Z5/I90f8I4nmYh4H0Fd9Oh5TyKiwwpufNNTvUVPv+1vKqo8/xWd/BT0E8D/MwkL7i29xScvOyDErqDlx8I332trD5KJrzwvbVYBp+CuJ5mIeB9BWfkGbq0rQOWLUR8NlKW2c5ExC41Z7KPhx+deHBL0E8SWEeBtJXfItLz1Z60wWS2q7S2DPYWueRuNShXub8k176ZxBPUpiHgfQVH/3wortKT6jk/n/mlpq1ufsQnqslpA35HyD9M4gnKczDQPqKj1V6tWmJoPlg4Cbj3OEVoMKb9CJl0VfTpfkliCcpzMNA+opvx0NL3nM6eyyyAo8h0MpyaJjqSmv3JPOrUbz8EsSTFOZhIH3Ft+Nhr8XOfMe+zg4Ab2dTiyN0KyNvzFvqf3Hj8TOIJynMw0D6io/TpRtvbBq4n6s75LMDgBVmKmS0Krb5F43HT/dQUriHgfQV395pzSaYm4OUbMB1GnglhrL0LKd1WfLVRDx+CeJJCvcwkL7i2/gwPrVYOzifIJ6tM4XXG6SeiXqWmfCrd1r8EsSTFO5hIH3Ft+OhTN/oJkguJ+jBC3zUsb8oS6Nu9hfHw99BPEnhHgbSV3y8l/aFiAWWrr6rNBdwKQ6jpTkZbdb2VS9dHoJ4gmEeBtFXfFsB4AkVRSGXosCyGtSy+2msJrnXoZq+mpdeXoJ4gmEeBtJXfLvw4ERJaoMyzpo42lw3zAXaQqLKXFy+aqXLSxBPMMzDQPqKb3NLcbIMr9D2Dxs4dYOmNiGpVSNdaO2rbGl5CeIJhnkYSF/x7cIDz4Y4keO04G6lG++DoTMo9qJMq1L6g1b6H0E8DPMwkL7i4+mwdkzTofcz5NHSeR9ODmkNmd7NUL668ChPQTwM8zCQvuJjXFplWldIkwmYJ0I7pXrhHMaaZ/1sNW15CuJhmIeB9BXfqrSyjZUFVrfdeMw+oYlPMO5LKfPq7S9uPH4H8TDMw0D6im/TpVs3aX130FnbRvoE8dbKIG2MqS0Pkq+mS5enIB6GeRhIX/Gt8Zi8j4BKYEN2L811V2k8cMsUxN1Lp/XVO63yFMTDMA8D6Su+XeKtInRmd3Q+jQdRAbOBMFNdw4pjbV89ailPQTwK9zCQvuIb0nWKpqVQ0BW4nQfi5fTStlpvM2Me43uk/xHEo3APA+krvk2XRt4NdE8nfrer9MgTarPdSw8thOhG/BdI/3YPKdzDQPqKb3FpGppqbkBC/621WFAlLaANtOPCEy79A6R/u4cU7mEgfcW3xiN36oMIkKsAL7Rz4yGAhWq2NNXTV1VaXoJ4FOZhEH3Ft0m8aZjxFKA68tnjOcCY6m5DWIqTpSZ/QPQ/gngU5mEgfcW3Vlq7/2eteKddpOd5g6gToc+WxuTa3L7aaiFPQTwK8zCQvuJbXLpoS133j4HkXEYjb7iXgYlntZl7rn9Rpf/RSod5GEhf8c0Pb4N8rQo2kwMnztCyIFBS1YJrlPFVxEOegngU5mEgfcW3C4+ki5KU3UvnBfuE2KH14fCfFz6W5/nZtmV5CuJRmIeB9BXfqjRn0cILdBDuKj0atHZKNSeZ0tsa9ashj/IUxMthHgbSV3x7H95b77VUaModeE0Hw9agKk3UWVDtqyke8hTEy2EeBtJXfNs9VBcjNtyHwjOKd2SD5qmAmDaeabDVrx61yFMQL4d5GEhf8W1uqYrVNRh6trGR9gSmu/EoNjq2oi6fvaaVpyBeDvMwkL7iW5VmIyu8O2jNBLsmV/BWGAZaL0LkbX0VxJOnIF4O9zCQvuJjaslT8zWhekrAxAMaytpVerq1tHJP/Xuk/xHEy+EeBtJXfNunVacsxQWtpQpcRoZqJlBYPM8+1MofWC3/COLlcA8D6Su+pZao97GGQ+aVzgPxfTykc03de7I0U0P+A6vlH0G8HO5hIH3FJ6SlJvbzMEsq80F6d9WyOmhipI6UE35VpfUliJfDPAyir/h2Ld2at4kMSOOcDkcDq+hATZgMa6v41awlfQri5TAPA+krPu7xXCW3YYA8d9+xuoLnmmAxa81Ui9SvBtPoUxCPwzwMpK/41nf0Rbx4/J/azKQLvCtBEhIfVBfZVxEPfQricZiHgfQV30YetLYajrFprnS2LRPUyhky1llkOKX0VcRDn4J4HOZhIH3FxyCe13pWAHhi2730RPC1WxAVLFis95q/muKhT0E8DvMwkL7iE9KefI2CCcjPCoDZOlghgZlnnVq04/iL4+HvIB6HeRhIX/Ht6aFgHssapGr9ZEt3L720AFrezfT01PQrP1yfgngc5mEgfcW3xqO0JboG1H4aj7lOUloYTCaymqbKXz091KcgHod5GEhf8S3i4XkJ2gJtc+1eGv1M8Zggva+xBmMtf3Hj8TuIx2EeBtJXfAvi9bS6FIVS+pmIt3tpb62ALOxNpS6lv7iX/u0ecriHgfQVH2ce6OK0qzTLmYiXJ4K5FRjapZZBMuiriIc+BfE43MNA+opvQbw+20qcYMoJ4q3VwNqBO43KS7ntfuQPkP7tHpZwDwPpK74tHypp0jLfzbPuxoNHBcMz87GeoTBSscpXE/H0KYhXwj0MpK/49kDc1RKRAvWzbTkvAi9lwNrVu08yqfSV1WIvQbwS5mEQfcW3WUvc0khnXpjtSs1YClSpDJb7htpqXuur06E9BfFKmIeB9BXfinRhNPa5q3LP55mWnQuPtI+I3AyHo9hXfYc9BfFKmIeB9BXfToclrZl3WZaMZ49nUmhiC8YaypgTdfsqtWRPQbwS5mEgfcW3bOlcRrN3cNJxWumzO3zuok20/8uimv+i8fgdxCthHgbSV3zLlq6+cq94nhoy8MABPnBCcxvIjCpmf4D07yBeCfMwkL7iW5WWw3J1GHPsxiN3PcPwGBKjYBuZB3018sCegnglzMNA+oqPSw9dVzsbh4YRsFiFukjB10mVrlS4fDURz56CeCXMw0D6im9VunXvtiYQagZe3qAyFRA3T8swL/9qfJg9BfEkzMNA+opvcek2qZMJoMuu0ri76lppHw93R8I1p6Lrq5EH9hTEkzAPA+krvlkt7l2yTijmFdjzgjaYIFNeo6ummv7ixuO3eyjhHgbSV3zLluaMraPB0LyPh9UQPI/jIxrn0qiO/tULAHsK4km4h4H0FZ+QLpVH4TbBx+j/d+YBnde05jaxzF76H7iH/wjiSbiHgfQV3ybTlMaZKQEuKcAiDTwNgjIbquZuc32VLbWnIJ6EexhIX/Htgbi2pUQDxtgNNdeRoE0XEGqq3prNz2Ye+EsQT8I8DKKv+HYtPazoyA7Nz6yl2RGqSodJpfhMSeZn0VJ/CuJJmIeB9BWfkN7EttUHQuFdmrl6h2plQK69opLkVL5a1OJPQTwJ8zCQvuJbtpSIWyODpbMCKznUuvvp5WZjlWFNvrrw8KcgnoR5GEhf8c08PDceRBN6GQu4nHkeeU0w7iOt0aXhX1Tp30E8DfMwkL7iq3mIvCbCavn44dr36fDsAZiIPbeVS/+LXvp3EE/DPAykr/jWeFTTPnVBRzFg5AR2pomtRl37/rPPz2Yt+VMQT8M8DKSv+DbFY1GtbR8Kp9W0G4+SobYzxlTzyvvbxPkvkP4dxNMwDwPpK7710urovSPIPBPxqDv47q/BR2b2spD9L3rp30E8DfMwkL7im9OSO1MxBOK2e2k9r2nRCPIiQy67KelfPT30pyCehnkYSF/xbW4pWV68xtmx7MB+lh7m1UEku1WZqOmrd1r+FMTTcA8D6Ss+IZ2mYXNcoOS7l5ZawYotMKpNNtzG+NWjFn8K4mm4h4H0Fd8M8dxyW4VBCiPwKgPaXAh1CTd23L/91aMWfwriabiHgfQV3+LSkydaKTCdz/IhzNBkdiiysOWlRdNfIP3bPdRwDwPpK75ZLbvN6PsLlMLjPD1k8HwWt0ieJFgml4966RNV+v8P4lmYh0H0Fd9aaeLJmAwEqwHzmViqY0HKeXKajW1+ZB7+v0T/I4hnYR4G0ld8m8TbFup5nDVW0fPycCPdd2fdMvdCNU9t/AdI/26lLczDQPqKbxPxWvPdLss+Dk4G7q7gI+1+uvOUnDD1+ZHT8j9I/26lLczDQPqKb354WnONcWbvcgMeebfSmB2m9daTEPlX5uH/IP07iGdhHgbSV3yr0tWbIhOo0T4dmi9o8+weGtTSEs5TPrqW/h+kfwfxLMzDQPqKj49pVbNvkDNS2lW6OZjsL61m7WslXe0vjoe/g3gW5mEgfcU3pF2FW5lQz8mQe1tw3tfCqrM1cR1EH81a+h+kfwfxLMzDQPqKbzceQjwzT1g57V5a5j4e4migzsodC+FXfvj/IP07iGdhHgbSV3wzD33sMk37xyD/TcTb3YdZKoCa2mTtLf9Jlf4dxLMwDwPpK74+PSTlStByVeDady+NiUGl5uTqLrP9AdK/3UMP9zCQvuKjH267XbUKbGfWUjY6A9MFfGUeSVvC9lHE4/9F+h9BPA/3MJC+4uOspa6WzGB3GessEGeoLBU6rcaVC2L+6AXA/yD92z30cA8D6Su+3UtbNuyjQ67nUUtJBhUHAs7KisPS9D+4xPtHEM/DPQykr/g2bKmTO5YBY38C9tV2V70bD3Yvudcli78K4uFLEM/DPAyir/h2OsSM2eeCJd53K40LvHKF3CSdAHUb9tWFBz4F8TzMw0D6im99xyaZJhMUPvPSpexWmnqHvjhvnqeu9lUrjU9BPA/zMJC+4ttgmpYzN7Hdd1g/Qbx1Fms1KJ5zKy1vqr/KluJTEM/DPAykr/j2AiBVMdddlpn+e9Pi0Cwt6IKb79q7y1dBPHwK4nmYh4H0Fd+QLovRSGASVeA2JxiVDpm7jbxsNv7KD8enIJ6HeRhIX/FtikfKuWcqoL5r8wl1/J/dQyM7L6E8eP0F0j+DeJrCPAykr/iEdO6OYm1C47NAPHMFNzXQkXHg4kLlq2tpfAniaQrzMJC+4pt5WHEfAamB/JdayoLQSB1YeqdehEn/4sbjZxBPU5iHgfQV395pzbW8rgV+Bi5x8gR+Ih61a7HMxl3+AumfQbzdGAXSgfT/Fd966SmdmPM5FI59PKwGNc8BymWturmj9FUQD1+CeJrCPQykr/hWpXGVVnfjoTkl4MN1w2KQDHPRWTqPr4J4+BLE0xTuYSB9xbdHLSbiyQeURAW47oNi7WXBMl2CeebGHy0Q/x+kf7qHmsI9DKSv+Di3lGiwCmRJerYeJqgVG1guojkvt57/AOmf7qGmcA8D6Su+3XgMXq1qA5wrnRcADRotAfH9C127z6+CePQQxNMU5mEQfcW3a+mmaTcbCYrUswKgpPOYVqFQzji9YeKvTof0EsTTFOZhIH3FtyI90akjAaHuVtorweaY4fQigs5ngdwfIP27lcYwDwPpKz4hvShxRWqwJsmu0lrB2BTmqraqqC7+6sKDXoJ4imEeBtJXfGs8FNtyIdDlDbhLhmO+7CNid54L0/osiEcvQTzFMA8D6Ss+Rjysy3SEms50aZwIrQuD941zddn/o3+A9M8gnmKYh4H0Fd9eAKTkMsmAyv7CbSWoQxqcsWGN3Vbhr+7w6CmIh2EeBtJXfHunNYp7tg5L9smQ16rQMio0G5PF3NJn19L0FMTDMA8D6Su+mYdaKf8X8ZjU9/GwOrTVxkaamD1JlvRVaomegngY5mEgfcUnpEsau3UuCn2sAUwuYJ079DaEF3vnrzbE/Q/Sv4N4GOZhIH3Ft8aDsSn7BF3JgVkVqs4GJye9nNK5EfkDpH+7hxjuYSB9xbfBNMN8tnbuOWYCdjFoKucSb1KyZYr1D/zwfwTxMNzDQPqKb42HHf9wN8+UEwLb6GDeOogV2WdDWTz/oPH4RxCPwj0MpK/4Nl2aUipzEExaC/hM8Kh9dx8zuwpxZvU/MMT/EcSjcA8D6Ss+Ib2PgE2yEkg706ULZTCjCZKNuYzGZl/FpfNLEI/CPAyir/iWWpKlVVqD3NoEnqXuprolUG195C6W5av34fkpiEdhHgbSV3wr0iouKP89zqq776ACdcwBns6TrSRjtfUHSP+jlQ7zMJC+4tvpkLK50oKS5+47lvF/y+FgVCxtFmb3r06H+SmIR2EeBtJXfHtMu4QQJUPfnceZtYS7QCsDIpaEnPugr2Yt5acgHoV5GEhf8S2IV1bJi2Qj/d86rXqs8IUgYvs/qnnoXzQev4N4FOZhIH3Ft+NhqaUu6kDlv0ctQ84KgA7WlFJqKuWzKR75KYhHYR4G0ld866VVkXwQJN49B3dXcNW2v8yZOJ/XtfgHSP8O4lGYh4H0Fd9mLS2vrXqBs1cL2Pqu0lIWuKShReoq4ys/PD8F8XKYh4H0Fd+QlsIkVCFLG8CSGtSxBFLL6FjFzf7iXvp3EC+HeRhIX/HteGhVUPsCw8rAPArUcnIePVFLaRSdf9F4/HYPc7iHgfQV31bT0soteQbzScCJaMNdHDCtmUbVpOUPLvH+EcTL4R4G0ld8e9SSVy48HebYJ0MWnGCFZBPee81ppP7Zatr8FMTL4R4G0ld8s1qyTyc0yI4ZOBNCW3YeBJitlnNPf5Fa+kcQL4d7GEhf8a1KV/c0y4CJuKt067uXTm3CMqlr6NL82RgPfgni5TAPg+grvs1aShVLTgXGGcfLExPU3ipMz1xy3410/aqV5qcgXg7zMJC+4tsk3ka4+2WHVtbuO/pCqLP+B/caS2Tk/tUDAH4K4uUwDwPpKz4hLWn2slKDlvqZiOcZ6sgLZJU8F+2KPf4C6X+00mEeBtJXfEM6i6gsht1OT+A6y7nrGLAopd6aqtBXEQ9+CuJxmIeB9BXfrqUXF515QJm2qzSiQWV3WOiUuS7aXcgfIP07iMdhHgbSV3yMeAwua/ccg2gBNzx+eDJoLGN5X0Op/wHSv4N4HOZhIH3FtyDeaLViGUB2Foifa2lPtQDO0neNTl37V3FpfgricZiHgfQV36p0EsIsZ+PQedRSeYG1MkF7lcSio6y/6KV/B/E4zMNA+opvl3iipXat0NA77C667E8VodrqWUbRlecfIP07iMdhHgbSV3wbTIMzqY98XrHgbjz6Ph5iz5Ay6/5Q58Kv/HB+CuJxuIeB9BXfbjxQSFbqUNKZiDf2QbF6aeCjrmKrdCxfZUv5KYjH4R4G0ld8G/LYyFlahmlpnuVDDK0XgtU9q7U5vP5BL/2PIB6HexhIX/EttUROdF7T9pJ599I8wMURUtMsMrDMz9Za8FMQj8M9DKSv+HaJV7UM3c0zz1aBrSVoCRmwi2sa3Gf9ajJNeQnilTAPg+grPhGNRX13HhMS9l2ky6jgZ384zaFtnju9z7ZalKcgXgnzMJC+4lu21BZmbQMyZwFmdjDenTWdaCmjJW1fXXiUpyBeCfMwkL7i22Ca1GQVTDDF9umwnLuOZh10/13lkmzi+MoPL09BvBLmYSB9xbc7vEFTlyk42Rl5UBe0ohX2n1rSptpp/kXj8TuIV8I8DKSv+OaH91JyS7tKl7mrNKcJlWR31YS6pNEq6Q9Oh/8I4pUwDwPpK74hXWXomRw21m43uNGANlMFNZ77bLi68180Hr+DeCXMw0D6im/HQ2q17n4aiu6GmjNOaNzTeYmIuEv4svHVtXR5CuKVMA8D6Su+pZa6e8GcIa8zML1WBs9tgZeUcx9pNx9/gfTvIF4J8zCQvuLbjYeTzNUHjGG2ke4EVbHBqJ1RinqaXwXxylMQr4R5GEhf8W1Ty3kHbpxg2arAK58H4ptwMcY5fe5T41/cePx2DyXcw0D6im+Nx+pGAxnkv9W0LB0qnndaybDWnOrEP6jS/wjiSbiHgfQV31JLjMNbyWBLzrblXaDr2I1HKrUO98z+2fiw8hTEk3APA+krvt14rOU2EKFI3o3H9Ar236ba0nyIOzf6C6R/u4cS7mEgfcW3xkM7Ju8FFBOffVoMDWc5VXqfF1vlbl/NPJCXIJ6EeRhEX/GJ6M6dRWjAcQlhf0zg3fenskiKiGD9qpWWpyCehHkYSF/xcRLvHKuRQm1NgJtNMM4MNiop9erc/wLpf7TSYR4G0ld8Ox3O6hNn3rW5bKSXlE0zC3QtNslXcvvKaZGnIJ6EeRhIX/HtdNimU5m4G+jlu/E467Q8G1Be2XNG+848lKcgnoR5GEhf8W3IIw7epXgB4/HDqRVouU/oMxOqIqby1YY4eQriSZiHgfQV3xqPVLL2fTwk3aWafVdpK6OBlr4SD+fkX43ilacgnoZ5GEhf8W0wDSdsxTv4pAQ8U4bGQ3cv3ajUnFzTXxwPfwfxNMzDQPqKb+/DE3LKZ8vhme+4+Vbwmh3WMmVfYvYnVfp3EE/DPAykr/jWS7fWu83dS4uX3XgkhJqrQ5JcVlqOk77aPSRPQTwN8zCQvuIb0rtfrrkRdD6ppdYdascFZfXsdSya66tRvPIUxNNwDwPpK75ZLYJzIW+kB53pNOi7l7YBM+2mo1LLqf1BL/2PIJ6GexhIX/HRatFUzsohM2u7Ss8OzaYDDWrUOCf1r1JL8hTE03APA+krvqWW6qQ69smQ5hnyeB7SemoGumSWYdmk6B8g/ds91HAPA+krPgbx2tplWfah8AxMHyODl4Kgfc7R5OzT+gppfQniaZiHQfQV34i2taa1/WP4b0PcyrsDcbFdqdPIOFZvnxVpfQriaZiHgfQV34ZLmw70vqDOM45GTI95eLKlZZRurcn46uWhPgXxLMzDQPqKb3Hp6TqcfCM99+mQfIGdXF7TQpm0jTW/Si3pUxDPwjwMpK/4NvIAJzt6gl2PF3DSCa2WClqprFF8ev3qWlqfgngW5mEgfcW3IY8io2qvkHYLvdsN2/W6CoHgwlQmtfwnVfp3EM/CPAykr/g2EY+HltoErM3zmBYH7O8yVM5YqMzS9KuXh/oUxLMwDwPpKz4uPcTc0xlZirYPhWPypnl1sIQVbfWu9NXcUn0K4lmYh4H0Fd+qNCVRbAqri53Go0C1nqGMXLLmhmX8xSXe7yCehXkYSF/xCek8EuUztqNJP3s8s0Jda/chgp20I+3C/QdI/w7iWZiHgfQV31JLTdh8Nuj7VLir9Nw9h+QJy5Knrofxv7jx+O0eWriHgfQV37KlIk18JRhsG2kvDm2IQM4di6c0Hb8amK5PQTwL9zCQvuLbJZ7lwqQG+b8q7VnAZ11AtWG32ebQv0D6t3vo4R4G0ld8azx6TkVK3TSPM7fUGtQ+FaaLT9XJhb5aIK5PQTwP9zCQvuIT0s20dMoEKf93PJQGPnKCOX3/Ox+HT/tqgbi9BPE8zMMg+opvd3jDbFFV0LE6cFoVaiOGlXfR5lqW81enQ3sK4nmYh4H0FR9Ph7nSZAX5b+nh7ArNUtlw+8yNyjT6qpW2pyCeh3kYSF/xcenhzJlJIB0XnNE6tJ4z7B+9FdIx0vxq5IE9BfE8zMNA+opvrfTStDuMXaXX9LP0kMFXWjBFdo+d8mT6KuJhT0E8D/MwkL7i44XHYG7LgbzvXhr7As9nW4sus84zH/S+R/p3EM/DPAykr/h2LU28ah0CbKPCPg8q7FY6QeaZzjOtmvsfXHj8I4jnYR4G0ld8Ox7WuqkhhzF1cy2rgKfeYHgaizo7ylezluwpiOdhHgbSV3x7ejitFz2XHQt3L13PbLzuE1yrts7J0/wLpH8G8SyFeRhIX/EtLj1KscIIo498FogrNO8IpVWrq3X8buSBvQTxLIV5GEhf8W0HAPXdMyuC7qMhMO9PLScDpdSLdB6o9Q+Q/ukeWgr3MJC+4tsD8Zby3C0z1FUK8OQFPva3OSllFdxF/A+slt9BPEvhHgbSV3ybiFfGrs/VAP/b49nqiUt3OSsB1CrPWT5ba2EvQTxL4R4G0ld83HpobTZdMP4bH9ZmOXs8B8xCiCWjEf/B8fB3EM9SuIeB9BXfkF6jWZq7LKczt3Ttk6ElcdBZExauivJVbMkfgnj7/0sQHUT/X/HtWloH4ZgGTZsDn3xp6zZA++ruXVjTV0XaX4J4lsI8DKSv+BbxmNaW1AIbMdqnwzmhmhE015UEyy7WX6WW/CWIZynMw0D6io/DpVtXHGm30mvtKq0JWmGCWutYXidm/Op9uL8E8SyFeRhIX/EJaZ66amaGVttupbVupP9zxukst9jdyLC/aDx+BvEMwzwMpK/4djpU556oHstwg4x5gifJx2mhJYlSS19dS/tLEM8wzMNA+opvVVrOcOlNs0jajcfIBnXR5rqijzGSlflVXNpfgniGYR4G0ld8W01rbLImgs3su93IDQx3H6JGyIOxevtqYLq/BPEMwzwMpK/49k7rv/5CGWx/AE5JobUxwK1z0rJLeP6LXvp3EA/DPAykr/i4mpbUhzgUs7mPh1ih+lww68hNU3JLXwXx/CmIh2EeBtJXfEK65FQ89QSpowGfK+m6azUM2SwL6Vz0B+bhP4J4GO5hIH3Ft146jzHTOvsORwfOvHtpxgml17zmrtqJvtoB4E9BPAz3MJC+4tujFu0jjdmgEraN9FlSW3cvLbOndl6Jr/HVwHR/CuJhuIeB9BXfLvHWeUabDOy/IJ62CW1XbTiL4xyx7AL+1bZlfwriYbiHgfQV3wamt1lK7g3yNAROXMBl9yHJ1Yovq62nb5A+zcb/fxCPwjwMoq/4RvQikUkJajnPtDoKmJcCNsZKTVZr6f9j72ySJEFhJX2VuYDMQAgkHUf83f8IA/UeZp2LiGEWxEpdbWGZnr2pqs9ogbukR07Lf4n+EsRDNw8d6SPe9bQspHHUAjmkuBe17LBHZ9DcU1h//xTkUWrpD9KfS2l089CRPuLds7TO2GoJMHLYzbSVwSysMoQ6zSGjFXqULf2D9OdSGt08dKSPeFd4tD44twTDNOxnaYMa1CAbjpZDWDXJo1lLf5D+HMRDNw8d6SPeBfFCo55nBWn/5pbGARZ7g5SzRusy6FV/+B+kPwfx0M1DR/qId8/SNUyMC+kybe/x1IW0coNIPWFnUbFHEY8/SH8O4qGbh470Ea+QjoGNYhWgSeuUHlZBtQYInDqpzZFfOS1/kP4cxEM3Dx3pI9754cbYYlOIVhiItYBNC6sOWSe28qI6/gLpz0E8dPPQkT7i5R5PDWmus3ly3PN41x1RMkbA1AeOsNfTPjIP/yD9OYiHbh460ke8ux6OWdefSoNqokDUGmgcu6mFQtYZetZfPOJ9dg+Tu4eO9BEv49KptZniYnidzSSJYN3I+jq0d2Cp1tDk0dLD/yL9JYiX3D10pI9419SStcTEHZLiKjxqFNAcAuQyJbdVetj4gXv4JYiX3D10pI949+IhnWLKCQrvZw+qCJWRIGPlgNLLtEeth3+Q/uweJncPHekjXiGtseck0SC2UvfK5byQXnVIjKaR6mxVHvVp7ZP5/x3ES24eOtFHvJyXHipZSMB1plV3VAaliTBnXRezOG3x/Z7oL0G85OahI33Eu87DMotSZJAR5454TKhjKkjDFIYOTvILpL+U0m4eOtJHvLsdakum63ZIoS2kW2kg3RpMK1XKyIT2ymmJV0G85OahI33EuzatbmMKLYYD7T2eaCA7iDek0K5FWhqv3vDiVRAvuXnoSB/xbhTvLKXs2R0zj7yQtgoWCkLQMbYfvifm/QDpz0G85OahI33Ey2fpadh6hUi787CGssroOiFKsTA7Zhuv3vDiVRCP3Dx0pI94h/QIUzoVGFXHjksL1Noy5JEsyqSW26u4dLwK4pGbh470Ee8e8dKUmsOEbDEspNuA2mcDTrmkyC2lV0Me/yD9OYhHbh460ke8c1pSq2V2XiAjLqT7BBm8GwIWzTTN1tXxB0h/DuKRm4eO9BHvCo8qgxoxJNqzlip1qBkHYNM8Sg/a7NXMg3gVxCN3Dx3pI97FpWc27dYhx0F7LF4Bo5GhxzSa9pTUXg2miVdBPHL30JE+4t0YDxTJfdXSVeeqpbPhXno49oo4GoFDrvyDwuNLEI/cPXSkj3hniI8WJiYEw+0e2r4ebrgnzlKrjXVzfDSK9w/Sn91DcvfQkT7iFdK9U1UpEXJLDNRsI70IX2XHuitKY06vXjzwJohHbh460Ue8S0sX6zU0hlmGLKKzgIZYgC1pbVIpPzuk8SqIR24eOtJHvIt44MC2X6RtFc0LaZJ1SOfdJJ6pk45aXy09/IP051I6u3noSB/xDukYtczawILuZtp1T9ScK4SuVuuImZ45LXgVxMtuHjrSR7yctdRKzS0A1ZaAJq8DOswIGsk0R2YU+wHSn4N42c1DR/qIl6ml2EZOBrouhUA9Vqi5D+B1N7S4PmN61QGAV0G87OahI33Eu2xp4yFoBkXGXtTSFSTmDgMzz3VG5/GsAwCvgnjZzUNH+oh3Uzz2JMdmDWh3Z1GbGSyOAGHEUEYoKfCrZlq8CuJlNw8d6SPepZY0soVKkAotpAsR1N4JZgthJApj5F8g/TmIl908dKSPeIV0kFjKDHuJVl5Htazz2kYXEGml21Dq8xdIfw7iZTcPHekj3lktecY+EsIY64AmIgEttULMOWnvYd0af/Eu/dk9zO4eOtJHvEPaeufeCrCumyHtfhYrq/BA07F+4xJKeDU+DK+CeNndQ0f6iHcvHpU4rTsYcE87W1o6VC4Gi+SyTu+Es/3gxeNLEK+4e+hIH/HuXTqmXkYuoLzHh2HMIFQNxLQmrKWR/sA9/BLEK+4eOtJHvGw9jJRtv3MEWad0wbBoDutvxcakHmITfTUwPd0E8Yqbh070Ee8aAGy3AIwJWrkBpRpBx+5uIVtlbNPQ26vBNOkqiFfcPHSkj3iXWlJtMa+juabth9eBUCfGdVJHnaqo+VlqKV0F8Yqbh470Ee92DykGYSOwuXcPlbi+4j6gEybFPGOmV8206SqIV9w8dKSPeJlaqhqHBEhpIx26rMKjDCizWwzSksVfnNKfg3jFzUNH+ohXSKdBEZtNSLkb0Ko0oMa0Co9ci6JkE/nFKf05iFfcPHSkj3i3TqtI4IAIpdYBZFJWLU28Co91amsLyPyL6+HnIF5x89CRPuJdf3ikHuMc6z7YFKiHsQoPS2BWsARqo5YfvOF9CeIVNw8d6SPendKme8vQBJpWgGJNe1FLBmuzhp5Drqn+AOnPQTx289CRPuKd0xJbHlMzjNF24dHXeY1kkCXauhx2XFfHHyD9OYjHbh460ke8e8QjwV4lQW57FK8GAW3UgKOFWmKeVH5xPfzsHrK7h470Ee9q6SbrhpgIqpQORAtuy7HDHKUOthr3TKTnSH8J4rG7h470Ee/cw9o6hZ37N0OgVTmD8r/bYiqhipU4f1BLfwnisbuHjvQR7+aWhsy8x3iwKgNl2cOWEkLYp3emsUD/QeHxJYjH7h460ke8s1qq6gzFgNK+HuqMYDwKNKEYw2y5PGtqoZsgHrt56EQf8a6ZlhuaSoYca99BvAQ1DFxlCI84w8RB8p7oL0E8dvPQkT7iZVraZmAywKT/Ih4DtHGBWmjOWqJEfBXxoKsgHrt56Egf8S61NGvXEfa25b2oRaTsRS0T5qo7Ao+GCV91HtJVEI/dPHSkj3h3O+wj2R7gEXqtQLN3qBT+1dM1Mq87Y/wF0p+DeOLmoSN9xLtmWguymw/BStZVeNAqPFIXaKmPwX30xK+aaekqiCduHjrSR7wzDxOSBa4wxFYtHWUhPYMCF04pVm6tvnrDo6sgnrh56Egf8e4NL6RueQSY/5ppA+6JeIUgaFGLe0PcMz+croJ44uahI33EuyGPJZQkjDBpxoX0HsUrqe+p6ZJx1ojx1fgwugriiZuHjvQR77KlYkNqWEgnKkCcw6qq64CQE2msRfpC7z3Sn4N44uahI33EO6slhlLYDOJYH0Sr5lCO63oY/w1Mb4b9B+bhlyCeuHvoSB/xbq1FmTxMBfrc79K5Jah1FBgNOdmsZaQfFB5fgnji7qEjfcS7Ubyo1gM2KDGkvQOAwVIVsJyH5DjE8qsgHl0F8cTdQ0f6iHfXwxn7Kj0SaJwE64qoYIQJRNY5HZMq5h+8eHwJ4om7h470ES8zHrtFXALMmfu6HvKCu1mBxXJdkHdM+dX1MN8E8dTNQyf6iHdEdww1kgLXsGc81gnWBaF0nVQKLabae6K/BPHUzUNH+oh389JDSNWGAKc0gOred5iKLKRFaxeSYK+WHuarIJ66eehIH/HulF7HNBtliFl03w5tIW0EOVNBGauQHq9SS/kqiKduHjrSR7x78BjdrFOBkHZjC66aowYpgKzU5oK9lVdvePkqiKduHjrSR7x88JiYOVcQY9vTaRhqpQq6mNapjUefP0D6cxBP3Tx0pI94NzA9J06xMFiu63rYygQZ1GDGxGOsb9V+gfTnIJ66eehIH/FuisdoEjpnGG0KUM4FLDaCSjO1aCNReeWH56sgnrp56Egf8XI17c4t9QppYAJatTNIpAQ4jEsPbabyanxYvgriqZuHjvQR7wqPUCnoTkrnHcRrWUFmUTCWYCqc53xlHuarIJ66eehIH/GuT2vhXIZFsBb+ddOuWppaAw6zGcaw74g/QPqje6jB3UNH+oh3fVo5phz6hFbSv4jHKqMNA+wxS3smHq5T/D3Sn4N4Gtw9dKSPeNcgHlurdRJYJQaiBXetfXGtEdc3nDv/AumP7qEGdw8d6SNejuK1UXhVGq2jANWSF9yDYJiqhRSGyKsG8XwTxNPg7qEjfcS7U3pYoGQIJUoFGqugtmINJMRYNQUe85V7WC6CeBrcPHSij3j3hjeT1BwRpPdVd8ypoKwEann9G2LL8dVw6XITxNPg5qEjfcS74dJURmitgA6OQGki1FINxuy5jVVm23hVSpebIJ4GNw8d6SNezi3NNnOtuyF8AgkWEKwR8ighW2w7i/cDpL+U0m4eOtJHvBtMwxGnJQS03oAyI+i/MdM0g6XZZm2vRvGWmyCeBjcPHekj3t0Oi9WEtk5pHGmd0nlAFVofsRZKFHrhV354uQniaXDz0JE+4l3hUbFhot1CywEo5ghWdhpv5riuh6hmv0D6YxBPo5uHjvQR7yIeOAxLN6gDDWjP4xWtA2RoKSjr4thejTwoN0E8jW4eOtJHvHNappQZOoLUVIDQeL99DDDcVnTsLYdfXA8/BvE0unnoSB/xbiKeZZk97ME0cxUevODWMgLEkrDXninyL96lPwbxNLp56Egf8e6U1p4M04R1HWxAtSYwsQZhEIacbV0PX3XTlqsgXnT30JE+4l3rodRelAhq63PPLW17yGOEhCHmMhFLfjXGo1wF8aK7h470Ee9ePIYkJgkwrFdYZcZeERcERhmrji7YI/7gXfpLEC+6e+hIH/HuXbphb6wCSW3uRzwBWfUr0JCQa+mlyS+Q/uweRncPHekj3hUe2FCoTihm63qo5V9SWqDNbMq1zvUfPEKab4J40c1DJ/qIl3VH4rF+QeYe1+0w07odjgoiec87yDOkVw8efBXEi24eOtJHvGymLYaSCPIqQFbdgRMsjwZkeVKeyO8m8fJVEA/dPHSkj3i3mlYUi8QCJDtbGpOCWiCYFgauQzrP+co85KsgHrp56Egf8a4/fJRsPe+Z/7iQzr1BnWH3ArQREW0avupp4asgHrp56Egf8e6Unnviga3roMkEGn2ChhYW4THlWSLxs1G8fBXEQzcPHekj3jW1YIwoJQNGDLvzcN0MmRliZJu1FmL9xSn9OYiHbh460ke8W6c1YtdZE6RGO+LB63poXMGk9aqqYZ3hP0D6cxAP3Tx0pI942R9e1zWwNdA5E1DnAbWvi6L1HmeN1ov94pT+HMRDNw8d6SPeXQ97GEMQgSnvtRbW97SDCottkyQhY//FI97nIB66eehIH/HuesiVaW85zCK2Co/SoU5TIJvdUikp1F884n12D9HdQ0f6iHe1tLGlnARq2kMe8+4AoCmgGGrWoMbt1awlvgriobuHjvQR7wzxTJOCRBi0G8R7tnUzxAmIFDSQWYs/iHh8CeIldw8d6SPe7QBIrDmPAYFbBZKUoVqtsHSrI0cp6RdIf3YPk7uHjvQR78Z4tL6gDhOiigBNzGBMAaTZujVqScavrodyE8RLbh460Ue8Sy2VOaaoQau8iMa6bofRCrReNPZRdyrvPdFfgnjJzUNH+oiXfviqlRe+kEwZKNgupdP6iodwm7UwvsqWylUQL7l56Egf8c5pya2VaQ2mTF1IzwySSSHyCIYWh/VXQx7lKoiX3Dx0pI9457RQnlYsQ+FdSnfqoDQQMtaiswyt9Op2KFdBvOTmoSN9xLvCI9mql+uEkVF3EE9X4UEZUtOeU9Ra6qvdQ3IVxEtuHjrSR7w7pa3OGAZBqiEDESaoBRtUKpxqpjL6q4l4chXES24eOtJHvHvxmDmr9LYq6LIKj7BOaWHbozxyy5hGmOEHb3hfgnjJzUNH+oh3z9KxDpo5wSxsewdABkvJICdKKVFXHb9A+nMQj9w8dKSPeOeHa7HRYoRZ0+6mJQQpSItwGoZTG4dfFB6fg3jk5qEjfcQrpCMGaxgHyNyppRR4lSB9L19usyzabZZfWC2f3UNy99CRPuIV0nNRy0yr0jDa18MQ1s1wGnDuiDq5ML0K4slVEI/cPXSkj3h3PazGfRaEPvKqpU3WzbAYQVufWYm15h+c0l+CeOTuoSN9xLvCI2gTjhXQxio3aC88jCnD5Gadq+G6PP4A6c/uIbl76Egf8bJPq6eWQoOedCM99krP1qF30TJyIIqvkNabIB65eehEH/GulBZcV8I2IUZJQBoMjHBHPFCwoaI+C+LpVRCP3Dx0pI9454dr71bnBLUWF9KzQx0lwgz7sZrWvXG8CuLpVRCP3Dx0pI94mS3N1UYKEPrYnYcVweKqrCeLWSKkVYT8AOkvpbSbh470Ee9uhxZ6LXOApD1ryXoEk9ihqdYRYiDsrxa16FUQL7t56Egf8a7zMLfA6x4IJec9+H+G/YYnYJyDGi41ph8g/TmIl908dKSPeIc0hSYjI2iktNdpCVQJFdqIY5Q+ZLRXSw/1KoiX3Tx0pI949+LRkUYbDTSsMpqk5wV3S9BVcC6sZ36WWtKrIF5289CRPuJdn9YCeFieMDUTELa9OzztB+ogY8yKUl6llvQqiJfdPHSkj3jntKgyzhagjN6BWhxQOS7Cy5Q0Q63JfnE9/BzEy24eOtJHvEK6VaHZq0GT9UGtCWiPGaKkYswjUX41ilevgnjZ3UNH+oh3tTRNYvrnh/MqN2QVHtoTAtYpZW+IY/pBLf0liJfdPXSkj3g5ML2NfSKDkJYdxGOoYe9dzjwkyypHno0P06sgXnb30JE+4h3S6xiOQ9IesSTrUlgb1PEvjdcrS5m9hfIDpD+7h9ndQ0f6iJeGeM1RVSFYiUA9CZgFBYlp3Rv7HLM8mkyTwk0Qr7h56EQf8W730DTL/wb/Y9nP0nlVINhoFR9YDVGZXy09/C/RX4J4xc1DR/qIV0jjqJQkJLCZFUh7BQm1QpHSMcXQkX5wSH8J4hU3Dx3pI942APTIc8C0uE5pKw202YSauFJcn9we3Q7/IP25lC5uHjrSR7zrPIyjNe4CKS+QKegqQYYytECr7OjUW3kU8fiD9OcgXnHz0JE+4hXSXY1T7xNsVAFK2qCW3R/ezLrMamM86g//g/TnIF5x89CRPuLdg4cM6nknpfveasGzgVgyiJVoXRhT5PooW/oH6c9BvOLmoSN9xLvUkkitlgqEVAvQjKvwWJSDph4sxkKNf1F4fA7iFTcPHekj3vnhowbKpey4dAfKuYDxfvbglmKMjexVB8AfpD8H8Yqbh470Ee8e8XBk6dygUE1AIrSq6jJA82gZB1pIj1JLf5D+HMQrbh460ke8QrrEluYIDMijrVo6RbAWwm5qIY7rBxYfpZb+IP3ZPWR3Dx3pI14hHbQHzKPDsLLj0jhBSlaYMWCoAYXGD07pL0E8dvfQkT7iXVx6JstzJKiN0w7iIegsCRovpjWp1lfLh/4g/dk9ZHcPHekj3s08KKtYFpTFcBhAsWbQgAgmui6MofUxf1B4fAnisbuHjvQR796lh0mhOaAULqvwSA1kb/PMvemIwqr66sUj3gTx2M1DJ/qId7dDwx5VDHqjRXRgAc1I0HJe5/OIMbdXQbx4FcRjNw8d6SPebbXoZIo0oY5/nYd1z1oaBdRinOmfffioAeAP0l9KaTcPHekj3gXxOBiFzBACIVANbd0T1xVxoIZCmduqR36A9JdS2s1DR/qId+bhYqZqIZh5HdVEout2yGMvuZBo0nt+tfTwD9Kfg3js5qEjfcTLphYOxTKC4Q7iZTKQf6tpZxYtgWOpvzilPwfx2M1DR/qId9nSgi3NGaEU2Z2HNMBCTDBXad3jZMuvdg/9QfpzEE/cPHSkj3g35DHmVWwkg8RC63pIaZ3Si/BmPFOILVH/wRvelyCeuHnoSB/xbuRBLjKYIsxpFSgigqAYmKVIyNmQ5QdIfw7iiZuHjvQRL2tptKiKMErnPfIggrEyyCo7qiHxlFfmYbwK4ombh470Ee8iHpx7atbB5lSgYA1qSHvWUltldGDW8ItT+rN7KO4eOtJHvIx4tDJSCaDbYKE5JlixBNZi6GzSFB8tH/ov0l+CeOLuoSN9xDurhWQyrQN6Eb3OZpYCltv/pPHqmHkx9WrmQbwK4om7h470Ee9aD3OamIqsS2HY5YYW0FZXHVKq9qaRxqshj3+Q/uweiruHjvQR7148OkZUjVDjrqVZMtRhBoxZa815YHjVTYs3QTxx89CJPuLdg4eVURJWKOusXqV0iyCFDapZox57jviqAQCvgnji5qEjfcQ7p4VD15YCzD2xlEpJIEwdkpY2pJsEfXU7xKsgnrp56Egf8e4Nj7TM2hiG7rojFQKrtYFkW5XHnDE9a9PCqyCeunnoSB/xrpmWi6ySucLiugGNqKuopoV0yDh1TJbx6naIV0E8dfPQkT7iXWqpD+IcKvRZFtKyDmjLNUPhLnOQzd5fNbXgVRBP3Tx0pI9494ZXJtHMsi6FfdXSrcc9On0C47A8gswUX408wKsgnrp56Egf8XKdVm9aNO5MRwUKOawyeh3a61pWep3Yyqt1Wn+Q/hzEUzcPHekj3rUeVi6GOle5Qet6OFIGNQsQepk2TKP1X9TSn4N46uahI33EuwZxFU51dJiNMtAeylttZMCuQbXzTPyLWvpzEE/dPHSkj3gZl660aosKaZY9xaMP0NoZ1hWxjpBCHPVVEA+vgnjq7qEjfcQ7pFUErSZouhvEWxhQV80BLfXde1hDfBaXxqsgnrp76Egf8S6IhzXPlgf0uCfTaNedX8rr21g6aqw5/iDi8TGIh//+8B1pR/r//H8UHtNqsQp9L9Wi3AhEpEFkSUX7sFVq/wDpT+7hQtrdQ0f6iHcZjzkTiRossgkoDYEqq6BOgRNN6T3lV9fD9P8O4i2i3Tx0oo94F/HIXZtWXIXGOp8JG8Le3AJKpCN07ZRfpZbSRRBvIe3moSN9xLuIR0budUTAyBNob2uxIAy5BYuMqjXrD5D+Ukq7eehIH/FyisfsEkkg1RHWKR0T6BwEJas1ZCnZfnFKfyml3Tx0pI9457S0aSmmCCHuKR51Kqi2Bkkz1Vbnkl/dDtNFEG8h7eahI33Eu3VaOmuloTA57wXie9syB4MwkyzWVzEdXg15TBdBvIW0m4eO9BHvsqVNxKRHIEoK1KfBqp4NUk+rFMGSiV8NeUwXQbyFtJuHjvQR707pFEuJnEGLrFp6TF5fhQaoXHMOAaW8ypamiyDeQtrNQ0f6iJcjD3I36w0sJgPSWtcpbeurWRSpFe44f4D0pyAehujmoSN9xLu4dLLaSOqqNP69eOC6Hs7aIbGqDZqTwi9O6U9BvIW0m4eO9BHv/HDpoYRMoJIX0pYZLGCFjpGmSl+19Ku4dLoI4i2k3T10pI94l1oqzUbf24Ywr3LDSFbhUeMeH9Z7CaOWPt4j/TGIt5B299CRPuKdIY6lxZInmPA6pfeyOJ0TYUQKsdMcZf6g8PgSxIvuHjrSR7x7xEOW1mOGwdqBKq3zuocIcewWqTKm6Q9SS1+CeNHdQ0f6iFdIpxIxT5p7x/IqPLohrGvhWEgnXAf3sDRfbWqhmyBedPPQiT7iFdHWJPPkDgmHrrojEFRJcdUdmrkl6TW+6mmhqyBedPPQkT7iHdIj1dhyAZyKQLEj1IJ5FR+L8xhG7vwLpL+U0m4eOtJHvK07Rl9MQ6q66o4yAmjiCo3UWh8yGr568KCrIF5089CRPuKdeWi1FZ4IlnECNa1gjQTWb3rmPVeMyi9O6c9BPHTz0JE+4l22tBL22gRi0bGQrrTuiXvqUrE0Ku7Nh784pT8H8dDNQ0f6iJentPQ+LUI0ESBR3lOXBLJIFApzZnkV8aCrIB66eehIH/GuT8soUuMErHvIIzUDHaugtjlHmERi+ZUfTldBPHTz0JE+4t2LR6aIqRo0w7jKjcBQtymerOa5ipGA8xdIfw7ioZuHjvQR7woPlsStIAjv7Z2YBVR4AiKFKMxZ46vxYXQVxEM3Dx3pI95FPFJtXYIAm/FuPSywe8IhxyBzaV2fTcSjqyAeunvoSB/xCmmOLSx0C0isGShQBimpQi8d68xcLb/qpqWrIB66e+hIH/HuelitxpgQeGADii2Bjd6Be7GWjadi+QHSn91DdPfQkT7iFdIxdS6lG9ged0A1DVAt65RONa7TGg3DqyAeXQXx0N1DR/qId920s8embUDTsgoP/DfzgBDa6CP2iQOf7dPKN0G85OahE33EuwcP6tG4jFVorCsizVZBW1OoWtl6jlHrq0M6XwXxkpuHjvQR71JLPZUUzaBoXId0nAKSZ4aOJH10HqKv9njmqyBecvPQkT7iXTNtiUUmE1jaWy1SwPVVZ4h51FVz1MrP+sPzVRAvuXnoSB/x7nYYZsmZEXgxvAfTrNth7AlGsUmrxsbybNtyvgriJTcPHekj3hUejSLNItA4r1o6lwhaEkKOwyprKPbsDS9fBfGSm4eO9BHvHjwoxzZDh0E7Lp1lXQ85KfTCJJFby/PVRLx8FcRLbh460ke8KzwQu1qbICGswkP2VlpZcLceBmppVfOrbGm+CuIlNw8d6SPeDUzPwoPKhME5AnGfUBfMgLFZbzMnlFc7APJVEC+5eehIH/EKaZIyUxoELe8gXk8JRMaA1iJZ12az/+Jd+nMQL7l56Egf8bLw0CocBpQ6/jWIV6g78VHa+oekCaYfmIdfgnjk7qEjfcS7d2lb1HBA4LoXiFMPYNEYYlxV9oyr/LBXg2nyVRCP3D10pI9419QSue2992AV9x5Pa+t6uOoQnrM1Hmn9/FWDeL4K4pG7h470Ee8m4qXWy/YMC9UAFOoAo1WH5MQ91BKaPOumzVdBPHL30JE+4mWfVmslWliVRliFR+MI1qoAZ8mr7pjVxqsVceUmiEduHjrRR7yrOziVuRiGEhfMNFKH2mhCSVpaToVCeFV3lKsgHrl56Egf8W6rRa2pDhZYFUYCwrmK6rwO6VitK42MWV+llspVEI/cPHSkj3i3AmCilRAJcBcfNGSCshSQQkgz6wzhVTNtuQrikZuHjvQR75pphTtqSmD2zw9ve/fQGBAojkgxrhP71fiwchXEIzcPHekj3pmHPIuushlS4Q7EJquWngNi7qVzrzPVV8/S5SqIR24eOtJHvHvw0NYSsQJvK5ywpnVK647kqQ7lnIO82rZcroJ42c1DR/qId0jPOVLaybsR9u4hSquMDuvQXpdGkVYxl1fP0uUqiJfdPHSkj3gXl24kgZGgRjagmuNC2vZ0aeMqAdvo+QdIfw7iZTcPHekj3g2maRNLqOuUXqXGuh7ODJa5wCyb9KLc+VUHQLkK4mU3Dx3pI94F8dpMqVOB3GoBGmWd0lYJugzLrVDL6Qfm4ZcgXnb30JE+4t0jXmLrNWYoVVbh0QxBsDOUktMYsZXF/HukvwTxsruHjvQR77ppJc2eMIGljKvwIFq1dOvQWLClzJXmD2rpL0G87O6hI33Eu8KjtKbbZUEcBERxgiI3wC61W6Cm81VTS7kK4mV3Dx3pI94VHmGOoQUh0EiwF4aDzdoghcV5KQ2tv7Ja+CaIl908dKKPeJdaslgZu0Eru5QmXESPaZAHl1mD9kGvIh58FcTLbh460ke8NA+D1dkzpNQEiGODGltdhJP2PXCglx8c0l+CeMXNQ0f6iHelNDXquhieudY95FFhW+SQU6p7cung8KqZlq+CeMXNQ0f6iHeltGJvlNYpjTvYgRShcu+rqI49laij46sHD74K4hU3Dx3pI97tHsqWUxaBzGlPl+YJgs1Acgsjc51RXjktfBXEK24eOtJHvBt5kLslawWm0Z5bWgRM9yu1ccrBZBK+ikvzVRCvuHnoSB/xzmnBXkYpHSoVXddDaWBx4rotikwe2of+4pT+HMQrbh460ke8e/GwpERDIMVJq5YuC2nd3bRNqWcOXPOrUbx8FcQrbh460ke8ux5yl0JcoNGU3U27B6ZHgYndlGewEn5xPfwcxCtuHjrSR7zr0+qxameEXLUAdWKoHSOE2UJB1dzkVbaUr4J4xd1DR/qId4VHDiEqR5ic1vVQA4NwLmDYpAXNY/IP3MMvQbzi7qEjfcS7F48qM7AIWC2r8CgWQJAalEo5RitcfvGI9yWIx+4eOtJHvBvjEXPLISPUJnvIY1RQXN/G1nUE5DrKq25avgrisbuHjvQR73YAlMwcbDEc+kI6UQLVPiEj4WCxGu3VKS03QTx289CJPuIV0SXPEHLswMPmTkvXHcQbkNYBPYuOwfoq4iFXQTx289CRPuId0syK+0XahMu6HWoBGQ2hsypVrVbaL5D+Ukq7eehIH/FyyKPFUXIBTbXtBw8E63XAKmGblSI2w6s9nnIVxGM3Dx3pI96V0kijkWyQdxCv4DqvrQdQDjnXUFrPr0bxylUQj908dKSPeDdd2iTpxArIKEBNDWpuCmWGJD3EHuwXSH8O4rGbh470Ee+ypRwHt7pO6YkRKJYMEvsqqPMIrVDCKb+opT8H8djNQ0f6iLdbLTrZHkfTa19IpwK2c3lZRWIref37ao+nXAXx2M1DR/qIl00tq1ptaQ9M36kliuuUTvYPbhJtle3ZAnG5CuKJm4eO9BHvaulVLA9RBW3SNsgdatnVR56DeuwzzlfZUrkK4ombh470Ea+QVkyFODDMSnM3HKZVeMwMWKzH2c0mvdrUIldBPHH30JE+4l2DeJ6zcVIodZ3NlPNY18M2YUmtjRKQ8Aen9Jcgnrh76Egf8W66dOh9akmATSpQyhO0hgizpdBQp+Zno3jlKogn7h460ke8cw81i+aZoA/ZE/HC7g2vAWogbiZlj1v6AdKf3UNx99CRPuKlId5G4D6hCu9tyyOD7sk0zFnTYERrr5DWmyCeuHnoRB/xrgGAsmTif2ssBlBVBmu4io9QokpjjvzqdqhXQTxx89CRPuIV0h0jVxJbdcdAII0GNrtCMMSgFGN51nmoV0E8cfPQkT7iXWppVdKjigDX3QAwZAeWqAFKzzOHYbG/WgGgV0E8cfPQkT7iHdIcY9c9kybguh3K6GBcVmWNoyyg+eHIA70K4qmbh470Ee9GHkhruTcE1r3Vgi2BllLAcs26Zzyaph8g/TmIp24eOtJHvAviJZI0awD6F8QrZRUelmyPXuqpVI6SXk2X1qsgnrp56Egf8W4iXrRWZUYQ3IXHmKvm0DqAcU8OExXTX7x4fA7iqZuHjvQR7wqPnFERDZpl28/SFSzmCH1O1NjmqO3VyAO9CuKpm4eO9BHvkG57eFgIEGoqQJXHKqNnBYnEYoapy6t1WnoVxFM3Dx3pI14OppFUlGX3aXWgxBlsoELnuvgudQT7xbv0Z/dQ3T10pI94F8RT7rMbrgq6revhCAK2QIape2K6MNb+g1r6SxBP3T10pI9416eFGqpNhCZhN7Xs6Qc2CqCQlVkl6E+Q/uweqruHjvQRL/d4tthyJZA9j5cWwKBtIGiYI85A1voPaukvQTx199CRPuJdXJryv0lhe6b0BDKpoLVUwJBKTCmzxkdBPAoXQbwY3Dx0oo94dzvssXMzg9DDOqTDtD1ILEOadZZhOOp4NMXjv0R/DuLF4OahI33Eu4jHSKO11CCQ6nYQE1RGgyxG0vLQnh9N8fiD9MdSOgY3Dx3pI949S0carSyQp80IlDqCxRRg7mfqVOuM9miKxx+kP5bSMbh56Egf8fKUHjanKQSteyLeTKCTFIyH0GwhZfpBKf05iBeDm4eO9BHvTmluI9DsMLEloJ53tnROCClO1EaK5Ren9McgXgxuHjrSR7wcH1a4IDfgFNpG2kDSIMDagiQqufZH5uEfpD8G8WJw89CRPuId0pqEyjqgLXbZ5iHupYcRkkyhMUMr8xfXw49BvBjcPHSkj3jnh6eQQq0NUtlrLTqOVXjkBkWIWVh76L94xPsYxIvBzUNH+oh35uGYhRUzIE8FyrIn4q2L4ugtY0K1lB7tHvqD9McgXgxuHjrSR7xrEC9tVdNtQP7XTYuroFYKGVr6t/Bi1vGqqeUP0p/dw+juoSN9xMsdADyTiYIOXbV0SPsRDyeUxIIhzTjyo4l4/0X6cxBv1fWOtCP9v+LdPi3rLcxMgDllIGIFISHg2jDUqBrtB+/Sn4N4Mbp76Egf8e5duhvikLIO6D0mndtcp3RT6LG3WRHX148axP8g/dk9jO4eOtJHvIst5WJpt4UT00K6RQWTttdrZZx7xuO0R3FpijdBvOjmoRN9xLv+8DE4yp6DhxoX1ruZthjDoBAwUo2hPmqm/S/RX4J40c1DR/qIdw8eMeeubYGc9xQPLmXPd1wndW5zhhhGeVZKx6sgXnTz0JE+4l1qaZXKwUoHjIZAVgSkKcIcO4ZnZiE+Gh/2B+kvpbSbh470Ee8WtUQuIYvBqDz3Oq1Vgsw4/71/pNgp6qvVtH+Q/hzEi24eOtJHvLsdthqa1VU8V7JVeMQ9wCMK5D64RbauVX6A9OcgXnTz0JE+4t3A9Jlz6j2CtpJW4bHbaiM3WCf1RMu9UKIfIP05iIduHjrSR7wrPGTElEOF+W/kwR7/X0tmiJU4K3JXfBXxiFdBPHTz0JE+4t3c0l5J4jZZFsB75EEDnRwAWZOMHtfnL5D+HMRDNw8d6SPexaVbKC0thssoBFSigqZJENVsbwAYUV7FpeNVEA/dPHSkj3iFdBilNw4Gg/ZRXQuDaVpHda899MlT5qs+rXgVxEN3Dx3pI97V0qmFNOqqoEPdm1oW0nW2Ajhro9GzLtzfI/0liIfuHjrSR7wzxDvHPFGAeY/izSbrlK4MWlCp00SVH1gtX4J46O6hI33EO/cwxcQmBH3sd+mBi+aw7ojV0lSJLcT2qps2XgXx0N1DR/qId3FpYg0TKwRcFTSFUMGQBjSTnHDEkfqr6yHeBPHQzUMn+oh3zbScCOsMIJJXKR21gWA0kGbRSh/vli3/l+gvQTx089CRPuJl56EN7JJgYokL6drA1pfQcRRLMZbSXnUe4lUQL7l56Egf8TK1pDUUXnVHSuuUTk1AsfFCWmaoiFnlF0h/LqWTm4eO9BHvnqWj9phHhpJZgFgq1BInhJJnoixh0qtnabwK4iU3Dx3pI971h2NLE3uAXhMB6UY6UgWWnVvSBTa9CuLhVRAvuXnoSB/xrvAoMUvuczFMe+RBnWAy1x2xYJzdRqn6KoiHV0G85OahI33Eu7j0KjMsyCqeJWegva1FNe2xeJIKIePo8wdIfw7iJTcPHekj3j1Lj9JLax3y2IWHBYU6uwDXVHNu3Up6NZgGr4J4yc1DR/qId7V07qGzBhjIezVtjyB9ndLUKGXVRqKv+rTwKoiX3Dx0pI949y49e2gjGuynjQXyKkFqXbV0STPm1DUL/aLw+OweJncPHekj3hUePa9zOk8Yuet2DwdInAV6kFlaDljDDx7xvgTxkruHjvQR75COnSQQQ1JeSCsTWJ+rql6nc+xhjFx/cEp/CeKRu4eO9BHv9njOZtp1x+9WQU2jJhAsZW+Mi4VQ2PAH79Jfgnjk7qEjfcS7bGkUIS4NpnTbA9MD1N1XKyGqdolpzlfv0ukmiEduHjrRR7w7pHtsVFfdIRZ3T8tQUJsIDTGhpFKkPtof/l+ivwTxyM1DR/qId6V06KFo4F1yrENa287+zwix2wipBsTyqgEgXQXxyM1DR/qId6d01FRX1Qw68kJ6NgRpPUG2lmrsPEN8VUqnqyAeuXnoSB/xzmmpVmlwgJZC2H64gA0SKLm0GDmsSvrVg0e6CuKRm4eO9BHvBtMU4xhbhJz2tuWN9LoUKoQmdUhZlfZ8NZgmXQXxyM1DR/qId7V009RrZihhb1tuOmGxbPv9o4sYU6yv+rTSVRCP3Dx0pI94WXh0bs1W4VEGrlo6K6jUdUesGCtKkJRfNdOmqyAeuXnoSB/xdopHtqkDJu/xYQMXzWPmPTo954i9zGcT8dJVEC+7eehIH/HulOYSqswBqe5RvLIf8XgMiDpnEhqplF+c0p+DeNnNQ0f6iHe1dF7lcpMEnImBahhQ93Tp3bxVZyqx9FeppXQVxMvuHjrSR7ybW0paVtFMUDvqOqXzAJ11AvbecpDYens1ES9dBfGyu4eO9BHv9ngODr0KwYy9A5VRFtycIZdapq57o+QfvEt/CeJldw8d6SPetR6ajFabQKtRgCYhiLYJI4VWuGqW9mrrYboK4mV3Dx3pI95tagmBc9kDeDFPIO47tiQKXUdDVGsmr2JLdBPEy24eOtFHvKs72sQYFscReUeXSgQbo8OIjakU6/HZ0kO6CuJlNw8d6SPe1R2jWwkBYQREIGoB1oUxwao6Ro9t7OfpHyD9pZR289CRPuLdKV1LH10qyKxpT+IdoBUnJM6hilaWZ4ta6CqIl908dKSPeDmYZsSEGICVF9K6N8T1PqHUaqwpNrVXt0O6CuIVNw8d6SPePUunElIbA0pvHSiODFZXQR1TKhpqCjm98sPpKohX3Dx0pI94N8VDa6d9Sve9o4VWHQ01t7HTeHkUKVot/QDpz0G84uahI33Eu9QS5twrT5C0p3h0IlDmAIOSGcckOl/1adFVEK+4eehIH/HSaeFYozEU5VV4tNhBtXeIbUztw6KmV344XQXxipuHjvQRL9daTOQw11/DlN2nNRikM0HqmCjnGQb/4hHvcxCvuHnoSB/xrvBIUnskA22ylw9JgjqHwsJao46oVF6ttaCrIF5x99CRPuLdPq2JU0rJ0GxPlx6zQ9UyIYUiFAeum+MProdfgnjF3UNH+ohXSM/Oc+FrUCVGIOt7BwAKYC4jtLjf934Q8fgSxCvuHjrSR7w7pQ1rGdJW4WGr8NBUQawZJFWbg/KY7VUHAF0F8Yq7h470Ee82tbQkGdf1MFko65TOCbTauh62xZyqSM+vTul8E8RjNw+d6CPePXiEnEJqYZ3PxrvzUEHCQOiiNkRrpPHqWTpfBfHYzUNH+oh3Dx4FLZISxJhWKc2mYKUR1DApxMw9xR8c0l+CeOzmoSN9xDunZUqnEftCujagPc9DKdg6r7VxKn3Pp/kB0p9LaXbz0JE+4l0pLR1TCBXi3H54NQFbNMPIlFOeaQZ6NWspXwXx2M1DR/qId0G8GspMliHVGHZqqYFMibAK7IgjhEjx1Ya4fBXEYzcPHekjXiEdQsZAeyHtmLtPSzrobAVQ8roh1lV5pFfmYb4K4rGbh470Ee+uh6PXlDDBYCxAuKoPiRmh0VTZF8csr7Za5KsgHrt56Egf8a7wsCRlCIOlXoHMcJ3SihACtUIykfKrDoB8FcRjNw8d6SNevktXwxEbFCxhv3gUsBoz9IZppFnR8i9O6c9BPHbz0JE+4l03rUnmKQYVeS8QLwlMbK46JE4uFveUmh8g/dk9FHcPHekj3tXSU1uwPS+s1e0eSgVrOUGNta4fTBq/QPpLEE/cPXSkj3i39LCXGOtkKCntpYeRQTRUGKm3ZqvI5vwDQ/xLEE/cPXSkj3i3qSUETjE3kN5W4TFlj+LtA5SFZ0gkMfYfIP3ZPRR3Dx3pI95lS3mmUrFCaoawyowEGvZKzzxYwqBg+OpdutwE8cTNQyf6iHel9O4Dr9xg6iz/Q3TFsZeI6zqje2AKrx48ylUQT9w8dKSPeNnTYqG3GaHqPppTagvpxNCC5kALdhqvmmnLVRBP3Dx0pI94V3eEQlQDgiZddYdWA+uSYViqtTZSeWYelqsgnrh56Egf8Q7pMYmoZQh17lM67tvh7g/PQRXVrPGr1FK5CuKJm4eO9BHvzMNcUvo3mIaVgIoK2J7MGwK3KjZs4i9O6c9BPHHz0JE+4t0bHqXS19UQaPI6pTmtU7qvOyLGuuuR2im9amopV0E8dfPQkT7indMiZaTMGRSHrVM61HVKN4HS6uicEvKzdVrlKoinbh460ke8KzwmUxHrICV2WDdFBq1jwpx9yKo9GPUXtfTnIJ66eehIH/GuA0AaDVvXw73XGKgLQs01w8zKeY42tLwyD8tVEE/dPHSkj3h3Sktdd0BJUELkVVBbBGFqECPNoW1iKK/i0uUqiKfuHjrSR7x0D1stOCpUsgSUcwHNlf696dnsOOKzgenlKoin7h460ke8axBXTb3KhGi5AckIICFO6DQw5UYpPtvUUq6CeOruoSN9xCukudnI1hpY2XNLd8rUCq9TOoVRpmkf7Ren9Gf3UN09dKSPeHc9bGpp2p6uFAkI59gdABFyiiFKXUWIvaql+SaIp24eOtFHvFynFUNvJa9TeZuHGv49UAsgMpuOhfl49YbHV0E8dfPQkT7iFdKryOjYo4DuYXjUdd0OU4qwihHS3rVyehXE45sgHgY3Dx3pI96d0sXGjJWBU6tAjBls9r1Oq02tU+3dHk++CeJhcPPQkT7iXcTDqBWOGUqae8ijBtBg69BOPfcyJdB8NS+db4J466/MkXak/1e8m1uaafbSDFbdvGctZYE6e4XQrCacNri/6g/nmyAeBjcPHekj3hUeAymWsSpoxgQ092y8uI5qloR5VdUL7/YDpD8G8TC4eehIH/HOaSGM6yxOMHNcp3SrCjX1DnkgK+Ii+ifXw49BPAxuHjrSR7xCuqRRhlWDFMe6HvY2QVuqgFV67SkwPpsuzTdBPAxuHjrSR7xDOmMmqxFq3gPTY6ugxRLULmXU0ZLVXyD9MYiHwc1DR/qIl6klXL/WsdxXHb1ndwwQIlx3RKw8epyRXzW18E0QD4O7h470Ee+slrRq6WYV1mlMQIEMxGKFEWSE2QJnfNXUwjdBPAzuHjrSR7yLeCjTqIIQ636Xnvt6qHufVoy5zcolxx9cDz8H8TC6e+hIH/EO6TpDqJVBVjENVIqCxiHQ1rez746A8oPC43MQD6O7h470Ee+sFql7U3iCbG3AqqLXzXBKBgsyW869x/4qiCcXQTyMbh460Ue8Iho5swQhmPuDoiJIqotoYQ5xhJ6eDZeWmyAeRjcPHekj3jktY2LWsKoNGnud1pigsxj00uo+oLHgDw7pL0G86OahI33Euze8EkbY3bMhlAqEddUdqxTZkbwuOVNV/sUp/aWUdvPQkT7iHdLrGJapHeIg3ruH0ronGkGiEOvQVrC+esOTqyBedPPQkT7i3aylqB1DrhBDiUCVDGrIAlk04Zys2F41tchVEC+6eehIH/EK6dE7ScwGKrSXHvYIdVKBnLlGqTjLs60WchXEi24eOtJHvFynFTCUxqDadraUESyJAPZVRHdLobZXHQByFcSLbh460ke8e5ZuHa3aYnjyDuLNsOC2BmVItBF5sL1yWuQqiIduHjrSR7xDmmj8myldd2aaZpkg2TKMuc7HSlzas7i0XAXx0M1DR/qId9fDxtRCXEhjpXU9XEd1lbkO7ZS5ZRkDx6vBNHIVxEN3Dx3pI16utag1mvU93xGBSqogago8yYb00sp81SAuV0E8dPfQkT7inXsY2n6HnsARI9DIBrWu62EMmpLGSBF/YLV8CeKhu4eO9BHvMh5aIuowkO2y0NgLxEeaUNvcNXXEGl9tapGrIB66e+hIH/Gu8KgUW6wBmPf1MO9FnpMJWjKNoUe2+Mo91JsgHrp56EQf8a6nZWArQQvkJGHV0zRAbbTth9PAMtOc8p7oL0E8dPPQkT7iHdKGqWqL0HiPD7PZ97ZlhTxLTSgLdnw1xUOvgnjo5qEjfcQ787CqoZFAavi/Iw+kpAYsqiExN52vnBa9CuKhm4eO9BHvnqU5TsEg62LYcN8OFUT23haTjjkZ14k/QPpzEC+5eehIH/EK6dlkwbwYVul7nVZsoD2sgjoM7bkEjOOVeahXQbzk5qEjfcS7IJ5JI+YIKeI6pZEbCJYOvfOwOdDUfvDg8SWIl9w8dKSPeNcfzqQqSUB0Z0tHbVCVJrSReNQZequv4tJ6FcRLbh460ke8Gx/WIuU5EYRWuUFt7kbaoMCDuyZqhP0XtfTnIF5y89CRPuJd4cHTMqpA7mWv00rrlGZmmCTKKiXzT66Hn4N4yc1DR/qIl6N49xiPyVDnjDtbSmAmE9BwdNFgKb7qANCrIF5y99CRPuIV0pSUrK5amizR/qhQKzL0kZHnoG6/OKW/BPGSu4eO9BHv3qWlFGItEOjfrKWsIJgDjNQpxzasyau4tF4F8ZK7h470Ee9OactxSuygc66juqcENSVc18OZKk7hhq+6afUqiJfcPXSkj3i3qaXNkPZ06ZFLWKd0LLAg300ttfa+ACivxnjkcBPEIzcPnegj3j1LF67d9qrDMRGoxgayz+yYZ7Oxvhz86Hb4X6K/BPHIzUNH+oh3DQAYSmeJUDtnoMECij2ChYkxhpY7PUot/UH6cylNbh460ke8K6U7ztbLhEKdgUpYp3RoBrnxiBi4THkUl/6D9OdSmtw8dKSPeBeXxj5WFd1gtrrHh826TmkdgFUpCRll/EXh8TmIR24eOtJHvENaRTi3dTvkvuPS3EC5ZgjrslhnLznMR294f5D+HMQjNw8d6SPePXik0GLLCDPVAZTmKqOtFohReuoUUeuj/vA/SH8O4pGbh470Ee9qaR5muURIhPt6GPLePVQh8zRVY9JX25b/IP05iEduHjrSR7zcPcSBZl+nNLYAFEMFyymDptmTxSKrFvkB0p+DeOTmoSN9xLumFmbNaUQoVvamFtxDeWNadUiqrbVBz6Z4/EH6cxCP3Dx0pI94hTRzTFi7AO90B1maILy4rtE6cmGu8xdIf3YPs7uHjvQRL/3wXlPJEXLfC8RtTqhWOlipUXvsnMIProdfgnjZ3UNH+oh3cenSE//rAMBQgKQ0kDQroMYUbP1vn/sP3qW/BPGyu4eO9BHvxoetUmP0VqAH7UD537Al6pCDhMBMKYRHDeJ/kP7sHmZ3Dx3pI95NpmmzljYXyKS7DWCmVXMUXFw3RdS+Q9OPkI43Qbzs5qETfcS7B4++V9CG3R/Oi2jcfrgq7W0tlHrNiuFVtDReBfGym4eO9BHv6o4YU8ZoMOu/pYe9QC3cIPY0SKvVWF754fEqiJfdPHSkj3h3O+RUU24B0mgGNGVARS2gs82ALGGGV0G8eBXEy24eOtJHvI1LtzHWxTDz2FM81EDmmNCzTqLY57u4dLwK4mU3Dx3pI95utTAsOoGtKFDuDJWMoHBqreDCujyatfQH6c9BvOzmoSN9xMuB6S3q3E0tKa7rIQeFynMRPqNio7C3Dv4A6c9BvOLmoSN9xLvxYb20aSFBV8ZVeIwEEjKDrO9raZFrHz9A+nMQr7h56Egf8S7iYb1gpwmYR9lzSxPY3qklLYfRqtmwV9nSeBXEK24eOtJHvEK69WKcqUDoeZ3SKUywWQrkbsq5x1b1Fy8en4N4xc1DR/qIl5tatIa2TukwcvyfU1riqkNwdNJQQsryKi4dr4J4xd1DR/qIl6tpO2UlgWw74rGO7HVRzAIpzj7DjDzzDx7xvgTxiruHjvQRr5CuOWq2ug2Wktb10Ag0cYeQKRJrLSm/Si3FqyBecffQkT7indUyW6O+aumEjYGCNVAhghlxBMEZuLzKlsarIF5x99CRPuJdbAlbq1YNxj6qKfYKGjlDJVxFyJjD+FUHAN4E8Yqbh070Ee9K6TrHwBSA42i7lMZVgUiDZovwQJjGs7oDr4J4xc1DR/qId6V0n1xmJkDWjbRMWEf2gLb3AhTUQPZoXvofpD+X0uzmoSN9xLsGgJ46K0aQfVRTV4LKxLAuhSWtQxpTeeW04FUQj908dKSPeId0TrH3GGGG/eAhYYLmUqHNYCHbTOu3/wOkPwfx2M1DR/qId7OWMoUSW4M6JANlSyBcG0S1FvvS6k8Kj89BPHbz0JE+4l3EI2Gw3gW07z6tgAhScwWxPb5UOIb6i+vh5yAeu3noSB/xbnzYCeKtA7oCVWp7o2eAaWQso0ShV820eBXEYzcPHekj3nUAtNL7v2F4fRrQqkHAYhww1p0x5AV1fTZdGq+CeOzmoSN9xMshjyXHTgIz7YgHC4PG0fdaTym5V1oXxB8g/TmIx24eOtJHvPPDDctMTUFTHv/TAaCFDObIqqvwKNRfzTzAqyAeu3voSB/xdoyH5h0mZd0dAGndDOu6LwJOCdyIMD+beYBXQTx299CRPuIV0qOrqPKAvGsOSquW1nVjhBGiccb1w/poj+cfpD+7h+LuoSN9xCukO+n/be9cmjTNjev8X7xPE0BekKlgcCN74a2tlTcOXEVGUJRDQ9/C4f9uoIegpih+JWjxvqucYBSrT1841f00eIBzkLAeRwWddQfiYqC1JSDStXi31FN5obX0TRFPPT10pI9456UHVQxVQcryHFR+zMbrE3qNYjNYG/ZU1II3RTz18NCJPuId0Uwcak4wik6gfTW87tM8LWUhXSUHeSoPx6sinnp46Egf8Q7puKAtNiDWvJBuiaFOU1jrdrYZueT81IEHXhXx1MNDR/qIl0/ThtJmTBAohrVK/ziWXp9VikSEeVJ76jItXhXx1MNDR/qIdwceIysyVijYEai3suc7tj0RTxO2BXZ46gwPr4p46uGhI33EO6S5SK05Q6myp0trgUJhGeqGUyTY7PgG0p+LeOrhoSN9xMtXLUbVERBwv6S1YF5IaydYi3QI1I3tjQOPb4p46uGhI33Eu9bSHBh728+G52U8ltUAwxih5YFdJXO2p+aW4lURTz08dKSPeNdaijUIjgCtprjzcAaTOcHWKq2p5RrHU0Me8aqIZx4eOtJHvHv0cG0Idf0DKKMAFe6gJdNapUMrVlrt+Ibx+FzEMw8PHekj3l0QV47My2nUltcqbS2szzSATLVOQk36U0Me8aqIZ54eOtJHvDuXnqOFkAJ0G8tL17K2h3Ov0tqRxtC0DMjzSH9TxDNPDx3pI1566RTLwB9vwjEQWVleWiIUaV1TKKnZC1HLN0U88/TQkT7inZfOg3pvCg3jBIq1QqlaoHJOkmSknOgFpD+nh+bpoSN9xDsvXc1CTwZc+lqlSxaoGPbhdEVMsYeIT9Wl6aaIZx4eOtFHvAsPJ4stkCEETDtpUSjJBlTjZaVTzvmxt4foqohnHh460ke8ewKABuXaGsS4LwDUmZaVxgEigpPD2jn2p8aH0VURzzw8dKSPeHfgYYWL5g4lKgLNjqC6fIdMkzJKkFTfQPobK+3hoSN9xLvLtK0zlpEByZaV7tjB6vIhVFooOGea+andId0U8TB4eOhIH/HOS5tEqqNAGpOA9Mejh7FBG72mtWinjm+s0h+LeBg8PHSkj3h3qYVSnFx5gZwr0IgEdUiDmplVUmG0p2Yt0U0RD4OHh470Ee+MRzWcLa39oO4hj6oDdMYJnFPQVkJfi/gLSH8s4mHw8NCRPuLdKt10phIm9InLQQ+jXZden+WSg42OkZ8q4tFNEQ+Dh4eO9BHvpnhkHMPm8tLaBSju+yy2LEjiFCnuQbyPjQ+jmyIeBg8PHekjXs5aIv4x+X9UKkBoFapMAS5Tdb+TkuSpGwB0U8TD4OmhI33Eu9YSVeNa1wKtfV89nBlKG3FZay0oSa3YU0/T0k0RD4Onh470Ee+QTjN1oggDx0K6mIGZ7Mc8h7BISXk+NYqXbop4GDw9dKSPeGc8YsISMUAUjGt7uHNEDR0STik6p0R+qltKN0U8DJ4eOtJHvHtPa4qi7sww2H5AfHFtjAMW1thzDZLTUy+18EURD6OHh070Ee+qpT/m7SaCEnQt0pob1DAD1FHmsG5tPmal+aaIh9HDQ0f6iHdIJ4u0k5YYwwQiQahkHSJqS1Rmy/zUJF6+KeJh9PDQkT7iFdKsJducBH3skQepjN1amhDmoNBKaX2+sUp/ttLRw0NH+oiXFQ/WaGxrbW4M9MNzpGogNUWSiLE+Ni+dr4p40cNDR/qId7OWaKDyWqBRJAHh7FBL2hcR21q3R5UuT1U8+KqIFz08dKSPePc0bTLBXgvUFhrQGBEsW4Vu1UqzzEWeKuLxVREvenjoSB/xDumFblzrMeSw36eNiKDWFWTZEepr7yj2xir9uYgXPTx0pI94hfS+YjhYZD8gvoc8zgyKnGFQq71oreOxIY98VcSLHh460ke8y8NtsqxlGlrDvozHWqq177ilTSGdZK2/kLR8U8SLHh460ke8W6Up0ShToVTq++rhvk2bGHgmlDapij41EY+vinjJ00NH+oh3q/ToqVMbIFTW9jDtjaL0CdxbxBKk82OtJb4q4iVPDx3pI97NPCAd1sz2pjAtpPOAUrQtQz3X5rB27P2FE49vinjJ00NH+oiXRbw6++wBWhwMlFVASyDAHpB6zHmR/gLSn9PD5OmhI33EO+NR4qgRG6QZB5B0BFMx6KWtXSIS2nwKabkp4iUPD53oI96Fh2mt0TV1UJ6L6Fbm8h0xL2ddu8SIKI+Fh3JVxEseHjrSR7xrLUlMil0hxLDfD19w7xkIYKWWGBbdLbyB9DdW2sNDR/qId60lHlpbQVjbsLVK9y5QF+UQZ52GWmPuT408kKsiXvLw0JE+4p2VxhkSlQA2lIDGWqBrDwYz9FQa92LjqaRFrop4ycNDR/qId166jMaGEXIW2TcAImi1AR3JTEfKPTw1EU+uinjJw0NH+oh3g2kKpdCjwbLUe2B6VaihL0OdsAjWWKw8dSwtV0U89PDQkT7inZeuykzLbuxHhv6Uh/MMsFmaONl4PHWpRa6KeOjhoSN9xEvjEShS7NCy7Oe01npdek9goURtNc+YnrrUIldFPPTw0JE+4t0hXh4W52gguF9q4UhQuDBYj91kpN7rUxUPuSrioYeHjvQR71ZpiyWEboClTiDlZTyoLcJbVtlXWsIb4eE3RTz09NCRPuLtdOm1C8S6j6QHUCFdSG+uy1CKWtgee/RQrop46OmhI33EO6SnVQ6xQBJdSKfUwGaV7aVbFYmU4lPjw+SqiIeeHjrSR7xCus0w0tojwpC1NlOqDDXaBK2lWiOJg1848fimiIeeHjrSR7y7TbuWaGpDQNtY7oM6LqRrg55ogZ5DzfbU9jDfFPHQw0Mn+oh3i3TEMRIOGH0qkNGyHHl96ElzsUrd8lNP0+arIh56eOhIH/FubGkXzVUWzVmW77C1SBecBk2WiEOl1jeQ/mylycNDR/qId8fSJFqUM9Q9f5ea7reHzIBKoZzz+q/y1GXafFXEIw8PHekj3h1L95767AwdZ1xIp2WlOa/NYhSrmqTM8dQZXr4q4pGHh470Ee92hwNDmEYgymttlj053ZqCYc8thRLqY2d4+aqIRx4eOtJHvDuWzjEkrQmS7W5pJd5vtCRg7rHEiZGov4D05yIeeXjoSB/x8n54sJ50/THsaaVEYaxVeiz30WpP0kbq9akbAPmqiEceHjrSR7xCOuaIY09ILzMloEgIJcUIjRqO0iRkeeqeVr4q4pGHh470Ee8G04zCiYUgse1VeizjIWlPMK0muoz2c89p5asiHnl46Egf8e4GwKZ2n9o1mvsGQI+gIhM0V65UZ0iP3abNV0U88vTQkT7i3bn0ch0pSFlemmmtzZLXKo0M0tOsYbYi46luab4q4pGnh470Ee+uHoY4Wm4GcXQBWuYZSl+Ep6IR++wxpRcqHt8U8djTQ0f6iHejeGulHq3BwP2OpxYFSy2A9hh5lpZtvuClvynisaeHjvQR71ZpLJJSYegl/tgULhsdm0CtvZTZe53lqUM8vSnisYeHTvQR7wbTLM/cQ8qAYRYgLIto3ePTQ0x5Lu8x7SkrrVdFPPbw0JE+4p3vUNEWGkHnkIEm7jM8NEhztGqRxpSnBtPoVRGPPTx0pI94mbRkij0ZhFrCz5N4K5e0/HSaLS9nXfNTg2n0qojHHh460ke8q0vnXhsJQxtBF9LUwJaLhsEYJyfqiZ7aHepVEY89PHSkj3iFdMEee+4dJu2SdNhzpusoYDiace0R0xte+nMRjz08dKSPeHfgkVNvHPuy0ROBSmbYXgOYJXAacYzHpkvrVRGPPTx0pI94hbSuhXiIDRilE1AdCtaWtU4pLpudtBA+lYfrVRGPPTx0pI94d+KxNoDU9ovhYd8AWNYZlANDRBsth2aR3tgefi7iiYeHjvQR7+rSwkN0bQpHTAFo5AjVqq1vFol1AV/wqTxcr4p44uGhI33Ey7mlJLHl5aXzLuLFMaGk0kFCbpbmbCm+EB5+U8QTTw8d6SPeXT2kpqVmheU7lvGIjaDGNEDKzKW30TS8YDy+KeKJp4eO9BGvkK7IYxDz7nTM5aUlrc9kuY8scRQmMX7hxOObIp54euhIH/Fue2gjtzAyFAoL6YAMa9GOEALXiqXGPp8a46FXRTzx9NCRPuKdlw4FkYwh9sDLeFgDs5QAKWGlNmd67AaA3RTxxMNDJ/qIdzcPu8WYSaEprd2hcAaNdfkOStZjnXlieZ7ob4p44uGhI33EO9+BFPMoCeYI4U/XtIzj+hCkC86S41O7Q7sq4omHh470Ee/q0q11NROIvF+1KDahalfoUXUmRU361HBpuyriiYeHjvQR74xHYjSdBLX0DtRbh2oUQCxps5ZI7alZS3ZVxMseHjrSR7yrS6ux1ITQ9hReGkhgOBsUbnU0ZTJ86gzProp42cNDR/qId1M8ePeW1vaQw3IfJItmCzRh9/Calaydn5oubVdFvOzhoSN9xNsX4lKtfW0Pl3cGwolrldZlPHj5aCujTH3hDO+bIl728NCRPuLdYBrNLXIYMC0zUK0FlBbSy41M0dlF7Kmrh3ZVxMseHjrSR7yrS3NnDZigYgxAiWx9pgwxSut1qrX2VHhoV0W87OGhI33Eu6uH1aRQj8CEtm+2NKhzMGQZ3EcO2PEN4/E5PcyeHjrSR7xrLQmFRq1CG4WAhuXlpXOGuSctZZUZHrsBYFdFvOzpoSN9xMtLLdOIAgGHfUE8ZYQyaX2GncueINbGfAHpz+lh9vTQkT7iJdKRU80dloteq3RRApuYYWSU/YrmLP2F7eE3Rbzs6aEjfcTL7aFa2e9YrOU6AtXWQFU72Nob1qGZRn7IS0u4KeKph4dO9BHv7rRIjK2tjaFqC/tp2v1GyxBIGGikZafVHvIdvyT6myKeenjoSB/xDunWtTZEmGl3S3HBXSsVIGk5FUnF2guL9DdFPPXw0JE+4uXcUp04WoIStu8oPUCVYDAtSF3rd+/9oYrHF6Q/W2n18NCRPuIV0i3UTMwIKmWstXnQ+swCZAsTQ2sVx0NJyxekPxfx1MNDR/qId+PDNOuovUPGuZDuY0It2AB7GSWvvWMIbyD9uYinHh460ke8Cw9DtF7SQrrw8tK1Ly/dDCGkSRZS4pAfugHwBenPRTz18NCRPuKllw5zBA4QpO1Jj0RQ01yGmiTO0VCwvYH05yKeenjoSB/xbnxY4zEmNYhD923aHEFnXttDxDgJOdX50KWWL0h/LuKph4eO9BHvuqWRDSt3KKW1vUpnKBYQZok9LU9Coz00MP0L0p+LeOrhoSN9xLtzadYunGmt0rKftVjuo8gQGIWX91B+7tHDL0h/Tg/N00NH+oh3q7QEq4QKo/e9SkeBmi1BG8MU08wqD43x+CXS3xTxzNNDR/qId1469iF78j/lQUC0PEfRnPYeMc3W655Y/gLSn9ND8/TQkT7i3SpdKBiK7Sw87ailgY5goJ0pUaeQn3qa9gvSn9ND8/TQkT7i5eNDQbEnBdmjHYl2XToXA0TKvXHu+an5YRJvinjm4aETfcS7tvQgNQsB5jIga6WusseHrW9SWOuzFVJ9ancYr4p45uGhI33EK6QnTlr/Wb6jpb1Il31Na5/hYRTSIULtqW5pvCrimYeHjvQR724e9jZ6yQQzhGWlU+LlovMEKTh6rW3kp+alf0H6Gyvt4aEjfcS7WUspjaC2nIbiPvWYCcrs60Om0qmtveFTNw+/IP25iGceHjrSR7zrlrZYKvcCtc79QtxaqjXwgNTKqLbf03qs4hGvinjm4aEjfcTLSy2DwjKsgCITSHqGWnQ/1KKWZ7c4yxur9MciHgUPDx3pI95dps3LrUoVmH0/ExfFwIQJ4ow1G5cW0kMvxH1B+mMRj4KHh470Ee+mS7PgzFxgSBIgmm0Zj4pgSbmmQGz5qfAw3hTxKHh46Egf8e5SCzdLmXUPDRtAhTLoTBWyUuxUUh/tjXPpj0W85YocaUf6T+LdId7ExW2skPqeiJd0gtp+pLZz6U1j4KdeW/6C9Mf0kIKnh470Ee/uaTVsJexxNGRhGQ/b73higFllYIhjpPmC8fhcxKPg6aEjfcS7e1old6k0oXNVoDYMVCRD7nN9Ty5D50Pjw74g/TE9pODpoSN9xMt3PHvvJURIOa1Veta5H1pGwEGVQ1bMKi8g/TE9pODpoSN9xLv0sKHNMNYCXePy0tUiKAaF1rhhDNq0POWl00URj4KHh070Ee+IpkgpWgZstF+ICwZWxwAuBanlNkp6aopHuiniUfDw0JE+4t2BB0kh6QXy2O94WhtQ6toico0plyYz56fuh6ebIh5FDw8d6SPeWWmVmjEMiIEaUGwE1rRCiVJSprRIfwPpz1Y6enjoSB/x7prWVFvL8gDrpcD6v/kOWuOAUUecNXOm9tQZXrop4lH08NCRPuJdEW+sddpKhxBrBRpjwp7qATOWzqNq1fFUES/dFPEoenjoSB/x7n64Mk8JAsJrZ0i04LY8DYJOi1rX7rA+dQMgXRXxooeHjvQRr5COMuZ+2HC/PRT3Za0AZX0bUAcOxcHtqdeWvyD9uYgXPTx0pI94ZzyiRBpSwCrrPsRjUMoMnJIY96T8ivH4XMSLHh460ke8G3lAcbIFBaxpe+mJUJaLBhlZQ+y5pfpUeJiuinjRw0NH+oiXQx4jN4oNek8ZKNcClffTtLh3hphblze89Of0MHp66Egf8a4uPbX0mRRGQQHiuE88OAEFwsCJK5enZi2lqyJe9PTQkT7i3RgPS6ymATIVBpr76qH0/T5tqW22oi0+9Z5WuiriJU8PHekj3q3StBblzhk0YAFKo0NNecAYuTbSatmeunqYrop4ydNDR/qIlyceo3bJy3OYLKRnGWBjDCi5q6WxLx+Oh5DGmyJe8vDQiT7i3f3wEWboMoBUeI8tjfsybQcWmvuhlhYNnyf6myJe8vDQkT7iXRHPSio0MwTsC+mQDGpOE5JpVJl9Un1qbCleFfGSh4eO9BHvbh7iwlbagDz78h11P3ooqmCSksxZLfSnrDReFfGSh4eO9BHvZi3J6Ij0I2nZg2kGgUUtMDVVahZ7sRes9DdFvOThoSN9xLvdYZrItTQoFLbx6Gt32BLvFwGwWq8c+1MVD7wq4iUPDx3pI94NTGeeOejaHrYwgUqv+8BDwLiRhjmYHwsP8aqIlzw8dKSPeOeltVtTmlDY9sgDq1ASFohckEfu3NtTVw/xqoiXPDx0pI94eeLRuFCR/d5hWtvDilDGzDBwqWkOofjUFA+8KuKhh4eO9BHvbgBQTSVZgKZcF9f7EI+7/YgRLXPT8NhLLXhVxEMPDx3pI97dps1kWGl3OmJZXloUSts3W2SY8sAp9Q2kP6eH6OmhI33Eu7p0HRSkMYS9VFNIBGb7adrMqU5rPfILXvqbIh56euhIH/HunlYY6+sLBqkUAoocYH0SwAalGXB9DC8c4n1TxENPDx3pI94NWxod41CDEXoGwjaWl+YOfWKQZa1rzm8g/Tk9RE8PHekj3r0BIMI1VQSc+2naNjqUrMt9YEbKiob81IkH3RTx0MNDJ/qId2d4ccbUi0IjbftViwilpwrdaK3eOMocT91poasiHnp46Egf8W53aIp1j5Re/qIs35F1IY0TEMWqpj5qeOp+OF0V8dDDQ0f6iHd5eF37w1QypBgUaGgBk6jAxUq2GHLrT70QR1dFPPTw0JE+4t2Bh6lQGvXnF4coYAXTXGGs3eLA0FjwqYl4dFXEIw8PHekjXl6mXV+f2FqlbXkOyqVCbdEgtLVY4zSW+tRlWroq4pGHh470ES/Dw4l5VoLZ9iNarTawFCfEHHrPlXPkp4p4dFXEIw8PHekj3t0AGNaZw+79SwSKuD4rvUHss1khLEPe2B5+LuKRh4eO9BHvbgCEqbWlCGOWHxPxBmjLBRLWJMJT6mP3tOiqiEceHjrSR7yrS5dI3cZCmhqvVdoUNJcOuapkyqLY3kD6cxGPPDx0pI94t0pnjVOkQp9rZ0hNOpQaCgRLk1rrQeSNQ7zP6SF5euhIH/Gu4iGqwgWBTNeHMhIsB53AMGCwIU3yC0h/U8QjTw8d6SPe3QDAiYWrAc66kG4895ilvUckMWo6Q3nqgjhdFfHI00NH+oh3HQ+hQaG3ZZ6bAAXOUKcw8FiWI6jO9EbU8k0Rjzw9dKSPeJcejknWNa1VmtYqTftp2sYRiiDKiHn29NSlFr4p4rGHh070Ee8m4tHaBY797FAcHfYjh6Ax9N007blYs2gvEP1NEY89PHSkj3iXh1dZG0RW0GnLd1SWXfbg/faQKlmopTwVHvJVEY89PHSkj3h3LF1tWNonHGXwWqUZQZnX7pBURqXM9Q3f8U0Rjz08dKSPeFfxKK2nxS0ExgDEMqHWSpAnzpJDRmxPneHxVRGPPTx0pI94eSxtSKoCGFDX7rAhFK4TSpx7rFhU4TdW6c9FPPbw0JE+4t3NwxAqj8y7iDeBpCwLkg0BR+0xra99ylNneHxVxGMPDx3pI955aSkUquxLLZKAlq2GUsXA1lc9KaBMeuoyLV8V8djDQ0f6iHdvD6XS0iADyWuBpjYbWNW5VmkcqZJa0qduAPBVEY89PHSkj3gXHuIMXTEBT9sjD7aXHk2g0pA4CEPQp2Yt8VURjz08dKSPePc0belhMCLsGilQTgRa8lqvt5fuJVugp15q4asinnh66Egf8S4PL0hckwG3uVbpUJeNblFhUhpj9smVXtgeflPEE08PHekj3iHdImW2DDmEhbTR3hmu9bpP7YNKsxxfWKW/KeKJp4eO9BGvkA6Zh3UVkCgBqGcGpT6htj7KrL1SkBeQ/pweiqeHjvQR7ybTmFqzGWDGfalFJkNR2nOm97MWljH0/hDSclPEEw8Pnegj3o0PKyqyu0q2Z4hRrRFUd9ISuKc8h8X01AUAuSriiYeHjvQR73xHl4gtrD+GuZOWaRNscQS9GGsqurzHU7tDuSriiYeHjvQR7+rSc0zZD1poqsttiAiUpAmES+Oy9of9sRfi5KqIJx4eOtJHvKtL57BX6QaKO2npUUHrvhBAJbbaZmF8ancoV0U88fDQkT7iZV06JK5zvz0kGSjE5arTrGuLmGqvIyTVF3aH3xTxxMNDR/qId8ZDpKsWhoTWgbBEsFwKRDWrGimZPnUsLVdFvOzhoSN9xLuRBxYzJWoQx35yWXWfSEsAnWF7j1DCeMNLfy7iZQ8PHekj3hkPC8UoRYjZElAqBsVUoctMAUsonJ8aHyZXRbzs4aEjfcS7Il7LLS/PDKY97ROPtUrvzvQwI+4sofU3DvE+F/Gyh4eO9BEvV+mYotUMTTvvC+JrldZlQSRRD6mGWemNE4/P6WH29NCRPuJd1JJCixEnBEp7jAd1KBgIeGqKuaRK7YVV+psiXvb00JE+4uUqXdBSXCAntGU8lo1WEwZkwzZzmWgvbA+/KeJlTw8d6SNeTsRjzHMS5Gq8X2ox0E4ZYi3aQuBC/QXj8U0RL3t66Egf8fI9Le7hx8Wsvh8Q37cOi9HeI7aYJFUO9alnLfJNES97eOhEH/HuMq1xzbNM6LUvoi1P0CgThvSgpdbW5ambh/mqiJc9PHSkj3g3mKb0USR3wNQmUMMBZfQBOWlHi8tg01NWOl8V8dTDQ0f6iHerdJBlllNYRoPX7nC7aKXewaLGTo2MM76A9GcrrR4eOtJHvJu1xHugEnfgmJbxmPuaVsIOI0cjmzxaeMN4fC7iqYeHjvQR787wdguv5LU7nGG/PTQRjNdmsXDXHCjUJk8NpslXRTz18NCRPuLdFI+w1uRZFaaJAuFgqHV56bqP9vriPdMbSH8u4qmHh470Ee9G8eJs2Pehne5XLWZrUGkZjxLXLpFYUqxPXT3MV0U89fDQkT7infGgYL2GBkPzAAq4N4odIXcuaFmtzafy8HxVxFMPDx3pI97dADCS2XOBnLgA2bIgxjQgxNT62hxaKPkFpD8X8dTDQ0f6iHdXD02GUTaI1ZbxwKSgJWYYaRSJNmsMT11qyVdFPPX00JE+4l3UUksbhRFC3RPxNCxXXbiCtJFbpKC9vnAu/U0RTz09dKSPeFnEowVuiaBB9qyl9aFIixACU6uzSXps5kG+KuKZp4eO9BHvxodxWv/UDo3y9tKYoFhpkMJ+lag00vnUBfF8VcQzTw8d6SPenUsT4ghrP7jfNV5Iqy7jIQUqx6jEWDE/deKhN0U88/DQiT7iXVu6jCDdMqScee0O4/Id1SbEllKMrIrjqaRFr4p45uGhI33Eu7Z07FNtMjTEnbTUBhZngcwjU80xUQsvIP2Nlfbw0JE+4uX98MjSRwEJvFZpVlmWozNEzZrash0WnnpOS6+KeObhoSN9xCukcwmWi3TArnl3SweoDYXYWUbAoGhP5eF6VcQzDw8d6SPe3Q/fQ+9amsC8HDTFilDEKqQ6rYRWlPmpbqleFfHMw0NH+oh3NwAyTRqSoa+tIVBSAkOOEGM2CUGl2VN5uF4V8czDQ0f6iHcT8Yh662Gt0qq2vPQIUKcEEO5KGHIa86nxYXpVxDMPDx3pI95VPGLIVVoAVBxAsuAuiBOMO8ZKk+2xKR56U8Tj4OGhI33Ey9ZS6IJC0GVUoLBctdJoMNIMy17n8NyzFnpTxOPg4aEjfcQ7pCkwpUgQOiagPA00jwKhyZSaY634hpf+mB5y8PTQkT7iFdKtJeNBCYwSAsUcoeQ8ofYxAkpZ6/YLq/TnIh4HTw8d6SPePRGX82gtL6RD79t4lAU3NUiDR0xM9tzjQ3pTxOPg6aEjfcTL97Q0a7W8NoWJgZTXZ7w70zp25FJUHntAXG+KeBw8PXSkj3h5TytJoxn2YxZxB+IdlnsekIKNKVhr7k95abso4nHw8NCJPuLdnZZUSk7Ld8jMe+RBVLC+NoszCEcbtYX41NhSuynicfDw0JE+4t3IA21UNCXoymuRFi5Q96THoVgqlYmT5gtIf2OlPTx0pI94d+DRzYKU8vPGkHQupPsuexStnZum/thwabsp4nHw8NCRPuLdNa1EgmMksJwaUI0MNjUALiOCgaYwPjVc2m6KeBw9PHSkj3i3SiMmikNhmNaFdC9ga2mGaTm2UkOL+sYq/bGIx9HDQ0f6iHfdUjSiygly3UMe06CN9Fqve2uY07Il5Q2kPxbxOHp46Egf8W57OGpCZoOwnDPQyAi1RgRteU4JZvRYeGg3RTyOHh460ke8u3pYLY1tNybtQ7yuCFb2PF5qPS1DvXB/4Vj6myJe9PDQkT7i3cD01FK2zJB73I8emoDGwjAb1yjLS9N86jatXRXxooeHjvQR74zH1EG1GqSSF9Kt7seHegDsIeCMM9t4w3h8Tg+jp4eO9BHv0sMe56x5D0zPCai2BipJoRBzLFJink9dPbSrIl709NCRPuLdPS0LBeeevWsWgEIoYIEQRpmWlivhxfYLSH9OD6Onh470Ee+Mx9oezpgCjM4VSK1BqSiQrFcTC62kp2Ye2FURL3p66Egf8fLEYx9sRATOwstLL65Lawla15oT6zLXD20Pc7gp4iUPD53oI94deEjDXvYJRw15P01boMgy1ZlSlRICUXlokf4l0d8U8ZKHh470ES+TljgiLpo5VwHKBaHYvrDFPDiH1DI+FB5+QfqzlU4eHjrSR7zLwzlnVFlIt7q7pamB9jJhjpmYKrWGDx14fEH6s5VOHh460ke8RFq7RC4Qiy3jEUqHMjsDJhFGDRhfQfpzES95eOhIH/HOS2NmLq1D5bJfiNO1Sg9VGKHUXC2Gkh56qOUL0p+LeMnDQ0f6iHcT8dQ4iU4IdV9q2ZPDypgVuAqWqVbjeOhViy9Ify7iJQ8PHekj3o080IiFZECORdcqzRm09bU97DN1G6Lpqee0viD9uYiXPDx0pI94Zzz6SDVwB5tGQKkaaJUKs7WkHNYX3x+6evgF6c9FvOThoSN9xMurh3FgLwxRdrd0koBFNeCoMyCmriW+gPTnIl7y8NCRPuLdiUdKNXdKwKMEoJoz1CoKcbQqNGPq8aEi3hekP6eH6OmhI33Eu2ctRsPSB4G0vt/xzLuDFwl6DKOpcEn9ofFhv0T6myIeenroSB/xbtZS3Ndmcd8Nt742hXFtD8tcq3QOTY3RUn7oUssXpD+nh+jpoSN9xLtRvK3oFBkQGstCus7lpWm/45lZci6p4QuHeN8U8dDTQ0f6iHdjPAaGnitCbmttJq4N9tTHhTTSDJNV+aGHPHO8KeKhh4dO9BHvrHSfASUNGOsfoLQH08gMEJWsdMyyNo/PE/1NEQ89PHSkj3h3p2X5joapQcqDgTIzFF02ZMzBqeuivTzVlo5XRTz08NCRPuLdsTSnkHEt0DVq3HdaClhrDJpSYM00I73gO74p4qGHh470Ee/y8CmYpiH0H9e0Sp9QuHbgmMkaD1IuLyD9uYiHHh460ke8Mx65lTBrAtGeF9I4wGqPoGuPOKcJry3iC0h/LuKhh4eO9BHvRh6IlZrMIGG1ZTzynuJRl5dWrS02rNTe2B5+LuKRh4eO9BHvjqWTTt7Hd4mEgGZOUGVWkG5aaa3ROt4wHp+LeOThoSN9xLtVukksvRaYRfsyHqmDNkUgKRVxFBvxje3h5yIeeXjoSB/xCumaBJdrVmjNys+HeLqf9dwvH7Zacy3jqQvi8aqIRx4eOtJHvEKaddkO7g16qGttHi1AkT7Woj2WJRm1qb1xLv05PSRPDx3pI16+4xlFkRDqTAmI0NZno0JvqWrB3Fp64cTjmyIeeXroSB/xruIhLYyZBsQiu1s6ItQwCXrWxhJiWc76BaQ/p4fk6aEjfcQ7pHedtCyQi01eSEsC+zHLo6Y5S6VI86m6dLwq4pGnh470Ee9qS5VL7rNCmLu21HWCrU0izDRzrTgmPjbGI90U8cjDQyf6iHe7w0G9lkBQU1uL9FgORANPkIGllaGDy0MvxP2S6G+KeOThoSN9xCukESf22CK0RfB+TquCRgowVdpUo8L41LF0uirisYeHjvQR75KWosQBFWqWDESKoLlUSDZKyWwYxkPz0r8g/dlKs4eHjvQR7/JwpcgtBYiNf9xpqVD3RDyZfQFdgkh/w3h8LuKxh4eO9BHv5qXPSLXHBG1U3dOlGyy7MaCa8frj15DtqdZSuirisYeHjvQRL+eW0qD93mHLe4pHw7VRrK1D0okNW5gS31ilPxfx2MNDR/qId2d43IdgypDqCLu1xGCWw/owObDwiNZeQPpzEY89PHSkj3jnpYV6HQUh90YLadlXD0OCNBKGmluK+obx+FzEYw8PHekjXk7Ea/uCeAQVzvsGQIVSJcMwCdF45BqeetYiXRXx2MNDR/qId93SmcqMce0H+48i3jIeGmMFJEYKMfauT90ASFdFPPb00JE+4t0qbSOQdIa1IBcgMwSbMUCjlsdkDJpe2B5+U8RjTw8d6SPeIS2Fc5sZOsflpcc2HiMJoKktU10it6fq0umqiCeeHjrSR7wLxG1Z5tQUMu/JNGMZ6oJToSQpNgYbxxfSw2+KeOLpoSN9xMtz6TJ7tgipzQTUOoEaV+hGM8Woi7ynnrXAmyKeeHjoRB/xboqHBURBgkFpAoXAUChlmCzK3AtSe2p3iFdFPPHw0JE+4t1DLbtuJ2tjOEY0ICYGRZsQVYXWzpErP3WGh1dFPPHw0JE+4l14iDx6bgmsSthvLCOUMvdN8RJmGqGpvuA7viniiYeHjvQR71ZpQ1prc4eR8lqlG4+NdNo3D3MrSjLpDePxuYgnHh460ke8QtpKqCNbABkxAlEW0J2Mh1kw9bWA22Pjw/CqiCceHjrSR7w78BCOHJJBmsxrexgJahx7Nl5Hylhim0+9EIdXRTzx8NCRPuKdl5YZqlSByHuKh4aykI4NGg7tGmaOj81awqsinnh46Egf8a6IV1Mz1bGchipQaRkMOUMqE2frNGZ8Y3v4uYiXPTx0pI94dy6Nsl8YqlDC6MtL00K6C4NkKpyqlCBP5eF4VcTLHh460ke8u00bmZhnB824toczTjBNE0KIfRaOQo+1lvCqiJc9PXSkj3iFdB+thbw3hXk/a6GUoIwZ1jfnQlobhfCCl/6miJc9PXSkj3g3mQbLrEUiYMUfh3gGNrBu4zG0cR6Yn3rHE6+KeNnTQ0f6iJdFvLaILgiKuQH11kApGLSIIZdBOYSnJuLhVREve3roSB/xbuYB1qipMuRS1iqdR1hIJwak3FqWWNdK/RDSdFPEyx4eOtFHvFuk91zSPhlq4kV03ANMG+73aUsdo1ku4SnfQVdFvOzhoSN9xLvwcKKqRoY+6gAyNdBRl5+2PkMUJX3saVq6KuJlDw8d6SPeVTykjiIzQ5SwB9NogtpjgNRalRZK7PaUlaarIl728NCRPuLdsbRZK4HHQnofeCTsUHaCmGeKfUSOs9gLSH8u4qmHh470ES/nluaQLO2hYZ2AkMoODyvUkSQFja2ON4zH5yKeenjoSB/x7lWLLKVZ79B7rUBjcV2iJGipZYpVMMtTl2npqoinHh460ke8HR/WyuwCbaYGFPIexYsZhuSurLLIeyo8pKsinnp46Egf8W6KRwkhhRBBRjKgRfdapW2t0j2PGIquz596IY6uinjq4aEjfcS7PLzX2FsYC+la9sgDgTKbgppgr4yk/FRria6KeOrhoSN9xLuJeDZTTmpQMynQLAzGNYHMXVjSGiS8ceLxOT1UTw8d6SPeFfGy5LiftbAfE/ECVVCMFbrY7KNQrvzUPS26KuKpp4eO9BHvKh40kHCZ55nmHuNhfXmOkaFF3Qt0zKk+9eghXRXx1NNDR/qIV0iXHFFaJGhpD++YaT9SKwhMLY1S24yPFfHoqoinnh460ke8O5cmwsk0loMua5XuMUPtrDAn1jiK6rSnTjz4pohnHh460Ue8ay0NLbGhgJaZl+9oDColgKRBoy8jXdtTRTy+KuKZh4eO9BHvZi1xGCRracZMe9ZSXkgvlmH2PCSpULKnDjz4qohnHh460ke88x3LbiAqwogWgQILGM4BkXrqQ5uV8lQezldFPPPw0JE+4uXTtHlo2DdZ6h4fth8gKjEocFAMjViaPDW3lK+KeObhoSN9xLvwsA3TgAilJwbSUqFiLoBtIsUmNdsbXvpzEc88PHSkj3iFtHIWRI4wJe7WUmlQeBjgxMoYxmB5qrXEV0U88/DQkT7i3YlHlrUys0H/kYe30KCWvO8CJOSQcxZ7quLBV0U88/DQkT7i3YkHNkIKE7jnCmSYoC77AUF7STJGC+Gp++F8VcQzDw8d6SPeXT2soeWMAWZM9edLLTVKBV4Gm2s1pseKeHxVxDMPDx3pI97Vpcdao1kF+gaZch5gMiJIitEC2zB6Y5X+mB5K8PTQkT7i5cyDGaKNAQXr8tLBFCzPCXn92RdGStZeiFo+F/EkeHroSB/x7sQjWeydEbjYnnkQMiiVBkNK17VB7GE+dZuWb4p4Ejw9dKSPeFeXnk21ygAeHdf2MA6oY1aIKWYcqfXZ31ilP6aHEjw9dKSPeDcwPeQ6ZDmNEfcYj2EJNNgAMa1RUWQ8tj2UiyKeBA8Pnegj3hFNFlqxCljkR3goYCEjDLbSUy+YxlNtabkp4knw8NCRPuJdHh4YGXuCiZqW76gGlTmBDFyoh9zaY0mL3BTxJHh46Egf8e5YWlMoYRZIsu+0JN4HHmpgRVKl0ag/doYnN0U8CR4eOtJHvLum1bVzbwmacltWWjvoWJvFxKVR5lD6fGOV/ljEk+DhoSN9xLtHD7Gjhhyht7hW6biMh7Yygab0GnDOnp868JCbIp4EDw8d6SPeTfGotcgIFbjsIt5cHyxigDa7Netzcnxje/ixiCfRw0NH+oh3xqMN7GUadOlrlS4lQynWYMQ5ImsuZG946Y9FPIkeHjrSR7yctUSkre1uaRCgnAooRYHc2tDQ84z9qXtaclPEk+jhoSN9xLtz6do1N0HoP5IWHAM0FIYwUDEkpvTYo4dyU8ST6OGhI33Eu9aS5BKJK8RcGWhZV9CaK+gsocwUqY2nxofJVREvenroSB/x7j0tLjgarU2h0p61VAnqUIaUq+QoBaM8NZhGrop40dNDR/qIl15ahrHQshthz1rKexTvUCiWUGamXkJ7AenP6WH09NCRPuLlzAOiZvuJuJkRqFXdq7QBhtnIlg/p8sIh3jdFvOjpoSN9xLuOB1KxMRJ0lr6MRzOo2hIMGoYSRyzzKaTzTREvenjoRB/x7jItlZA0EYymE2hEWYs09vXNtTmUtXxTemp3mK+KeNHDQ0f6iJfz0jNJp7Ud1Bb2o4cR6hSFYDS7cqnY8AWkP1vp5OGhI33EOyudh05cDDPq8h2yfUfhAIGmLM+BUdJTSUu+KuIlDw8d6SPe3Q/PbEpMi+a0hzxmA5225/EGUg6066UvIP25iJc8PHSkj3hX8VjegrFMEGYDUl3GQ0uAuljPJfdaRnoB6c9FvOThoSN9xOvt4WDMkOu+TLsnPdbBHaxFspyy0GOXWvJVES95eOhIH/EK6SQ0s+QGUsN+9FB1F/HWoj1nyzFaGfTG9vBzES95eOhIH/EuPBROc9halnV3S5EHaE0GqXEvJnE8N/IgXxXxkoeHjvQR74xHI6MZFOaIy0vL2hmWlOp+MK5SGTF0fePE43MRL3l46Egf8e4QzzJhYF2bQlxeGovtF+ImpJQjtlxbKk/dAMhXRbzk6aEjfcS7q4cR+xiN9jlHA0oT9xsAa7eYcww6LY3H3tPKV0W85OmhI33EuxsAC+ma9wVx5rlPPAoswxFhxLo2jJOY7KmnafNVEQ89PXSkj3g35DEHHaUxoI21PTTuUFh5cW2qM0UO4w2kP6eH6OmhI33Ey0C8pYi49oNka5XW/YA4EoOmISYxWZSH6tIabop46OGhE33Eu2ppT73GRXSJtqy05bpM9T7/yCHUlBLTU1b6l0R/U8RDDw8d6SPe5eEl9KpVwHgGoJmX5UgUYaY9V5oq0lNFvC9If2OlPTx0pI94+ZzWchhDOsiYHQhlrdJpT0BYTI/CiMjlBaS/sdIeHjrSR7yrS+NC2gJBX/QAhbGsdBaB1EmUw+w5PfQ07RekPxfx0MNDR/qIV0hLkhknBgjbblBm+nkinrHU2mLCzm8Yj89FPPTw0JE+4t3IgyDca56wEMtAvcV9NTytRRv7xDFKGi8ceHxTxEMPDx3pI961lvpUspLBGu9HD+v6jEaBUQrWMMZOxF9A+nMRDz08dKSPeHeIJ5krlT1mCdcqHUOH0nuDTmEBrY1xvoH05yIeeXjoSB/xruIhveCCF+bQAkRlbQ+ldohCeSpyGv2hWUtfkP5cxCMPDx3pI95tD2tebnruR7RaWsajGVjNBSKVNnu0oumhPPwL0p/TQ/L00JE+4h3SMVnV0SClFPZry2t7GBFBZlyepGPm+ALS3xTxyNNDR/qIdxfEY6dicS3Qkml5aRWonATYcqpz1t7kDaQ/p4fk6aEjfcQ7L82tdWkNmGnfAEgEJcV9x6XOHNZGMb5xiPdNEY88PXSkj3h3TytlsxkaLM+se9gSgrZFOAXkfdoxYn8oEM/6z0h/Dg/p35C0/L7U8fu//GX+OP73H3/zf8P/+/Wvfnz2F9/746f8hzF/94ff7V/vT1/A+sv2Bf0fGIW/8jdg//C/SsS/5IH+3Z+++SOz/d0/rL8O/3P84X+M/7a+kvH3//hP/+ev/zX4q/8Lv/7VX/x7/8Vvz1/+RtyWI2pt1NNYGEhc/7etAyyVDIlk8sQZdx/4GRbsioV/w3mus/DL7/3XWPj1r/77+uY/Lzi//m356W9/W/7w9+On38zy+5/Gr3/1C+XPP+p3P/3tnxae//iHUn8/+vnB//I7/vxzfl9++uN/HnP94f/27373D+M3e02GsKfK/l3If5Pob2L49wFjjob/df/bf/3Rf/5lfvrtP/6vv/3HP/xx/T7+p/Xxn34abX/xf/7X/fj9P/8K53fhv/x2jD/+xe/d/slf1P2Tfv2rHz/0N/8ffrKhnwCeHAA=</AdaptiveCompressedXml>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4.xml><?xml version="1.0" encoding="utf-8"?>
<document Id="11caea64-5adb-42f2-8163-3676fb763516">
  <version>1</version>
  <createdBy>hancas</createdBy>
  <modifiedBy>melcha</modifiedBy>
  <createdDate>2025-06-20T06:44:23.3999866Z</createdDate>
  <modifiedDate>2026-10-06T22:44:02.8344102Z</modifiedDate>
  <sheets>
    <sheet Id="971bd263-85ca-430f-8b60-67a81cbec049" Name="C.1 Trial Balance"/>
    <sheet Id="ba1e36e3-4399-40c9-accb-608773ace223" Name="C.2 Revenue"/>
    <sheet Id="65361c6a-b5bb-4adb-825b-f74ea77ae862" Name="C.3 Expenses"/>
  </sheets>
  <documentDefinitions>
    <reportDocumentDefinition>
      <properties version="27" revision="1" isCriteriaEnabled="false" suppressions="30"/>
      <reportDate>2025-01-16T00:00:00</reportDate>
      <lastRefreshTime>2026-09-30T07:29:27.7138857Z</lastRefreshTime>
      <options areDatesRelativeByDefault="false" autoFitColumnsOnRefresh="true" rounding="0" displayZeroForBlank="true" clearDataOnSave="false" highlightEditableCells="true" refreshOnExpand="true" updateExpandedElementsOnRefresh="true" updateReportGroupsOnRefresh="true" enableUnknownFilters="true"/>
      <areLocationsHidden>true</areLocationsHidden>
      <adapterReportOptions>
        <option adapterId="3">
          <reportSettings UseLevelCurrency="true"/>
        </option>
      </adapterReportOptions>
      <instance adapterId="3">
        <instance code="oms:reporting_data_model-3-1">
          <propertyValue id="5865c367f69e1000093951ccc3820000">
            <propertyType id="0"/>
          </propertyValue>
        </instance>
      </instance>
    </reportDocumentDefinition>
  </documentDefinitions>
</document>
</file>

<file path=customXml/item5.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AdaptiveCompressedXml id="65361c6ab5bb4adb825bf74ea77ae862">H4sIAAAAAAAEAO1d3XJcOW6+T1XeweXrwZokwL8pz2xtze7FVqW2Utm9yk0XSILj3pElV6u9M04qT5aLPFJeIWDbo9FPyzpa60y8bepCavXpZrMPPuIDQBD43//+n5e//en12bO/ye5ye3H+zXP7G/P8mZzXi7Y9//6b52/3HdLz3377z//08s+vRPbP/ti+eR48BlsDQ/GlAHErkJwv0CMJx8iSgnv+7E/8Wr55/t1v8Nkffnoj55dy+VyHefbs5eUY6PfSt+fbvX7m5eFZfX4nby52+z/fvPrhol5+w7v95dW/V6//V336MCtkKsVFA7nnoLMSA8X2CMaXmrOzLFyeX3u/jvAvF5VvfMiH57ft2f7dG519eP7sxe2LVc7OftfaTi4vn+0uftQPfv6sXpy9fa13zxx5/Q/y7lv78sX4c+PDXxz99Jd1t93Lbsu3h5EzeS3n+z+rDLjxG33N4Us/v/W6Mfvzyz2fV7lz5do1nXHT73fx+vLr97dRpb1pvOfNa71wBgj27lcZk7538J8neHnsYz9ce7bVKf94sfuh8buvdvL92zPeX+zebWDT5M1O6vZwP+5+pcMYQyKKzP12/+4vB+EcneGY44dPOzL7e+Z4dUHv7i0hHRHHyxe/IO8jeEzF+2xjB5FigIxXPMYoYNF1TJ4o13XwGB7Go5t4fACPW4Xj/uzdhvf73ba83XM5k40qpfFZm/qKd9//rM/uDP6PBlQnoVWTEUhUiVNoDbg0AxKEku0FY1wHqPFhoOIE6seBqsO+3Y1xTwSMAaP1AR1UmzpQxQQZiSA0EpuT45jNKmDMD4ORJhg/DsYz4csxBT5vm52+ks829eJyfyqKspvQshBCsKkBpay2ZmodIiXxznAVw6tg07qHweknOB8A57bKIO/34Ly6cEoADa2r2+M7cPYeiCxCjsrkyfSQspgcs18HoP5hgIYJ0I8D9Pxiv3k/kWFsnggkc8qRKKjbE0m9IPYOCmEEFksxlVSt6atA0tmHIRknJD8OyYv9K9l9cIZOSlMa4tJrCZC7U58nG4HMLUFXCndWaR4jrRMsWhAtShOWH4elToK3u8sDlb/m7flezk/IBcqhuewtAydUFyjnCMUVBt96DR5rMmsFMulhbOaJzY9jc88/nQgOmysNnRcIPWR1xYPiMEcDRXrgZlLKHNfB4YIIpjUTiB8H4o98OiFKb63PGDo0kQpUalW6Vva2iC2Y3mvHdVTiAr9GzdgJxSsojvc33rWvgjXuRNDXM3Y0LFBjtUrIvUCxjSCEWNm0WhDXcasX8DHF6cQcR585EfRRxlYcJogujaBOVafFRAF0iY0XZzDWVdCXFqAvzZ3tI+jzzp0K+rIlMakj5GojECc1Alu3ILlWxCTGYlonpLggfkNpbskcg5+18UTgV5J4SS2B1MPedIyQhmtsxDq06IMpbh34mSXwm9vTR+Fn8onAL1c19mxp0F1Uy8+0DizBgefcY8TGqg/Xgd8S0y9Nx+M4+doTgR8pxQaMavUlyUDWB+Aaw9g8Sa2EXLqTdeC3IEpNaXoeR+Fn6UTgh9lzc6Gq32sqkKgVyPoDVHOKVFInWYd83RLyzTPj4Zjjqwb5icCv9igtdafwy0a1n01QTMtQRLFXS8kU1tmjs0tywfJ0PY7D71SifoQSoziErlagws9YSFiK2n52JCOGEmgl+C0JvOTpehyH36nYfk2yY2pBXY+UgEgYCnoCsa320Ex2dqVcrgVp2ZTnCYKj8DOnYvvVJKr+1NcovggQB/U6MnXIQU1CjEGqX8f2wyW5rnaGnY+5Hngymx5GmTeQkq9QUPe31gLsxEP03SgiUTqtBL8FYWc/kw+Ox/3wVMi3Ou5YS4XOKYCynQDb6sCaZtHF1EJa5xQKLvB8vZlJWEfh59KpwK8icjMRbBUCcg1B8ZjB9uKC5xB9wnUCLws8X29m2Pk4/E5l0615rjaVBsLOqfYbgZeSCkSxxaboUpZ1XA+3wPP1Zoadj8MvnAj8xKH14ZBtIA2omw5MySn8onW2YQhhHfJ1Czxfb+Y5puPwO5Wws2Ktkc0MsYyjIaUdAi8IvaXm2JZGeZ1Tnm5B2rM3c9fjeMbLqaQcqGcbTOcIBlFVoKgBWIgYWLrv1ZWQZJ2ws1uQ6+zN3PU4Dj9/IvDDRiag8q4Rp/BLIUNRjQiSyafWS+t+nWxTtyDjxZu563EcfqdCvtGJ4VwEkPxh061AlmaBuYiYZthSWCfwskT7uQm/o7n2eCphZzElR8UaGI6q/fzIdo41gu1V1Pxjk1dyPWhBwpXHuetxPOHqVLSfya73UAVysmnAr0NugaFbjMmS6xRXgt+STTecux7H4XcqGS9o2WGsBNGOLL/kLZRQMviUjRdjq8F1anXQkk03N3c9jsPvVDbdUhPvezBgYqNRvUjJN0kFW6wvzbZsKa8CP7sg8EJ5ku/xPd9Tsf1adM11H0HIj1qYrOQr3YEzDscPW1kp7rfE9jMz4eq453sy8OvelGoZIvmm2o8YyngkKfUgkWPK65z1cEtsPzO131H4mVOJ+5FkJmsalFponPXoUDwKRGyxp9ASiV3H9luS8eJmysFx2+9UtF+x0VbrEmCrFYhV+6VgLahH7LGH0pNdh3xxScaLmykHR7Xf7RzMq9f/o8HP1ShIzkJFY4Fc5VHZNwOrTnSteh9Wsv1wScaLmykHx12PU0m2D9G5aL2BmuLQfoKQfRQoPYcqfpTgXynbeUnGi5spB8dtv1Mh32SlFicCqvIcUGsVSjEV7HB91Qep7nZyzxPB75rpNypIHy/0Nz2PX9D35uJyL20p7Oj5h38P/uX29dd/vXi7O+ezjT67e7fRyezfXm627bHovDWpcnHxw9d9e74ZDzb14vXr5T187kzxMMYnT4mDw83F7ns+3/7HASebnXTZHeq/b//++1ffXu4vXt8c2Dx6cd+ea475H2Wu1aTFeVZHNMDjPguX5/P/PZ9V+UyGKv/Dtc/s775+J5u/vj3/SlXfffm0P7/xj+1b5QCjmveXJ5ZNN9033Vtz+n/mhahGSPYmQ8shARn0wMEkMDFHEuyYwzrVb67xAt4Xj//iA6JH8fvmOn6/ev9488ZY/Xv2+cF5stvfNaXJbpPdPvpZv/JptXE63KUIHl1W9yEaYDuOTYovY++i97pOxvI1mqB7aeJLdx8eQxNuw2+/nzRxY3KTJiZNTJq4uvApFUVc8TEhFLajlCsSJHYJMqFQzURSVo8y3RdkIvOl5zY+hiZwcylvJk3cmNykiUkTkyauLnxCIgpFY5IEiNmNumdGvYnR/QptDewIU+d19sKu0cSx1x+6UecvPQf5MTRBm4u6nzRxY3KTJiZNTJq4uvAJCWPiPGduShOjMUTGkS1RCpicXBXvrbR10mWv0US8lya+9HTFx9CE35xf/G3SxI3JTZqYNDFp4urCJ2xh95Ka5Q62eAYqJgO3UCH4ECkGEezrnCm7RhNHVNAHmvjS04ofQxNh06ROmrgxuUkTkyYmTVxd+IT+ws4lF2nU+2UHSgxKEyUREDKnJsHw7ZM2T08T+V6a+NLT/x9DE3HzV75PuU2a+OikJk1Mmpg08dEz2rbWhk69CTNKBHBkYIxKEzHFyr6V3lcPOtn7zungF98Q7TE8kTZdyuSJG5ObPDF5YvLE1YVPcCckVdOdUZ4YZcx9iKBCV58i514ttSZunQL613niiOw/8MSXXsP3MTyRN695N3nixuQmT0yemDxxdeFTqh03MjE4SBXVn7AVgVNM4LBmFkxkaJ2yE9d5wt3LE196teNH8IQ1G34zeeLm5CZPTJ6YPHF14RMK84bccxACtLEDxdGQKwQCmyy2VGxucZ3CvNd54r6T2PjF9wJ+DE9Y9SfeTZ64MbnJE5MnJk9cXfiEsxMdO/WaQDlBeaKPuJMUD9m32hKHwr9CIaf7jmLjF19B+zE84cbfyRM3Jjd5YvLE5ImrC5+wj03VS6EOpqcGVMVBQUbAIo6rrSn6ldqb/8IT94Wd3CN2J864yNntQfby0/7b/zT/9fLF4dGtq4e3/F5UPWzHeB8mr/x1g04OAj9S3vEg6aNadmHRR53UsRFevrg1r1tf//YXXShnlWT2bAUkjbK2hkakkTs0scVxQIdpnX2osEDOj8hWmHL+uJxzrJFH08YqPgE5NMC+CHguZIRN7mWd+EBcIOdHZC9OOT9g38fMlE2CYsahtyYE2XLT9VxqdNQJzTpyzgvk/IjDDFPODxxuRCpofQNngqicSaCErv9yry5SCt2v04zBugWCfsThxinoBwp/t+JiDB5KHK3um3hgHA3HUzIFg2O2aR1B+wWCfkSxgynoBzKCuJgkrgDGobljHTqcLYRqHdkQENs6K9rZhwX9mMaOU9AP1FIvKsrKFYZY1bWKHXLtBBWrr8M863UdQeMC3+oxDWSnoB/woWvEHIwD19vg6NG1tYYMoYspyt4c3TqN0pEWCPoRW3JT0A8lc2KlmFR1V2fenw1LxiGo5o5JTE5c1nGicYEXjY/I0ZmC/rigu3rLzXcPhKP/qG8WcmsNUu2lGWy90Dor2i1og4GnEhY7uvXwK4dLTDCpGdXaKBaIfYfkA6q3FVtLoZiQ1gl/LjC6KU1j7MkEbciUzpKAm61A1jlQ+yyCbWycDcrcJqwi6AUUTXG6V0+3orG3gmIAPWYg49SjDllN7xyii+zZyDpFA9OSFT2NsScTtFBzTZLq6uJVdUfvgLP60S1i8z7UbNw6qtsu8KMpzVj30znSIUdnxEN2h14C5CE5V8CMuEnryRa/TlcBa5ZIeu5ePZ2Dlal1jx0kD0kXVgeL1BzLEqsxscYUVwqCLqHpPO2xJ5M0RldT8h4sdjeKNlbIaBC8a45LVl+6r+Nh2QXBMUrTIHs6y7vVGFNWdd1KVJ4ezUwpGl3YTar33EpeyZdeoL39Y6r9T0k/sCfdnDGeClh3OJtAFVKMGRwnis0nw2Ud09su2JSmxxTsnpJ+IJuodMNoVXHXEfEmL2p7e4JkxQVTvG+yTi1Fu8TLekzN3SnpB9xpj0XNbgZfkmpvF9UKb04tsoqxNNNFf68j6QUJRfSYsplT0g9YZBIlpJKB3ahUERtCMTVBiC2RuFpaW8f2xgWZJt7NyMnTWWS1J59QRiXcAmRMgtSVtoPHENTxiuTXOWuOCyIn3s2d6SeTdC2MTmwFrE3XNAcGrpKghUI2hRTU3VpH0ktsbzdt76db0ymTwRTAczZAYeQgiHpZ1ovt0VlRa20dL2uB7e3ttL2fLlFQSVqVJKrFrfKlOroi1eDApIA2C2Lw6+xkuQW2t7fT9n46i6zZ2mshiM4xUGcEtcQM9NR1qaciDtexyNwC29vbaXs/nfYuEpqkDDaOUxs+O3WwpEPm0gk9Y6srae8FiUXezr2sJzyf49GjSjpL+tD6NGPy4xGGZCtaWieFzC3IOPF27mU9naRbdl68hVaaau/mHZSCDjDXaGuoNuBKkl6wl+XtqSSRfQaS9tXWxiVDoIJA0YxEQadLPNfSA3kl6nVqQeOSNT1P0T5hprfq6hJNB7RYgaQIKEM7EOMCmdhiU9NpDUnTgl1LpZUp6Sdb05061XEsp9vRe7Z6YDNCorHq+nbEPqyzpmlJNBSn7f10MbJcMVCKgB3VIuuoXtZwr5s61JF7NZFWWtNLoqE4be+nkzSZ1lkQRhqoWtw2A3dRmWPwFFrD1taJe9sFXhY9prfPlPRDaf22R98IgiW1yEpU29v7UXq9k0vGNykrxciW8LSdJ3WeziJrbKqYCFL76MPCHoqVoDyNIduOTe2ydSS9hKft3LV8uhiZwa4iTaqzaTRmqxYYcwNbpLTmcmJcp6IdLdnLwhk5eTqexkjZjdoHHsfJrErjEUMl9N2wi8GXdfzpJXtZJ3P87jOQtOSYLCUCi9QGT1dIyXfooXvnqzGJVzoiv2Qva56ofTpJR9915TCNRcwfMvuRx061CSXFmjOvo71xyV7WPCT/hDztXAk+JiAblKdt8cCtBrC5Z5RkXcN1IifXDLL7CpTTyYS9P4Oz05SpOekC+mukhjol7BYLtNQjMybT4jrHsq4J+r4Kw3QyPtZnIGg2qr1DyVBLUY3dU4KMzkEkY8jUELxdfUXfVwyBTsbF+gwEXVIuzY/FLKNoeBSG7KwHRz0g90NxqrUFfez17wV9Knmhn4Ggo4lDxAVcHoLmglCqjYCtVvTGecorxcd+EXS8V9Cnkhb6OQja2Wy4G8hJEIhCBx6POKgWdxnRxnUO6lwT9JHb8F7Q5lSyQj8DQVtbgk2VATFU9aq6g2R8hCK52ZZ1ua90IuuaoPO9gj6VjenPQNAt5hLzaADldVmTTbq2dZUDdsPqxxaUtlJa0YLG42ROZWP6M5A0SRinpS2U6EYlm6BmdzV2WGOq0S0J8+r+1b2tg3U6U9JPtzGtRo/xg5aDsnS2FnjkIXjf1bfG4IqsU8z7uqTv3Zg2p7K18RlI2iVWfm4MhtSfpqDOFQt1yL0IFxU8x9UN73vb95GZ0bEnk3QKJYiv6mK5zkCVdHWX1MDnhuJL9tauc/TuuqTvDY+ZGR77OyX98sUb/feX3jwvX/Hld6/4/Hu5/Lbz2aW8fHHtmatXbS+/+9Cj5w/nXM6k/fziuxeu3nPGl/t/k66iffWX7Wv5drQFA5MBzV9M/Nrlr138TciYUvD/PmZ/89VXw1y+uvjxu4vzvd62P+rv3aXU8eWvpnvv9V++4lZ2vKuv3v3rja9++8rN2zlu058umjwbDw4CZyrFRbVXew5ALAaK7RGMLzVnZ1k14G0wjFF0Xn8YEt/K3VZqN9oy/Xix+6Hxu6928v3bM95f7N5tYNPkzU7q9oDrYz2bFu+hHO/XdIDD/TN8efHmcC8/rAAdWn56w+ftd11v9DfP97u38vyZTnH/6sPFeva2vX/h9vL378759bb+/LIXt+D68w2++XR9tT1TbXBHidwRR8/Y0bBAHakUpAyk4hgpUyFWNq0WxGNB1zvjqCLzGcNoJSTqeZZax7GlABaxBdN77VjuTv7INHXh3IOmR8HMSWjVZLWjZJxuD62p4m0GJAgl2wvGuALMtueXb3ejD+DE2DVZUMZWHCaIbpxxohogmyiAagcZL85grL8mNgJG6wM6qDZ1JWUcOxmkmG8kNifHMd/ho0/Hxpnw5WgnqTLZjKH4bFMvLveXEyrXRFOSeEktgdTDso0RkrdqKIt1aNEHU455KHfGyeoYm9RHhZpRxoRThNK6Bcm1IiYxFu/YDGtCrpvQsqj1F+xosJfyiMW2DpH0CzvDVQyvALltPXRpfA+5qwsTdnc0lIJCtYIqpyTqkKl2AK5Rf4mKq4Rc1ANfBLuqBGpLg+7i6K+nEmYJbpRj6DFiYwXir6rpRqa78X3U5Rqa1+qCiMqCyfSQspgcs3962J1f7DfvbeZhyk6gXRNIauJ9DwZMHC0FSJWTqrwKtlhfRoje0rH4+Z1xmmTH1IICLY2DScJQ0BOIbbWHZsaG7ZJxCCVGcQhdoavANxYSlqKAtYMN1XulY97jnXFqj9JSV0qNo/CItaOdUctQhEqqpWQKi8bB7Lm5UHUcM47WqQZn/VGSzinqUJ3kjv5fcwHllCNRELCRzOgM4KAQxqEYRguQVO3tBntPsYAu9q9kt2lbdVn2U1vfBX/3plS1CiJ5JVMiBf94JCn1IJGjqrZFiyi65rqPIOSHo8AdsiiG1cPG8cNWeBFoG5kwum0acWpspKC4Z1IbJpNXklfDw9+xb4+NI53UVWL1hRFH9oWQfi/9cizd9+pKSLJoEelnN7JZ709xakSNg+eqHHSNt9QcKz1RXvS9VC8oEx7sp9GMrhvlEUoOokTrbMMQwrEtoLv32bNa2sqKwm5U+R3KoaSi46jaS+oUZFmkrIbpxs1EsFVvDbmGI0CeQd05FzyH6NOxoObdcZy+rZYKnUd96ewE2FYH1jSLLqY22n0sGEd9GBdIladQUHattQA78RB9N8UXVHkuMlZrEtXCam6U0aOVOKjhkUc4OKguxBjUFv51lV5oLg+rmxOqf5SzkpQrDL71GjzWUcL16ZXenn+aWu6aFKJTnyArIJD8gZqLaqdmlQ+LiGmGLd2JBK+JiuZKQ+cFQlcFp068omLUnirSFacmpczx6VHxI38vk/1u2PTRqXPhDdQU61DNatP7UU6751DFj9DWIq3jahQkZ6Hi6AXuKg+XNCu+yLpWvQ/L2K/YaKt16ZA2pvNRwkrBWlAb1GMPpSe7aBySrJ9sGpRR7EpNv/7+5I+6TbGnMMqPHtuGvsvGllVpVoJoh+GYvIUy0la9Ot1eHf9qsC/S7tn1fqigl8bZf59UIbfA0C2O4yquU1zEEmJ0meiiBcMxjnHioXyAslZVk7mxyXdZ9FHr+NbzP0P5532LP78S2d/a7Rjh/hvPjje9fHF46bf/BwOigYsEOAEA</AdaptiveCompressedXml>
</file>

<file path=customXml/itemProps1.xml><?xml version="1.0" encoding="utf-8"?>
<ds:datastoreItem xmlns:ds="http://schemas.openxmlformats.org/officeDocument/2006/customXml" ds:itemID="{089A58CC-66B4-4028-A0A5-95005663E7B7}">
  <ds:schemaRefs/>
</ds:datastoreItem>
</file>

<file path=customXml/itemProps2.xml><?xml version="1.0" encoding="utf-8"?>
<ds:datastoreItem xmlns:ds="http://schemas.openxmlformats.org/officeDocument/2006/customXml" ds:itemID="{D9AE6347-7A38-41A9-89F2-E60A2DADCCE2}">
  <ds:schemaRefs/>
</ds:datastoreItem>
</file>

<file path=customXml/itemProps3.xml><?xml version="1.0" encoding="utf-8"?>
<ds:datastoreItem xmlns:ds="http://schemas.openxmlformats.org/officeDocument/2006/customXml" ds:itemID="{C4F3CE0D-79BF-4D95-89C7-FB6C016997F3}">
  <ds:schemaRefs>
    <ds:schemaRef ds:uri="http://www.w3.org/XML/1998/namespace"/>
    <ds:schemaRef ds:uri="68339cd5-4ed0-4715-a10c-fb6cfca0aa9a"/>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microsoft.com/sharepoint/v3"/>
    <ds:schemaRef ds:uri="http://schemas.microsoft.com/office/infopath/2007/PartnerControls"/>
    <ds:schemaRef ds:uri="http://schemas.openxmlformats.org/package/2006/metadata/core-properties"/>
    <ds:schemaRef ds:uri="704da589-9a5f-45d1-b9c9-18eae98c3af3"/>
  </ds:schemaRefs>
</ds:datastoreItem>
</file>

<file path=customXml/itemProps4.xml><?xml version="1.0" encoding="utf-8"?>
<ds:datastoreItem xmlns:ds="http://schemas.openxmlformats.org/officeDocument/2006/customXml" ds:itemID="{15E575B8-F33B-429F-B028-5F152CB8F360}">
  <ds:schemaRefs/>
</ds:datastoreItem>
</file>

<file path=customXml/itemProps5.xml><?xml version="1.0" encoding="utf-8"?>
<ds:datastoreItem xmlns:ds="http://schemas.openxmlformats.org/officeDocument/2006/customXml" ds:itemID="{8DB34B5B-035C-4C16-83FD-3D4BC0B151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7.xml><?xml version="1.0" encoding="utf-8"?>
<ds:datastoreItem xmlns:ds="http://schemas.openxmlformats.org/officeDocument/2006/customXml" ds:itemID="{B5E35976-E7EA-41C0-AFFC-0F0BBBA14051}">
  <ds:schemaRefs/>
</ds:datastoreItem>
</file>

<file path=docMetadata/LabelInfo.xml><?xml version="1.0" encoding="utf-8"?>
<clbl:labelList xmlns:clbl="http://schemas.microsoft.com/office/2020/mipLabelMetadata">
  <clbl:label id="{8e2e509a-f02b-496b-97a8-09ffbb9893ea}" enabled="1" method="Privileged" siteId="{234ac309-c216-4661-a5ba-18879f6c4c75}"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Manager/>
  <Company>ACCC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asood</dc:creator>
  <cp:keywords/>
  <dc:description/>
  <cp:lastModifiedBy>Chai, Melvin</cp:lastModifiedBy>
  <cp:revision/>
  <dcterms:created xsi:type="dcterms:W3CDTF">2012-02-16T03:44:14Z</dcterms:created>
  <dcterms:modified xsi:type="dcterms:W3CDTF">2026-10-29T03:34:10Z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0x0101009441C17B6C006147B9AF9AD50D625621</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2024-10-01T11:21:36Z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f4b16afa-6804-4158-a16e-23eb4e6a126f</vt:lpwstr>
  </property>
  <property fmtid="{D5CDD505-2E9C-101B-9397-08002B2CF9AE}" pid="11" name="MSIP_Label_8e2e509a-f02b-496b-97a8-09ffbb9893ea_ContentBits">
    <vt:lpwstr>0</vt:lpwstr>
  </property>
  <property fmtid="{D5CDD505-2E9C-101B-9397-08002B2CF9AE}" pid="12" name="MediaServiceImageTags">
    <vt:lpwstr/>
  </property>
  <property fmtid="{D5CDD505-2E9C-101B-9397-08002B2CF9AE}" pid="13" name="AdaptiveDocumentId">
    <vt:lpwstr>11caea64-5adb-42f2-8163-3676fb763516</vt:lpwstr>
  </property>
  <property fmtid="{D5CDD505-2E9C-101B-9397-08002B2CF9AE}" pid="14" name="AdaptiveReportingVersion">
    <vt:lpwstr>5</vt:lpwstr>
  </property>
  <property fmtid="{D5CDD505-2E9C-101B-9397-08002B2CF9AE}" pid="15" name="AdaptiveReportingRevision">
    <vt:lpwstr>0</vt:lpwstr>
  </property>
  <property fmtid="{D5CDD505-2E9C-101B-9397-08002B2CF9AE}" pid="16" name="AdaptiveCustomXmlPartId">
    <vt:lpwstr>15e575b8-f33b-429f-b028-5f152cb8f360</vt:lpwstr>
  </property>
</Properties>
</file>