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23/FY25/15. Publication/Publication docs/"/>
    </mc:Choice>
  </mc:AlternateContent>
  <xr:revisionPtr revIDLastSave="230" documentId="14_{9347D5D2-B49D-4F34-97B9-D15B20437778}" xr6:coauthVersionLast="47" xr6:coauthVersionMax="47" xr10:uidLastSave="{B25C124B-CAF1-4DBE-B4CD-5D79233FEEC0}"/>
  <bookViews>
    <workbookView xWindow="-120" yWindow="-120" windowWidth="51840" windowHeight="21120" tabRatio="712" xr2:uid="{00000000-000D-0000-FFFF-FFFF00000000}"/>
  </bookViews>
  <sheets>
    <sheet name="Cover" sheetId="11" r:id="rId1"/>
    <sheet name="Contents" sheetId="71" r:id="rId2"/>
    <sheet name="Summary" sheetId="68" r:id="rId3"/>
    <sheet name="CrossfireHiddenWorksheet" sheetId="141" state="veryHidden" r:id="rId4"/>
    <sheet name="OfficeConnectCellHighlights" sheetId="142" state="veryHidden" r:id="rId5"/>
    <sheet name="1. Pipeline information" sheetId="44" r:id="rId6"/>
    <sheet name="1.1 Financial performance" sheetId="52" r:id="rId7"/>
    <sheet name="2. Revenues and expenses" sheetId="5" r:id="rId8"/>
    <sheet name="2.1 Revenue by service" sheetId="56" r:id="rId9"/>
    <sheet name="2.2 Revenue contributions " sheetId="57" r:id="rId10"/>
    <sheet name="2.3 Indirect revenue" sheetId="45" r:id="rId11"/>
    <sheet name="2.4 Shared costs" sheetId="16" r:id="rId12"/>
    <sheet name="3.1 Asset useful life" sheetId="55" r:id="rId13"/>
    <sheet name="3.2 Asset impairment" sheetId="63" r:id="rId14"/>
    <sheet name="3. Statement of pipeline assets" sheetId="6" r:id="rId15"/>
    <sheet name="3.3 Depreciation amortisation" sheetId="34" r:id="rId16"/>
    <sheet name="3.4 Shared supporting assets" sheetId="59" r:id="rId17"/>
    <sheet name="Auditor's Report Statements" sheetId="113" r:id="rId18"/>
    <sheet name="4. Recovered capital" sheetId="47" r:id="rId19"/>
    <sheet name="4.1 Pipelines capex" sheetId="66" r:id="rId20"/>
    <sheet name="Auditor's Review Report RCM" sheetId="112" r:id="rId21"/>
    <sheet name="5. Weighted average price" sheetId="54" r:id="rId22"/>
    <sheet name="5.1 Exempt WAP services" sheetId="60" r:id="rId23"/>
    <sheet name="Auditor's Review Report WAP" sheetId="114" r:id="rId24"/>
    <sheet name="6. Notes" sheetId="64" r:id="rId25"/>
    <sheet name="Amendment record" sheetId="101" r:id="rId26"/>
    <sheet name="APA Amendment record" sheetId="104" r:id="rId27"/>
    <sheet name="H.3 PPE Prior Yr Adj Comparativ" sheetId="120" state="hidden" r:id="rId28"/>
    <sheet name="H.4 FY23 CWIP 177700" sheetId="122" state="hidden" r:id="rId29"/>
    <sheet name="H.5 FY23 CWIP 177100" sheetId="121" state="hidden" r:id="rId30"/>
    <sheet name="Data Validation List" sheetId="61" state="hidden" r:id="rId31"/>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xlnm._FilterDatabase" localSheetId="29" hidden="1">'H.5 FY23 CWIP 177100'!$A$6:$AK$191</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_1">#REF!</definedName>
    <definedName name="CB_10">#REF!</definedName>
    <definedName name="CB_11">#REF!</definedName>
    <definedName name="CB_12">#REF!</definedName>
    <definedName name="CB_13">#REF!</definedName>
    <definedName name="CB_14">#REF!</definedName>
    <definedName name="CB_15">#REF!</definedName>
    <definedName name="CB_16">#REF!</definedName>
    <definedName name="CB_17">#REF!</definedName>
    <definedName name="CB_18">#REF!</definedName>
    <definedName name="CB_19">#REF!</definedName>
    <definedName name="CB_2">#REF!</definedName>
    <definedName name="CB_20">#REF!</definedName>
    <definedName name="CB_21">#REF!</definedName>
    <definedName name="CB_22">#REF!</definedName>
    <definedName name="CB_23">#REF!</definedName>
    <definedName name="CB_24">#REF!</definedName>
    <definedName name="CB_25">#REF!</definedName>
    <definedName name="CB_26">#REF!</definedName>
    <definedName name="CB_27">#REF!</definedName>
    <definedName name="CB_28">#REF!</definedName>
    <definedName name="CB_29">#REF!</definedName>
    <definedName name="CB_3">#REF!</definedName>
    <definedName name="CB_30">#REF!</definedName>
    <definedName name="CB_31">#REF!</definedName>
    <definedName name="CB_32">#REF!</definedName>
    <definedName name="CB_33">#REF!</definedName>
    <definedName name="CB_34">#REF!</definedName>
    <definedName name="CB_35">#REF!</definedName>
    <definedName name="CB_36">#REF!</definedName>
    <definedName name="CB_37">#REF!</definedName>
    <definedName name="CB_38">#REF!</definedName>
    <definedName name="CB_39">#REF!</definedName>
    <definedName name="CB_4">#REF!</definedName>
    <definedName name="CB_40">#REF!</definedName>
    <definedName name="CB_41">#REF!</definedName>
    <definedName name="CB_42">#REF!</definedName>
    <definedName name="CB_43">#REF!</definedName>
    <definedName name="CB_44">#REF!</definedName>
    <definedName name="CB_45">#REF!</definedName>
    <definedName name="CB_46">#REF!</definedName>
    <definedName name="CB_47">#REF!</definedName>
    <definedName name="CB_5">#REF!</definedName>
    <definedName name="CB_6">#REF!</definedName>
    <definedName name="CB_7">#REF!</definedName>
    <definedName name="CB_8">#REF!</definedName>
    <definedName name="CB_9">#REF!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ecast">#REF!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sProtoMapReport">#REF!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nctionType">#REF!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BPEOMSPOTFY13">#REF!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43436.8196180555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#REF!</definedName>
    <definedName name="IS_RIBBON_CREATE_SUCCESS">TRUE</definedName>
    <definedName name="IS_RIBBON_SHOW_GRAPH_GROUP">FALSE</definedName>
    <definedName name="IS_RIBBON_SHOW_MAIN_GROUP">FALSE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PYEOMSPOTFY13">#REF!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Service">#REF!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5">'Amendment record'!$A$2:$G$95</definedName>
    <definedName name="_xlnm.Print_Area" localSheetId="26">'APA Amendment record'!$A$2:$G$24</definedName>
    <definedName name="_xlnm.Print_Area" localSheetId="30">#N/A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2547630016224</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#REF!</definedName>
    <definedName name="rvanilla">#REF!</definedName>
    <definedName name="rYesNo">#REF!</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nergy_Year">#REF!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DEOMSPOTFY13">#REF!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63" l="1"/>
  <c r="C28" i="63"/>
  <c r="H41" i="5" l="1"/>
  <c r="F82" i="34" l="1"/>
  <c r="G41" i="5" l="1"/>
  <c r="F88" i="34" l="1"/>
  <c r="K88" i="34" l="1"/>
  <c r="M88" i="34" l="1"/>
  <c r="N88" i="34" l="1"/>
  <c r="D93" i="6" l="1"/>
  <c r="R12" i="54" l="1"/>
  <c r="AH208" i="121" l="1"/>
  <c r="F81" i="34" l="1"/>
  <c r="F87" i="34"/>
  <c r="AH210" i="121" l="1"/>
  <c r="AH209" i="121" l="1"/>
  <c r="Z17" i="122" l="1"/>
  <c r="Z16" i="122"/>
  <c r="AF190" i="121" s="1"/>
  <c r="AD202" i="121"/>
  <c r="AB202" i="121"/>
  <c r="AD192" i="121"/>
  <c r="AG191" i="121"/>
  <c r="E191" i="121"/>
  <c r="AB192" i="121"/>
  <c r="E190" i="121"/>
  <c r="AI189" i="121"/>
  <c r="AI187" i="121"/>
  <c r="AH187" i="121"/>
  <c r="AG187" i="121"/>
  <c r="AF187" i="121"/>
  <c r="AE187" i="121"/>
  <c r="AD187" i="121"/>
  <c r="AD194" i="121" s="1"/>
  <c r="AC187" i="121"/>
  <c r="AB187" i="121"/>
  <c r="AF201" i="121" l="1"/>
  <c r="AB201" i="121"/>
  <c r="AB203" i="121" s="1"/>
  <c r="Z18" i="122"/>
  <c r="Z20" i="122" s="1"/>
  <c r="AF202" i="121"/>
  <c r="AF203" i="121" s="1"/>
  <c r="AF191" i="121"/>
  <c r="AF192" i="121" s="1"/>
  <c r="AF194" i="121" s="1"/>
  <c r="AD201" i="121"/>
  <c r="AD203" i="121" s="1"/>
  <c r="AH190" i="121"/>
  <c r="AB194" i="121"/>
  <c r="AI190" i="121"/>
  <c r="AI201" i="121" s="1"/>
  <c r="AD204" i="121" l="1"/>
  <c r="AB204" i="121"/>
  <c r="AI191" i="121"/>
  <c r="AI202" i="121" s="1"/>
  <c r="AH191" i="121"/>
  <c r="AH192" i="121" s="1"/>
  <c r="AH194" i="121" s="1"/>
  <c r="AF204" i="121"/>
  <c r="AG211" i="121"/>
  <c r="AI192" i="121" l="1"/>
  <c r="AI194" i="121" s="1"/>
  <c r="AJ194" i="121" s="1"/>
  <c r="AI203" i="121"/>
  <c r="AI204" i="121" s="1"/>
  <c r="AH211" i="121"/>
  <c r="AF211" i="121"/>
  <c r="C33" i="120"/>
  <c r="B33" i="120"/>
  <c r="C32" i="120"/>
  <c r="D46" i="120" s="1"/>
  <c r="D47" i="120" s="1"/>
  <c r="B32" i="120"/>
  <c r="C31" i="120"/>
  <c r="D44" i="120" s="1"/>
  <c r="D45" i="120" s="1"/>
  <c r="B31" i="120"/>
  <c r="C30" i="120"/>
  <c r="D42" i="120" s="1"/>
  <c r="D43" i="120" s="1"/>
  <c r="B30" i="120"/>
  <c r="D21" i="120"/>
  <c r="D20" i="120"/>
  <c r="D19" i="120"/>
  <c r="D18" i="120"/>
  <c r="D17" i="120"/>
  <c r="D16" i="120"/>
  <c r="D15" i="120"/>
  <c r="D14" i="120"/>
  <c r="D13" i="120"/>
  <c r="D12" i="120"/>
  <c r="D11" i="120"/>
  <c r="D10" i="120"/>
  <c r="D9" i="120"/>
  <c r="D8" i="120"/>
  <c r="D7" i="120"/>
  <c r="D6" i="120"/>
  <c r="D5" i="120"/>
  <c r="C22" i="120"/>
  <c r="B22" i="120"/>
  <c r="B26" i="120" s="1"/>
  <c r="C26" i="120" l="1"/>
  <c r="D33" i="120"/>
  <c r="C29" i="120"/>
  <c r="C34" i="120" s="1"/>
  <c r="C35" i="120" s="1"/>
  <c r="D31" i="120"/>
  <c r="D4" i="120"/>
  <c r="D22" i="120" s="1"/>
  <c r="B29" i="120"/>
  <c r="B34" i="120" s="1"/>
  <c r="B35" i="120" s="1"/>
  <c r="D25" i="120"/>
  <c r="D32" i="120"/>
  <c r="D30" i="120"/>
  <c r="D48" i="120"/>
  <c r="D49" i="120" s="1"/>
  <c r="D29" i="120" l="1"/>
  <c r="D26" i="120"/>
  <c r="D40" i="120" l="1"/>
  <c r="D54" i="120" s="1"/>
  <c r="D58" i="120" s="1"/>
  <c r="D34" i="120"/>
  <c r="D35" i="120" s="1"/>
  <c r="D41" i="120" l="1"/>
  <c r="D50" i="120" s="1"/>
  <c r="D55" i="120" l="1"/>
  <c r="D57" i="120" s="1"/>
  <c r="K80" i="34" l="1"/>
  <c r="F80" i="34"/>
  <c r="N80" i="34" l="1"/>
  <c r="F86" i="34"/>
  <c r="B4" i="104" l="1"/>
  <c r="B5" i="104" s="1"/>
  <c r="B6" i="104" s="1"/>
  <c r="B7" i="104" s="1"/>
  <c r="B8" i="104" s="1"/>
  <c r="B9" i="104" s="1"/>
  <c r="B10" i="104" s="1"/>
  <c r="B11" i="104" s="1"/>
  <c r="B12" i="104" s="1"/>
  <c r="B13" i="104" s="1"/>
  <c r="B14" i="104" s="1"/>
  <c r="B4" i="101"/>
  <c r="B5" i="101" s="1"/>
  <c r="B6" i="101" s="1"/>
  <c r="B7" i="101" s="1"/>
  <c r="B8" i="101" s="1"/>
  <c r="B9" i="101" s="1"/>
  <c r="B10" i="101" s="1"/>
  <c r="B11" i="101" s="1"/>
  <c r="B12" i="101" s="1"/>
  <c r="B13" i="101" s="1"/>
  <c r="B14" i="101" s="1"/>
  <c r="B15" i="101" s="1"/>
  <c r="B16" i="101" s="1"/>
  <c r="B17" i="101" s="1"/>
  <c r="B18" i="101" s="1"/>
  <c r="B19" i="101" s="1"/>
  <c r="B20" i="101" s="1"/>
  <c r="B21" i="101" s="1"/>
  <c r="B22" i="101" s="1"/>
  <c r="B23" i="101" s="1"/>
  <c r="B24" i="101" s="1"/>
  <c r="B25" i="101" s="1"/>
  <c r="B26" i="101" s="1"/>
  <c r="B27" i="101" s="1"/>
  <c r="B28" i="101" s="1"/>
  <c r="B29" i="101" s="1"/>
  <c r="B30" i="101" s="1"/>
  <c r="B31" i="101" s="1"/>
  <c r="B32" i="101" s="1"/>
  <c r="B33" i="101" s="1"/>
  <c r="B34" i="101" s="1"/>
  <c r="B35" i="101" s="1"/>
  <c r="B36" i="101" s="1"/>
  <c r="B37" i="101" s="1"/>
  <c r="B38" i="101" s="1"/>
  <c r="B39" i="101" s="1"/>
  <c r="B40" i="101" s="1"/>
  <c r="B41" i="101" s="1"/>
  <c r="B42" i="101" s="1"/>
  <c r="B43" i="101" s="1"/>
  <c r="B44" i="101" s="1"/>
  <c r="B45" i="101" s="1"/>
  <c r="B46" i="101" s="1"/>
  <c r="B47" i="101" s="1"/>
  <c r="B48" i="101" s="1"/>
  <c r="B49" i="101" s="1"/>
  <c r="B50" i="101" s="1"/>
  <c r="B51" i="101" s="1"/>
  <c r="B52" i="101" s="1"/>
  <c r="B53" i="101" s="1"/>
  <c r="B54" i="101" s="1"/>
  <c r="B55" i="101" s="1"/>
  <c r="B56" i="101" s="1"/>
  <c r="B57" i="101" s="1"/>
  <c r="B58" i="101" s="1"/>
  <c r="B59" i="101" s="1"/>
  <c r="B60" i="101" s="1"/>
  <c r="B61" i="101" s="1"/>
  <c r="B62" i="101" s="1"/>
  <c r="B63" i="101" s="1"/>
  <c r="B64" i="101" s="1"/>
  <c r="B65" i="101" s="1"/>
  <c r="B66" i="101" s="1"/>
  <c r="B67" i="101" s="1"/>
  <c r="B68" i="101" s="1"/>
  <c r="B69" i="101" s="1"/>
  <c r="B70" i="101" s="1"/>
  <c r="B71" i="101" s="1"/>
  <c r="B72" i="101" s="1"/>
  <c r="B73" i="101" s="1"/>
  <c r="B74" i="101" s="1"/>
  <c r="B75" i="101" s="1"/>
  <c r="B76" i="101" s="1"/>
  <c r="B77" i="101" s="1"/>
  <c r="B78" i="101" s="1"/>
  <c r="B79" i="101" s="1"/>
  <c r="B80" i="101" s="1"/>
  <c r="B81" i="101" s="1"/>
  <c r="B82" i="101" s="1"/>
  <c r="B83" i="101" s="1"/>
  <c r="B84" i="101" s="1"/>
  <c r="B85" i="101" s="1"/>
  <c r="B86" i="101" s="1"/>
  <c r="B87" i="101" s="1"/>
  <c r="B88" i="101" s="1"/>
  <c r="B89" i="101" s="1"/>
  <c r="B90" i="101" s="1"/>
  <c r="B91" i="101" s="1"/>
  <c r="B92" i="101" s="1"/>
  <c r="B93" i="101" s="1"/>
  <c r="B94" i="101" s="1"/>
  <c r="B95" i="101" s="1"/>
  <c r="C3" i="64"/>
  <c r="B2" i="64"/>
  <c r="C3" i="60"/>
  <c r="B2" i="60"/>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J20" i="54"/>
  <c r="G20" i="54"/>
  <c r="F20" i="54"/>
  <c r="I20" i="54"/>
  <c r="K18" i="54"/>
  <c r="H99" i="68" s="1"/>
  <c r="H18" i="54"/>
  <c r="D18" i="54"/>
  <c r="K16" i="54"/>
  <c r="H16" i="54"/>
  <c r="E97" i="68" s="1"/>
  <c r="D16" i="54"/>
  <c r="BJ14" i="54"/>
  <c r="BG14" i="54"/>
  <c r="E95" i="68" s="1"/>
  <c r="BD14" i="54"/>
  <c r="H94" i="68" s="1"/>
  <c r="BA14" i="54"/>
  <c r="AX14" i="54"/>
  <c r="H93" i="68" s="1"/>
  <c r="AU14" i="54"/>
  <c r="E93" i="68" s="1"/>
  <c r="AR14" i="54"/>
  <c r="H92" i="68" s="1"/>
  <c r="AO14" i="54"/>
  <c r="AL14" i="54"/>
  <c r="AK14" i="54"/>
  <c r="AH14" i="54"/>
  <c r="AE14" i="54"/>
  <c r="H90" i="68" s="1"/>
  <c r="AB14" i="54"/>
  <c r="E90" i="68" s="1"/>
  <c r="Y14" i="54"/>
  <c r="H89" i="68" s="1"/>
  <c r="V14" i="54"/>
  <c r="E89" i="68" s="1"/>
  <c r="S14" i="54"/>
  <c r="G88" i="68"/>
  <c r="F88" i="68"/>
  <c r="D88" i="68"/>
  <c r="C88" i="68"/>
  <c r="BJ13" i="54"/>
  <c r="H86" i="68" s="1"/>
  <c r="BG13" i="54"/>
  <c r="BD13" i="54"/>
  <c r="H85" i="68" s="1"/>
  <c r="BA13" i="54"/>
  <c r="E85" i="68" s="1"/>
  <c r="AX13" i="54"/>
  <c r="H84" i="68" s="1"/>
  <c r="AU13" i="54"/>
  <c r="E84" i="68" s="1"/>
  <c r="AR13" i="54"/>
  <c r="H83" i="68" s="1"/>
  <c r="AO13" i="54"/>
  <c r="E83" i="68" s="1"/>
  <c r="AL13" i="54"/>
  <c r="AK13" i="54"/>
  <c r="AH13" i="54"/>
  <c r="E82" i="68" s="1"/>
  <c r="AE13" i="54"/>
  <c r="AB13" i="54"/>
  <c r="E81" i="68" s="1"/>
  <c r="Y13" i="54"/>
  <c r="H80" i="68" s="1"/>
  <c r="V13" i="54"/>
  <c r="S13" i="54"/>
  <c r="G79" i="68"/>
  <c r="F79" i="68"/>
  <c r="D79" i="68"/>
  <c r="C79" i="68"/>
  <c r="BJ12" i="54"/>
  <c r="H77" i="68" s="1"/>
  <c r="BG12" i="54"/>
  <c r="E77" i="68" s="1"/>
  <c r="BD12" i="54"/>
  <c r="H76" i="68" s="1"/>
  <c r="BA12" i="54"/>
  <c r="AX12" i="54"/>
  <c r="H75" i="68" s="1"/>
  <c r="AU12" i="54"/>
  <c r="AR12" i="54"/>
  <c r="H74" i="68" s="1"/>
  <c r="AO12" i="54"/>
  <c r="E74" i="68" s="1"/>
  <c r="AL12" i="54"/>
  <c r="AK12" i="54"/>
  <c r="H73" i="68" s="1"/>
  <c r="AH12" i="54"/>
  <c r="E73" i="68" s="1"/>
  <c r="AE12" i="54"/>
  <c r="H72" i="68" s="1"/>
  <c r="AB12" i="54"/>
  <c r="E72" i="68" s="1"/>
  <c r="Y12" i="54"/>
  <c r="H71" i="68" s="1"/>
  <c r="V12" i="54"/>
  <c r="E71" i="68" s="1"/>
  <c r="S12" i="54"/>
  <c r="D70" i="68"/>
  <c r="C70" i="68"/>
  <c r="C3" i="54"/>
  <c r="B2" i="54"/>
  <c r="C3" i="66"/>
  <c r="B2" i="66"/>
  <c r="BG31" i="47"/>
  <c r="BG23" i="47"/>
  <c r="BG16" i="47"/>
  <c r="F8" i="47"/>
  <c r="G8" i="47" s="1"/>
  <c r="H8" i="47" s="1"/>
  <c r="I8" i="47" s="1"/>
  <c r="C3" i="47"/>
  <c r="B2" i="47"/>
  <c r="G35" i="59"/>
  <c r="G34" i="59"/>
  <c r="G33" i="59"/>
  <c r="G32" i="59"/>
  <c r="G31" i="59"/>
  <c r="G30" i="59"/>
  <c r="G29" i="59"/>
  <c r="G28" i="59"/>
  <c r="G27" i="59"/>
  <c r="G26" i="59"/>
  <c r="G25" i="59"/>
  <c r="G24" i="59"/>
  <c r="G23" i="59"/>
  <c r="G22" i="59"/>
  <c r="G21" i="59"/>
  <c r="G20" i="59"/>
  <c r="G19" i="59"/>
  <c r="G18" i="59"/>
  <c r="G17" i="59"/>
  <c r="G16" i="59"/>
  <c r="G15" i="59"/>
  <c r="G14" i="59"/>
  <c r="G13" i="59"/>
  <c r="G12" i="59"/>
  <c r="G11" i="59"/>
  <c r="C3" i="59"/>
  <c r="B2" i="59"/>
  <c r="K85" i="34"/>
  <c r="F85" i="34"/>
  <c r="K84" i="34"/>
  <c r="F84" i="34"/>
  <c r="D91" i="6"/>
  <c r="F83" i="34"/>
  <c r="F79" i="34"/>
  <c r="F78" i="34"/>
  <c r="F77" i="34"/>
  <c r="F76" i="34"/>
  <c r="F75" i="34"/>
  <c r="F74" i="34"/>
  <c r="F73" i="34"/>
  <c r="F72" i="34"/>
  <c r="F71" i="34"/>
  <c r="F70" i="34"/>
  <c r="F69" i="34"/>
  <c r="F68" i="34"/>
  <c r="F67" i="34"/>
  <c r="F66" i="34"/>
  <c r="F65" i="34"/>
  <c r="F64" i="34"/>
  <c r="F63" i="34"/>
  <c r="F62" i="34"/>
  <c r="F61" i="34"/>
  <c r="F60" i="34"/>
  <c r="G53" i="34"/>
  <c r="L52" i="34"/>
  <c r="O52" i="34" s="1"/>
  <c r="L51" i="34"/>
  <c r="O51" i="34" s="1"/>
  <c r="L50" i="34"/>
  <c r="O50" i="34" s="1"/>
  <c r="L49" i="34"/>
  <c r="O49" i="34" s="1"/>
  <c r="L48" i="34"/>
  <c r="O48" i="34" s="1"/>
  <c r="L47" i="34"/>
  <c r="O47" i="34" s="1"/>
  <c r="L46" i="34"/>
  <c r="O46" i="34" s="1"/>
  <c r="L45" i="34"/>
  <c r="O45" i="34" s="1"/>
  <c r="L44" i="34"/>
  <c r="O44" i="34" s="1"/>
  <c r="L43" i="34"/>
  <c r="O43" i="34" s="1"/>
  <c r="L42" i="34"/>
  <c r="O42" i="34" s="1"/>
  <c r="L41" i="34"/>
  <c r="O41" i="34" s="1"/>
  <c r="L40" i="34"/>
  <c r="O40" i="34" s="1"/>
  <c r="L39" i="34"/>
  <c r="O39" i="34" s="1"/>
  <c r="L38" i="34"/>
  <c r="O38" i="34" s="1"/>
  <c r="L37" i="34"/>
  <c r="O37" i="34" s="1"/>
  <c r="L36" i="34"/>
  <c r="O36" i="34" s="1"/>
  <c r="L35" i="34"/>
  <c r="O35" i="34" s="1"/>
  <c r="L34" i="34"/>
  <c r="O34" i="34" s="1"/>
  <c r="L33" i="34"/>
  <c r="O33" i="34" s="1"/>
  <c r="L32" i="34"/>
  <c r="O32" i="34" s="1"/>
  <c r="L31" i="34"/>
  <c r="O31" i="34" s="1"/>
  <c r="L30" i="34"/>
  <c r="O30" i="34" s="1"/>
  <c r="L29" i="34"/>
  <c r="O29" i="34" s="1"/>
  <c r="L28" i="34"/>
  <c r="O28" i="34" s="1"/>
  <c r="L27" i="34"/>
  <c r="O27" i="34" s="1"/>
  <c r="L26" i="34"/>
  <c r="O26" i="34" s="1"/>
  <c r="L25" i="34"/>
  <c r="O25" i="34" s="1"/>
  <c r="L24" i="34"/>
  <c r="O24" i="34" s="1"/>
  <c r="L23" i="34"/>
  <c r="O23" i="34" s="1"/>
  <c r="L22" i="34"/>
  <c r="O22" i="34" s="1"/>
  <c r="L21" i="34"/>
  <c r="O21" i="34" s="1"/>
  <c r="L20" i="34"/>
  <c r="O20" i="34" s="1"/>
  <c r="L19" i="34"/>
  <c r="O19" i="34" s="1"/>
  <c r="C3" i="34"/>
  <c r="B2" i="34"/>
  <c r="C3" i="63"/>
  <c r="B2" i="63"/>
  <c r="D33" i="55"/>
  <c r="C33" i="55"/>
  <c r="D27" i="55"/>
  <c r="C27" i="55"/>
  <c r="D21" i="55"/>
  <c r="E18" i="34" s="1"/>
  <c r="C21" i="55"/>
  <c r="D17" i="55"/>
  <c r="E17" i="34" s="1"/>
  <c r="D16" i="55"/>
  <c r="E16" i="34" s="1"/>
  <c r="C16" i="55"/>
  <c r="D15" i="55"/>
  <c r="E15" i="34" s="1"/>
  <c r="C15" i="55"/>
  <c r="D14" i="55"/>
  <c r="E14" i="34" s="1"/>
  <c r="C14" i="55"/>
  <c r="D13" i="55"/>
  <c r="E13" i="34" s="1"/>
  <c r="C13" i="55"/>
  <c r="D12" i="55"/>
  <c r="E12" i="34" s="1"/>
  <c r="C12" i="55"/>
  <c r="D11" i="55"/>
  <c r="E11" i="34" s="1"/>
  <c r="C11" i="55"/>
  <c r="D10" i="55"/>
  <c r="E10" i="34" s="1"/>
  <c r="C10" i="55"/>
  <c r="D9" i="55"/>
  <c r="E9" i="34" s="1"/>
  <c r="C9" i="55"/>
  <c r="C3" i="55"/>
  <c r="B2" i="55"/>
  <c r="D35" i="68"/>
  <c r="D34" i="68"/>
  <c r="D33" i="68"/>
  <c r="D29" i="68"/>
  <c r="D76" i="6"/>
  <c r="C3" i="6"/>
  <c r="B2" i="6"/>
  <c r="I35" i="16"/>
  <c r="H35" i="16"/>
  <c r="I34" i="16"/>
  <c r="H34" i="16"/>
  <c r="I33" i="16"/>
  <c r="H33" i="16"/>
  <c r="I32" i="16"/>
  <c r="H32" i="16"/>
  <c r="I31" i="16"/>
  <c r="H31" i="16"/>
  <c r="I30" i="16"/>
  <c r="H30" i="16"/>
  <c r="I29" i="16"/>
  <c r="H29" i="16"/>
  <c r="I28" i="16"/>
  <c r="H28" i="16"/>
  <c r="I27" i="16"/>
  <c r="H27" i="16"/>
  <c r="I26" i="16"/>
  <c r="H26" i="16"/>
  <c r="I25" i="16"/>
  <c r="H25" i="16"/>
  <c r="I24" i="16"/>
  <c r="H24" i="16"/>
  <c r="I23" i="16"/>
  <c r="H23" i="16"/>
  <c r="I22" i="16"/>
  <c r="I21" i="16"/>
  <c r="F17" i="16"/>
  <c r="F36" i="16" s="1"/>
  <c r="I16" i="16"/>
  <c r="I15" i="16"/>
  <c r="E38" i="5" s="1"/>
  <c r="H15" i="16"/>
  <c r="D38" i="5" s="1"/>
  <c r="I14" i="16"/>
  <c r="E37" i="5" s="1"/>
  <c r="H14" i="16"/>
  <c r="D37" i="5" s="1"/>
  <c r="I13" i="16"/>
  <c r="E36" i="5" s="1"/>
  <c r="H13" i="16"/>
  <c r="D36" i="5" s="1"/>
  <c r="I11" i="16"/>
  <c r="E34" i="5" s="1"/>
  <c r="H11" i="16"/>
  <c r="D34" i="5" s="1"/>
  <c r="I10" i="16"/>
  <c r="E33" i="5" s="1"/>
  <c r="H10" i="16"/>
  <c r="I9" i="16"/>
  <c r="E32" i="5" s="1"/>
  <c r="H9" i="16"/>
  <c r="C3" i="16"/>
  <c r="B2" i="16"/>
  <c r="E36" i="45"/>
  <c r="D36" i="45"/>
  <c r="H35" i="45"/>
  <c r="G35" i="45"/>
  <c r="H34" i="45"/>
  <c r="G34" i="45"/>
  <c r="H33" i="45"/>
  <c r="G33" i="45"/>
  <c r="H32" i="45"/>
  <c r="G32" i="45"/>
  <c r="H31" i="45"/>
  <c r="G31" i="45"/>
  <c r="H30" i="45"/>
  <c r="G30" i="45"/>
  <c r="H29" i="45"/>
  <c r="G29" i="45"/>
  <c r="H28" i="45"/>
  <c r="G28" i="45"/>
  <c r="H27" i="45"/>
  <c r="G27" i="45"/>
  <c r="H26" i="45"/>
  <c r="G26" i="45"/>
  <c r="H25" i="45"/>
  <c r="G25" i="45"/>
  <c r="H24" i="45"/>
  <c r="G24" i="45"/>
  <c r="H23" i="45"/>
  <c r="G23" i="45"/>
  <c r="H22" i="45"/>
  <c r="G22" i="45"/>
  <c r="H21" i="45"/>
  <c r="G21" i="45"/>
  <c r="H20" i="45"/>
  <c r="G20" i="45"/>
  <c r="H19" i="45"/>
  <c r="G19" i="45"/>
  <c r="H18" i="45"/>
  <c r="G18" i="45"/>
  <c r="H17" i="45"/>
  <c r="G17" i="45"/>
  <c r="H16" i="45"/>
  <c r="G16" i="45"/>
  <c r="H15" i="45"/>
  <c r="G15" i="45"/>
  <c r="H14" i="45"/>
  <c r="G14" i="45"/>
  <c r="H13" i="45"/>
  <c r="G13" i="45"/>
  <c r="H12" i="45"/>
  <c r="G12" i="45"/>
  <c r="H11" i="45"/>
  <c r="G11" i="45"/>
  <c r="H10" i="45"/>
  <c r="G10" i="45"/>
  <c r="H9" i="45"/>
  <c r="G9" i="45"/>
  <c r="C3" i="45"/>
  <c r="B2" i="45"/>
  <c r="D27" i="57"/>
  <c r="D13" i="5" s="1"/>
  <c r="F13" i="5" s="1"/>
  <c r="D15" i="57"/>
  <c r="E12" i="5" s="1"/>
  <c r="E14" i="57"/>
  <c r="E13" i="57"/>
  <c r="E12" i="57"/>
  <c r="E11" i="57"/>
  <c r="E10" i="57"/>
  <c r="C3" i="57"/>
  <c r="B2" i="57"/>
  <c r="C3" i="56"/>
  <c r="B2" i="56"/>
  <c r="E39" i="5"/>
  <c r="D33" i="5"/>
  <c r="D32" i="5"/>
  <c r="H19" i="5"/>
  <c r="C3" i="5"/>
  <c r="B2" i="5"/>
  <c r="C3" i="52"/>
  <c r="B2" i="52"/>
  <c r="C3" i="44"/>
  <c r="B2" i="44"/>
  <c r="C100" i="68"/>
  <c r="G99" i="68"/>
  <c r="F99" i="68"/>
  <c r="E99" i="68"/>
  <c r="D99" i="68"/>
  <c r="C99" i="68"/>
  <c r="H97" i="68"/>
  <c r="G97" i="68"/>
  <c r="F97" i="68"/>
  <c r="D97" i="68"/>
  <c r="C97" i="68"/>
  <c r="H95" i="68"/>
  <c r="G95" i="68"/>
  <c r="F95" i="68"/>
  <c r="D95" i="68"/>
  <c r="C95" i="68"/>
  <c r="G94" i="68"/>
  <c r="F94" i="68"/>
  <c r="E94" i="68"/>
  <c r="D94" i="68"/>
  <c r="C94" i="68"/>
  <c r="G93" i="68"/>
  <c r="F93" i="68"/>
  <c r="D93" i="68"/>
  <c r="C93" i="68"/>
  <c r="G92" i="68"/>
  <c r="F92" i="68"/>
  <c r="E92" i="68"/>
  <c r="D92" i="68"/>
  <c r="C92" i="68"/>
  <c r="H91" i="68"/>
  <c r="G91" i="68"/>
  <c r="F91" i="68"/>
  <c r="E91" i="68"/>
  <c r="D91" i="68"/>
  <c r="C91" i="68"/>
  <c r="G90" i="68"/>
  <c r="F90" i="68"/>
  <c r="D90" i="68"/>
  <c r="C90" i="68"/>
  <c r="G89" i="68"/>
  <c r="F89" i="68"/>
  <c r="D89" i="68"/>
  <c r="C89" i="68"/>
  <c r="G86" i="68"/>
  <c r="F86" i="68"/>
  <c r="E86" i="68"/>
  <c r="D86" i="68"/>
  <c r="C86" i="68"/>
  <c r="G85" i="68"/>
  <c r="F85" i="68"/>
  <c r="D85" i="68"/>
  <c r="C85" i="68"/>
  <c r="G84" i="68"/>
  <c r="F84" i="68"/>
  <c r="D84" i="68"/>
  <c r="C84" i="68"/>
  <c r="G83" i="68"/>
  <c r="F83" i="68"/>
  <c r="D83" i="68"/>
  <c r="C83" i="68"/>
  <c r="H82" i="68"/>
  <c r="G82" i="68"/>
  <c r="F82" i="68"/>
  <c r="D82" i="68"/>
  <c r="C82" i="68"/>
  <c r="H81" i="68"/>
  <c r="G81" i="68"/>
  <c r="F81" i="68"/>
  <c r="D81" i="68"/>
  <c r="C81" i="68"/>
  <c r="G80" i="68"/>
  <c r="F80" i="68"/>
  <c r="E80" i="68"/>
  <c r="D80" i="68"/>
  <c r="C80" i="68"/>
  <c r="G77" i="68"/>
  <c r="F77" i="68"/>
  <c r="D77" i="68"/>
  <c r="C77" i="68"/>
  <c r="G76" i="68"/>
  <c r="F76" i="68"/>
  <c r="E76" i="68"/>
  <c r="D76" i="68"/>
  <c r="C76" i="68"/>
  <c r="G75" i="68"/>
  <c r="F75" i="68"/>
  <c r="E75" i="68"/>
  <c r="D75" i="68"/>
  <c r="C75" i="68"/>
  <c r="G74" i="68"/>
  <c r="F74" i="68"/>
  <c r="D74" i="68"/>
  <c r="C74" i="68"/>
  <c r="G73" i="68"/>
  <c r="F73" i="68"/>
  <c r="D73" i="68"/>
  <c r="C73" i="68"/>
  <c r="G72" i="68"/>
  <c r="F72" i="68"/>
  <c r="D72" i="68"/>
  <c r="C72" i="68"/>
  <c r="G71" i="68"/>
  <c r="F71" i="68"/>
  <c r="D71" i="68"/>
  <c r="C71" i="68"/>
  <c r="F70" i="68"/>
  <c r="G57" i="68"/>
  <c r="F57" i="68" s="1"/>
  <c r="E57" i="68" s="1"/>
  <c r="D41" i="68"/>
  <c r="C3" i="68"/>
  <c r="B2" i="68"/>
  <c r="I89" i="34" l="1"/>
  <c r="AL20" i="54"/>
  <c r="D74" i="6"/>
  <c r="H36" i="45"/>
  <c r="G36" i="45"/>
  <c r="D18" i="5" s="1"/>
  <c r="D19" i="5" s="1"/>
  <c r="C10" i="68" s="1"/>
  <c r="BG32" i="47"/>
  <c r="BG24" i="47"/>
  <c r="C33" i="68"/>
  <c r="I37" i="5"/>
  <c r="I18" i="56"/>
  <c r="I40" i="5"/>
  <c r="I12" i="56"/>
  <c r="I20" i="56"/>
  <c r="O31" i="47"/>
  <c r="I14" i="56"/>
  <c r="Y31" i="47"/>
  <c r="AK31" i="47"/>
  <c r="AW31" i="47"/>
  <c r="AA31" i="47"/>
  <c r="AM31" i="47"/>
  <c r="AY31" i="47"/>
  <c r="I28" i="5"/>
  <c r="I15" i="56"/>
  <c r="I17" i="56"/>
  <c r="I33" i="5"/>
  <c r="K16" i="47"/>
  <c r="AI16" i="47"/>
  <c r="H23" i="47"/>
  <c r="T23" i="47"/>
  <c r="AF23" i="47"/>
  <c r="AR23" i="47"/>
  <c r="BD23" i="47"/>
  <c r="O23" i="47"/>
  <c r="AA23" i="47"/>
  <c r="AM23" i="47"/>
  <c r="AI23" i="47"/>
  <c r="N16" i="47"/>
  <c r="Z16" i="47"/>
  <c r="AL16" i="47"/>
  <c r="AX16" i="47"/>
  <c r="K23" i="47"/>
  <c r="W23" i="47"/>
  <c r="AU23" i="47"/>
  <c r="L23" i="47"/>
  <c r="X23" i="47"/>
  <c r="AJ23" i="47"/>
  <c r="AV23" i="47"/>
  <c r="D86" i="6"/>
  <c r="AO23" i="47"/>
  <c r="BA23" i="47"/>
  <c r="L31" i="47"/>
  <c r="X31" i="47"/>
  <c r="AJ31" i="47"/>
  <c r="AV31" i="47"/>
  <c r="S31" i="47"/>
  <c r="AE31" i="47"/>
  <c r="AQ31" i="47"/>
  <c r="BC31" i="47"/>
  <c r="W16" i="47"/>
  <c r="Q23" i="47"/>
  <c r="AC23" i="47"/>
  <c r="Q16" i="47"/>
  <c r="AC16" i="47"/>
  <c r="AO16" i="47"/>
  <c r="BA16" i="47"/>
  <c r="F36" i="5"/>
  <c r="D19" i="54"/>
  <c r="E18" i="5"/>
  <c r="E19" i="5" s="1"/>
  <c r="D10" i="68" s="1"/>
  <c r="AU16" i="47"/>
  <c r="I23" i="47"/>
  <c r="U23" i="47"/>
  <c r="AG23" i="47"/>
  <c r="AS23" i="47"/>
  <c r="BE23" i="47"/>
  <c r="G31" i="47"/>
  <c r="L16" i="47"/>
  <c r="X16" i="47"/>
  <c r="AJ16" i="47"/>
  <c r="AV16" i="47"/>
  <c r="J23" i="47"/>
  <c r="V23" i="47"/>
  <c r="AH23" i="47"/>
  <c r="AT23" i="47"/>
  <c r="D57" i="68"/>
  <c r="N85" i="34"/>
  <c r="M16" i="47"/>
  <c r="Y16" i="47"/>
  <c r="AK16" i="47"/>
  <c r="AW16" i="47"/>
  <c r="O13" i="54"/>
  <c r="E79" i="68" s="1"/>
  <c r="I14" i="5"/>
  <c r="I23" i="5"/>
  <c r="K83" i="34"/>
  <c r="J8" i="47"/>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M23" i="47"/>
  <c r="Y23" i="47"/>
  <c r="AK23" i="47"/>
  <c r="AW23" i="47"/>
  <c r="K31" i="47"/>
  <c r="W31" i="47"/>
  <c r="AI31" i="47"/>
  <c r="AU31" i="47"/>
  <c r="P16" i="47"/>
  <c r="AB16" i="47"/>
  <c r="AN16" i="47"/>
  <c r="AZ16" i="47"/>
  <c r="AY23" i="47"/>
  <c r="M31" i="47"/>
  <c r="I15" i="5"/>
  <c r="N31" i="47"/>
  <c r="Z31" i="47"/>
  <c r="AL31" i="47"/>
  <c r="AX31" i="47"/>
  <c r="E89" i="6"/>
  <c r="D31" i="68" s="1"/>
  <c r="P31" i="47"/>
  <c r="AB31" i="47"/>
  <c r="AN31" i="47"/>
  <c r="AZ31" i="47"/>
  <c r="S20" i="54"/>
  <c r="N84" i="34"/>
  <c r="H16" i="47"/>
  <c r="T16" i="47"/>
  <c r="AF16" i="47"/>
  <c r="AR16" i="47"/>
  <c r="BD16" i="47"/>
  <c r="O16" i="47"/>
  <c r="AA16" i="47"/>
  <c r="AM16" i="47"/>
  <c r="AY16" i="47"/>
  <c r="P23" i="47"/>
  <c r="AB23" i="47"/>
  <c r="AN23" i="47"/>
  <c r="AZ23" i="47"/>
  <c r="I32" i="5"/>
  <c r="D85" i="6"/>
  <c r="I16" i="47"/>
  <c r="U16" i="47"/>
  <c r="AG16" i="47"/>
  <c r="AS16" i="47"/>
  <c r="BE16" i="47"/>
  <c r="H31" i="47"/>
  <c r="T31" i="47"/>
  <c r="AF31" i="47"/>
  <c r="AR31" i="47"/>
  <c r="BD31" i="47"/>
  <c r="I13" i="5"/>
  <c r="I36" i="5"/>
  <c r="I39" i="5"/>
  <c r="J16" i="47"/>
  <c r="V16" i="47"/>
  <c r="AH16" i="47"/>
  <c r="AT16" i="47"/>
  <c r="R23" i="47"/>
  <c r="AD23" i="47"/>
  <c r="AP23" i="47"/>
  <c r="BB23" i="47"/>
  <c r="I31" i="47"/>
  <c r="U31" i="47"/>
  <c r="AG31" i="47"/>
  <c r="AS31" i="47"/>
  <c r="BE31" i="47"/>
  <c r="G23" i="47"/>
  <c r="S23" i="47"/>
  <c r="AE23" i="47"/>
  <c r="AQ23" i="47"/>
  <c r="BC23" i="47"/>
  <c r="J31" i="47"/>
  <c r="V31" i="47"/>
  <c r="AH31" i="47"/>
  <c r="AT31" i="47"/>
  <c r="F16" i="47"/>
  <c r="R16" i="47"/>
  <c r="AD16" i="47"/>
  <c r="AP16" i="47"/>
  <c r="BB16" i="47"/>
  <c r="N23" i="47"/>
  <c r="Z23" i="47"/>
  <c r="AL23" i="47"/>
  <c r="AX23" i="47"/>
  <c r="Q31" i="47"/>
  <c r="AC31" i="47"/>
  <c r="AO31" i="47"/>
  <c r="BA31" i="47"/>
  <c r="I24" i="5"/>
  <c r="I35" i="5"/>
  <c r="I38" i="5"/>
  <c r="G16" i="47"/>
  <c r="S16" i="47"/>
  <c r="AE16" i="47"/>
  <c r="AQ16" i="47"/>
  <c r="BC16" i="47"/>
  <c r="F31" i="47"/>
  <c r="R31" i="47"/>
  <c r="AD31" i="47"/>
  <c r="AP31" i="47"/>
  <c r="BB31" i="47"/>
  <c r="E16" i="64"/>
  <c r="I25" i="5"/>
  <c r="I16" i="56"/>
  <c r="E58" i="6"/>
  <c r="M53" i="34"/>
  <c r="I26" i="5"/>
  <c r="E44" i="6"/>
  <c r="D23" i="68" s="1"/>
  <c r="I13" i="56"/>
  <c r="E79" i="6"/>
  <c r="D28" i="68" s="1"/>
  <c r="I27" i="5"/>
  <c r="E30" i="6"/>
  <c r="E65" i="6"/>
  <c r="D26" i="68" s="1"/>
  <c r="E96" i="6"/>
  <c r="D32" i="68" s="1"/>
  <c r="G30" i="5"/>
  <c r="G42" i="5" s="1"/>
  <c r="E51" i="6"/>
  <c r="D24" i="68" s="1"/>
  <c r="H30" i="5"/>
  <c r="H42" i="5" s="1"/>
  <c r="G21" i="56"/>
  <c r="G11" i="5" s="1"/>
  <c r="E13" i="6"/>
  <c r="E16" i="6" s="1"/>
  <c r="I29" i="5"/>
  <c r="E37" i="6"/>
  <c r="F32" i="5"/>
  <c r="I34" i="5"/>
  <c r="I19" i="56"/>
  <c r="E23" i="6"/>
  <c r="E72" i="6"/>
  <c r="D27" i="68" s="1"/>
  <c r="I18" i="5"/>
  <c r="I19" i="5" s="1"/>
  <c r="I22" i="5"/>
  <c r="F23" i="47"/>
  <c r="K63" i="34"/>
  <c r="K67" i="34"/>
  <c r="K71" i="34"/>
  <c r="K75" i="34"/>
  <c r="K79" i="34"/>
  <c r="O12" i="54"/>
  <c r="E70" i="68" s="1"/>
  <c r="K61" i="34"/>
  <c r="M61" i="34" s="1"/>
  <c r="N61" i="34" s="1"/>
  <c r="K65" i="34"/>
  <c r="K69" i="34"/>
  <c r="K73" i="34"/>
  <c r="K77" i="34"/>
  <c r="N20" i="54"/>
  <c r="P20" i="54"/>
  <c r="Q20" i="54"/>
  <c r="K62" i="34"/>
  <c r="M62" i="34" s="1"/>
  <c r="N62" i="34" s="1"/>
  <c r="K64" i="34"/>
  <c r="K66" i="34"/>
  <c r="K68" i="34"/>
  <c r="K70" i="34"/>
  <c r="K72" i="34"/>
  <c r="K74" i="34"/>
  <c r="K76" i="34"/>
  <c r="K78" i="34"/>
  <c r="O14" i="54"/>
  <c r="E88" i="68" s="1"/>
  <c r="F100" i="68"/>
  <c r="H70" i="68"/>
  <c r="R13" i="54"/>
  <c r="H79" i="68" s="1"/>
  <c r="R14" i="54"/>
  <c r="H88" i="68" s="1"/>
  <c r="G70" i="68"/>
  <c r="L12" i="54"/>
  <c r="L13" i="54"/>
  <c r="D13" i="54" s="1"/>
  <c r="L14" i="54"/>
  <c r="D14" i="54" s="1"/>
  <c r="M20" i="54"/>
  <c r="F37" i="5"/>
  <c r="F33" i="5"/>
  <c r="F38" i="5"/>
  <c r="F34" i="5"/>
  <c r="K60" i="34"/>
  <c r="C35" i="68"/>
  <c r="AW24" i="47" l="1"/>
  <c r="AC24" i="47"/>
  <c r="AX24" i="47"/>
  <c r="AK24" i="47"/>
  <c r="AW32" i="47"/>
  <c r="AO32" i="47"/>
  <c r="AO24" i="47"/>
  <c r="V24" i="47"/>
  <c r="O24" i="47"/>
  <c r="F16" i="56"/>
  <c r="T24" i="47"/>
  <c r="F18" i="5"/>
  <c r="F19" i="5" s="1"/>
  <c r="E10" i="68" s="1"/>
  <c r="D25" i="68"/>
  <c r="D22" i="68"/>
  <c r="D21" i="68"/>
  <c r="D20" i="68"/>
  <c r="R32" i="47"/>
  <c r="AB24" i="47"/>
  <c r="N78" i="34"/>
  <c r="N83" i="34"/>
  <c r="N74" i="34"/>
  <c r="N76" i="34"/>
  <c r="N72" i="34"/>
  <c r="N77" i="34"/>
  <c r="N75" i="34"/>
  <c r="N73" i="34"/>
  <c r="N68" i="34"/>
  <c r="N69" i="34"/>
  <c r="N67" i="34"/>
  <c r="N66" i="34"/>
  <c r="N65" i="34"/>
  <c r="N63" i="34"/>
  <c r="N64" i="34"/>
  <c r="N71" i="34"/>
  <c r="U24" i="47"/>
  <c r="H24" i="47"/>
  <c r="M24" i="47"/>
  <c r="M32" i="47"/>
  <c r="O32" i="47"/>
  <c r="AQ32" i="47"/>
  <c r="X32" i="47"/>
  <c r="D63" i="68"/>
  <c r="AH24" i="47"/>
  <c r="AA24" i="47"/>
  <c r="P32" i="47"/>
  <c r="W32" i="47"/>
  <c r="U32" i="47"/>
  <c r="AS24" i="47"/>
  <c r="N32" i="47"/>
  <c r="N24" i="47"/>
  <c r="P24" i="47"/>
  <c r="AJ24" i="47"/>
  <c r="AM24" i="47"/>
  <c r="Y32" i="47"/>
  <c r="AI24" i="47"/>
  <c r="F13" i="56"/>
  <c r="H32" i="47"/>
  <c r="AY24" i="47"/>
  <c r="AZ32" i="47"/>
  <c r="AC32" i="47"/>
  <c r="AN32" i="47"/>
  <c r="AG24" i="47"/>
  <c r="AF24" i="47"/>
  <c r="AL32" i="47"/>
  <c r="AN24" i="47"/>
  <c r="Q24" i="47"/>
  <c r="AA32" i="47"/>
  <c r="BD32" i="47"/>
  <c r="V32" i="47"/>
  <c r="AI32" i="47"/>
  <c r="L24" i="47"/>
  <c r="BD24" i="47"/>
  <c r="AJ32" i="47"/>
  <c r="X24" i="47"/>
  <c r="I32" i="47"/>
  <c r="AR24" i="47"/>
  <c r="L32" i="47"/>
  <c r="Z32" i="47"/>
  <c r="BE32" i="47"/>
  <c r="AY32" i="47"/>
  <c r="AS32" i="47"/>
  <c r="AZ24" i="47"/>
  <c r="AF32" i="47"/>
  <c r="AK32" i="47"/>
  <c r="Y24" i="47"/>
  <c r="AP24" i="47"/>
  <c r="G32" i="47"/>
  <c r="AT24" i="47"/>
  <c r="AM32" i="47"/>
  <c r="AV32" i="47"/>
  <c r="AH32" i="47"/>
  <c r="K32" i="47"/>
  <c r="AU24" i="47"/>
  <c r="R24" i="47"/>
  <c r="BE24" i="47"/>
  <c r="AQ24" i="47"/>
  <c r="BB24" i="47"/>
  <c r="I24" i="47"/>
  <c r="J24" i="47"/>
  <c r="T32" i="47"/>
  <c r="Q32" i="47"/>
  <c r="AX32" i="47"/>
  <c r="G16" i="5"/>
  <c r="I41" i="5"/>
  <c r="AT32" i="47"/>
  <c r="AD32" i="47"/>
  <c r="E81" i="6"/>
  <c r="G24" i="47"/>
  <c r="S24" i="47"/>
  <c r="AB32" i="47"/>
  <c r="AU32" i="47"/>
  <c r="AV24" i="47"/>
  <c r="F32" i="47"/>
  <c r="K24" i="47"/>
  <c r="AP32" i="47"/>
  <c r="S32" i="47"/>
  <c r="BA24" i="47"/>
  <c r="W24" i="47"/>
  <c r="AE32" i="47"/>
  <c r="BC32" i="47"/>
  <c r="BB32" i="47"/>
  <c r="AD24" i="47"/>
  <c r="AR32" i="47"/>
  <c r="BA32" i="47"/>
  <c r="AL24" i="47"/>
  <c r="AG32" i="47"/>
  <c r="Z24" i="47"/>
  <c r="E21" i="56"/>
  <c r="E11" i="5" s="1"/>
  <c r="E16" i="5" s="1"/>
  <c r="BC24" i="47"/>
  <c r="N70" i="34"/>
  <c r="D60" i="68"/>
  <c r="D58" i="68"/>
  <c r="D59" i="68"/>
  <c r="D62" i="68"/>
  <c r="D61" i="68"/>
  <c r="C57" i="68"/>
  <c r="AE24" i="47"/>
  <c r="I30" i="5"/>
  <c r="D19" i="68"/>
  <c r="J32" i="47"/>
  <c r="E100" i="6"/>
  <c r="D36" i="68" s="1"/>
  <c r="F24" i="47"/>
  <c r="G33" i="47" s="1"/>
  <c r="L20" i="54"/>
  <c r="D12" i="54"/>
  <c r="D20" i="54" s="1"/>
  <c r="N79" i="34"/>
  <c r="M60" i="34"/>
  <c r="G20" i="5" l="1"/>
  <c r="G43" i="5"/>
  <c r="F15" i="5"/>
  <c r="N60" i="34"/>
  <c r="I42" i="5"/>
  <c r="D55" i="6"/>
  <c r="D20" i="6"/>
  <c r="D34" i="6"/>
  <c r="D48" i="6"/>
  <c r="D69" i="6"/>
  <c r="D41" i="6"/>
  <c r="F17" i="56"/>
  <c r="D30" i="68"/>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F18" i="56"/>
  <c r="D9" i="68"/>
  <c r="E20" i="5"/>
  <c r="D11" i="68" s="1"/>
  <c r="F15" i="56"/>
  <c r="E101" i="6"/>
  <c r="C58" i="68"/>
  <c r="C62" i="68"/>
  <c r="C61" i="68"/>
  <c r="C60" i="68"/>
  <c r="C59" i="68"/>
  <c r="C63" i="68"/>
  <c r="F19" i="56" l="1"/>
  <c r="D27" i="6"/>
  <c r="D62" i="6"/>
  <c r="D37" i="68"/>
  <c r="F12" i="56"/>
  <c r="F14" i="56"/>
  <c r="E9" i="57" l="1"/>
  <c r="E15" i="57" s="1"/>
  <c r="F20" i="56"/>
  <c r="C15" i="57" l="1"/>
  <c r="D12" i="5" s="1"/>
  <c r="F14" i="5"/>
  <c r="D12" i="6"/>
  <c r="J53" i="34"/>
  <c r="D21" i="56" l="1"/>
  <c r="D11" i="5" s="1"/>
  <c r="D16" i="5" s="1"/>
  <c r="F12" i="5"/>
  <c r="F11" i="56"/>
  <c r="F21" i="56" s="1"/>
  <c r="F11" i="5" l="1"/>
  <c r="I11" i="56"/>
  <c r="I21" i="56" s="1"/>
  <c r="H21" i="56"/>
  <c r="H11" i="5" s="1"/>
  <c r="I11" i="5" s="1"/>
  <c r="I12" i="5"/>
  <c r="C9" i="68"/>
  <c r="D20" i="5"/>
  <c r="F16" i="5"/>
  <c r="I16" i="5" l="1"/>
  <c r="I20" i="5" s="1"/>
  <c r="I43" i="5" s="1"/>
  <c r="H16" i="5"/>
  <c r="D64" i="6"/>
  <c r="E9" i="68"/>
  <c r="F20" i="5"/>
  <c r="C108" i="68"/>
  <c r="C11" i="68"/>
  <c r="C109" i="68"/>
  <c r="H20" i="5" l="1"/>
  <c r="H43" i="5"/>
  <c r="D22" i="6"/>
  <c r="D71" i="6"/>
  <c r="D29" i="6"/>
  <c r="D43" i="6"/>
  <c r="D57" i="6"/>
  <c r="E11" i="68"/>
  <c r="F23" i="5"/>
  <c r="F27" i="5"/>
  <c r="F28" i="5"/>
  <c r="F22" i="5"/>
  <c r="F26" i="5"/>
  <c r="F25" i="5"/>
  <c r="D36" i="6" l="1"/>
  <c r="D50" i="6"/>
  <c r="D15" i="6"/>
  <c r="D63" i="6" l="1"/>
  <c r="D35" i="6" l="1"/>
  <c r="D49" i="6" l="1"/>
  <c r="D28" i="6"/>
  <c r="D42" i="6"/>
  <c r="D14" i="6"/>
  <c r="D56" i="6"/>
  <c r="D21" i="6" l="1"/>
  <c r="D70" i="6" l="1"/>
  <c r="C17" i="64" l="1"/>
  <c r="D15" i="64"/>
  <c r="D17" i="64" s="1"/>
  <c r="E15" i="64" l="1"/>
  <c r="E17" i="64" s="1"/>
  <c r="I12" i="16" l="1"/>
  <c r="E35" i="5" l="1"/>
  <c r="H21" i="16" l="1"/>
  <c r="K53" i="34" l="1"/>
  <c r="D78" i="6"/>
  <c r="L18" i="34"/>
  <c r="D75" i="6"/>
  <c r="F29" i="5" l="1"/>
  <c r="K86" i="34" l="1"/>
  <c r="N86" i="34" l="1"/>
  <c r="H22" i="16"/>
  <c r="H19" i="16" l="1"/>
  <c r="G20" i="16" l="1"/>
  <c r="I19" i="16"/>
  <c r="I20" i="16" l="1"/>
  <c r="H20" i="16" l="1"/>
  <c r="O18" i="34" l="1"/>
  <c r="E30" i="5"/>
  <c r="D12" i="68" s="1"/>
  <c r="F24" i="5" l="1"/>
  <c r="D77" i="6"/>
  <c r="N53" i="34"/>
  <c r="D115" i="68" s="1"/>
  <c r="D79" i="6" l="1"/>
  <c r="D30" i="5"/>
  <c r="C12" i="68" s="1"/>
  <c r="C115" i="68"/>
  <c r="F30" i="5"/>
  <c r="C28" i="68" l="1"/>
  <c r="E12" i="68"/>
  <c r="E10" i="47" l="1"/>
  <c r="D54" i="68" l="1"/>
  <c r="BF23" i="47" l="1"/>
  <c r="F59" i="68" l="1"/>
  <c r="E59" i="68"/>
  <c r="F58" i="68" l="1"/>
  <c r="E58" i="68"/>
  <c r="F61" i="68" l="1"/>
  <c r="E61" i="68"/>
  <c r="BF16" i="47" l="1"/>
  <c r="BF24" i="47" l="1"/>
  <c r="F60" i="68" l="1"/>
  <c r="E60" i="68"/>
  <c r="F62" i="68" l="1"/>
  <c r="E62" i="68"/>
  <c r="BF31" i="47"/>
  <c r="F63" i="68" l="1"/>
  <c r="E63" i="68"/>
  <c r="BF32" i="47"/>
  <c r="BG33" i="47"/>
  <c r="BH33" i="47" l="1"/>
  <c r="D53" i="68" s="1"/>
  <c r="D60" i="6" l="1"/>
  <c r="D67" i="6"/>
  <c r="D18" i="6"/>
  <c r="D46" i="6"/>
  <c r="D39" i="6"/>
  <c r="D32" i="6"/>
  <c r="D53" i="6"/>
  <c r="H53" i="34"/>
  <c r="D10" i="6"/>
  <c r="D25" i="6"/>
  <c r="D95" i="6" l="1"/>
  <c r="D92" i="6" l="1"/>
  <c r="K87" i="34" l="1"/>
  <c r="L87" i="34" s="1"/>
  <c r="D94" i="6" s="1"/>
  <c r="H89" i="34"/>
  <c r="G10" i="59"/>
  <c r="D96" i="6" l="1"/>
  <c r="C32" i="68" l="1"/>
  <c r="N87" i="34"/>
  <c r="K81" i="34" l="1"/>
  <c r="L81" i="34" l="1"/>
  <c r="L89" i="34" s="1"/>
  <c r="N81" i="34"/>
  <c r="N89" i="34" s="1"/>
  <c r="D61" i="6" l="1"/>
  <c r="D65" i="6" s="1"/>
  <c r="L17" i="34"/>
  <c r="O17" i="34" s="1"/>
  <c r="C26" i="68" l="1"/>
  <c r="C29" i="68" l="1"/>
  <c r="L15" i="34" l="1"/>
  <c r="O15" i="34" s="1"/>
  <c r="D54" i="6"/>
  <c r="D58" i="6" s="1"/>
  <c r="D33" i="6"/>
  <c r="D37" i="6" s="1"/>
  <c r="L12" i="34"/>
  <c r="O12" i="34" s="1"/>
  <c r="L14" i="34"/>
  <c r="O14" i="34" s="1"/>
  <c r="D47" i="6"/>
  <c r="D51" i="6" s="1"/>
  <c r="D68" i="6"/>
  <c r="D72" i="6" s="1"/>
  <c r="L16" i="34"/>
  <c r="O16" i="34" s="1"/>
  <c r="D26" i="6"/>
  <c r="D30" i="6" s="1"/>
  <c r="L11" i="34"/>
  <c r="O11" i="34" s="1"/>
  <c r="D19" i="6"/>
  <c r="D23" i="6" s="1"/>
  <c r="L10" i="34"/>
  <c r="O10" i="34" s="1"/>
  <c r="D40" i="6"/>
  <c r="D44" i="6" s="1"/>
  <c r="L13" i="34"/>
  <c r="O13" i="34" s="1"/>
  <c r="L9" i="34" l="1"/>
  <c r="D11" i="6"/>
  <c r="D13" i="6" s="1"/>
  <c r="D16" i="6" s="1"/>
  <c r="I53" i="34"/>
  <c r="C25" i="68"/>
  <c r="C22" i="68"/>
  <c r="C20" i="68"/>
  <c r="C24" i="68"/>
  <c r="C21" i="68"/>
  <c r="C23" i="68"/>
  <c r="C27" i="68"/>
  <c r="C19" i="68" l="1"/>
  <c r="D81" i="6"/>
  <c r="O9" i="34"/>
  <c r="L53" i="34"/>
  <c r="O53" i="34" l="1"/>
  <c r="C30" i="68"/>
  <c r="E36" i="59" l="1"/>
  <c r="H12" i="16"/>
  <c r="D35" i="5" l="1"/>
  <c r="F35" i="5" l="1"/>
  <c r="C116" i="68" l="1"/>
  <c r="D88" i="6" l="1"/>
  <c r="J89" i="34"/>
  <c r="K82" i="34" l="1"/>
  <c r="D84" i="6"/>
  <c r="G89" i="34"/>
  <c r="M82" i="34" l="1"/>
  <c r="K89" i="34"/>
  <c r="M89" i="34" l="1"/>
  <c r="D116" i="68" s="1"/>
  <c r="D87" i="6"/>
  <c r="D89" i="6" s="1"/>
  <c r="C31" i="68" l="1"/>
  <c r="H16" i="16" l="1"/>
  <c r="D39" i="5" l="1"/>
  <c r="F39" i="5" l="1"/>
  <c r="C34" i="68" l="1"/>
  <c r="D100" i="6"/>
  <c r="C36" i="68" l="1"/>
  <c r="D101" i="6"/>
  <c r="C105" i="68" l="1"/>
  <c r="C9" i="52"/>
  <c r="C106" i="68"/>
  <c r="C37" i="68"/>
  <c r="C104" i="68" s="1"/>
  <c r="G9" i="59" l="1"/>
  <c r="G36" i="59" s="1"/>
  <c r="E17" i="16" l="1"/>
  <c r="E36" i="16" s="1"/>
  <c r="I18" i="16"/>
  <c r="I17" i="16" s="1"/>
  <c r="I36" i="16" l="1"/>
  <c r="E40" i="5"/>
  <c r="E41" i="5" s="1"/>
  <c r="H18" i="16"/>
  <c r="H17" i="16" l="1"/>
  <c r="E42" i="5"/>
  <c r="D13" i="68"/>
  <c r="E43" i="5" l="1"/>
  <c r="D15" i="68" s="1"/>
  <c r="D14" i="68"/>
  <c r="D40" i="5"/>
  <c r="H36" i="16"/>
  <c r="F40" i="5" l="1"/>
  <c r="F41" i="5" s="1"/>
  <c r="D41" i="5"/>
  <c r="C13" i="68" l="1"/>
  <c r="D42" i="5"/>
  <c r="E13" i="68"/>
  <c r="F42" i="5"/>
  <c r="F43" i="5" l="1"/>
  <c r="E14" i="68"/>
  <c r="C111" i="68"/>
  <c r="D43" i="5"/>
  <c r="C15" i="68" s="1"/>
  <c r="C110" i="68"/>
  <c r="C14" i="68"/>
  <c r="C8" i="52" l="1"/>
  <c r="E15" i="68"/>
  <c r="C10" i="52" l="1"/>
  <c r="C38" i="68" s="1"/>
  <c r="E18" i="47" l="1"/>
  <c r="E20" i="47" l="1"/>
  <c r="E13" i="47" l="1"/>
  <c r="E11" i="47" l="1"/>
  <c r="C39" i="47" s="1"/>
  <c r="E26" i="47" l="1"/>
  <c r="C46" i="68" s="1"/>
  <c r="G58" i="68"/>
  <c r="D46" i="68"/>
  <c r="E15" i="47" l="1"/>
  <c r="E12" i="47" l="1"/>
  <c r="E14" i="47" l="1"/>
  <c r="BH16" i="47"/>
  <c r="E16" i="47" l="1"/>
  <c r="C42" i="68" l="1"/>
  <c r="E27" i="47" l="1"/>
  <c r="C47" i="68" s="1"/>
  <c r="G59" i="68"/>
  <c r="D47" i="68"/>
  <c r="G61" i="68" l="1"/>
  <c r="E29" i="47"/>
  <c r="C49" i="68" s="1"/>
  <c r="D49" i="68"/>
  <c r="E22" i="47" l="1"/>
  <c r="E21" i="47" l="1"/>
  <c r="E19" i="47" l="1"/>
  <c r="BH23" i="47"/>
  <c r="E23" i="47" l="1"/>
  <c r="BH24" i="47"/>
  <c r="C43" i="68" l="1"/>
  <c r="E24" i="47"/>
  <c r="D105" i="68" l="1"/>
  <c r="C44" i="68"/>
  <c r="D106" i="68"/>
  <c r="E28" i="47"/>
  <c r="C48" i="68" s="1"/>
  <c r="D48" i="68"/>
  <c r="G60" i="68"/>
  <c r="E30" i="47" l="1"/>
  <c r="C50" i="68" s="1"/>
  <c r="BH31" i="47"/>
  <c r="G62" i="68"/>
  <c r="D50" i="68"/>
  <c r="E31" i="47" l="1"/>
  <c r="C51" i="68" s="1"/>
  <c r="G63" i="68"/>
  <c r="D51" i="68"/>
  <c r="BH32" i="47"/>
  <c r="E32" i="47" l="1"/>
  <c r="C52" i="68" s="1"/>
  <c r="D104" i="68" s="1"/>
  <c r="D52" i="6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Alessandro, Silvana</author>
  </authors>
  <commentList>
    <comment ref="B4" authorId="0" shapeId="0" xr:uid="{00000000-0006-0000-2900-000001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4" authorId="0" shapeId="0" xr:uid="{00000000-0006-0000-2900-000002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5" authorId="0" shapeId="0" xr:uid="{00000000-0006-0000-2900-000003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5" authorId="0" shapeId="0" xr:uid="{00000000-0006-0000-2900-000004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6" authorId="0" shapeId="0" xr:uid="{00000000-0006-0000-2900-000005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6" authorId="0" shapeId="0" xr:uid="{00000000-0006-0000-2900-000006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7" authorId="0" shapeId="0" xr:uid="{00000000-0006-0000-2900-000007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7" authorId="0" shapeId="0" xr:uid="{00000000-0006-0000-2900-000008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8" authorId="0" shapeId="0" xr:uid="{00000000-0006-0000-2900-000009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8" authorId="0" shapeId="0" xr:uid="{00000000-0006-0000-2900-00000A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9" authorId="0" shapeId="0" xr:uid="{00000000-0006-0000-2900-00000B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9" authorId="0" shapeId="0" xr:uid="{00000000-0006-0000-2900-00000C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0" authorId="0" shapeId="0" xr:uid="{00000000-0006-0000-2900-00000D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0" authorId="0" shapeId="0" xr:uid="{00000000-0006-0000-2900-00000E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1" authorId="0" shapeId="0" xr:uid="{00000000-0006-0000-2900-00000F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1" authorId="0" shapeId="0" xr:uid="{00000000-0006-0000-2900-000010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2" authorId="0" shapeId="0" xr:uid="{00000000-0006-0000-2900-000011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2" authorId="0" shapeId="0" xr:uid="{00000000-0006-0000-2900-000012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3" authorId="0" shapeId="0" xr:uid="{00000000-0006-0000-2900-000013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3" authorId="0" shapeId="0" xr:uid="{00000000-0006-0000-2900-000014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4" authorId="0" shapeId="0" xr:uid="{00000000-0006-0000-2900-000015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4" authorId="0" shapeId="0" xr:uid="{00000000-0006-0000-2900-000016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5" authorId="0" shapeId="0" xr:uid="{00000000-0006-0000-2900-000017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5" authorId="0" shapeId="0" xr:uid="{00000000-0006-0000-2900-000018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6" authorId="0" shapeId="0" xr:uid="{00000000-0006-0000-2900-000019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6" authorId="0" shapeId="0" xr:uid="{00000000-0006-0000-2900-00001A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7" authorId="0" shapeId="0" xr:uid="{00000000-0006-0000-2900-00001B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7" authorId="0" shapeId="0" xr:uid="{00000000-0006-0000-2900-00001C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8" authorId="0" shapeId="0" xr:uid="{00000000-0006-0000-2900-00001D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8" authorId="0" shapeId="0" xr:uid="{00000000-0006-0000-2900-00001E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9" authorId="0" shapeId="0" xr:uid="{00000000-0006-0000-2900-00001F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9" authorId="0" shapeId="0" xr:uid="{00000000-0006-0000-2900-000020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20" authorId="0" shapeId="0" xr:uid="{00000000-0006-0000-2900-000021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20" authorId="0" shapeId="0" xr:uid="{00000000-0006-0000-2900-000022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21" authorId="0" shapeId="0" xr:uid="{00000000-0006-0000-2900-000023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21" authorId="0" shapeId="0" xr:uid="{00000000-0006-0000-2900-000024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Alessandro, Silvana</author>
  </authors>
  <commentList>
    <comment ref="AB190" authorId="0" shapeId="0" xr:uid="{00000000-0006-0000-2B00-000001000000}">
      <text>
        <r>
          <rPr>
            <b/>
            <sz val="9"/>
            <color indexed="81"/>
            <rFont val="Tahoma"/>
            <family val="2"/>
          </rPr>
          <t>Alessandro, Silvana:</t>
        </r>
        <r>
          <rPr>
            <sz val="9"/>
            <color indexed="81"/>
            <rFont val="Tahoma"/>
            <family val="2"/>
          </rPr>
          <t xml:space="preserve">
Agree to Lys records</t>
        </r>
      </text>
    </comment>
    <comment ref="AB191" authorId="0" shapeId="0" xr:uid="{00000000-0006-0000-2B00-000002000000}">
      <text>
        <r>
          <rPr>
            <b/>
            <sz val="9"/>
            <color indexed="81"/>
            <rFont val="Tahoma"/>
            <family val="2"/>
          </rPr>
          <t>Alessandro, Silvana:</t>
        </r>
        <r>
          <rPr>
            <sz val="9"/>
            <color indexed="81"/>
            <rFont val="Tahoma"/>
            <family val="2"/>
          </rPr>
          <t xml:space="preserve">
Agree to Lys records</t>
        </r>
      </text>
    </comment>
  </commentList>
</comments>
</file>

<file path=xl/sharedStrings.xml><?xml version="1.0" encoding="utf-8"?>
<sst xmlns="http://schemas.openxmlformats.org/spreadsheetml/2006/main" count="6468" uniqueCount="2490">
  <si>
    <t>Category</t>
  </si>
  <si>
    <t>Buildings</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</si>
  <si>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</si>
  <si>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</si>
  <si>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</si>
  <si>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</si>
  <si>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</si>
  <si>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</si>
  <si>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</si>
  <si>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</si>
  <si>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</si>
  <si>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</si>
  <si>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</si>
  <si>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</si>
  <si>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</si>
  <si>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</si>
  <si>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</si>
  <si>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</si>
  <si>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</si>
  <si>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</si>
  <si>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</si>
  <si>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</si>
  <si>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</si>
  <si>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</si>
  <si>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</si>
  <si>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</si>
  <si>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</si>
  <si>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</si>
  <si>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</si>
  <si>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</si>
  <si>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</si>
  <si>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</si>
  <si>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</si>
  <si>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</si>
  <si>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</si>
  <si>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</si>
  <si>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</si>
  <si>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</si>
  <si>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</si>
  <si>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</si>
  <si>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</si>
  <si>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</si>
  <si>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</si>
  <si>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</si>
  <si>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</si>
  <si>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</si>
  <si>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</si>
  <si>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</si>
  <si>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</si>
  <si>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</si>
  <si>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</si>
  <si>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</si>
  <si>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</si>
  <si>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</si>
  <si>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</si>
  <si>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</si>
  <si>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</si>
  <si>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</si>
  <si>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</si>
  <si>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</si>
  <si>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</si>
  <si>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</si>
  <si>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</si>
  <si>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</si>
  <si>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</si>
  <si>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</si>
  <si>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</si>
  <si>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</si>
  <si>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</si>
  <si>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</si>
  <si>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</si>
  <si>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</si>
  <si>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</si>
  <si>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</si>
  <si>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</si>
  <si>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</si>
  <si>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</si>
  <si>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</si>
  <si>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</si>
  <si>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</si>
  <si>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</si>
  <si>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</si>
  <si>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</si>
  <si>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</si>
  <si>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</si>
  <si>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</si>
  <si>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</si>
  <si>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</si>
  <si>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</si>
  <si>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</si>
  <si>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</si>
  <si>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</si>
  <si>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</si>
  <si>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</si>
  <si>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</si>
  <si>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</si>
  <si>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</si>
  <si>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</si>
  <si>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</si>
  <si>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</si>
  <si>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</si>
  <si>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</si>
  <si>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</si>
  <si>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</si>
  <si>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</si>
  <si>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</si>
  <si>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</si>
  <si>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</si>
  <si>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</si>
  <si>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</si>
  <si>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</si>
  <si>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</si>
  <si>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</si>
  <si>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</si>
  <si>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</si>
  <si>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</si>
  <si>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</si>
  <si>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</si>
  <si>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</si>
  <si>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</si>
  <si>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</si>
  <si>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</si>
  <si>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</si>
  <si>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</si>
  <si>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</si>
  <si>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</si>
  <si>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</si>
  <si>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</si>
  <si>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</si>
  <si>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</si>
  <si>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</si>
  <si>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</si>
  <si>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</si>
  <si>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</si>
  <si>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</si>
  <si>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</si>
  <si>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</si>
  <si>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</si>
  <si>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</si>
  <si>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</si>
  <si>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</si>
  <si>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</si>
  <si>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</si>
  <si>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</si>
  <si>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</si>
  <si>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</si>
  <si>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</si>
  <si>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</si>
  <si>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</si>
  <si>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</si>
  <si>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</si>
  <si>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</si>
  <si>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</si>
  <si>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</si>
  <si>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</si>
  <si>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</si>
  <si>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</si>
  <si>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</si>
  <si>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</si>
  <si>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</si>
  <si>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</si>
  <si>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</si>
  <si>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</si>
  <si>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</si>
  <si>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</si>
  <si>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</si>
  <si>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</si>
  <si>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</si>
  <si>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</si>
  <si>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</si>
  <si>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</si>
  <si>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</si>
  <si>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</si>
  <si>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</si>
  <si>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</si>
  <si>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</si>
  <si>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</si>
  <si>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</si>
  <si>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</si>
  <si>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</si>
  <si>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</si>
  <si>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</si>
  <si>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</si>
  <si>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</si>
  <si>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</si>
  <si>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</si>
  <si>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</si>
  <si>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</si>
  <si>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</si>
  <si>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</si>
  <si>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</si>
  <si>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</si>
  <si>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</si>
  <si>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</si>
  <si>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</si>
  <si>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</si>
  <si>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</si>
  <si>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</si>
  <si>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</si>
  <si>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</si>
  <si>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</si>
  <si>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</si>
  <si>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</si>
  <si>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</si>
  <si>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</si>
  <si>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</si>
  <si>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</si>
  <si>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</si>
  <si>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</si>
  <si>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</si>
  <si>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</si>
  <si>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</si>
  <si>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</si>
  <si>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</si>
  <si>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</si>
  <si>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</si>
  <si>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</si>
  <si>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</si>
  <si>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</si>
  <si>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</si>
  <si>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</si>
  <si>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</si>
  <si>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</si>
  <si>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</si>
  <si>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</si>
  <si>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</si>
  <si>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</si>
  <si>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</si>
  <si>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</si>
  <si>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</si>
  <si>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</si>
  <si>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</si>
  <si>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</si>
  <si>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</si>
  <si>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</si>
  <si>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</si>
  <si>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</si>
  <si>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</si>
  <si>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</si>
  <si>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</si>
  <si>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</si>
  <si>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</si>
  <si>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</si>
  <si>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</si>
  <si>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</si>
  <si>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</si>
  <si>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</si>
  <si>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</si>
  <si>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</si>
  <si>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</si>
  <si>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</si>
  <si>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</si>
  <si>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</si>
  <si>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</si>
  <si>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</si>
  <si>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</si>
  <si>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</si>
  <si>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</si>
  <si>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</si>
  <si>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</si>
  <si>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</si>
  <si>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</si>
  <si>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</si>
  <si>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</si>
  <si>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</si>
  <si>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</si>
  <si>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</si>
  <si>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</si>
  <si>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</si>
  <si>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</si>
  <si>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</si>
  <si>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</si>
  <si>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</si>
  <si>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</si>
  <si>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</si>
  <si>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</si>
  <si>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</si>
  <si>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</si>
  <si>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</si>
  <si>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</si>
  <si>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</si>
  <si>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</si>
  <si>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</si>
  <si>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</si>
  <si>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</si>
  <si>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</si>
  <si>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</si>
  <si>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</si>
  <si>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</si>
  <si>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</si>
  <si>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</si>
  <si>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</si>
  <si>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</si>
  <si>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</si>
  <si>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</si>
  <si>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</si>
  <si>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</si>
  <si>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</si>
  <si>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</si>
  <si>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</si>
  <si>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</si>
  <si>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</si>
  <si>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</si>
  <si>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</si>
  <si>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</si>
  <si>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</si>
  <si>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</si>
  <si>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</si>
  <si>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</si>
  <si>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</si>
  <si>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</si>
  <si>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</si>
  <si>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</si>
  <si>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</si>
  <si>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</si>
  <si>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</si>
  <si>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</si>
  <si>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</si>
  <si>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</si>
  <si>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</si>
  <si>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</si>
  <si>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</si>
  <si>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</si>
  <si>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</si>
  <si>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</si>
  <si>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</si>
  <si>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</si>
  <si>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</si>
  <si>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</si>
  <si>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</si>
  <si>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</si>
  <si>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</si>
  <si>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</si>
  <si>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</si>
  <si>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</si>
  <si>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</si>
  <si>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</si>
  <si>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</si>
  <si>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</si>
  <si>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</si>
  <si>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</si>
  <si>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</si>
  <si>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</si>
  <si>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</si>
  <si>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</si>
  <si>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</si>
  <si>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</si>
  <si>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</si>
  <si>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</si>
  <si>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</si>
  <si>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</si>
  <si>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</si>
  <si>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</si>
  <si>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</si>
  <si>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</si>
  <si>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</si>
  <si>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</si>
  <si>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</si>
  <si>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</si>
  <si>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</si>
  <si>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</si>
  <si>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</si>
  <si>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</si>
  <si>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</si>
  <si>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</si>
  <si>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</si>
  <si>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</si>
  <si>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</si>
  <si>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</si>
  <si>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</si>
  <si>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</si>
  <si>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</si>
  <si>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</si>
  <si>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</si>
  <si>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</si>
  <si>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</si>
  <si>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</si>
  <si>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</si>
  <si>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</si>
  <si>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</si>
  <si>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</si>
  <si>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</si>
  <si>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</si>
  <si>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</si>
  <si>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</si>
  <si>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</si>
  <si>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</si>
  <si>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</si>
  <si>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</si>
  <si>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</si>
  <si>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</si>
  <si>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</si>
  <si>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</si>
  <si>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</si>
  <si>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</si>
  <si>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</si>
  <si>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</si>
  <si>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</si>
  <si>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</si>
  <si>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</si>
  <si>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</si>
  <si>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</si>
  <si>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</si>
  <si>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</si>
  <si>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</si>
  <si>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</si>
  <si>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</si>
  <si>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</si>
  <si>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</si>
  <si>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</si>
  <si>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</si>
  <si>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</si>
  <si>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</si>
  <si>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</si>
  <si>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</si>
  <si>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</si>
  <si>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</si>
  <si>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</si>
  <si>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</si>
  <si>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</si>
  <si>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</si>
  <si>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</si>
  <si>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</si>
  <si>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</si>
  <si>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</si>
  <si>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</si>
  <si>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</si>
  <si>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</si>
  <si>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</si>
  <si>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</si>
  <si>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</si>
  <si>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</si>
  <si>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</si>
  <si>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</si>
  <si>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</si>
  <si>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</si>
  <si>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</si>
  <si>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</si>
  <si>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</si>
  <si>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</si>
  <si>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</si>
  <si>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</si>
  <si>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</si>
  <si>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</si>
  <si>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</si>
  <si>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</si>
  <si>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</si>
  <si>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</si>
  <si>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</si>
  <si>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</si>
  <si>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</si>
  <si>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</si>
  <si>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</si>
  <si>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</si>
  <si>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</si>
  <si>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</si>
  <si>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</si>
  <si>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</si>
  <si>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</si>
  <si>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</si>
  <si>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</si>
  <si>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</si>
  <si>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</si>
  <si>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</si>
  <si>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</si>
  <si>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</si>
  <si>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</si>
  <si>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</si>
  <si>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</si>
  <si>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</si>
  <si>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</si>
  <si>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</si>
  <si>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</si>
  <si>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</si>
  <si>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</si>
  <si>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</si>
  <si>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</si>
  <si>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</si>
  <si>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</si>
  <si>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</si>
  <si>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</si>
  <si>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</si>
  <si>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</si>
  <si>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</si>
  <si>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</si>
  <si>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</si>
  <si>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</si>
  <si>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</si>
  <si>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</si>
  <si>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</si>
  <si>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</si>
  <si>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</si>
  <si>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Shared supporting assets allocated</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</si>
  <si>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</si>
  <si>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</si>
  <si>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</si>
  <si>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</si>
  <si>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</si>
  <si>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</si>
  <si>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</si>
  <si>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</si>
  <si>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</si>
  <si>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</si>
  <si>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</si>
  <si>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</si>
  <si>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</si>
  <si>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</si>
  <si>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</si>
  <si>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</si>
  <si>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</si>
  <si>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</si>
  <si>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</si>
  <si>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</si>
  <si>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</si>
  <si>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</si>
  <si>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</si>
  <si>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</si>
  <si>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</si>
  <si>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</si>
  <si>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</si>
  <si>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</si>
  <si>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</si>
  <si>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</si>
  <si>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</si>
  <si>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</si>
  <si>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</si>
  <si>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</si>
  <si>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</si>
  <si>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</si>
  <si>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</si>
  <si>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</si>
  <si>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</si>
  <si>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</si>
  <si>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</si>
  <si>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</si>
  <si>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</si>
  <si>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</si>
  <si>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</si>
  <si>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</si>
  <si>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</si>
  <si>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</si>
  <si>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</si>
  <si>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</si>
  <si>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</si>
  <si>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</si>
  <si>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</si>
  <si>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</si>
  <si>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</si>
  <si>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</si>
  <si>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</si>
  <si>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</si>
  <si>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</si>
  <si>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</si>
  <si>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</si>
  <si>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</si>
  <si>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Sydney</t>
  </si>
  <si>
    <t>PO Box R41</t>
  </si>
  <si>
    <t>Royal Exchange</t>
  </si>
  <si>
    <t>NSW</t>
  </si>
  <si>
    <t>APARegReporting@apa.com.au</t>
  </si>
  <si>
    <t>4. Recovered capital</t>
  </si>
  <si>
    <t>Transmission</t>
  </si>
  <si>
    <t>Corporate operating expenditure</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</si>
  <si>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</si>
  <si>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</si>
  <si>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</si>
  <si>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</si>
  <si>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</si>
  <si>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</si>
  <si>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</si>
  <si>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</si>
  <si>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</si>
  <si>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</si>
  <si>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</si>
  <si>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</si>
  <si>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</si>
  <si>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</si>
  <si>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</si>
  <si>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</si>
  <si>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</si>
  <si>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</si>
  <si>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</si>
  <si>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</si>
  <si>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</si>
  <si>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</si>
  <si>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</si>
  <si>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CONSTRUCTION IN PROGRESS - NON PROJECT</t>
  </si>
  <si>
    <t>Expenses</t>
  </si>
  <si>
    <t/>
  </si>
  <si>
    <t>Western Australia</t>
  </si>
  <si>
    <t>FY20</t>
  </si>
  <si>
    <t>Cost</t>
  </si>
  <si>
    <t>Capitalised Maintenance</t>
  </si>
  <si>
    <t>FY19</t>
  </si>
  <si>
    <t>Grand Total</t>
  </si>
  <si>
    <t>FY17</t>
  </si>
  <si>
    <t>FY01</t>
  </si>
  <si>
    <t>FY07</t>
  </si>
  <si>
    <t>FY08</t>
  </si>
  <si>
    <t>FY12</t>
  </si>
  <si>
    <t>FY13</t>
  </si>
  <si>
    <t>FY21</t>
  </si>
  <si>
    <t>Parmelia Gas Pipeline</t>
  </si>
  <si>
    <t>3.2.1</t>
  </si>
  <si>
    <t>2.3.1 &amp; 2.3.1.1</t>
  </si>
  <si>
    <t>2.3.2</t>
  </si>
  <si>
    <t>2.3.2.1</t>
  </si>
  <si>
    <t>2.4.4</t>
  </si>
  <si>
    <t>2.3.2.2</t>
  </si>
  <si>
    <t>Customer Contributions</t>
  </si>
  <si>
    <t>Per Appendix A - Pipeline asset lives</t>
  </si>
  <si>
    <t>Indefinite</t>
  </si>
  <si>
    <t>During FY08</t>
  </si>
  <si>
    <t>During FY09</t>
  </si>
  <si>
    <t>During FY10</t>
  </si>
  <si>
    <t>During FY11</t>
  </si>
  <si>
    <t>During FY12</t>
  </si>
  <si>
    <t>1998</t>
  </si>
  <si>
    <t>BSV</t>
  </si>
  <si>
    <t>APT PARMELIA PTY LTD</t>
  </si>
  <si>
    <t>078 902 397</t>
  </si>
  <si>
    <t>Impairment</t>
  </si>
  <si>
    <t>Fiscal Year</t>
  </si>
  <si>
    <t>Project Name</t>
  </si>
  <si>
    <t>GL01 GL Account Analysis</t>
  </si>
  <si>
    <t>Ledger Name</t>
  </si>
  <si>
    <t>Period</t>
  </si>
  <si>
    <t>GL Posted Date</t>
  </si>
  <si>
    <t>JE Batch Name</t>
  </si>
  <si>
    <t>JE Header Name</t>
  </si>
  <si>
    <t>JE Category</t>
  </si>
  <si>
    <t>JE Source</t>
  </si>
  <si>
    <t>Line No.</t>
  </si>
  <si>
    <t>BSV Name</t>
  </si>
  <si>
    <t>Cost Ctr</t>
  </si>
  <si>
    <t>Cost Ctr Name</t>
  </si>
  <si>
    <t>Acct</t>
  </si>
  <si>
    <t>Acct Name</t>
  </si>
  <si>
    <t>Activity</t>
  </si>
  <si>
    <t>Activity Name</t>
  </si>
  <si>
    <t>Counter Party</t>
  </si>
  <si>
    <t>Acct Code Combination</t>
  </si>
  <si>
    <t xml:space="preserve">MA Account </t>
  </si>
  <si>
    <t>MA Account Name</t>
  </si>
  <si>
    <t>Tax Code</t>
  </si>
  <si>
    <t>Status</t>
  </si>
  <si>
    <t>Accounted DR</t>
  </si>
  <si>
    <t>Accounted CR</t>
  </si>
  <si>
    <t>Net Accounted Amount</t>
  </si>
  <si>
    <t>Entered Curr</t>
  </si>
  <si>
    <t>Net Entered Amount</t>
  </si>
  <si>
    <t>AE Line No.</t>
  </si>
  <si>
    <t>Accg Class</t>
  </si>
  <si>
    <t>Vendor Name</t>
  </si>
  <si>
    <t>Invoice No.</t>
  </si>
  <si>
    <t>Transaction Number</t>
  </si>
  <si>
    <t>AP-PO No.</t>
  </si>
  <si>
    <t>AP-PO Line</t>
  </si>
  <si>
    <t>RCV-PO No.</t>
  </si>
  <si>
    <t>RCV-PO Line</t>
  </si>
  <si>
    <t>MX Work Order</t>
  </si>
  <si>
    <t>FA Asset ID</t>
  </si>
  <si>
    <t>Project No.</t>
  </si>
  <si>
    <t>Task No.</t>
  </si>
  <si>
    <t>Task Name</t>
  </si>
  <si>
    <t>Expenditure Org</t>
  </si>
  <si>
    <t>Expenditure Class</t>
  </si>
  <si>
    <t>Expenditure Batch</t>
  </si>
  <si>
    <t>Expenditure Type</t>
  </si>
  <si>
    <t>Expenditure Item ID</t>
  </si>
  <si>
    <t>Customer Name</t>
  </si>
  <si>
    <t>Cust Account Num</t>
  </si>
  <si>
    <t>BSV Board Reptg L5 Code</t>
  </si>
  <si>
    <t>BSV Board Reptg L5 Desc</t>
  </si>
  <si>
    <t>BSV Board Reptg L6 Code</t>
  </si>
  <si>
    <t>BSV Board Reptg L6 Desc</t>
  </si>
  <si>
    <t>BSV – Asset Level 3 Code</t>
  </si>
  <si>
    <t>BSV – Asset Level 3 Desc</t>
  </si>
  <si>
    <t>BSV – Asset Level 4 Code</t>
  </si>
  <si>
    <t>BSV – Asset Level 4 Desc</t>
  </si>
  <si>
    <t>BSV – Asset Level 5 Code</t>
  </si>
  <si>
    <t>BSV – Asset Level 5 Desc</t>
  </si>
  <si>
    <t>APA Ledger</t>
  </si>
  <si>
    <t>Spreadsheet</t>
  </si>
  <si>
    <t>6019</t>
  </si>
  <si>
    <t>PT PGP</t>
  </si>
  <si>
    <t>PARMELIA - STRATEGY &amp; COMMERCIAL</t>
  </si>
  <si>
    <t>0000</t>
  </si>
  <si>
    <t>DEFAULT ACTIVITY</t>
  </si>
  <si>
    <t>6006</t>
  </si>
  <si>
    <t>P</t>
  </si>
  <si>
    <t>AUD</t>
  </si>
  <si>
    <t>BLANK</t>
  </si>
  <si>
    <t>G523</t>
  </si>
  <si>
    <t>Parmelia System</t>
  </si>
  <si>
    <t>G623</t>
  </si>
  <si>
    <t>V310</t>
  </si>
  <si>
    <t>V410</t>
  </si>
  <si>
    <t>V523</t>
  </si>
  <si>
    <t>and</t>
  </si>
  <si>
    <t>During FY03</t>
  </si>
  <si>
    <t>During FY04</t>
  </si>
  <si>
    <t>During FY05</t>
  </si>
  <si>
    <t>During FY06</t>
  </si>
  <si>
    <t>During FY07</t>
  </si>
  <si>
    <t>Stay in Business Capital Expenditure</t>
  </si>
  <si>
    <t>Relocation works on the Parmelia pipeline and Stay in Business Capital Expenditure</t>
  </si>
  <si>
    <t>Buyout Contract - Pipeline Maintenance Agreement with Agility and Stay in Business Capital Expenditure</t>
  </si>
  <si>
    <t>Alcoa Gas Lateral Relocation at Pinjarra Refinery and other Capital Expenditure</t>
  </si>
  <si>
    <t>Meter Station at Kwinana and Stay in Business Capital Expenditure</t>
  </si>
  <si>
    <t>Relocate 1.64 km approx. of Parmelia Gas Pipeline at Forrestfield, Perth and Stay In Business Capital Expenditure</t>
  </si>
  <si>
    <t>Capital Expenditure relating to Information Technology and Stay In Business Capital Expenditure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</si>
  <si>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</si>
  <si>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</si>
  <si>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</si>
  <si>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</si>
  <si>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</si>
  <si>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</si>
  <si>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</si>
  <si>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</si>
  <si>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</si>
  <si>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</si>
  <si>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</si>
  <si>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</si>
  <si>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</si>
  <si>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</si>
  <si>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</si>
  <si>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</si>
  <si>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</si>
  <si>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</si>
  <si>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</si>
  <si>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</si>
  <si>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</si>
  <si>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</si>
  <si>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</si>
  <si>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</si>
  <si>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</si>
  <si>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</si>
  <si>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</si>
  <si>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</si>
  <si>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</si>
  <si>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</si>
  <si>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</si>
  <si>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</si>
  <si>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</si>
  <si>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</si>
  <si>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Carrying value review</t>
  </si>
  <si>
    <t xml:space="preserve">APA has reported the shared assets information per fiscal year from date of acquisition. </t>
  </si>
  <si>
    <t>New assets are reported as commissioned with depreciation assumed in the next fiscal year.</t>
  </si>
  <si>
    <t xml:space="preserve">Capital expenditure is reported in the period commissioned and excludes capital work in progress.  The reported capital additions include capitalised maintenance costs.  </t>
  </si>
  <si>
    <t>The laterals connected to the Parmelia Gas Pipeline are exempt from financial reporting obligations as they either serve a single customer, or have throughput of less than 10TJ/day.  However APA is not able to allocate historic pipeline financial information between the mainline and exempt laterals for particular periods. Therefore, to ensure consistency, the Parmelia Gas Pipeline RCM has been calculated for the whole Parmelia Gas Pipeline, including the exempt laterals.</t>
  </si>
  <si>
    <t>APA has used the 2000 regulatory asset value as the construction cost of the pipeline.</t>
  </si>
  <si>
    <t>Statutory presentation</t>
  </si>
  <si>
    <t>Part 23 Reporting</t>
  </si>
  <si>
    <t>Difference Statutory and Part 23</t>
  </si>
  <si>
    <t>S</t>
  </si>
  <si>
    <t xml:space="preserve">time value of money included in reported revenue in the pipeline financial statements on table 2.1, 2.1.1 and 4.1.  </t>
  </si>
  <si>
    <t>interest expense not permitted to be reported under Part 23 and not included in this reporting</t>
  </si>
  <si>
    <t xml:space="preserve">Net impact of including both Revenue and interest expense associated with the significant financing component of revenue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</si>
  <si>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</si>
  <si>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</si>
  <si>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Energy Infrastructure</t>
  </si>
  <si>
    <t>West Coast</t>
  </si>
  <si>
    <t>APA Amendment record</t>
  </si>
  <si>
    <t>APA amendment#</t>
  </si>
  <si>
    <t>Inserted row 80</t>
  </si>
  <si>
    <t>For disclosure purposes</t>
  </si>
  <si>
    <t>1/7/2019 to 30/6/2020</t>
  </si>
  <si>
    <t>N7</t>
  </si>
  <si>
    <t>C116</t>
  </si>
  <si>
    <t>Formula change</t>
  </si>
  <si>
    <t>Formula updated to include shared leased asset depreciation reported under other Other shared costs in tab 2.4 Shared costs</t>
  </si>
  <si>
    <t>4.4.1</t>
  </si>
  <si>
    <t>4.4.2</t>
  </si>
  <si>
    <t>4.4.3</t>
  </si>
  <si>
    <t>Parmelia Pipeline</t>
  </si>
  <si>
    <t>F8</t>
  </si>
  <si>
    <t>Added comment on impairment</t>
  </si>
  <si>
    <t>Depreciation and impairment</t>
  </si>
  <si>
    <t>Description amended</t>
  </si>
  <si>
    <t>Description changed from "Depreciation" to "Depreciation and impairment"</t>
  </si>
  <si>
    <t>Inserted row 63</t>
  </si>
  <si>
    <t>For impairment disclosure</t>
  </si>
  <si>
    <t>C14, C21, C28, C35, C42, C49, C56, C70, C87</t>
  </si>
  <si>
    <t>Depreciation (amortisation) and impairment</t>
  </si>
  <si>
    <t>C77, C94</t>
  </si>
  <si>
    <t>Description changed from "Depreciation (amortisation)" to "Depreciation (amortisation) and impairment"</t>
  </si>
  <si>
    <t>I29</t>
  </si>
  <si>
    <t>Wrap text</t>
  </si>
  <si>
    <t>Note: For the purposes of Part 23 reporting the Part 23 Book value exceeds the Part 23 recoverable value on a stand-alone basis however there is no statutory impairment for Parmelia on a cash generating unit basis.  For further information, please refer to the section 3.2 of the tab called "6. Notes".</t>
  </si>
  <si>
    <t>Part 23 Book value exceeds the part 23 Recoverable value.</t>
  </si>
  <si>
    <t>B12</t>
  </si>
  <si>
    <t>4.1</t>
  </si>
  <si>
    <t>C39</t>
  </si>
  <si>
    <t>Format changed to comma style and rounded off to nearest whole number</t>
  </si>
  <si>
    <t>APA has identified a number of capital additions totalling $5 million and subsequent disposals that occurred prior to APA implementing the Oracle financial systems. Due to lack of information on disposal dates, APA has excluded the capital additions and subsequent disposals.</t>
  </si>
  <si>
    <t>FY22</t>
  </si>
  <si>
    <t>Inserted 2 rows</t>
  </si>
  <si>
    <t>During FY22</t>
  </si>
  <si>
    <t>Shared leased interest (Refer to Note 6)</t>
  </si>
  <si>
    <t>Shared leased asset depreciation (Refer to Note 6)</t>
  </si>
  <si>
    <t>Yes</t>
  </si>
  <si>
    <t>Thornie Link extension and Stay In Business Capital Expenditure</t>
  </si>
  <si>
    <r>
      <rPr>
        <b/>
        <sz val="10.5"/>
        <rFont val="Century Gothic"/>
        <family val="2"/>
      </rPr>
      <t>AASB 15 reporting in the Pipeline Financial Statements, RCM and Return on Assets</t>
    </r>
    <r>
      <rPr>
        <sz val="10.5"/>
        <rFont val="Century Gothic"/>
        <family val="2"/>
      </rPr>
      <t xml:space="preserve">
As described in the Basis of Preparation, AASB 15 Revenue from Contracts with Customers ("AASB 15") (effective from 1 July 2018) requires a significant financing component to be reported in those circumstances where there is a length of time in-between the payment for the service and when APA Group fulfils the performance obligation. A significant financing component has been identified in one revenue contract on an exempt lateral on the Parmelia Gas Pipeline.
As stated below for RCM purposes the laterals connected to the Parmelia Gas Pipeline are exempt from financial reporting obligations as they either serve a single customer, or have throughput of less than 10TJ/day.
However APA is not able to allocate historic pipeline financial information between the mainline and exempt laterals for particular periods. To ensure consistency, the Parmelia Gas Pipeline RCM has been calculated for the whole Parmelia Gas Pipeline, including exempt laterals that may include significant financing component.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Parmelia Gas Pipeline amounts to:</t>
    </r>
  </si>
  <si>
    <t xml:space="preserve">Other non-depreciable pipeline assets include other elements of total assets reported in the Balance Sheet (e.g. debtors, capital work in progress, contract intangibles etc.).  </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</si>
  <si>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</si>
  <si>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</si>
  <si>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FY23</t>
  </si>
  <si>
    <t>JUL-22</t>
  </si>
  <si>
    <t>AUG-22</t>
  </si>
  <si>
    <t>JUN-23</t>
  </si>
  <si>
    <r>
      <rPr>
        <sz val="8"/>
        <color theme="1"/>
        <rFont val="Calibri"/>
        <family val="2"/>
      </rPr>
      <t xml:space="preserve">Ledger Name is equal to </t>
    </r>
    <r>
      <rPr>
        <b/>
        <sz val="8"/>
        <color theme="1"/>
        <rFont val="Calibri"/>
        <family val="2"/>
      </rPr>
      <t>APA Ledger</t>
    </r>
  </si>
  <si>
    <r>
      <rPr>
        <sz val="8"/>
        <color theme="1"/>
        <rFont val="Calibri"/>
        <family val="2"/>
      </rPr>
      <t xml:space="preserve">CASE WHEN Status = 'P' THEN 'Y' ELSE 'N' END is equal to </t>
    </r>
    <r>
      <rPr>
        <b/>
        <sz val="8"/>
        <color theme="1"/>
        <rFont val="Calibri"/>
        <family val="2"/>
      </rPr>
      <t>Y</t>
    </r>
  </si>
  <si>
    <r>
      <rPr>
        <sz val="8"/>
        <color theme="1"/>
        <rFont val="Calibri"/>
        <family val="2"/>
      </rPr>
      <t xml:space="preserve">Fiscal Year is equal to </t>
    </r>
    <r>
      <rPr>
        <b/>
        <sz val="8"/>
        <color theme="1"/>
        <rFont val="Calibri"/>
        <family val="2"/>
      </rPr>
      <t>2023</t>
    </r>
  </si>
  <si>
    <t>2023</t>
  </si>
  <si>
    <t>Walyering Gas Connection, Morley-Ellenbrook Rail Line works, Thornie Link extension, and other SIB capital expenditure</t>
  </si>
  <si>
    <t>During FY23</t>
  </si>
  <si>
    <t>Comminssed in FY22</t>
  </si>
  <si>
    <t>Contra Account PPE</t>
  </si>
  <si>
    <t>Category condensed</t>
  </si>
  <si>
    <t>Note A: Movement in PPE for FY22 - Net of impairment while project was being constructed- already recorded in the above balance.</t>
  </si>
  <si>
    <t>Assets/projects - net of impairments capitalised in FY22 Appendix A Calc (Note A)</t>
  </si>
  <si>
    <t>Assets/projects - gross of impairments capitalised in FY22 for financial accounting purpose</t>
  </si>
  <si>
    <t>FY22 Comparatives required to be disclosed in "3. Statement of pipeline assets"</t>
  </si>
  <si>
    <t>Pipeline - Additions</t>
  </si>
  <si>
    <t>Pipeline - Depreciation and impairment</t>
  </si>
  <si>
    <t>Building - Additions</t>
  </si>
  <si>
    <t>Building - Depreciation and impairment</t>
  </si>
  <si>
    <t>Land and easements - Additions</t>
  </si>
  <si>
    <t xml:space="preserve">Land and easemets - Depreciation and impairment </t>
  </si>
  <si>
    <t>SCADA (Communications) - Additions</t>
  </si>
  <si>
    <t xml:space="preserve">SCADA (Communications) - depreciation </t>
  </si>
  <si>
    <t>Other depreciable pipeline assets - Additions</t>
  </si>
  <si>
    <t>Other depreciable pipeline assets - depreciation</t>
  </si>
  <si>
    <t>BS</t>
  </si>
  <si>
    <t>DR Additions</t>
  </si>
  <si>
    <t>Cr Accumulated depreciation and imparments</t>
  </si>
  <si>
    <t>Dr CWIP - Accumumulated depreciation and impairments</t>
  </si>
  <si>
    <t>Cr Addititions</t>
  </si>
  <si>
    <t>Movements would be</t>
  </si>
  <si>
    <t>Adjustment to prior year comparatives due to only reflecting capitalisation net of impairments</t>
  </si>
  <si>
    <t>PA24 Project CapWip Report</t>
  </si>
  <si>
    <t xml:space="preserve">'Report Run for period JUN-23 and fiscal year 2023' </t>
  </si>
  <si>
    <t>Time run: 10/07/2023 9:18:58 AM</t>
  </si>
  <si>
    <t>Statutory Accounting position</t>
  </si>
  <si>
    <t>Project Number</t>
  </si>
  <si>
    <t>Entity Code</t>
  </si>
  <si>
    <t>Entity Name</t>
  </si>
  <si>
    <t>BSV Code</t>
  </si>
  <si>
    <t>Project Type</t>
  </si>
  <si>
    <t>Project Organisation</t>
  </si>
  <si>
    <t>Project Manager</t>
  </si>
  <si>
    <t>Program Of Work</t>
  </si>
  <si>
    <t>Closed Date</t>
  </si>
  <si>
    <t>Intangible Asset Project</t>
  </si>
  <si>
    <t>Tax Repairs &amp; Maintenance</t>
  </si>
  <si>
    <t>Tax Replacements</t>
  </si>
  <si>
    <t>Tax Relocation</t>
  </si>
  <si>
    <t>Tax Concessions</t>
  </si>
  <si>
    <t>Last CIP Transfered Date</t>
  </si>
  <si>
    <t>Last Expenditure Item Date</t>
  </si>
  <si>
    <t>Commit Amount</t>
  </si>
  <si>
    <t>Total Current Budget</t>
  </si>
  <si>
    <t>Finance Manager</t>
  </si>
  <si>
    <t>Project Start Date</t>
  </si>
  <si>
    <t>Project Completion Date</t>
  </si>
  <si>
    <t>Ageing - Last CIP Transfer</t>
  </si>
  <si>
    <t>Ageing - Last Expenditure</t>
  </si>
  <si>
    <t>Ageing - Project Start Date</t>
  </si>
  <si>
    <t>Opening CapWip Balance</t>
  </si>
  <si>
    <t>PTD Costs</t>
  </si>
  <si>
    <t>YTD Costs</t>
  </si>
  <si>
    <t>PTD Transfers to FAR</t>
  </si>
  <si>
    <t>YTD Transfers to FAR</t>
  </si>
  <si>
    <t>ITD Costs</t>
  </si>
  <si>
    <t>ITD Transfers to FAR</t>
  </si>
  <si>
    <t>Closing CapWip Balance</t>
  </si>
  <si>
    <t>20084</t>
  </si>
  <si>
    <t>AVT INSTR UPGRADE</t>
  </si>
  <si>
    <t>B036</t>
  </si>
  <si>
    <t>APT Parmelia Trust</t>
  </si>
  <si>
    <t>TRANSMISSION CAPEX</t>
  </si>
  <si>
    <t>GUTHRIE, Mr. WARREN</t>
  </si>
  <si>
    <t>SIB</t>
  </si>
  <si>
    <t>CLOSED</t>
  </si>
  <si>
    <t>ELLERKER, Miss GENEVIEVE</t>
  </si>
  <si>
    <t>&gt;24 Months</t>
  </si>
  <si>
    <t>20085</t>
  </si>
  <si>
    <t>KEWDALE BASE UPGRADE</t>
  </si>
  <si>
    <t>20086</t>
  </si>
  <si>
    <t>PGP-SIB10-21 AMENITIES UPGRADE</t>
  </si>
  <si>
    <t>20087</t>
  </si>
  <si>
    <t>PGP-SIB10-32 UPGRADE ANODE BED</t>
  </si>
  <si>
    <t>20093</t>
  </si>
  <si>
    <t>PGP-SIB10-15 SECURITY FENCING</t>
  </si>
  <si>
    <t>20120</t>
  </si>
  <si>
    <t>ECC REPLACEMENT FLOW METER</t>
  </si>
  <si>
    <t>SULLIVAN, Mr. MICHAEL</t>
  </si>
  <si>
    <t>20256</t>
  </si>
  <si>
    <t>RUSSELL ROAD DELIVERY STATION</t>
  </si>
  <si>
    <t>STURGEON, Mr. BARRIE</t>
  </si>
  <si>
    <t>No Ageing</t>
  </si>
  <si>
    <t>20257</t>
  </si>
  <si>
    <t>PGP-SIB10-10 ALCOA PINJARRA -</t>
  </si>
  <si>
    <t>FINGERS, Mr. ALAN</t>
  </si>
  <si>
    <t>20258</t>
  </si>
  <si>
    <t>PGP-SIB10-31CS2 STATION COMPOU</t>
  </si>
  <si>
    <t>TUNBRIDGE, Mr. RODNEY ROD</t>
  </si>
  <si>
    <t>20276</t>
  </si>
  <si>
    <t>PGP-SIB11-26 PARMELIA PIPELINE</t>
  </si>
  <si>
    <t>20307</t>
  </si>
  <si>
    <t>PGP-SIB11-13 DANIEL FC UPGRADE</t>
  </si>
  <si>
    <t>PEREDI, Mr. STEPHEN</t>
  </si>
  <si>
    <t>20327</t>
  </si>
  <si>
    <t>PGP PAR-SIB10-07 INSTRUMENT UP</t>
  </si>
  <si>
    <t>20344</t>
  </si>
  <si>
    <t>PGP-SIB10-16 PARMELIA - AMENIT</t>
  </si>
  <si>
    <t>MELSOM, Mr. JEFFREY JEFF</t>
  </si>
  <si>
    <t>20416</t>
  </si>
  <si>
    <t>PGP-SIB10-04 DANIEL FLOW COMPU</t>
  </si>
  <si>
    <t>DOWLE, Mr. SAMUEL SAM</t>
  </si>
  <si>
    <t>20432</t>
  </si>
  <si>
    <t>PGP-SIB11-18 ILI 6200 (MAIN LI</t>
  </si>
  <si>
    <t>INTELLIGENT PIGGING</t>
  </si>
  <si>
    <t>20436</t>
  </si>
  <si>
    <t>PGP-SIB11-29 MISC CAP</t>
  </si>
  <si>
    <t>20464</t>
  </si>
  <si>
    <t>MLV REFURB</t>
  </si>
  <si>
    <t>20465</t>
  </si>
  <si>
    <t>PGP-SIB10-08 PSV REPLACMENT</t>
  </si>
  <si>
    <t>WYLIE, Mr. CLAYTON</t>
  </si>
  <si>
    <t>20578</t>
  </si>
  <si>
    <t>PGP-SIB10-13NORTH METRO CONCRE</t>
  </si>
  <si>
    <t>20607</t>
  </si>
  <si>
    <t>PGP-SIB10-17 UPGRADE THE STATI</t>
  </si>
  <si>
    <t>LEESON, Mr. PETER</t>
  </si>
  <si>
    <t>20734</t>
  </si>
  <si>
    <t>PGP-SIB10-06 ECC - ODORANT SYS</t>
  </si>
  <si>
    <t>20762</t>
  </si>
  <si>
    <t>PGP EXPANSION PROJECT</t>
  </si>
  <si>
    <t>TRISTON, Mr. BRADLEY</t>
  </si>
  <si>
    <t>20813</t>
  </si>
  <si>
    <t>PAR-C09-16 INSTRUMENT UPGRADE</t>
  </si>
  <si>
    <t>MILLEVOY, Mr. MARK</t>
  </si>
  <si>
    <t>20895</t>
  </si>
  <si>
    <t>PGP-SIB10-25 MISC CAPITAL</t>
  </si>
  <si>
    <t>20896</t>
  </si>
  <si>
    <t>PGP-SIB10-20 ARROWSMITH SEPERA</t>
  </si>
  <si>
    <t>21047</t>
  </si>
  <si>
    <t>SCHAEFFER UPGRADES</t>
  </si>
  <si>
    <t>21048</t>
  </si>
  <si>
    <t>PGP-SIB10-01 CS1 / CS2 FIRE DE</t>
  </si>
  <si>
    <t>SOVANN, Mr. SOMNANG</t>
  </si>
  <si>
    <t>21069</t>
  </si>
  <si>
    <t>PGP-SIB11-20 ILI 6200 LATERAL</t>
  </si>
  <si>
    <t>MCFARLANE, Mr. JOHN</t>
  </si>
  <si>
    <t>21098</t>
  </si>
  <si>
    <t>PGP-SIB10-27 SCADA LOW SPEED</t>
  </si>
  <si>
    <t>21125</t>
  </si>
  <si>
    <t>PGP-SIB10-19 KNR AND CAVERSHAM</t>
  </si>
  <si>
    <t>21207</t>
  </si>
  <si>
    <t>PARMELIA GAS PIPELINE CWIP</t>
  </si>
  <si>
    <t>21208</t>
  </si>
  <si>
    <t>PGP-SIB10-12 PARMELIA EARTHING</t>
  </si>
  <si>
    <t>21222</t>
  </si>
  <si>
    <t>PGP-SIB11-30 MOBILE AIR COMPRE</t>
  </si>
  <si>
    <t>21232</t>
  </si>
  <si>
    <t>PGP-SIB10-26 SCADA - UPGRADE T</t>
  </si>
  <si>
    <t>30250</t>
  </si>
  <si>
    <t>ALCOA GAS LATERAL RELOC</t>
  </si>
  <si>
    <t>30419</t>
  </si>
  <si>
    <t>PGP HAZ AREA ELEC EQUIP RECT</t>
  </si>
  <si>
    <t>30420</t>
  </si>
  <si>
    <t>PGP SHUT DOWN VALVE KWINANA</t>
  </si>
  <si>
    <t>30421</t>
  </si>
  <si>
    <t>VACUUM POTHOLE UNIT</t>
  </si>
  <si>
    <t>TAYLOR, Mr. RICHARD</t>
  </si>
  <si>
    <t>30422</t>
  </si>
  <si>
    <t>PGP ****DO NOT USE****</t>
  </si>
  <si>
    <t>UNAPPROVED</t>
  </si>
  <si>
    <t>30423</t>
  </si>
  <si>
    <t>PGP CS3 SUBMERSIBLE PUMP</t>
  </si>
  <si>
    <t>YELVERTON, Mr. ANTHONY TONY</t>
  </si>
  <si>
    <t>30455</t>
  </si>
  <si>
    <t>PGP DESIGN LIFE REVIEW</t>
  </si>
  <si>
    <t>THOMPSON, Mr. STUART</t>
  </si>
  <si>
    <t>30463</t>
  </si>
  <si>
    <t>PGP FAC INSTRUMENT UPGRADE</t>
  </si>
  <si>
    <t>30464</t>
  </si>
  <si>
    <t>PGP VENT STACKS SCRAPER BARREL</t>
  </si>
  <si>
    <t>SEITZ, Mr. MARKUS</t>
  </si>
  <si>
    <t>30509</t>
  </si>
  <si>
    <t>PGP MBW STATION UPGRADE</t>
  </si>
  <si>
    <t>30510</t>
  </si>
  <si>
    <t>PGP CS1 &amp; CS2 PIPE SUPPORTS UP</t>
  </si>
  <si>
    <t>30617</t>
  </si>
  <si>
    <t>PGP CS1 LOADING VALVE INST</t>
  </si>
  <si>
    <t>30653</t>
  </si>
  <si>
    <t>PGP AJAX 10,000 HR OVERHAUL</t>
  </si>
  <si>
    <t>31025</t>
  </si>
  <si>
    <t>PGP:SIB12-3_PGP ILI Phase 3</t>
  </si>
  <si>
    <t>31026</t>
  </si>
  <si>
    <t>PGP:SIB12-14_PGP-CP Upgrades</t>
  </si>
  <si>
    <t>BOOL, Mr. WILLIAM</t>
  </si>
  <si>
    <t>CP UPGRADE</t>
  </si>
  <si>
    <t>31065</t>
  </si>
  <si>
    <t>PGP:SIB12-36_Rocla Flow Comput</t>
  </si>
  <si>
    <t>31066</t>
  </si>
  <si>
    <t>PGP:SIB12-37_Tip Top Flow Comp</t>
  </si>
  <si>
    <t>31087</t>
  </si>
  <si>
    <t>PGP:SIB12-18_Misc. Capex</t>
  </si>
  <si>
    <t>PGP - ASSET ENGINEERING</t>
  </si>
  <si>
    <t>31119</t>
  </si>
  <si>
    <t>FY12 Bdgt Only: PGP:SIB12-24</t>
  </si>
  <si>
    <t>WONG, Ms. SEEK TENG ERIKA</t>
  </si>
  <si>
    <t>31120</t>
  </si>
  <si>
    <t>FY12 Bdgt Only: PGP:SIB12-13</t>
  </si>
  <si>
    <t>31121</t>
  </si>
  <si>
    <t>FY12 Bdgt Only: PGP:SIB12-19</t>
  </si>
  <si>
    <t>31122</t>
  </si>
  <si>
    <t>FY12 Bdgt Only: PGP:SIB12-21</t>
  </si>
  <si>
    <t>31123</t>
  </si>
  <si>
    <t>FY12 Bdgt Only: PGP:SIB12-22</t>
  </si>
  <si>
    <t>31124</t>
  </si>
  <si>
    <t>FY12 Bgt Only: PGP:SIB12-32</t>
  </si>
  <si>
    <t>31125</t>
  </si>
  <si>
    <t>FY12 Bdgt Only: PGP:SIB12-34</t>
  </si>
  <si>
    <t>31217</t>
  </si>
  <si>
    <t>PGP:SIB12-34_Ajax Compressor</t>
  </si>
  <si>
    <t>31240</t>
  </si>
  <si>
    <t>PGP:SIB12-35_Relct PBCC To ADL</t>
  </si>
  <si>
    <t>KONG, Mr. RUI RICHARD</t>
  </si>
  <si>
    <t>31299</t>
  </si>
  <si>
    <t>PGP:SIB12-38_Relct SCADA Adela</t>
  </si>
  <si>
    <t>31328</t>
  </si>
  <si>
    <t>PGP:SIB:12-32_CS1 &amp; CS2 HA Rec</t>
  </si>
  <si>
    <t>31647</t>
  </si>
  <si>
    <t>PGP:SIB_WA PGP SCADA Syst Upgr</t>
  </si>
  <si>
    <t>31697</t>
  </si>
  <si>
    <t>PGP:SIB:12-19_ECC Flow Compute</t>
  </si>
  <si>
    <t>31766</t>
  </si>
  <si>
    <t>PGP:SIB:12-21&amp;22_PSV Upgrades</t>
  </si>
  <si>
    <t>32146</t>
  </si>
  <si>
    <t>PGP:SIB13-19_Misc. Capex</t>
  </si>
  <si>
    <t>CHAPMAN, Mrs. LAUREN</t>
  </si>
  <si>
    <t>WA SMALL SIB PROJECTS</t>
  </si>
  <si>
    <t>32199</t>
  </si>
  <si>
    <t>PGP:SIB13-11_PGP Re-Lifing</t>
  </si>
  <si>
    <t>32620</t>
  </si>
  <si>
    <t>PGP:SIB13-13_HA Rectification</t>
  </si>
  <si>
    <t>32673</t>
  </si>
  <si>
    <t>PGP_Mundijong Road Realignment</t>
  </si>
  <si>
    <t>6022</t>
  </si>
  <si>
    <t>PT THIRD PARTY</t>
  </si>
  <si>
    <t>PGP - THIRD PARTY MAJOR PROJ - INFRASTRUCTURE CONSTRUCTION</t>
  </si>
  <si>
    <t>BHATIA, Mr. MUKESH</t>
  </si>
  <si>
    <t>THIRD PARTY SPECIAL PROJECTS</t>
  </si>
  <si>
    <t>BRASSER, Mr. ROGER</t>
  </si>
  <si>
    <t>32745</t>
  </si>
  <si>
    <t>FY13 MUND RD RELOCATION</t>
  </si>
  <si>
    <t>32856</t>
  </si>
  <si>
    <t>PGP:SIB13_PAM CP Upgrades</t>
  </si>
  <si>
    <t>32958</t>
  </si>
  <si>
    <t>PGP:SIB13_12: 2013 Dig Up</t>
  </si>
  <si>
    <t>33053</t>
  </si>
  <si>
    <t>PGP: SIB13-10 Footings Kwin MS</t>
  </si>
  <si>
    <t>33108</t>
  </si>
  <si>
    <t>PGP: SIB TRACTOR</t>
  </si>
  <si>
    <t>33125</t>
  </si>
  <si>
    <t>Tractor Slasher and Trailer</t>
  </si>
  <si>
    <t>CAPITAL DIRECT</t>
  </si>
  <si>
    <t>DIRECT PURCHASES</t>
  </si>
  <si>
    <t>33478</t>
  </si>
  <si>
    <t>PGP14.SIB.005 Misc. Capital</t>
  </si>
  <si>
    <t>PGP - O&amp;M KEWDALE</t>
  </si>
  <si>
    <t>33613</t>
  </si>
  <si>
    <t>PGP SIB BUDGET PROJ FY2014</t>
  </si>
  <si>
    <t>33614</t>
  </si>
  <si>
    <t>PGP14.SIB.007 PGP Slabbing</t>
  </si>
  <si>
    <t>33804</t>
  </si>
  <si>
    <t>PGP14.SIB.003 Ferro Blast Rect</t>
  </si>
  <si>
    <t>33917</t>
  </si>
  <si>
    <t>PGP14.SIB.010 PGP Girth Weld C</t>
  </si>
  <si>
    <t>33944</t>
  </si>
  <si>
    <t>PGP14.SIB.011 PGP CP Supply</t>
  </si>
  <si>
    <t>33951</t>
  </si>
  <si>
    <t>PGP15.SIB.001 CMS Design Revie</t>
  </si>
  <si>
    <t>33971</t>
  </si>
  <si>
    <t>PGP15.SIB.009 Section 1 ILI</t>
  </si>
  <si>
    <t>33978</t>
  </si>
  <si>
    <t>PGP14.SIB.006 PGP HA Upgrade</t>
  </si>
  <si>
    <t>34222</t>
  </si>
  <si>
    <t>PGP SIB BUDGET PROJECT</t>
  </si>
  <si>
    <t>34364</t>
  </si>
  <si>
    <t>PGP15.SIB.002 ML GIRTH WELD HE</t>
  </si>
  <si>
    <t>34405</t>
  </si>
  <si>
    <t>PGP15.SIB.008 DPF FC upgrade</t>
  </si>
  <si>
    <t>TAN, Mr. HYAN TJEN WILLIAM</t>
  </si>
  <si>
    <t>34410</t>
  </si>
  <si>
    <t>PGP15.SIB.014 Control System A</t>
  </si>
  <si>
    <t>34422</t>
  </si>
  <si>
    <t>PGP15.SIB.013 CS1 HMI Upgrade</t>
  </si>
  <si>
    <t>REYNOLDS, Mr. BRIAN</t>
  </si>
  <si>
    <t>34471</t>
  </si>
  <si>
    <t>PGP15.SIB.003 Odourant install</t>
  </si>
  <si>
    <t>34555</t>
  </si>
  <si>
    <t>PGP15.SIB.020 Gas Detector</t>
  </si>
  <si>
    <t>34578</t>
  </si>
  <si>
    <t>PGP15.SIB.006 BHS Over pressur</t>
  </si>
  <si>
    <t>34605</t>
  </si>
  <si>
    <t>PGP15.SIB.023 BHS Battery upgr</t>
  </si>
  <si>
    <t>34606</t>
  </si>
  <si>
    <t>PGP15.SIB.007 Tip Top DS Upgr</t>
  </si>
  <si>
    <t>34638</t>
  </si>
  <si>
    <t>PGP15.SIB.011 MBW WBW PSV UPGR</t>
  </si>
  <si>
    <t>35007</t>
  </si>
  <si>
    <t>PGP15.SIB.012 Rotational spare</t>
  </si>
  <si>
    <t>35332</t>
  </si>
  <si>
    <t>PGP Forrestfield Airp Early Wo</t>
  </si>
  <si>
    <t>MORADI ZANIANI, Mr. MASOUD</t>
  </si>
  <si>
    <t>3RD PARTY</t>
  </si>
  <si>
    <t>35373</t>
  </si>
  <si>
    <t>PGP - Russell Rd Interconnect</t>
  </si>
  <si>
    <t>PGP - INFRASTRUCTURE ENGINEERING</t>
  </si>
  <si>
    <t>WALLACE, Mr. DANIEL</t>
  </si>
  <si>
    <t>CRAWFORD, Ms. NARELLE</t>
  </si>
  <si>
    <t>35423</t>
  </si>
  <si>
    <t>PGP15.SIB.005 PGP AC Mitigatio</t>
  </si>
  <si>
    <t>35435</t>
  </si>
  <si>
    <t>PGP15.SIB.026 CAV Surge P Upgr</t>
  </si>
  <si>
    <t>35436</t>
  </si>
  <si>
    <t>PGP15.SIB.024 PGP Thermo. came</t>
  </si>
  <si>
    <t>HORWOOD, Mr. JAMIE</t>
  </si>
  <si>
    <t>35591</t>
  </si>
  <si>
    <t>PGP17.SIB.001: FY17 Long Lead</t>
  </si>
  <si>
    <t>35616</t>
  </si>
  <si>
    <t>PGP16.SIB.006 Kewdale WH Floor</t>
  </si>
  <si>
    <t>35767</t>
  </si>
  <si>
    <t>Parmelia Relocation Forrestfie</t>
  </si>
  <si>
    <t>35870</t>
  </si>
  <si>
    <t>PGP16.SIB.002 Joint Coating Up</t>
  </si>
  <si>
    <t>36118</t>
  </si>
  <si>
    <t>PGP16.SIB.010 KST ESD valve &amp;</t>
  </si>
  <si>
    <t>36355</t>
  </si>
  <si>
    <t>PGP16.SIB.013 Electro Magnetic</t>
  </si>
  <si>
    <t>CHIN, Mr. SUAN MING MING</t>
  </si>
  <si>
    <t>36415</t>
  </si>
  <si>
    <t>PGP16.SIB.001 Sec 2 ILI by MFL</t>
  </si>
  <si>
    <t>36542</t>
  </si>
  <si>
    <t>PGP16.SIB.014 FGW contr syst r</t>
  </si>
  <si>
    <t>KIANI, Mr. ALI</t>
  </si>
  <si>
    <t>36642</t>
  </si>
  <si>
    <t>WAFY16.36 Kewdale Truck replac</t>
  </si>
  <si>
    <t>DRUMMOND, Mr. ANDREW</t>
  </si>
  <si>
    <t>36698</t>
  </si>
  <si>
    <t>PGP16.SIB.015 Dongara Trailer</t>
  </si>
  <si>
    <t>36814</t>
  </si>
  <si>
    <t>PGP17.SIB.03 DCVG PGP Laterals</t>
  </si>
  <si>
    <t>36823</t>
  </si>
  <si>
    <t>PGP17.SIB.04 BP Flow computer</t>
  </si>
  <si>
    <t>36824</t>
  </si>
  <si>
    <t>PGP17.SIB.05 Tiwest Flow compu</t>
  </si>
  <si>
    <t>36890</t>
  </si>
  <si>
    <t>PGP16.SIB: S.1 ILI Verf Digup</t>
  </si>
  <si>
    <t>36943</t>
  </si>
  <si>
    <t>Russel Rd: Over Pressure shut</t>
  </si>
  <si>
    <t>36967</t>
  </si>
  <si>
    <t>PGP16.SIB016 Kewdale Forklikft</t>
  </si>
  <si>
    <t>37063</t>
  </si>
  <si>
    <t>PGP16.SIB.017 North Sandb Comp</t>
  </si>
  <si>
    <t>OPERATING</t>
  </si>
  <si>
    <t>37137</t>
  </si>
  <si>
    <t>PGP17.SIB.01 Girthweld Coating</t>
  </si>
  <si>
    <t>37605</t>
  </si>
  <si>
    <t>PGP17.SIB.007 EMAT verif. KP10</t>
  </si>
  <si>
    <t>37766</t>
  </si>
  <si>
    <t>PGP17.SIB.08 Capacity Increase</t>
  </si>
  <si>
    <t>37964</t>
  </si>
  <si>
    <t>PGP17.SIB.09 Upgr ClearSCADA</t>
  </si>
  <si>
    <t>38026</t>
  </si>
  <si>
    <t>PGP17.SIB.010 Roc Oil DB board</t>
  </si>
  <si>
    <t>38102</t>
  </si>
  <si>
    <t>PGP17.SIB.011 Misc Capex</t>
  </si>
  <si>
    <t>GREY, Mr. MARK</t>
  </si>
  <si>
    <t>38187</t>
  </si>
  <si>
    <t>PGP:Earth Upgrades to stations</t>
  </si>
  <si>
    <t>38249</t>
  </si>
  <si>
    <t>PGP18.SIB05 RR Meter. Upgr</t>
  </si>
  <si>
    <t>METER STATION UPGRADE</t>
  </si>
  <si>
    <t>38678</t>
  </si>
  <si>
    <t>Kenwick Freight Facililty</t>
  </si>
  <si>
    <t>38758</t>
  </si>
  <si>
    <t>Tianqi Delivery Station</t>
  </si>
  <si>
    <t>PGP - 3P PROJECTS ENGINEERING</t>
  </si>
  <si>
    <t>EQUIPMENT</t>
  </si>
  <si>
    <t>38919</t>
  </si>
  <si>
    <t>PGP18.SIB06 SSIR MK2 WA</t>
  </si>
  <si>
    <t>WILKINS, Mr. SCOTT</t>
  </si>
  <si>
    <t>38995</t>
  </si>
  <si>
    <t>PGP18.SIB07 Kewdale Truck</t>
  </si>
  <si>
    <t>39016</t>
  </si>
  <si>
    <t>PGP18.SIB08 CS1 Battery charge</t>
  </si>
  <si>
    <t>39057</t>
  </si>
  <si>
    <t>PGP18.SIB09 Training room Kewd</t>
  </si>
  <si>
    <t>39156</t>
  </si>
  <si>
    <t>PGP18.SIB10 S2 Calliper pig ru</t>
  </si>
  <si>
    <t>REDWAY, Mr. MICHAEL MICK</t>
  </si>
  <si>
    <t>39378</t>
  </si>
  <si>
    <t>PGP19.SIB010 Russell Rd Met Up</t>
  </si>
  <si>
    <t>12-24 Months</t>
  </si>
  <si>
    <t>39379</t>
  </si>
  <si>
    <t>PGP19.SIB004 Beharra GC upg</t>
  </si>
  <si>
    <t>39382</t>
  </si>
  <si>
    <t>PGP19.SIB02 S3 MFL run</t>
  </si>
  <si>
    <t>39384</t>
  </si>
  <si>
    <t>Thornlie Link Extension</t>
  </si>
  <si>
    <t>APPROVED</t>
  </si>
  <si>
    <t>&lt;3 Months</t>
  </si>
  <si>
    <t>39415</t>
  </si>
  <si>
    <t>PGP19.SIB03 S1to3 ILI verif</t>
  </si>
  <si>
    <t>39522</t>
  </si>
  <si>
    <t>PGP19.SIB.01 S1 pig launch rel</t>
  </si>
  <si>
    <t>HAGHNIA, Mr. REZA</t>
  </si>
  <si>
    <t>39548</t>
  </si>
  <si>
    <t>PGP19.SIB.09 Rusl Rd HCDP FEED</t>
  </si>
  <si>
    <t>RANGA, Ms. PRAEMA</t>
  </si>
  <si>
    <t>39560</t>
  </si>
  <si>
    <t>PGP19.SIB.05 Odorant FEED</t>
  </si>
  <si>
    <t>TRAN, Mr. VICTOR</t>
  </si>
  <si>
    <t>39606</t>
  </si>
  <si>
    <t>MSF19.SIB04 Welker Probe repla</t>
  </si>
  <si>
    <t>39805</t>
  </si>
  <si>
    <t>PGP19.SIB11 Laterals digups</t>
  </si>
  <si>
    <t>40256</t>
  </si>
  <si>
    <t>EEP19.SIB.01 Coffee Machine</t>
  </si>
  <si>
    <t>FLEMING, Ms. MELISSA</t>
  </si>
  <si>
    <t>40493</t>
  </si>
  <si>
    <t>PGP Reid Hwy Crossing Protecti</t>
  </si>
  <si>
    <t>40610</t>
  </si>
  <si>
    <t>PGP20.SIB.06 - CS3 Valve Actua</t>
  </si>
  <si>
    <t>40741</t>
  </si>
  <si>
    <t>PGP20.SIB.01 ILI Sec1</t>
  </si>
  <si>
    <t>40820</t>
  </si>
  <si>
    <t>PGP20.SIB.02 - PGP Verfictatio</t>
  </si>
  <si>
    <t>ARNDT, Mr. RHYS</t>
  </si>
  <si>
    <t>6-12 Months</t>
  </si>
  <si>
    <t>41024</t>
  </si>
  <si>
    <t>PGP20.SIB03 RTU Upgrade -Proso</t>
  </si>
  <si>
    <t>41046</t>
  </si>
  <si>
    <t>RWA PGP Brabham Housing Dev</t>
  </si>
  <si>
    <t>41066</t>
  </si>
  <si>
    <t>RWA Karel Ave Protection Works</t>
  </si>
  <si>
    <t>41528</t>
  </si>
  <si>
    <t>PGP20.SIB.04 PGP Safe Venting</t>
  </si>
  <si>
    <t>WARD, Mrs. JENNIFER JEN</t>
  </si>
  <si>
    <t>42384</t>
  </si>
  <si>
    <t>SIB21 Caversham Roof Structure</t>
  </si>
  <si>
    <t>42586</t>
  </si>
  <si>
    <t>PGP - Kwinana Supply Line ILI</t>
  </si>
  <si>
    <t>42587</t>
  </si>
  <si>
    <t>PGP - Anode Repair at CS3 LV06</t>
  </si>
  <si>
    <t>KHOLOSY, Mr. AMR</t>
  </si>
  <si>
    <t>43006</t>
  </si>
  <si>
    <t>PGP ILI Pigging Program - Sec2</t>
  </si>
  <si>
    <t>43479</t>
  </si>
  <si>
    <t>PGP S1 Post ILI Validation Dig</t>
  </si>
  <si>
    <t>3-6 Months</t>
  </si>
  <si>
    <t>43511</t>
  </si>
  <si>
    <t>PGP Inspection ILI MFL Kwinnan</t>
  </si>
  <si>
    <t>43562</t>
  </si>
  <si>
    <t>RWA Palfrey Str Protection Wo</t>
  </si>
  <si>
    <t>SERY, Mrs. MERNA</t>
  </si>
  <si>
    <t>PENDING_CLOSE</t>
  </si>
  <si>
    <t>43822</t>
  </si>
  <si>
    <t>Tianqi Final Commissioning</t>
  </si>
  <si>
    <t>43902</t>
  </si>
  <si>
    <t>PGP Site Upgrade_Decomm - Dev</t>
  </si>
  <si>
    <t>NO</t>
  </si>
  <si>
    <t>43996</t>
  </si>
  <si>
    <t>PGP S1 Integrity Dig Camp H1</t>
  </si>
  <si>
    <t>44004</t>
  </si>
  <si>
    <t>RWA San Lorenzo Blvd Protectio</t>
  </si>
  <si>
    <t>44274</t>
  </si>
  <si>
    <t>WALYERING GAS CONNECTION EWA</t>
  </si>
  <si>
    <t>LEMM, Mr. PETER</t>
  </si>
  <si>
    <t>44477</t>
  </si>
  <si>
    <t>RWA Gnangara Rd Roundabout</t>
  </si>
  <si>
    <t>WRIGHT, Mr. GREG</t>
  </si>
  <si>
    <t>44478</t>
  </si>
  <si>
    <t>RWA 313Mandurah Rd Development</t>
  </si>
  <si>
    <t>44479</t>
  </si>
  <si>
    <t>RWA Cedar Woods Development</t>
  </si>
  <si>
    <t>44480</t>
  </si>
  <si>
    <t>RWA Brightwood East Developmen</t>
  </si>
  <si>
    <t>44514</t>
  </si>
  <si>
    <t>PGP - Station Painting</t>
  </si>
  <si>
    <t>RILEY, Mr. BENJAMIN BEN</t>
  </si>
  <si>
    <t>44558</t>
  </si>
  <si>
    <t>MORLEY-ELLENBROOK RAIL LINE</t>
  </si>
  <si>
    <t>44560</t>
  </si>
  <si>
    <t>MORLEY-ELLENBROOK RAIL PROJECT</t>
  </si>
  <si>
    <t>44563</t>
  </si>
  <si>
    <t>PGP Morley-Ellenbrook Rail Lin</t>
  </si>
  <si>
    <t>44585</t>
  </si>
  <si>
    <t>RWA Ellenbrook Town Centre</t>
  </si>
  <si>
    <t>44628</t>
  </si>
  <si>
    <t>RWA Iluka Haul Rd Crossing</t>
  </si>
  <si>
    <t>44646</t>
  </si>
  <si>
    <t>RWA Walerying Strike Energy Pi</t>
  </si>
  <si>
    <t>44801</t>
  </si>
  <si>
    <t>PGP Tiwest Chandalla WBH Coil</t>
  </si>
  <si>
    <t>44816</t>
  </si>
  <si>
    <t>PGP Donaldson Rd WBH Major M</t>
  </si>
  <si>
    <t>45152</t>
  </si>
  <si>
    <t>RWA Baldivis Road Upgrade</t>
  </si>
  <si>
    <t>45389</t>
  </si>
  <si>
    <t>RWA Henley Brook Estate Subdiv</t>
  </si>
  <si>
    <t>Non project CWIP (177700)</t>
  </si>
  <si>
    <t>Acc Capitalisation of PGP20.SIB.02 - PGP Verfictatio Proj 40820</t>
  </si>
  <si>
    <t>Accrue capitalisation of balance of Thornlie Link project #39384</t>
  </si>
  <si>
    <t>Total CWIP balances (177100 and 177700)</t>
  </si>
  <si>
    <t>Breakdown by BSV</t>
  </si>
  <si>
    <t>Checked to TB</t>
  </si>
  <si>
    <t>Time run: 15/09/2023 11:05:24 PM</t>
  </si>
  <si>
    <t>Reverses "APA WAYPHI Acc Capitalisation of WIP projects plac"08-JUL-22 16:40:15 - 35507033</t>
  </si>
  <si>
    <t>Reverses "APA WAYPHI Acc Capitalisation of WIP projects placed in service Accrua" 32382102</t>
  </si>
  <si>
    <t>Accrual</t>
  </si>
  <si>
    <t>000000</t>
  </si>
  <si>
    <t>DEFAULT COST CENTRE</t>
  </si>
  <si>
    <t>177700</t>
  </si>
  <si>
    <t>6019.000000.177700.0000.0000</t>
  </si>
  <si>
    <t>MA9999</t>
  </si>
  <si>
    <t>Board &amp; Mgmt - BSheet L10</t>
  </si>
  <si>
    <t>Reverses "APA_GENELL_Accrue capitalisation of balance of Tho"11-JUL-22 16:40:31 - 35534976</t>
  </si>
  <si>
    <t>Reverses "APA_GENELL_Accrue capitalisation of balance of Thornlie Link project #" 32392293</t>
  </si>
  <si>
    <t>6022.000000.177700.0000.0000</t>
  </si>
  <si>
    <t>G556</t>
  </si>
  <si>
    <t>Asset Mgt - WA</t>
  </si>
  <si>
    <t>G664</t>
  </si>
  <si>
    <t>3rd Party - WA</t>
  </si>
  <si>
    <t>V320</t>
  </si>
  <si>
    <t>Asset Management</t>
  </si>
  <si>
    <t>V425</t>
  </si>
  <si>
    <t>Asset Mgt - Other</t>
  </si>
  <si>
    <t>V540</t>
  </si>
  <si>
    <t>Transmission Asset Management - WA</t>
  </si>
  <si>
    <t>APA WAYPHI Acc Capitalisation of WIP projects placed in service Spreadsheet A 2474179 35816956</t>
  </si>
  <si>
    <t>APA WAYPHI Acc Capitalisation of WIP projects placed in service Accrual AUD</t>
  </si>
  <si>
    <t>Reverses "APA WAYPHI Acc Capitalisation of WIP projects plac"04-AUG-22 16:48:44 - 35818349</t>
  </si>
  <si>
    <t>Reverses "APA WAYPHI Acc Capitalisation of WIP projects placed in service Accrua" 32568193</t>
  </si>
  <si>
    <r>
      <rPr>
        <sz val="8"/>
        <color theme="1"/>
        <rFont val="Calibri"/>
        <family val="2"/>
      </rPr>
      <t xml:space="preserve">Balancing Segment is equal to </t>
    </r>
    <r>
      <rPr>
        <b/>
        <sz val="8"/>
        <color theme="1"/>
        <rFont val="Calibri"/>
        <family val="2"/>
      </rPr>
      <t>6019</t>
    </r>
    <r>
      <rPr>
        <sz val="8"/>
        <color theme="1"/>
        <rFont val="Calibri"/>
        <family val="2"/>
      </rPr>
      <t xml:space="preserve"> , </t>
    </r>
    <r>
      <rPr>
        <b/>
        <sz val="8"/>
        <color theme="1"/>
        <rFont val="Calibri"/>
        <family val="2"/>
      </rPr>
      <t>6022</t>
    </r>
  </si>
  <si>
    <r>
      <rPr>
        <sz val="8"/>
        <color theme="1"/>
        <rFont val="Calibri"/>
        <family val="2"/>
      </rPr>
      <t xml:space="preserve">Account is equal to </t>
    </r>
    <r>
      <rPr>
        <b/>
        <sz val="8"/>
        <color theme="1"/>
        <rFont val="Calibri"/>
        <family val="2"/>
      </rPr>
      <t>177700</t>
    </r>
  </si>
  <si>
    <t>Opening balance</t>
  </si>
  <si>
    <t>Reversals</t>
  </si>
  <si>
    <t xml:space="preserve">Movement </t>
  </si>
  <si>
    <t xml:space="preserve">Closing balance </t>
  </si>
  <si>
    <t>Asset Class</t>
  </si>
  <si>
    <t>Capitalised maintenance</t>
  </si>
  <si>
    <t>Difference, to be reflected in the Comparatives of FY22</t>
  </si>
  <si>
    <t xml:space="preserve">New assets are reported as commissioned with depreciation assumed from the date of service. </t>
  </si>
  <si>
    <t xml:space="preserve">Prior and inclusive of FY23, Capital expenditure is reported in the period commissioned and excludes capital work in progress.  </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</si>
  <si>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</si>
  <si>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2.1 and 3.2.1</t>
  </si>
  <si>
    <t>RC0121 REVENUE FROM ASSOCIATES - MARGIN/NMF - FIXED</t>
  </si>
  <si>
    <t>RC0160 CAPITAL COST RECOVERY FROM NETWORKS</t>
  </si>
  <si>
    <t>RC0159 INSURANCE RECHARGE</t>
  </si>
  <si>
    <t>RC0156 FINANCE LEASE PAYMENTS RECEIVED</t>
  </si>
  <si>
    <t>RC0158 CUSTOMER GUARANTEE DEPOSIT - CURRENT</t>
  </si>
  <si>
    <t>RC0154 INCOME IN ADVANCE / UPFRONT CHARGE</t>
  </si>
  <si>
    <t>RC0155 FORWARD ESTIMATED CHARGE</t>
  </si>
  <si>
    <t>RC0109 INSURANCE PROCEEDS</t>
  </si>
  <si>
    <t>RC0157 CUSTOMER GUARANTEE DEPOSIT - NON-CURRENT</t>
  </si>
  <si>
    <t>RC0019 PIPELINE - FIRM CAPACITY LONG TERM</t>
  </si>
  <si>
    <t>RC0020 PIPELINE - FIRM CAPACITY SHORT TERM</t>
  </si>
  <si>
    <t>RC0021 PIPELINE - STANDING CHARGE</t>
  </si>
  <si>
    <t>RC0032 FX REALISED GAIN/LOSS (REC FROM CUST - OCF)</t>
  </si>
  <si>
    <t>RC0033 FX REALISED GAIN/LOSS (REVENUE HEDGING)</t>
  </si>
  <si>
    <t>RC0034 FX UNREALISED GAIN/LOSS (REC FROM CUST - OCF)</t>
  </si>
  <si>
    <t>RC0035 FX UNREALISED GAIN/LOSS (REVENUE HEDGING)</t>
  </si>
  <si>
    <t>RC0036 WGP REVENUE UNWIND DUE TO DE-DESIGNATION</t>
  </si>
  <si>
    <t>RC0014 CAPACITY TRADING - THROUGHPUT (SOLD CAPACITY)</t>
  </si>
  <si>
    <t>RC0056 CAPACITY TRADING - MINIMUM BILL PARTICIPANT FEE</t>
  </si>
  <si>
    <t>RC0057 CAPACITY TRADING - OTHER CHARGES</t>
  </si>
  <si>
    <t>RC0058 CAPACITY TRADING &amp; AUCTION - AUCTION CAPACITY CHARGE</t>
  </si>
  <si>
    <t>RC0059 CAPACITY TRADING &amp; AUCTION - EXCHANGE CAPACITY CHARGE</t>
  </si>
  <si>
    <t>RC0060 CAPACITY TRADING &amp; AUCTION - AUCTION PROCEEDS</t>
  </si>
  <si>
    <t>RC0022 PIPELINE - TOLL</t>
  </si>
  <si>
    <t>RC0075 PIPELINE - COMMODITY - THROUGHPUT</t>
  </si>
  <si>
    <t>RC0076 PIPELINE - THROUGHPUT</t>
  </si>
  <si>
    <t>RC0077 PIPELINE - FIRM CAPACITY DAY AHEAD/WITHIN DAY</t>
  </si>
  <si>
    <t>RC0061 PIPELINE – FIRM COMPRESSION DAY AHEAD/WITHIN DAY</t>
  </si>
  <si>
    <t>RC0078 PIPELINE - GAS SALES</t>
  </si>
  <si>
    <t>RC0079 LONGFORD INJECTION</t>
  </si>
  <si>
    <t>RC0080 PORT CAMPBELL INJECTION</t>
  </si>
  <si>
    <t>RC0081 CULCAIRN INJECTION</t>
  </si>
  <si>
    <t>RC0082 PAKENHAM INJECTION</t>
  </si>
  <si>
    <t>RC0083 ANYTIME TARIFF D WITHDRAWAL</t>
  </si>
  <si>
    <t>RC0084 ANYTIME TARIFF V WITHDRAWAL</t>
  </si>
  <si>
    <t>RC0085 REFILL WUGS CHARGE - WITHDRAWAL</t>
  </si>
  <si>
    <t>RC0086 CROSS SYSTEM WITHDRAWAL</t>
  </si>
  <si>
    <t>RC0087 CULCAIRN EXPORT</t>
  </si>
  <si>
    <t>RC0088 TUOS REVENUE GENERAL</t>
  </si>
  <si>
    <t>RC0089 SALES - EXTERNAL NGV - VARIABLE</t>
  </si>
  <si>
    <t>RC0025 SALES - EXTERNAL NGV - FIXED</t>
  </si>
  <si>
    <t>RC0011 STORAGE - CAPACITY RESERVATION</t>
  </si>
  <si>
    <t>RC0012 STORAGE - INJECTION - RESERVATION</t>
  </si>
  <si>
    <t>RC0048 STORAGE - INJECTION AS AVAILABLE</t>
  </si>
  <si>
    <t>RC0049 STORAGE - CUSHION RESERVATION CHARGE</t>
  </si>
  <si>
    <t>RC0050 STORAGE - WITHDRAWAL - AS AVAILABLE</t>
  </si>
  <si>
    <t>RC0051 STORAGE - WITHDRAWAL SPOT COMMODITY</t>
  </si>
  <si>
    <t>RC0013 STORAGE - WITHDRAWL - FIRM</t>
  </si>
  <si>
    <t>RC0052 STORAGE - OTHER</t>
  </si>
  <si>
    <t>RC0054 LNG LOADING FEE</t>
  </si>
  <si>
    <t>RC0053 LNG LIQUEFACTION - RETAILER RECOVERY</t>
  </si>
  <si>
    <t>RC0010 GAS PROCESSING - FIXED</t>
  </si>
  <si>
    <t>RC0042 GASPROCESSING - VARIABLE</t>
  </si>
  <si>
    <t>RC0044 GAS PROCESSING - OTHER</t>
  </si>
  <si>
    <t>RC0045 GAS PROCESSING - NET REVENUE SPOT SALES</t>
  </si>
  <si>
    <t>RC0046 GAS PROCESSING - FINANCE LEASE CONTINGENT RENTAL</t>
  </si>
  <si>
    <t>RC0047 GAS PROCESSING - COST RECOVERY (NET)</t>
  </si>
  <si>
    <t>RC0009 CONNECTION SERVICES</t>
  </si>
  <si>
    <t>RC0062 PIPELINE - OVER RUNS, AUTHORISED</t>
  </si>
  <si>
    <t>RC0063 PIPELINE - OVER RUNS, UNAUTHORISED</t>
  </si>
  <si>
    <t>RC0090 PIPELINE - INTERRUPTIBLE - AS AVAILABLE</t>
  </si>
  <si>
    <t>RC0091 PIPELINE - INTERRUPTIBLE</t>
  </si>
  <si>
    <t>RC0064 PIPELINE - MINIMUM BILL OFFSET</t>
  </si>
  <si>
    <t>RC0065 PIPELINE - MINIMUM BILL BALANCE</t>
  </si>
  <si>
    <t>RC0066 PIPELINE - IMBALANCE</t>
  </si>
  <si>
    <t>RC0055 PWC PROFIT SHARE ON THIRD PARTY SALES</t>
  </si>
  <si>
    <t>RC0026 PIPELINE - LATERAL FEE</t>
  </si>
  <si>
    <t>RC0015 PIPELINE - LATERAL FEE - FIXED</t>
  </si>
  <si>
    <t>RC0067 PIPELINE - LATERAL FEE - VARIABLE</t>
  </si>
  <si>
    <t>RC0016 PIPELINE - OPEX CHARGE</t>
  </si>
  <si>
    <t>RC0023 PIPELINE - SERVICES</t>
  </si>
  <si>
    <t>RC0068 PIPELINE - OTHER</t>
  </si>
  <si>
    <t>RC0017 PIPELINE - NEWCREST PROFIT SHARE</t>
  </si>
  <si>
    <t>RC0069 PIPELINE - IN-PIPE TRADE CHARGE</t>
  </si>
  <si>
    <t>RC0027 PIPELINE - PARKING CHARGE - FIRM</t>
  </si>
  <si>
    <t>RC0092 PIPELINE - PARKING CHARGE - INTERRUPTIBLE</t>
  </si>
  <si>
    <t>RC0028 PIPELINE - LOAN CHARGE - FIRM</t>
  </si>
  <si>
    <t>RC0093 PIPELINE - LOAN CHARGE - INTERRUPTIBLE</t>
  </si>
  <si>
    <t>RC0070 PIPELINE - BACKHAUL</t>
  </si>
  <si>
    <t>RC0029 PIPELINE - PRESSURE SERVICES - FIRM</t>
  </si>
  <si>
    <t>RC0030 PIPELINE - FIRM COMPRESSION LONG TERM</t>
  </si>
  <si>
    <t>RC0094 PIPELINE - PRESSURE SERVICES - INTERRUPTIBLE</t>
  </si>
  <si>
    <t>RC0024 PIPELINE - REDIRECTION - FIRM</t>
  </si>
  <si>
    <t>RC0095 PIPELINE - REDIRECTION - INTERRUPTIBLE</t>
  </si>
  <si>
    <t>RC0018 PIPELINE - MINIMUM BILL</t>
  </si>
  <si>
    <t>RC0007 ELECTRICITY GENERATION - FIXED</t>
  </si>
  <si>
    <t>RC0037 ELECTRICITY GENERATION - VARIABLE</t>
  </si>
  <si>
    <t>RC0038 ELECTRICITY GENERATION - OTHER</t>
  </si>
  <si>
    <t>RC0039 ELECTRICITY GENERATION - RECS</t>
  </si>
  <si>
    <t>RC0040 ELECTRICITY GENERATION - INTERRUPTIBLE - AS AVAILABLE</t>
  </si>
  <si>
    <t>RC0008 ELECTRICITY TRANSMISSION - FIXED</t>
  </si>
  <si>
    <t>RC0041 ELECTRICITY TRANSMISSION - VARIABLE</t>
  </si>
  <si>
    <t>RC0031 3RD PARTY CONTRACTED - REVENUE - FIXED</t>
  </si>
  <si>
    <t>RC0096 3RD PARTY CONTRACTED REVENUE - VARIABLE</t>
  </si>
  <si>
    <t>RC0174 AMORTISATION OF UNEARNED REVENUE (AASB 15)</t>
  </si>
  <si>
    <t>RC0097 PROJECT REVENUE</t>
  </si>
  <si>
    <t>RC0098 RECOVERABLE WORKS - FIXED</t>
  </si>
  <si>
    <t>RC0099 RECOVERABLE WORKS</t>
  </si>
  <si>
    <t>RC0136 SPECIAL METER READS</t>
  </si>
  <si>
    <t>RC0131 TARIFF ORDER REVENUE</t>
  </si>
  <si>
    <t>RC0132 HAULAGE AGREEMENT REVENUE</t>
  </si>
  <si>
    <t>RC0133 DISTRIBUTION HAULAGE</t>
  </si>
  <si>
    <t>RC0139 LOCAL CAPACITY CHARGES REVENUE</t>
  </si>
  <si>
    <t>RC0140 ALTER METER POSITION</t>
  </si>
  <si>
    <t>RC0141 LOCAL CAPACITY CHARGES UP FRONT</t>
  </si>
  <si>
    <t>RC0142 O &amp; M METER CHARGES REVENUE</t>
  </si>
  <si>
    <t>RC0143 MAINS &amp; SERVICE ALTERATIONS</t>
  </si>
  <si>
    <t>RC0144 CUSTOMER CONTRIBUTIONS (NETWORKS)</t>
  </si>
  <si>
    <t>RC0146 DAMAGES</t>
  </si>
  <si>
    <t>RC0149 SITE WATCH</t>
  </si>
  <si>
    <t>RC0150 MAINS &amp; SERVICE - DESIGN PHASE</t>
  </si>
  <si>
    <t>RC0100 CUSTOMER CONTRIBUTIONS</t>
  </si>
  <si>
    <t>RC0108 DIRECTORS FEES</t>
  </si>
  <si>
    <t>RC0110 SUNDRY INCOME</t>
  </si>
  <si>
    <t>RC0111 PROPERTY ENQUIRY INCOME</t>
  </si>
  <si>
    <t>RC0112 COMMERCIAL SERVICES INCOME</t>
  </si>
  <si>
    <t>RC0113 RENTAL INCOME - PROPERTY</t>
  </si>
  <si>
    <t>RC0114 OTHER INCOME</t>
  </si>
  <si>
    <t>RC0115 SALE/DISPOSAL OF ASSETS</t>
  </si>
  <si>
    <t>RC0116 GOVERNMENT GRANTS REVENUE UNWIND</t>
  </si>
  <si>
    <t>RC0120 REVENUE FROM ASSOCIATES - FIXED</t>
  </si>
  <si>
    <t>RC0122 REVENUE FROM ASSOCIATES - VARIABLE</t>
  </si>
  <si>
    <t>RC0123 REVENUE FROM ASSOCIATES - MARGIN/NMF - VARIABLE</t>
  </si>
  <si>
    <t>RC0105 INTEREST INCOME - FINANCE LEASE</t>
  </si>
  <si>
    <t>RC0106 INTEREST INCOME - REDEEMABLE PREFERENCES SHARES</t>
  </si>
  <si>
    <t>RC0107 INTEREST INCOME - BASSLINK INVESTMENT</t>
  </si>
  <si>
    <t>RC0101 DIVIDENDS - EXTERNAL (UNFRANKED)</t>
  </si>
  <si>
    <t>RC0102 DIVIDENDS - EXTERNAL (FRANKED)</t>
  </si>
  <si>
    <t>RC0104 EQUITY ACCOUNTED PROFITS</t>
  </si>
  <si>
    <t>RC0001 PIPELINE - VOLUME TARIFF (NT GAS)</t>
  </si>
  <si>
    <t>RC0002 PIPELINE - PASSTHROUGH</t>
  </si>
  <si>
    <t>RC0003 GASPROCESSING - PASSTHROUGH</t>
  </si>
  <si>
    <t>RC0004 ELECTRICITY GENERATION - PASSTHROUGH</t>
  </si>
  <si>
    <t>RC0005 OTHER INCOME - PASSTHROUGH</t>
  </si>
  <si>
    <t>RC0006 ALTERNATIVE FUELS EXCISE - PASSTHROUGH (REV)</t>
  </si>
  <si>
    <t>RC0117 MANAGEMENT FEE CHARGE</t>
  </si>
  <si>
    <t>RC0103 IE DIVIDENDS RECEIVED</t>
  </si>
  <si>
    <t>RC0118 RECHARGE OF TIME WORKED</t>
  </si>
  <si>
    <t>RC0151 COS - UNACCOUNTED FOR GAS (NETWORKS)</t>
  </si>
  <si>
    <t>RC0152 BAD DEBT WRITE OFF (NETWORKS)</t>
  </si>
  <si>
    <t>RC0119 RECHARGE OF EXPENSES</t>
  </si>
  <si>
    <t>RC0153 FINES AND PENALTIES (NETWORKS)</t>
  </si>
  <si>
    <t>RC0124 INTEREST INCOME - 3RD PARTY</t>
  </si>
  <si>
    <t>RC0125 INTEREST INCOME - BANK</t>
  </si>
  <si>
    <t>RC0126 CONTRA - INTEREST INCOME - BANK</t>
  </si>
  <si>
    <t>RC0127 FX REALISED GAIN/LOSS(INTEREST REC - OCF)</t>
  </si>
  <si>
    <t>RC0128 FX UNREALISED GAIN/LOSS(INTEREST REC - OCF)</t>
  </si>
  <si>
    <t>RC0129 INTEREST INCOME - SWAP INTEREST</t>
  </si>
  <si>
    <t>RC0130 INTEREST INCOME - CPI SWAPS</t>
  </si>
  <si>
    <t>4100:PASSTHROUGH REVENUE</t>
  </si>
  <si>
    <t>5099:LABOUR ALLOCATIONS CONVERSION BALANCE (LEGACY)</t>
  </si>
  <si>
    <t>5110:TRAVEL &amp; ENTERTAINMENT</t>
  </si>
  <si>
    <t>5119:PROFESSIONAL &amp; CONSULTING</t>
  </si>
  <si>
    <t>1700:PROPERTY, PLANT AND EQUIPMENT - COST (CONTROL)</t>
  </si>
  <si>
    <t>1702:PROPERTY, PLANT AND EQUIPMENT - ACCUM DEPRECIATION AND IMPAIRMENT (CONTROL)</t>
  </si>
  <si>
    <t>4000:OPERATING REVENUE</t>
  </si>
  <si>
    <t>5105:CONTRACTORS - O&amp;M</t>
  </si>
  <si>
    <t>5130:BANK CHARGE</t>
  </si>
  <si>
    <t>6001:INTEREST EXPENSE - OTHER</t>
  </si>
  <si>
    <t>6100:DEPRECIATION</t>
  </si>
  <si>
    <t>6130:INCOME TAX EXPENSE</t>
  </si>
  <si>
    <t>5100:TIME SHEET COSTS</t>
  </si>
  <si>
    <t>5111:TRAVEL &amp; ENTERTAINMENT - CLIENT</t>
  </si>
  <si>
    <t>5114:MOTOR VEHICLES</t>
  </si>
  <si>
    <t>1997:AR CONVERSION</t>
  </si>
  <si>
    <t>5115:COMMUNICATIONS</t>
  </si>
  <si>
    <t>5117:RENT &amp; PROPERTY OUTGOINGS</t>
  </si>
  <si>
    <t>5214:ASSET LICENCES</t>
  </si>
  <si>
    <t>5220:INSURANCE</t>
  </si>
  <si>
    <t>1100:TRADE DEBTORS (CONTROL)</t>
  </si>
  <si>
    <t>1106:ACCRUED REVENUE</t>
  </si>
  <si>
    <t>1705:FIXED ASSET CLEARING ACCOUNT</t>
  </si>
  <si>
    <t>1730:CONSTRUCTION IN PROGRESS</t>
  </si>
  <si>
    <t>1860:DEFERRED TAX ASSET</t>
  </si>
  <si>
    <t>1880:GAS STOCK IN PIPELINE - NC</t>
  </si>
  <si>
    <t>2031:GRNI ACCRUALS (CONTROL)</t>
  </si>
  <si>
    <t>2032:GRNI ACCRUALS (CONTRA)</t>
  </si>
  <si>
    <t>2035:ACCRUED EXPENSES - OPEX - CURRENT</t>
  </si>
  <si>
    <t>2036:ACCRUED EXPENSES - CAPEX - CURRENT</t>
  </si>
  <si>
    <t>2066:GRNI - CAPEX TANGIBLE RECLASS</t>
  </si>
  <si>
    <t>2100:PROVISION - INCOME TAX</t>
  </si>
  <si>
    <t>2510:INTERCOMPANY NC RECEIVABLE / PAYABLE</t>
  </si>
  <si>
    <t>2531:PROV - ABANDONMENT / MAKE GOOD NON-CURRENT</t>
  </si>
  <si>
    <t>2580:DEFERRED TAX LIABILITIES</t>
  </si>
  <si>
    <t>3200:RETAINED PROFITS - BROUGHT FORWARD</t>
  </si>
  <si>
    <t>5500:GAIN/(LOSS) ON THE FIXED ASSETS DISPOSAL</t>
  </si>
  <si>
    <t>1550:INVESTMENT IN SUBSIDIARY</t>
  </si>
  <si>
    <t>1783:CONTRACT INTANGIBLE - COST</t>
  </si>
  <si>
    <t>1784:CONTRACT INTANGIBLE - ACCUM AMORTISATION AND IMPAIRMENT</t>
  </si>
  <si>
    <t>A619 Parmelia Gas Pipeline</t>
  </si>
  <si>
    <t>1890:GAS STOCK IN STORAGE - NC</t>
  </si>
  <si>
    <t>2998:AP CONVERSION</t>
  </si>
  <si>
    <t>4002:OTHER REVENUE</t>
  </si>
  <si>
    <t>5106:REPAIRS &amp; MAINTENANCE</t>
  </si>
  <si>
    <t>5108:COGS - OTHERS</t>
  </si>
  <si>
    <t>5113:MATERIALS</t>
  </si>
  <si>
    <t>5116:IT/COMPUTER COSTS</t>
  </si>
  <si>
    <t>5118:OTHER OPERATING COSTS</t>
  </si>
  <si>
    <t>5123:OFFICE ADMINISTRATION</t>
  </si>
  <si>
    <t>5109:PLANT &amp; EQUIPMENT HIRE</t>
  </si>
  <si>
    <t>1800:OTHER INTANGIBLE ASSETS - COST (CONTROL)</t>
  </si>
  <si>
    <t>1802:OTHER INTANGIBLE ASSETS - ACCUM AMORTISATION (CONTROL)</t>
  </si>
  <si>
    <t>5122:INTER-ENTITY COSTS</t>
  </si>
  <si>
    <t>5002:OTHER LABOUR COSTS</t>
  </si>
  <si>
    <t>A621 Mondarra gas storage</t>
  </si>
  <si>
    <t>5221:FEES &amp; TAXES</t>
  </si>
  <si>
    <t>A927 3rd party - Parmelia</t>
  </si>
  <si>
    <t>5103:CONTINGENT LABOUR</t>
  </si>
  <si>
    <t>4004:INTER-ENTITY SALES</t>
  </si>
  <si>
    <t>A970 Passthrough PGP &amp; Mondara</t>
  </si>
  <si>
    <t>6102:DEPRECIATION - ROU</t>
  </si>
  <si>
    <t>1139:IE CURRENT BALANCES (CLEARING ACCOUNT) - CONVERSION BALANCE</t>
  </si>
  <si>
    <t>1200:INVENTORY (CONTROL)</t>
  </si>
  <si>
    <t>1760:PPE C LAND &amp; BUILDINGS ROU ASSET - OPENING BALANCE</t>
  </si>
  <si>
    <t>1762:PPE C LAND &amp; BUILDINGS ROU ASSET - ADJUSTMENTS</t>
  </si>
  <si>
    <t>1764:PPE D LAND &amp; BUILDINGS ROU ASSET</t>
  </si>
  <si>
    <t>1850:GOODWILL</t>
  </si>
  <si>
    <t>2000:TRADE CREDITORS (CONTROL)</t>
  </si>
  <si>
    <t>2037:CUSTOMER GUARANTEE DEPOSIT - CURRENT</t>
  </si>
  <si>
    <t>2038:AASB 16 LEASE CLEARING L&amp;B</t>
  </si>
  <si>
    <t>2042:BAS - FUEL TAX CREDITS</t>
  </si>
  <si>
    <t>2110:AASB 16 LEASE LIABILITY (CURRENT) L&amp;B</t>
  </si>
  <si>
    <t>2230:UNEARNED REVENUE - CURRENT</t>
  </si>
  <si>
    <t>2402:CUSTOMER GUARANTEE DEPOSIT - NON-CURRENT</t>
  </si>
  <si>
    <t>2430:AASB 16 LEASE LIABILITY GROSS L&amp;B</t>
  </si>
  <si>
    <t>2431:AASB 16 LEASE LIABILITY PRINCIPAL PAYMENTS L&amp;B</t>
  </si>
  <si>
    <t>2432:AASB 16 LEASE LIABILITY ADJUSTMENTS L&amp;B</t>
  </si>
  <si>
    <t>2435:AASB 16 LEASE LIABILITY - TRANSFER TO CURRENT (2110) L&amp;B</t>
  </si>
  <si>
    <t>2560:UNEARNED REVENUE - NON-CURRENT</t>
  </si>
  <si>
    <t>During FY24</t>
  </si>
  <si>
    <t>FY24</t>
  </si>
  <si>
    <t>5210:OTHER DIRECT COST RECOVERIES</t>
  </si>
  <si>
    <t>5211:CORPORATE RECOVERIES</t>
  </si>
  <si>
    <t>5301:DOUBTFUL DEBT EXPENSES</t>
  </si>
  <si>
    <t>6101:AMORTISATION</t>
  </si>
  <si>
    <t>6131:INCOME TAX EXPENSE - OVERS &amp; UNDERS</t>
  </si>
  <si>
    <t>1707:ASSET MULTI-BOOK SETTLEMENT ACCOUNT</t>
  </si>
  <si>
    <t>5101:DIRECT TIME SHEET COST RECOVERIES</t>
  </si>
  <si>
    <t>1830:CONSTRUCTION IN PROGRESS - INTANGIBLE ASSETS</t>
  </si>
  <si>
    <t>5000:PAYROLL COSTS</t>
  </si>
  <si>
    <t>5001:PAYROLL ON-COSTS</t>
  </si>
  <si>
    <t>5107:COGS - ENERGY COSTS</t>
  </si>
  <si>
    <t>1000:CASH AT BANK</t>
  </si>
  <si>
    <t>1104:UNAPPLIED RECEIPTS</t>
  </si>
  <si>
    <t>1701:PROPERTY, PLANT AND EQUIPMENT - COST (CONTRA)</t>
  </si>
  <si>
    <t>1731:CONSTRUCTION IN PROGRESS (CONTRA)</t>
  </si>
  <si>
    <t>1861:DEFERRED TAX ASSET - NET TAX LOSSES</t>
  </si>
  <si>
    <t>A104 Corporate General</t>
  </si>
  <si>
    <t>2040:NET GST PAYABLE/RECEIVABLE</t>
  </si>
  <si>
    <t>2513:INTERWORK TAG RECEIVABLE / PAYABLE</t>
  </si>
  <si>
    <t>1200</t>
  </si>
  <si>
    <t>1700</t>
  </si>
  <si>
    <t>1702</t>
  </si>
  <si>
    <t>2998</t>
  </si>
  <si>
    <t>4002</t>
  </si>
  <si>
    <t>5099</t>
  </si>
  <si>
    <t>5100</t>
  </si>
  <si>
    <t>5103</t>
  </si>
  <si>
    <t>5105</t>
  </si>
  <si>
    <t>5106</t>
  </si>
  <si>
    <t>5108</t>
  </si>
  <si>
    <t>5110</t>
  </si>
  <si>
    <t>5113</t>
  </si>
  <si>
    <t>5114</t>
  </si>
  <si>
    <t>5115</t>
  </si>
  <si>
    <t>5116</t>
  </si>
  <si>
    <t>5117</t>
  </si>
  <si>
    <t>5118</t>
  </si>
  <si>
    <t>5119</t>
  </si>
  <si>
    <t>5123</t>
  </si>
  <si>
    <t>5127</t>
  </si>
  <si>
    <t>5210</t>
  </si>
  <si>
    <t>6100</t>
  </si>
  <si>
    <t>5109</t>
  </si>
  <si>
    <t>5220</t>
  </si>
  <si>
    <t>1106</t>
  </si>
  <si>
    <t>1280</t>
  </si>
  <si>
    <t>1800</t>
  </si>
  <si>
    <t>1802</t>
  </si>
  <si>
    <t>1997</t>
  </si>
  <si>
    <t>2230</t>
  </si>
  <si>
    <t>2531</t>
  </si>
  <si>
    <t>2560</t>
  </si>
  <si>
    <t>4000</t>
  </si>
  <si>
    <t>4100</t>
  </si>
  <si>
    <t>5111</t>
  </si>
  <si>
    <t>5122</t>
  </si>
  <si>
    <t>5211</t>
  </si>
  <si>
    <t>5301</t>
  </si>
  <si>
    <t>5500</t>
  </si>
  <si>
    <t>6001</t>
  </si>
  <si>
    <t>6101</t>
  </si>
  <si>
    <t>6130</t>
  </si>
  <si>
    <t>6131</t>
  </si>
  <si>
    <t>2035</t>
  </si>
  <si>
    <t>5002</t>
  </si>
  <si>
    <t>1707</t>
  </si>
  <si>
    <t>1730</t>
  </si>
  <si>
    <t>2032</t>
  </si>
  <si>
    <t>2036</t>
  </si>
  <si>
    <t>2066</t>
  </si>
  <si>
    <t>5101</t>
  </si>
  <si>
    <t>5221</t>
  </si>
  <si>
    <t>1830</t>
  </si>
  <si>
    <t>4004</t>
  </si>
  <si>
    <t>5000</t>
  </si>
  <si>
    <t>5001</t>
  </si>
  <si>
    <t>5107</t>
  </si>
  <si>
    <t>5130</t>
  </si>
  <si>
    <t>5214</t>
  </si>
  <si>
    <t>1762</t>
  </si>
  <si>
    <t>1764</t>
  </si>
  <si>
    <t>2038</t>
  </si>
  <si>
    <t>2431</t>
  </si>
  <si>
    <t>2432</t>
  </si>
  <si>
    <t>6102</t>
  </si>
  <si>
    <t>1000</t>
  </si>
  <si>
    <t>1100</t>
  </si>
  <si>
    <t>1104</t>
  </si>
  <si>
    <t>1139</t>
  </si>
  <si>
    <t>1550</t>
  </si>
  <si>
    <t>1701</t>
  </si>
  <si>
    <t>1705</t>
  </si>
  <si>
    <t>1731</t>
  </si>
  <si>
    <t>1760</t>
  </si>
  <si>
    <t>1783</t>
  </si>
  <si>
    <t>1784</t>
  </si>
  <si>
    <t>1850</t>
  </si>
  <si>
    <t>1860</t>
  </si>
  <si>
    <t>1861</t>
  </si>
  <si>
    <t>1880</t>
  </si>
  <si>
    <t>1890</t>
  </si>
  <si>
    <t>2000</t>
  </si>
  <si>
    <t>2031</t>
  </si>
  <si>
    <t>2037</t>
  </si>
  <si>
    <t>2040</t>
  </si>
  <si>
    <t>2042</t>
  </si>
  <si>
    <t>2100</t>
  </si>
  <si>
    <t>2110</t>
  </si>
  <si>
    <t>2402</t>
  </si>
  <si>
    <t>2430</t>
  </si>
  <si>
    <t>2435</t>
  </si>
  <si>
    <t>2510</t>
  </si>
  <si>
    <t>2513</t>
  </si>
  <si>
    <t>2580</t>
  </si>
  <si>
    <t>3200</t>
  </si>
  <si>
    <t>APA has reported the information by asset categories in a summary line reflective of all assets acquired from inception to 30 June 2024.</t>
  </si>
  <si>
    <t>1280:PREPAYMENTS - GENERAL</t>
  </si>
  <si>
    <t>5127:CONTRACTED WORKS</t>
  </si>
  <si>
    <t>Andrew Nairn (General Manager Investor Relations)</t>
  </si>
  <si>
    <t>+61 (03) 8416 2887</t>
  </si>
  <si>
    <t>Walyering Gas Connection, Morley-Ellenbrook Rail Line works, Thornie Link extension,  other developments and SIB capital expenditure.</t>
  </si>
  <si>
    <t>2025 - P10 Apr</t>
  </si>
  <si>
    <t>Current Assets</t>
  </si>
  <si>
    <t>1300</t>
  </si>
  <si>
    <t>1300:ASSETS HELD FOR SALE</t>
  </si>
  <si>
    <t>1001</t>
  </si>
  <si>
    <t>1001:CBA-APT A/C 4848 DIST. ACCOUNT</t>
  </si>
  <si>
    <t>1002</t>
  </si>
  <si>
    <t>1002:CBA SUBORDINATED NOTES A/C 2428</t>
  </si>
  <si>
    <t>1003</t>
  </si>
  <si>
    <t>1003:GGT - BANK ALLOCATIONS</t>
  </si>
  <si>
    <t>1004</t>
  </si>
  <si>
    <t>1004:APA GROUP EQUITY TRUST BANK A/C</t>
  </si>
  <si>
    <t>1029</t>
  </si>
  <si>
    <t>1029:CASH AT BANK - CONVERSION</t>
  </si>
  <si>
    <t>1030</t>
  </si>
  <si>
    <t>1030:CASH ON HAND</t>
  </si>
  <si>
    <t>1031</t>
  </si>
  <si>
    <t>1031:PETTY CASH</t>
  </si>
  <si>
    <t>1060</t>
  </si>
  <si>
    <t>1060:CASH CALLS PAID</t>
  </si>
  <si>
    <t>1061</t>
  </si>
  <si>
    <t>1061:CASH CALLS EQUALISATIONS</t>
  </si>
  <si>
    <t>1050</t>
  </si>
  <si>
    <t>1050:DEPOSITS @ CALL</t>
  </si>
  <si>
    <t>1051</t>
  </si>
  <si>
    <t>1051:SHORT TERM DEPOSITS</t>
  </si>
  <si>
    <t>1306</t>
  </si>
  <si>
    <t>1306:CURRENT ASSET CONVERSION ACCOUNT</t>
  </si>
  <si>
    <t>1240</t>
  </si>
  <si>
    <t>1240:GAS STOCK STORAGE - CURRENT</t>
  </si>
  <si>
    <t>1201</t>
  </si>
  <si>
    <t>1201:INVENTORY CONVERSION CLEARING</t>
  </si>
  <si>
    <t>1202</t>
  </si>
  <si>
    <t>1202:INVENTORY OFFSETS B/S (GGT)</t>
  </si>
  <si>
    <t>1203</t>
  </si>
  <si>
    <t>1203:ACCUMULATED DIMINUTION - INVENTORY</t>
  </si>
  <si>
    <t>1204</t>
  </si>
  <si>
    <t>1204:STORES &amp; SPARES</t>
  </si>
  <si>
    <t>1205</t>
  </si>
  <si>
    <t>1205:INVENTORY - WIP AT COST</t>
  </si>
  <si>
    <t>1206</t>
  </si>
  <si>
    <t>1206:MAXIMO INVENTORY CLEARING</t>
  </si>
  <si>
    <t>1281</t>
  </si>
  <si>
    <t>1281:PREPAYMENTS - BORROWING COSTS</t>
  </si>
  <si>
    <t>1282</t>
  </si>
  <si>
    <t>1282:ENVIRONMENTAL INSTRUMENTS ASSETS - STC &amp; LGC</t>
  </si>
  <si>
    <t>1283</t>
  </si>
  <si>
    <t>1283:PREPAYMENTS - COMP LICENCE FEES</t>
  </si>
  <si>
    <t>1284</t>
  </si>
  <si>
    <t>1284:PREPAYMENTS - CROWN LEASE</t>
  </si>
  <si>
    <t>1285</t>
  </si>
  <si>
    <t>1285:PREPAYMENTS - INSURANCE</t>
  </si>
  <si>
    <t>1286</t>
  </si>
  <si>
    <t>1286:PREPAYMENTS - PIPELINE LICENSES</t>
  </si>
  <si>
    <t>1287</t>
  </si>
  <si>
    <t>1287:PREPAYMENTS - RATES AND TAXES</t>
  </si>
  <si>
    <t>1288</t>
  </si>
  <si>
    <t>1288:PREPAYMENTS - ACCESS LEASE</t>
  </si>
  <si>
    <t>1250</t>
  </si>
  <si>
    <t>1250:HEDGE ASSET - CCIRS - INTEREST ACCRUAL</t>
  </si>
  <si>
    <t>1251</t>
  </si>
  <si>
    <t>1251:HEDGE ASSET - IRS - CURRENT</t>
  </si>
  <si>
    <t>1252</t>
  </si>
  <si>
    <t>1252:HEDGE ASSET - LTI FVTPL - CURRENT</t>
  </si>
  <si>
    <t>1253</t>
  </si>
  <si>
    <t>1253:HEDGE ASSET - FEC - CURRENT</t>
  </si>
  <si>
    <t>1254</t>
  </si>
  <si>
    <t>1254:REDEEMABLE PREFERENCE SHARES - INTEREST ACCRUAL</t>
  </si>
  <si>
    <t>1255</t>
  </si>
  <si>
    <t>1255:HEDGE ASSET - IRS - INTEREST ACCRUAL</t>
  </si>
  <si>
    <t>1140</t>
  </si>
  <si>
    <t>1140:PROVISION FOR DOUBTFUL DEBTS</t>
  </si>
  <si>
    <t>1170</t>
  </si>
  <si>
    <t>1170:FINANCE LEASE RECEIVABLE - CURRENT</t>
  </si>
  <si>
    <t>1171</t>
  </si>
  <si>
    <t>1171:IE FINANCE LEASE RECEIVABLE - CURRENT</t>
  </si>
  <si>
    <t>1180</t>
  </si>
  <si>
    <t>1180:SECURITY DEPOSITS</t>
  </si>
  <si>
    <t>1181</t>
  </si>
  <si>
    <t>1181:LOAN RECEIVABLE (PRINCIPAL) (INV) - CURRENT THIRD PARTY</t>
  </si>
  <si>
    <t>1150</t>
  </si>
  <si>
    <t>1150:DEBTORS - ASSOCIATES</t>
  </si>
  <si>
    <t>1151</t>
  </si>
  <si>
    <t>1151:INTEREST RECEIVABLE (OCF) - CURRENT ASSOCIATE</t>
  </si>
  <si>
    <t>1152</t>
  </si>
  <si>
    <t>1152:LOAN RECEIVABLE (INV) - CURRENT ASSOCIATE</t>
  </si>
  <si>
    <t>1101</t>
  </si>
  <si>
    <t>1101:TRADE DEBTORS (CONTRA)</t>
  </si>
  <si>
    <t>1102</t>
  </si>
  <si>
    <t>1102:TRADE DEBTORS - FINANCE LEASE PRINCIPAL</t>
  </si>
  <si>
    <t>1103</t>
  </si>
  <si>
    <t>1103:TRADE DEBTORS - FINANCE LEASE INTEREST</t>
  </si>
  <si>
    <t>1105</t>
  </si>
  <si>
    <t>1105:TRADE DEBTORS - OTHER</t>
  </si>
  <si>
    <t>1107</t>
  </si>
  <si>
    <t>1107:ACCRUED REVENUE - FINANCE LEASE PRINCIPAL</t>
  </si>
  <si>
    <t>1108</t>
  </si>
  <si>
    <t>1108:ACCRUED REVENUE - FINANCE LEASE INTEREST</t>
  </si>
  <si>
    <t>1109</t>
  </si>
  <si>
    <t>1109:ADVANCES MOBILISATION</t>
  </si>
  <si>
    <t>1110</t>
  </si>
  <si>
    <t>1110:ACCRUED REVENUE - INTEREST INCOME</t>
  </si>
  <si>
    <t>1111</t>
  </si>
  <si>
    <t>1111:DEBTORS - CAPEX</t>
  </si>
  <si>
    <t>1851</t>
  </si>
  <si>
    <t>1851:GOODWILL - ACCUM IMPAIRMENT</t>
  </si>
  <si>
    <t>1610</t>
  </si>
  <si>
    <t>1610:EQUITY ACCOUNTING INVESTMENTS - OPENING BALANCE</t>
  </si>
  <si>
    <t>1611</t>
  </si>
  <si>
    <t>1611:EQUITY ACCOUNTING INVESTMENTS - SHARE OF PROFITS</t>
  </si>
  <si>
    <t>1612</t>
  </si>
  <si>
    <t>1612:EQUITY ACCOUNTING INVESTMENTS - MOVEMENT IN RESERVES</t>
  </si>
  <si>
    <t>1613</t>
  </si>
  <si>
    <t>1613:EQUITY ACCOUNTING INVESTMENTS - DIVIDENDS</t>
  </si>
  <si>
    <t>1614</t>
  </si>
  <si>
    <t>1614:EQUITY ACCOUNTING INVESTMENTS - ACQUISITION</t>
  </si>
  <si>
    <t>1615</t>
  </si>
  <si>
    <t>1615:EQUITY ACCOUNTING INVESTMENTS - DISPOSAL</t>
  </si>
  <si>
    <t>1616</t>
  </si>
  <si>
    <t>1616:EQUITY ACCOUNTING INVESTMENTS - RECLASS TO SUBSIDIARY</t>
  </si>
  <si>
    <t>1500</t>
  </si>
  <si>
    <t>1500:LONG-TERM CASH DEPOSIT</t>
  </si>
  <si>
    <t>1530</t>
  </si>
  <si>
    <t>1530:FINANCE LEASE - NET INVESTMENT IN LEASE</t>
  </si>
  <si>
    <t>1531</t>
  </si>
  <si>
    <t>1531:FINANCE LEASE - PAYMENTS RECEIVED</t>
  </si>
  <si>
    <t>1532</t>
  </si>
  <si>
    <t>1532:FINANCE LEASE - CONTINGENT RENTAL RECEIVED</t>
  </si>
  <si>
    <t>1533</t>
  </si>
  <si>
    <t>1533:FINANCE LEASE - INTEREST RECOGNISED (CUM.)</t>
  </si>
  <si>
    <t>1534</t>
  </si>
  <si>
    <t>1534:FINANCE LEASE - TRSFR TO CURRENT (1170)</t>
  </si>
  <si>
    <t>1520</t>
  </si>
  <si>
    <t>1520:LOAN RECEIVABLE FROM THIRD PARTY</t>
  </si>
  <si>
    <t>1521</t>
  </si>
  <si>
    <t>1521:ACCRUED REVENUE - NON-CURRENT</t>
  </si>
  <si>
    <t>1522</t>
  </si>
  <si>
    <t>1522:ACCRUED REVENUE - INTEREST INCOME - NON-CURRENT</t>
  </si>
  <si>
    <t>1840</t>
  </si>
  <si>
    <t>1840:ACCESS ARRANGEMENTS</t>
  </si>
  <si>
    <t>1841</t>
  </si>
  <si>
    <t>1841:ACCESS ARRANGEMENTS - ACCUM AMORTISATION</t>
  </si>
  <si>
    <t>1780</t>
  </si>
  <si>
    <t>1780:VALUATION OF LICENCES</t>
  </si>
  <si>
    <t>1781</t>
  </si>
  <si>
    <t>1781:ACCUM AMORTISATION - LICENCES</t>
  </si>
  <si>
    <t>1782</t>
  </si>
  <si>
    <t>1782:RIGHT TO RECEIVE PIPELINE TARIFF</t>
  </si>
  <si>
    <t>1785</t>
  </si>
  <si>
    <t>1785:AMORT RIGHT TO REC PIPELINE TARIFF</t>
  </si>
  <si>
    <t>1786</t>
  </si>
  <si>
    <t>1786:DEVELOPMENT ASSETS</t>
  </si>
  <si>
    <t>1787</t>
  </si>
  <si>
    <t>1787:AMORT DEVELOPMENT ASSETS</t>
  </si>
  <si>
    <t>1831</t>
  </si>
  <si>
    <t>1831:CONSTRUCTION IN PROGRESS - INTANGIBLE ASSETS (CONTRA)</t>
  </si>
  <si>
    <t>1801</t>
  </si>
  <si>
    <t>1801:OTHER INTANGIBLE ASSETS - COST (CONTRA)</t>
  </si>
  <si>
    <t>1803</t>
  </si>
  <si>
    <t>1803:OTHER INTANGIBLE ASSETS - ACCUM AMORTISATION (CONTRA)</t>
  </si>
  <si>
    <t>1870</t>
  </si>
  <si>
    <t>1870:NC RECEIVABLES - ATO</t>
  </si>
  <si>
    <t>1998:PROJECTS CLEARING SUSPENSE CONVERSON BALANCE</t>
  </si>
  <si>
    <t>1999</t>
  </si>
  <si>
    <t>1999:MASS ALLOCATION CLEARING ACCOUNT</t>
  </si>
  <si>
    <t>1876</t>
  </si>
  <si>
    <t>1876:DEFINE BENEFIT SUPERANNUATION OBLIGATION ASSETS</t>
  </si>
  <si>
    <t>1551</t>
  </si>
  <si>
    <t>1551:INVESTMENT IN ASSOCIATE</t>
  </si>
  <si>
    <t>1552</t>
  </si>
  <si>
    <t>1552:ENERGY INFRASTRUCTURE INVESTMENT - CARRIED AT COST</t>
  </si>
  <si>
    <t>1553</t>
  </si>
  <si>
    <t>1553:INVESTMENTS CARRIED @ COST - ANP SPV 2</t>
  </si>
  <si>
    <t>1554</t>
  </si>
  <si>
    <t>1554:INVESTMENTS CARRIED @ COST - ANP SPV 3</t>
  </si>
  <si>
    <t>1555</t>
  </si>
  <si>
    <t>1555:INVESTMENTS CARRIED @ COST - SEA GAS INVESTMENTS HOLDINGS PTY LTD</t>
  </si>
  <si>
    <t>1556</t>
  </si>
  <si>
    <t>1556:AVAILABLE FOR SALE INVESTMENTS - ACQUISITIONS</t>
  </si>
  <si>
    <t>1557</t>
  </si>
  <si>
    <t>1557:AVAILABLE FOR SALE INVESTMENTS - MTM</t>
  </si>
  <si>
    <t>1558</t>
  </si>
  <si>
    <t>1558:AVAILABLE FOR SALE INVESTMENTS - DISTRIBUTIONS</t>
  </si>
  <si>
    <t>1559</t>
  </si>
  <si>
    <t>1559:AVAILABLE FOR SALE INVESTMENTS - DISPOSAL</t>
  </si>
  <si>
    <t>1560</t>
  </si>
  <si>
    <t>1560:AVAILABLE FOR SALE INVESTMENTS - RECLASS TO SUBSIDIARY</t>
  </si>
  <si>
    <t>1561</t>
  </si>
  <si>
    <t>1561:INVESTMENT IN SHARES</t>
  </si>
  <si>
    <t>1580</t>
  </si>
  <si>
    <t>1580:HEDGE ASSET - IRS - NON-CURRENT</t>
  </si>
  <si>
    <t>1581</t>
  </si>
  <si>
    <t>1581:HEDGE ASSET - LTI FVTPL - NON-CURRENT</t>
  </si>
  <si>
    <t>1582</t>
  </si>
  <si>
    <t>1582:HEDGE ASSET - FEC -NON-CURRENT</t>
  </si>
  <si>
    <t>1600</t>
  </si>
  <si>
    <t>1600:REDEEMABLE PREFERENCE SHARES - AMORTISED COST</t>
  </si>
  <si>
    <t>1704</t>
  </si>
  <si>
    <t>1704:PROPERTY, PLANT AND EQUIPMENT - ACCUM DEPRECIATION AND IMPAIRMENT (CONTRA)</t>
  </si>
  <si>
    <t>1706</t>
  </si>
  <si>
    <t>1706:SUNDRY GAS METERS &amp; PIPES</t>
  </si>
  <si>
    <t>1729</t>
  </si>
  <si>
    <t>1729:FIXED ASSET CONVERSION</t>
  </si>
  <si>
    <t>1761</t>
  </si>
  <si>
    <t>1761:PPE C LAND &amp; BUILDINGS ROU ASSET - ADDITIONS</t>
  </si>
  <si>
    <t>1763</t>
  </si>
  <si>
    <t>1763:PPE C LAND &amp; BUILDINGS ROU ASSET - TERMINATIONS</t>
  </si>
  <si>
    <t>1740</t>
  </si>
  <si>
    <t>1740:PPE C PLANT &amp; EQUIPMENT ROU ASSET - OPENING BALANCE</t>
  </si>
  <si>
    <t>1741</t>
  </si>
  <si>
    <t>1741:PPE C PLANT &amp; EQUIPMENT ROU ASSET - ADDITIONS</t>
  </si>
  <si>
    <t>1742</t>
  </si>
  <si>
    <t>1742:PPE C PLANT &amp; EQUIPMENT ROU ASSET - ADJUSTMENTS</t>
  </si>
  <si>
    <t>1743</t>
  </si>
  <si>
    <t>1743:PPE C PLANT &amp; EQUIPMENT ROU ASSET - TERMINATIONS</t>
  </si>
  <si>
    <t>1744</t>
  </si>
  <si>
    <t>1744:PPE D PLANT &amp; EQUIPMENT ROU ASSET</t>
  </si>
  <si>
    <t>2130</t>
  </si>
  <si>
    <t>2130:BORROWINGS - CURRENT</t>
  </si>
  <si>
    <t>2131</t>
  </si>
  <si>
    <t>2131:PROVISION FOR AMORTISATION - BORROWING COSTS - CURRENT</t>
  </si>
  <si>
    <t>2132</t>
  </si>
  <si>
    <t>2132:BORROWING COSTS - CURRENT BORROWINGS</t>
  </si>
  <si>
    <t>2200</t>
  </si>
  <si>
    <t>2200:PROVISION - EMPLOYEE CURRENT - ANNUAL LEAVE</t>
  </si>
  <si>
    <t>2201</t>
  </si>
  <si>
    <t>2201:PROVISION - OTHER CURRENT</t>
  </si>
  <si>
    <t>2202</t>
  </si>
  <si>
    <t>2202:PROVISION - MAKE GOOD CURRENT</t>
  </si>
  <si>
    <t>2203</t>
  </si>
  <si>
    <t>2203:PROVISION - MINE SUBSIDENCE CURRENT</t>
  </si>
  <si>
    <t>2204</t>
  </si>
  <si>
    <t>2204:PROVISION - MAKE GOOD CURRENT (PAYMENT)</t>
  </si>
  <si>
    <t>2205</t>
  </si>
  <si>
    <t>2205:PROVISION - EMPLOYEE CURRENT - LSL</t>
  </si>
  <si>
    <t>2206</t>
  </si>
  <si>
    <t>2206:PROVISION - EMPLOYEE CURRENT - STAFF INCENTIVE STI</t>
  </si>
  <si>
    <t>2207</t>
  </si>
  <si>
    <t>2207:PROVISION - EMPLOYEE CURRENT - TPOI</t>
  </si>
  <si>
    <t>2208</t>
  </si>
  <si>
    <t>2208:PROVISION - EMPLOYEE CURRENT - STAFF SHARE ALLOCATION</t>
  </si>
  <si>
    <t>2250</t>
  </si>
  <si>
    <t>2250:LIABILITIES HELD FOR SALE</t>
  </si>
  <si>
    <t>2150</t>
  </si>
  <si>
    <t>2150:SWAPS LIABILITIES - INTEREST ACCURAL</t>
  </si>
  <si>
    <t>2151</t>
  </si>
  <si>
    <t>2151:IR HEDGE LIABILITY CURRENT</t>
  </si>
  <si>
    <t>2152</t>
  </si>
  <si>
    <t>2152:LTI HEDGE LIABILITY FVTPL - CURRENT</t>
  </si>
  <si>
    <t>2153</t>
  </si>
  <si>
    <t>2153:FEC HEDGE LIABILITY CURRENT</t>
  </si>
  <si>
    <t>2180</t>
  </si>
  <si>
    <t>2180:IE FINANCE LEASE PAYABLE - CURRENT</t>
  </si>
  <si>
    <t>2170</t>
  </si>
  <si>
    <t>2170:REDEEMABLE SHARES - CURRENT</t>
  </si>
  <si>
    <t>2111</t>
  </si>
  <si>
    <t>2111:AASB 16 LEASE LIABILITY (CURRENT) P&amp;E</t>
  </si>
  <si>
    <t>2030</t>
  </si>
  <si>
    <t>2030:CUSTOMER REFUNDS CLEARING</t>
  </si>
  <si>
    <t>2033</t>
  </si>
  <si>
    <t>2033:OTHER CREDITORS</t>
  </si>
  <si>
    <t>2034</t>
  </si>
  <si>
    <t>2034:CREDITOR - UNCLAIMED MONIES</t>
  </si>
  <si>
    <t>2039</t>
  </si>
  <si>
    <t>2039:AASB 16 LEASE CLEARING P&amp;E</t>
  </si>
  <si>
    <t>2041</t>
  </si>
  <si>
    <t>2041:INPUT TAX CREDITS CLAIMED IN ADVANCE</t>
  </si>
  <si>
    <t>2043</t>
  </si>
  <si>
    <t>2043:PAYG INCOME TAX INSTALMENT PAID</t>
  </si>
  <si>
    <t>2044</t>
  </si>
  <si>
    <t>2044:OTHER PAYROLL - PAYROLL/PAYG CLEARING</t>
  </si>
  <si>
    <t>2045</t>
  </si>
  <si>
    <t>2045:OTHER PAYROLL - SUPERANNUATION CLEARING</t>
  </si>
  <si>
    <t>2046</t>
  </si>
  <si>
    <t>2046:OTHER PAYROLL - PAID PARENTAL CLEARING</t>
  </si>
  <si>
    <t>2047</t>
  </si>
  <si>
    <t>2047:OTHER PAYROLL - CLEARING</t>
  </si>
  <si>
    <t>2048</t>
  </si>
  <si>
    <t>2048:OTHER PAYROLL - WORKERS COMP PREMIUMS</t>
  </si>
  <si>
    <t>2049</t>
  </si>
  <si>
    <t>2049:OTHER PAYROLL - PAYROLL TAX</t>
  </si>
  <si>
    <t>2050</t>
  </si>
  <si>
    <t>2050:OTHER PAYROLL - DBO SYSTEM CLEARING</t>
  </si>
  <si>
    <t>2051</t>
  </si>
  <si>
    <t>2051:OTHER PAYROLL - DBO SYSTEM CLEARING CONTRA</t>
  </si>
  <si>
    <t>2052</t>
  </si>
  <si>
    <t>2052:CREDIT CARD PAYABLE - MASTERCARD (CONTROL)</t>
  </si>
  <si>
    <t>2053</t>
  </si>
  <si>
    <t>2053:CREDIT CARD CLEARING - MASTERCARD</t>
  </si>
  <si>
    <t>2054</t>
  </si>
  <si>
    <t>2054:NOVATED LEASE CLEARING</t>
  </si>
  <si>
    <t>2055</t>
  </si>
  <si>
    <t>2055:LOAN FROM ASSOCIATES - CURRENT</t>
  </si>
  <si>
    <t>2056</t>
  </si>
  <si>
    <t>2056:ACCRUED FINANCE COSTS</t>
  </si>
  <si>
    <t>2057</t>
  </si>
  <si>
    <t>2057:INTER-ENTITY LOAN PAYABLE - CURRENT</t>
  </si>
  <si>
    <t>2058</t>
  </si>
  <si>
    <t>2058:INTER-ENTITY INTEREST PAYABLE - CURRENT</t>
  </si>
  <si>
    <t>2059</t>
  </si>
  <si>
    <t>2059:ACCRUED DIVIDEND PAYABLE</t>
  </si>
  <si>
    <t>2060</t>
  </si>
  <si>
    <t>2060:ACCRUED DIVIDEND PAYABLE - MINITORY INTEREST</t>
  </si>
  <si>
    <t>2062</t>
  </si>
  <si>
    <t>2062:EMPLOYEE REIMBUSEMENT PAYABLE</t>
  </si>
  <si>
    <t>2064</t>
  </si>
  <si>
    <t>2064:FBT PAYABLE / RECEIVABLE</t>
  </si>
  <si>
    <t>2065</t>
  </si>
  <si>
    <t>2065:OTHER AD HOC PAYMENT CLEARING</t>
  </si>
  <si>
    <t>2067</t>
  </si>
  <si>
    <t>2067:GRNI - CAPEX INTANGIBLE RECLASS</t>
  </si>
  <si>
    <t>2068</t>
  </si>
  <si>
    <t>2068:ACCRUED EXPENSES - INTANGIBLES - CURRENT</t>
  </si>
  <si>
    <t>2069</t>
  </si>
  <si>
    <t>2069:ACCRUED EXPENSES - BORROWING COSTS (OCF)</t>
  </si>
  <si>
    <t>2070</t>
  </si>
  <si>
    <t>2070:ACCRUED EXPENSES - AUDIT FEE</t>
  </si>
  <si>
    <t>2071</t>
  </si>
  <si>
    <t>2071:ENVIRONMENTAL INSTRUMENTS LIABILITY - STC &amp; LGC</t>
  </si>
  <si>
    <t>2072</t>
  </si>
  <si>
    <t>2072:ACCRUED EXPENSES - BORROWING COSTS (FCF)</t>
  </si>
  <si>
    <t>2099</t>
  </si>
  <si>
    <t>2099:ON-ACCOUNT CONVERSION</t>
  </si>
  <si>
    <t>2001</t>
  </si>
  <si>
    <t>2001:TRADE CREDITORS (CONTRA)</t>
  </si>
  <si>
    <t>2002</t>
  </si>
  <si>
    <t>2002:TRADE CREDITORS - BORROWING COSTS RECLASS</t>
  </si>
  <si>
    <t>2003</t>
  </si>
  <si>
    <t>2003:TRADE CREDITORS - CAPEX TANGIBLE RECLASS</t>
  </si>
  <si>
    <t>2004</t>
  </si>
  <si>
    <t>2004:TRADE CREDITORS - CAPEX INTANGIBLE RECLASS</t>
  </si>
  <si>
    <t>2450</t>
  </si>
  <si>
    <t>2450:BORROWINGS - NON-CURRENT</t>
  </si>
  <si>
    <t>2451</t>
  </si>
  <si>
    <t>2451:BORROWING COSTS - NON-CURRENT BORROWINGS</t>
  </si>
  <si>
    <t>2452</t>
  </si>
  <si>
    <t>2452:PROVISION FOR AMORTISATION - BORROWING COSTS - NON-CURRENT</t>
  </si>
  <si>
    <t>2550</t>
  </si>
  <si>
    <t>2551</t>
  </si>
  <si>
    <t>2551:DEFINED BENEFIT SUPER OBLIGATION LIABILITY NC</t>
  </si>
  <si>
    <t>2530</t>
  </si>
  <si>
    <t>2530:PROV - OTHER NON CURRENT</t>
  </si>
  <si>
    <t>2532</t>
  </si>
  <si>
    <t>2532:PROV -  NC ABANDONMENT / MAKE GOOD (INIT RECOG &amp; REMEASUREMENT)</t>
  </si>
  <si>
    <t>2490</t>
  </si>
  <si>
    <t>2490:IR HEDGE LIABILITY - NON-CURRENT</t>
  </si>
  <si>
    <t>2491</t>
  </si>
  <si>
    <t>2491:LTI HEDGE LIABILITY FVTPL - NON-CURRENT</t>
  </si>
  <si>
    <t>2492</t>
  </si>
  <si>
    <t>2492:FEC HEDGE LIABILITY - NON-CURRENT</t>
  </si>
  <si>
    <t>2511</t>
  </si>
  <si>
    <t>2511:INTRA-ENTITY NC SUB-LOAN</t>
  </si>
  <si>
    <t>2512</t>
  </si>
  <si>
    <t>2512:NON-CURRENT LOAN - ASSOCIATE</t>
  </si>
  <si>
    <t>2500</t>
  </si>
  <si>
    <t>2500:REDEEMABLE SHARES - NON-CURRENT</t>
  </si>
  <si>
    <t>2470</t>
  </si>
  <si>
    <t>2470:IE FINANCE LEASE - NET INVESTMENT IN LEASE</t>
  </si>
  <si>
    <t>2471</t>
  </si>
  <si>
    <t>2471:IE FINANCE LEASE - PAYMENTS RECEIVED</t>
  </si>
  <si>
    <t>2472</t>
  </si>
  <si>
    <t>2472:IE FINANCE LEASE - INTEREST RECOGNISED (CUM.)</t>
  </si>
  <si>
    <t>2473</t>
  </si>
  <si>
    <t>2473:IE FINANCE LEASE - TRSFR TO CURRENT (1171)</t>
  </si>
  <si>
    <t>2474</t>
  </si>
  <si>
    <t>2474:IE FINANCE LEASE - NET LIABILITY IN LEASE</t>
  </si>
  <si>
    <t>2475</t>
  </si>
  <si>
    <t>2475:IE FINANCE LEASE - PAYMENTS MADE</t>
  </si>
  <si>
    <t>2476</t>
  </si>
  <si>
    <t>2476:IE FINANCE LEASE - INTEREST PAID (CUMULATIVE)</t>
  </si>
  <si>
    <t>2477</t>
  </si>
  <si>
    <t>2477:IE FINANCE LEASE - TRANSFER TO CURRENT (2180)</t>
  </si>
  <si>
    <t>2999</t>
  </si>
  <si>
    <t>2999:CONVERSION BALANCE</t>
  </si>
  <si>
    <t>2433</t>
  </si>
  <si>
    <t>2433:AASB 16 LEASE LIABILITY ADDITIONS L&amp;B</t>
  </si>
  <si>
    <t>2434</t>
  </si>
  <si>
    <t>2434:AASB 16 LEASE LIABILITY TERMINATIONS L&amp;B</t>
  </si>
  <si>
    <t>2436</t>
  </si>
  <si>
    <t>2436:AASB 16 LEASE LIABILITY GROSS P&amp;E</t>
  </si>
  <si>
    <t>2437</t>
  </si>
  <si>
    <t>2437:AASB 16 LEASE LIABILITY PRINCIPAL PAYMENTS P&amp;E</t>
  </si>
  <si>
    <t>2438</t>
  </si>
  <si>
    <t>2438:AASB 16 LEASE LIABILITY ADJUSTMENTS P&amp;E</t>
  </si>
  <si>
    <t>2439</t>
  </si>
  <si>
    <t>2439:AASB 16 LEASE LIABILITY ADDITIONS P&amp;E</t>
  </si>
  <si>
    <t>2440</t>
  </si>
  <si>
    <t>2440:AASB 16 LEASE LIABILITY TERMINATIONS P&amp;E</t>
  </si>
  <si>
    <t>2441</t>
  </si>
  <si>
    <t>2441:AASB 16 LEASE LIABILITY - TRANSFER TO CURRENT (2111) P&amp;E</t>
  </si>
  <si>
    <t>2400</t>
  </si>
  <si>
    <t>2400:ACCRUED EXPENSES - OPEX - NON-CURRENT</t>
  </si>
  <si>
    <t>2401</t>
  </si>
  <si>
    <t>2401:ACCRUED EXPENSES - CAPEX - NON-CURRENT</t>
  </si>
  <si>
    <t>3300</t>
  </si>
  <si>
    <t>3300:OEI PRIMARY - ISSUED CAPITAL</t>
  </si>
  <si>
    <t>3301</t>
  </si>
  <si>
    <t>3301:OEI PRIMARY - ISSUED CAPITAL - ISSUE COSTS</t>
  </si>
  <si>
    <t>3302</t>
  </si>
  <si>
    <t>3302:OEI PRIMARY - ISSUED CAPITAL - CAPITAL DISTRIBUTION</t>
  </si>
  <si>
    <t>3303</t>
  </si>
  <si>
    <t>3303:OEI PRIMARY - ISSUED CAPITAL - ISSUE COSTS - TAX</t>
  </si>
  <si>
    <t>3304</t>
  </si>
  <si>
    <t>3304:OEI PRIMARY - ISSUED CAPITAL - DRP</t>
  </si>
  <si>
    <t>3320</t>
  </si>
  <si>
    <t>3320:OEI PRIMARY - RETAINED PROFIT - BROUGHT FORWARD</t>
  </si>
  <si>
    <t>3321</t>
  </si>
  <si>
    <t>3321:OEI PRIMARY - RETAINED PROFIT - CY OEI RECLASS</t>
  </si>
  <si>
    <t>3322</t>
  </si>
  <si>
    <t>3322:UNITHOLDER DISTRIBUTION - APA INVESTMENT TRUST</t>
  </si>
  <si>
    <t>3000</t>
  </si>
  <si>
    <t>3000:ISSUED CAPITAL</t>
  </si>
  <si>
    <t>3001</t>
  </si>
  <si>
    <t>3001:SHARE PREMIUM RESERVE</t>
  </si>
  <si>
    <t>3002</t>
  </si>
  <si>
    <t>3002:ISSUED CAPITAL - ISSUE COSTS</t>
  </si>
  <si>
    <t>3003</t>
  </si>
  <si>
    <t>3003:ISSUED CAPITAL - CAPITAL DISTRIBUTION</t>
  </si>
  <si>
    <t>3004</t>
  </si>
  <si>
    <t>3004:SHARE BUYBACK PREMIUM</t>
  </si>
  <si>
    <t>3005</t>
  </si>
  <si>
    <t>3005:PARTICIPANTS CONTRIBUTIONS - WESMINCO</t>
  </si>
  <si>
    <t>3006</t>
  </si>
  <si>
    <t>3006:PARTICIPANTS CONTRIBUTIONS - NPL</t>
  </si>
  <si>
    <t>3007</t>
  </si>
  <si>
    <t>3007:PARTICIPANTS CONTRIBUTIONS - PEPL</t>
  </si>
  <si>
    <t>3008</t>
  </si>
  <si>
    <t>3008:PARTICIPANTS CONTRIBUTIONS - SCPA</t>
  </si>
  <si>
    <t>3009</t>
  </si>
  <si>
    <t>3009:PARTICIPANTS CONTRIBUTIONS - SCPNPL</t>
  </si>
  <si>
    <t>3010</t>
  </si>
  <si>
    <t>3010:PARTICIPANTS CONTRIBUTIONS - ALINTA</t>
  </si>
  <si>
    <t>3011</t>
  </si>
  <si>
    <t>3011:ISSUED CAPITAL - ISSUE COSTS - TAX</t>
  </si>
  <si>
    <t>3012</t>
  </si>
  <si>
    <t>3012:ISSUE CAPITAL - DRP</t>
  </si>
  <si>
    <t>3100</t>
  </si>
  <si>
    <t>3100:ASSET REVALUATION RESERVE</t>
  </si>
  <si>
    <t>3101</t>
  </si>
  <si>
    <t>3101:ASSET REVALUATION RESERVE - TAX</t>
  </si>
  <si>
    <t>3170</t>
  </si>
  <si>
    <t>3170:FOREIGN CURRENCY TRANSLATION RESERVE (FCTR)</t>
  </si>
  <si>
    <t>3105</t>
  </si>
  <si>
    <t>3105:HEDGING RESERVE - IR</t>
  </si>
  <si>
    <t>3106</t>
  </si>
  <si>
    <t>3106:HEDGING RESERVE - IR - TAX</t>
  </si>
  <si>
    <t>3107</t>
  </si>
  <si>
    <t>3107:HEDGING RESERVE - ASSOCIATE</t>
  </si>
  <si>
    <t>3108</t>
  </si>
  <si>
    <t>3108:HEDGING RESERVE - ASSOCIATE - TAX</t>
  </si>
  <si>
    <t>3109</t>
  </si>
  <si>
    <t>3109:HEDGING RESERVE - FEC</t>
  </si>
  <si>
    <t>3110</t>
  </si>
  <si>
    <t>3110:HEDGING RESERVE - FEC - TAX</t>
  </si>
  <si>
    <t>3111</t>
  </si>
  <si>
    <t>3111:HEDGING RESERVE - DEBT</t>
  </si>
  <si>
    <t>3112</t>
  </si>
  <si>
    <t>3112:HEDGING RESERVE - DEBT - TAX</t>
  </si>
  <si>
    <t>3113</t>
  </si>
  <si>
    <t>3113:HEDGING RESERVE - IR - REVENUE UNWIND</t>
  </si>
  <si>
    <t>3114</t>
  </si>
  <si>
    <t>3114:HEDGING RESERVE - ASSOCIATE - RECLASS TO SUB</t>
  </si>
  <si>
    <t>3115</t>
  </si>
  <si>
    <t>3115:HEDGING RESERVE - FX CASH</t>
  </si>
  <si>
    <t>3116</t>
  </si>
  <si>
    <t>3116:HEDGING RESERVE - FX CASH - TAX</t>
  </si>
  <si>
    <t>3150</t>
  </si>
  <si>
    <t>3150:OTHER GENERAL RESERVE</t>
  </si>
  <si>
    <t>3151</t>
  </si>
  <si>
    <t>3151:OTHER GENERAL RESERVE - TRANSFER TO R/E</t>
  </si>
  <si>
    <t>3152</t>
  </si>
  <si>
    <t>3152:TREASURY SHARE RESERVE</t>
  </si>
  <si>
    <t>3140</t>
  </si>
  <si>
    <t>3140:RESERVE - SHARE BASED PAYMENTS</t>
  </si>
  <si>
    <t>3141</t>
  </si>
  <si>
    <t>3141:RESERVE - SHARE BASED PAYMENTS - TAX</t>
  </si>
  <si>
    <t>3201</t>
  </si>
  <si>
    <t>3201:RETAINED PROFITS - PRE-ACQUISITION</t>
  </si>
  <si>
    <t>3202</t>
  </si>
  <si>
    <t>3202:RETAINED PROFITS - CURRENT YEAR</t>
  </si>
  <si>
    <t>3203</t>
  </si>
  <si>
    <t>3203:RETAINED PROFITS - CURRENT YEAR - OEI RECLASS</t>
  </si>
  <si>
    <t>3204</t>
  </si>
  <si>
    <t>3204:RETAINED PROFITS - DEFINED BENEFIT MOVEMENT</t>
  </si>
  <si>
    <t>3205</t>
  </si>
  <si>
    <t>3205:RETAINED PROFITS - DEFINED BENEFIT MOVEMENT TAX</t>
  </si>
  <si>
    <t>3206</t>
  </si>
  <si>
    <t>3206:IE DIVIDEND DECLARED</t>
  </si>
  <si>
    <t>3207</t>
  </si>
  <si>
    <t>3207:UNITHOLDER DISTRIBUTION - APA INFRASTRUCTURE TRUST</t>
  </si>
  <si>
    <t>3208</t>
  </si>
  <si>
    <t>3208:RETAINED PROFIT - TRANSFER FROM RESERVE</t>
  </si>
  <si>
    <t>3209</t>
  </si>
  <si>
    <t>3209:DIVIDEND DECLARED (JV)</t>
  </si>
  <si>
    <t>4300</t>
  </si>
  <si>
    <t>4300:EQUITY ACCOUNTED PROFITS</t>
  </si>
  <si>
    <t>4090</t>
  </si>
  <si>
    <t>4090:HAULAGE REVENUE</t>
  </si>
  <si>
    <t>4091</t>
  </si>
  <si>
    <t>4091:NETWORKS FRC REVENUE</t>
  </si>
  <si>
    <t>4092</t>
  </si>
  <si>
    <t>4092:OTHER NETWORKS REVENUE</t>
  </si>
  <si>
    <t>4001</t>
  </si>
  <si>
    <t>4001:REVENUE FROM ASSOCIATE</t>
  </si>
  <si>
    <t>4003</t>
  </si>
  <si>
    <t>4003:DIVIDENDS INCOME</t>
  </si>
  <si>
    <t>4005</t>
  </si>
  <si>
    <t>4005:REALISED FX GAINS/LOSSES (CUSTOMER RECEIPTS)</t>
  </si>
  <si>
    <t>4006</t>
  </si>
  <si>
    <t>4006:UNREALISED FX GAINS/LOSSES (CUSTOMER RECEIPTS)</t>
  </si>
  <si>
    <t>4007</t>
  </si>
  <si>
    <t>4007:INTER-ENTITY DIVIDEND</t>
  </si>
  <si>
    <t>4008</t>
  </si>
  <si>
    <t>4008:FX REALISED GAIN/LOSS (REVENUE HEDGING)</t>
  </si>
  <si>
    <t>4009</t>
  </si>
  <si>
    <t>4009:FX UNREALISED GAIN/LOSS (REVENUE HEDGING)</t>
  </si>
  <si>
    <t>4010</t>
  </si>
  <si>
    <t>4010:WGP REVENUE UNWIND DUE TO DE-DESIGNATION</t>
  </si>
  <si>
    <t>4200</t>
  </si>
  <si>
    <t>4200:FINANCE LEASE INCOME</t>
  </si>
  <si>
    <t>4201</t>
  </si>
  <si>
    <t>4201:INTEREST INCOME ON GDI REDEEMBALE PREFERANCE SHARES</t>
  </si>
  <si>
    <t>4202</t>
  </si>
  <si>
    <t>4202:INTEREST INCOME - OTHER INVESTMENTS</t>
  </si>
  <si>
    <t>4203</t>
  </si>
  <si>
    <t>4203:INTEREST INCOME - 3RD PARTY / BANK</t>
  </si>
  <si>
    <t>4204</t>
  </si>
  <si>
    <t>4204:REALISED FX GAINS/LOSSES - INTEREST INCOME</t>
  </si>
  <si>
    <t>4205</t>
  </si>
  <si>
    <t>4205:UNREALISED FX GAINS/LOSSES - INTEREST INCOME</t>
  </si>
  <si>
    <t>5102</t>
  </si>
  <si>
    <t>5102:CONTRACT/TEMP STAFF</t>
  </si>
  <si>
    <t>5104</t>
  </si>
  <si>
    <t>5104:FACILITIES CHARGE</t>
  </si>
  <si>
    <t>5112</t>
  </si>
  <si>
    <t>5112:MANAGEMENT FEES</t>
  </si>
  <si>
    <t>5120</t>
  </si>
  <si>
    <t>5120:TRAINING</t>
  </si>
  <si>
    <t>5121</t>
  </si>
  <si>
    <t>5121:ADVERTISING &amp; PUBLIC RELATIONS</t>
  </si>
  <si>
    <t>5124</t>
  </si>
  <si>
    <t>5124:CORPORATE AFFAIRS</t>
  </si>
  <si>
    <t>5125</t>
  </si>
  <si>
    <t>5125:PROFIT/LOSS ON DIVESTMENT</t>
  </si>
  <si>
    <t>5126</t>
  </si>
  <si>
    <t>5126:CATHODIC PROTECTION</t>
  </si>
  <si>
    <t>5128</t>
  </si>
  <si>
    <t>5128:SITE SERVICES</t>
  </si>
  <si>
    <t>5129</t>
  </si>
  <si>
    <t>5129:EXPENSES NON-TAX DEDUCTIBLE</t>
  </si>
  <si>
    <t>5131</t>
  </si>
  <si>
    <t>5131:NET ZERO - EMISSION REDUCTION COSTS</t>
  </si>
  <si>
    <t>5212</t>
  </si>
  <si>
    <t>5212:OTHER COST RECOVERIES</t>
  </si>
  <si>
    <t>5222</t>
  </si>
  <si>
    <t>5222:LOAN FORGIVENESS</t>
  </si>
  <si>
    <t>5240</t>
  </si>
  <si>
    <t>5240:NETWORKS SHARED SERVICES RECHARGES</t>
  </si>
  <si>
    <t>5241</t>
  </si>
  <si>
    <t>5241:INTER-ENTITY COSTS CAPITALISED</t>
  </si>
  <si>
    <t>5242</t>
  </si>
  <si>
    <t>5242:PROJECT PROVISION - EXPENSE</t>
  </si>
  <si>
    <t>5243</t>
  </si>
  <si>
    <t>5243:UNREALISED FX GAINS/LOSSES - BANK</t>
  </si>
  <si>
    <t>5244</t>
  </si>
  <si>
    <t>5244:OVERHEAD RECHARGE ALLGAS</t>
  </si>
  <si>
    <t>5250</t>
  </si>
  <si>
    <t>5250:NETWORK MANAGEMENT FEE CAPITAL - NETWORKS</t>
  </si>
  <si>
    <t>5251</t>
  </si>
  <si>
    <t>5251:NETWORK MANAGEMENT FEE - CAP OVERHEAD SUSPENSE - NETWORKS</t>
  </si>
  <si>
    <t>5252</t>
  </si>
  <si>
    <t>5252:RENTAL CHARGE ON ASSETS EMPLOYED CAPITAL - NETWORKS</t>
  </si>
  <si>
    <t>5253</t>
  </si>
  <si>
    <t>5253:RENTAL CHARGE ON ASSETS EMPLOYED - CAP OVERHEAD SUSPENSE - NETWORKS</t>
  </si>
  <si>
    <t>5254</t>
  </si>
  <si>
    <t>5254:CONTROLLABLE COST INCENTIVE FEE - NETWORKS</t>
  </si>
  <si>
    <t>5255</t>
  </si>
  <si>
    <t>5255:CAP OH NATIONAL - NETWORKS</t>
  </si>
  <si>
    <t>5256</t>
  </si>
  <si>
    <t>5256:CAP OH INDIRECT STATE - NETWORKS</t>
  </si>
  <si>
    <t>5257</t>
  </si>
  <si>
    <t>5257:CAP OH DIRECT STATE OTHER - NETWORKS</t>
  </si>
  <si>
    <t>5258</t>
  </si>
  <si>
    <t>5258:CAP OH EXPENSE - NETWORKS</t>
  </si>
  <si>
    <t>5259</t>
  </si>
  <si>
    <t>5259:CAP OH NATIONAL SUSPENSE - NETWORKS</t>
  </si>
  <si>
    <t>5260</t>
  </si>
  <si>
    <t>5260:CAP OH SUSPENSE - DIRECT STATE - OTHER - NETWORKS</t>
  </si>
  <si>
    <t>5261</t>
  </si>
  <si>
    <t>5261:CAP OH INDIRECT STATE SUSPENSE - NETWORKS</t>
  </si>
  <si>
    <t>5262</t>
  </si>
  <si>
    <t>5262:CAP OH DIRECT STATE PLANNING SUSPENSE - NETWORKS</t>
  </si>
  <si>
    <t>5263</t>
  </si>
  <si>
    <t>5263:CAP OH DIRECT STATE PLANNING - NETWORKS</t>
  </si>
  <si>
    <t>5264</t>
  </si>
  <si>
    <t>5264:CAP OH PLANNING EXPENSE - NETWORKS</t>
  </si>
  <si>
    <t>5265</t>
  </si>
  <si>
    <t>5265:CONTROLLABLE COST INCENTIVE FEE - CONTRA ACCOUNT - NETWORKS</t>
  </si>
  <si>
    <t>5266</t>
  </si>
  <si>
    <t>5266:MARKETING COST TRANSFER STEP 1 - CONTRA - NETWORKS</t>
  </si>
  <si>
    <t>5267</t>
  </si>
  <si>
    <t>5267:MARKETING COST TRANSFER STEP 1 - NETWORKS</t>
  </si>
  <si>
    <t>5268</t>
  </si>
  <si>
    <t>5268:MARKETING COST TRANSFER - NETWORKS</t>
  </si>
  <si>
    <t>5269</t>
  </si>
  <si>
    <t>5269:NETWORKS RECOVERIES MASS ALLOCATION - DR</t>
  </si>
  <si>
    <t>5270</t>
  </si>
  <si>
    <t>5270:NETWORKS RECOVERIES MASS ALLOCATION - CR</t>
  </si>
  <si>
    <t>5271</t>
  </si>
  <si>
    <t>5271:CAP OH NMF SUSPENSE TRUE UP CONTRA ACCOUNT - NETWORKS</t>
  </si>
  <si>
    <t>5272</t>
  </si>
  <si>
    <t>5272:FAR SUSPENSE TRUE UP CONTRA ACCOUNT - NETWORKS</t>
  </si>
  <si>
    <t>5273</t>
  </si>
  <si>
    <t>5273:CAP OH NATIONAL SUSPENSE TRUE UP CONTRA ACCOUNT - NETWORKS</t>
  </si>
  <si>
    <t>5274</t>
  </si>
  <si>
    <t>5274:CAP OH DIRECT STATE PLANNING SUSPENSE TRUE UP CONTRA ACCOUNT - NETWORKS</t>
  </si>
  <si>
    <t>5275</t>
  </si>
  <si>
    <t>5275:DIRECT STATE OTHER CAP OH SUSPENSE TRUE UP CONTRA ACCOUNT - NETWORKS</t>
  </si>
  <si>
    <t>5276</t>
  </si>
  <si>
    <t>5276:CAP OH INDIRECT STATE SUSPENSE TRUE UP CONTRA ACCOUNT - NETWORKS</t>
  </si>
  <si>
    <t>5277</t>
  </si>
  <si>
    <t>5277:CAPITALISED OVERHEADS EXPENSE NATIONAL - CONTRA - NETWORKS</t>
  </si>
  <si>
    <t>5278</t>
  </si>
  <si>
    <t>5278:CAPITALISED OVERHEADS BASE CALCULATION NWF &amp; FAR STEP 1 - NETWORKS</t>
  </si>
  <si>
    <t>5279</t>
  </si>
  <si>
    <t>5279:CAPITALISED OVERHEADS BASE CALCULATION NMF &amp; FAR STEP 1 - CONTRA - NETWORKS</t>
  </si>
  <si>
    <t>5280</t>
  </si>
  <si>
    <t>5280:CAPITALISED OVERHEADS EXPENSE - CONTRA -NETWORKS</t>
  </si>
  <si>
    <t>5281</t>
  </si>
  <si>
    <t>5281:CAP OH NMF CONTRA - NETWORKS</t>
  </si>
  <si>
    <t>5282</t>
  </si>
  <si>
    <t>5282:NETWORK MANAGEMENT FEE OPERATING EXPENSE - NETWORKS</t>
  </si>
  <si>
    <t>5283</t>
  </si>
  <si>
    <t>5283:AASB 16 LEASE RECOVERIES - NETWORKS - CONTRA</t>
  </si>
  <si>
    <t>5284</t>
  </si>
  <si>
    <t>5284:RENTAL CHARGE ON ASSETS EMPLOYED - NETWORKS - CONTRA</t>
  </si>
  <si>
    <t>5285</t>
  </si>
  <si>
    <t>5285:RENTAL CHARGE ON ASSETS EMPLOYED OPERATING EXPENSE - NETWORKS</t>
  </si>
  <si>
    <t>5286</t>
  </si>
  <si>
    <t>5286:CONTROLLABLE COST INCENTIVE FEE NETWORKS - CONTRA</t>
  </si>
  <si>
    <t>5287</t>
  </si>
  <si>
    <t>5287:CONTROLLABLE COST INCENTIVE FEE - EXPENSE - NETWORKS</t>
  </si>
  <si>
    <t>6103</t>
  </si>
  <si>
    <t>6103:AMORTISATION - CONTRACT INTANGIBLE</t>
  </si>
  <si>
    <t>6000</t>
  </si>
  <si>
    <t>6000:INTEREST EXPENSE - BORROWINGS</t>
  </si>
  <si>
    <t>6002</t>
  </si>
  <si>
    <t>6002:INTEREST EXPENSE - CAPITALISED</t>
  </si>
  <si>
    <t>6003</t>
  </si>
  <si>
    <t>6003:INTER-ENTITY INTEREST RECEIVED</t>
  </si>
  <si>
    <t>6004</t>
  </si>
  <si>
    <t>6004:INTER-ENTITY INTEREST PAID</t>
  </si>
  <si>
    <t>6005</t>
  </si>
  <si>
    <t>6005:BORROWING COSTS &amp; AMORTISATION OF DEFERRED BORROWING COSTS</t>
  </si>
  <si>
    <t>6006:GAIN/LOSS ON DERIVATIVES</t>
  </si>
  <si>
    <t>6007</t>
  </si>
  <si>
    <t>6007:REALISED FX GAINS/LOSSES</t>
  </si>
  <si>
    <t>6008</t>
  </si>
  <si>
    <t>6008:UNREALISED FX GAINS/LOSSES</t>
  </si>
  <si>
    <t>6009</t>
  </si>
  <si>
    <t>6009:WGP INTEREST UNWIND DUE TO DE-DESIGNATION</t>
  </si>
  <si>
    <t>6010</t>
  </si>
  <si>
    <t>6010:FX UNREALISED GAIN/LOSS (DEBT REVALUATION)</t>
  </si>
  <si>
    <t>6011</t>
  </si>
  <si>
    <t>6011:INTEREST EXPENSE - UNEARNED REVENUE UNWIND</t>
  </si>
  <si>
    <t>6012</t>
  </si>
  <si>
    <t>6012:INTEREST EXPENSE - MAKEGOOD PROVISION UNWIND</t>
  </si>
  <si>
    <t>6013</t>
  </si>
  <si>
    <t>6013:INTEREST EXPENSE - LEASE LIABILITIES</t>
  </si>
  <si>
    <t>6014</t>
  </si>
  <si>
    <t>6014:INTEREST EXPENSE - GIC</t>
  </si>
  <si>
    <t>6015</t>
  </si>
  <si>
    <t>6015:INTEREST EXPENSE - REDEEMABLE PREFERENCE SHARE</t>
  </si>
  <si>
    <t>6016</t>
  </si>
  <si>
    <t>6016:UNWINDING DISCOUNT - BORROWINGS</t>
  </si>
  <si>
    <t>6017</t>
  </si>
  <si>
    <t>6017:FX UNREALISED GAIN/LOSS (INTEREST HEDGING)</t>
  </si>
  <si>
    <t>6018</t>
  </si>
  <si>
    <t>6018:HEDGE CLOSE-OUT GAIN/LOSS (DEBT &amp; HEDGE BREAK COSTS)</t>
  </si>
  <si>
    <t>5300</t>
  </si>
  <si>
    <t>5300:BAD DEBT WRITTEN OFF</t>
  </si>
  <si>
    <t>5302</t>
  </si>
  <si>
    <t>5302:BUSINESS ACQUISITION COSTS</t>
  </si>
  <si>
    <t>5303</t>
  </si>
  <si>
    <t>5303:IMPAIRMENT EXPENSE - PPE</t>
  </si>
  <si>
    <t>5304</t>
  </si>
  <si>
    <t>5304:IMPAIRMENT EXPENSE - GOODWILL</t>
  </si>
  <si>
    <t>5501</t>
  </si>
  <si>
    <t>5501:GAIN/(LOSS) ON ROU ASSETS DISPOSAL</t>
  </si>
  <si>
    <t>5502</t>
  </si>
  <si>
    <t>5502:GAIN/(LOSS) ON DIVESTMENT</t>
  </si>
  <si>
    <t>5600</t>
  </si>
  <si>
    <t>5600:FAIR VALUE GAIN/LOSS ON CONTRACT FOR DIFFERENCE</t>
  </si>
  <si>
    <t>6132</t>
  </si>
  <si>
    <t>6132:INCOME TAX EXPENSE - IMPUTATION CREDITS</t>
  </si>
  <si>
    <t>6133</t>
  </si>
  <si>
    <t>6133:INCOME TAX EXPENSE - PREV. UNBOOKED LOSSES</t>
  </si>
  <si>
    <t>6150</t>
  </si>
  <si>
    <t>6150:OUTSIDE EQUITY INTERESTS</t>
  </si>
  <si>
    <t>Non-current Assets</t>
  </si>
  <si>
    <t>Liabilities</t>
  </si>
  <si>
    <t>Equity</t>
  </si>
  <si>
    <t>No code</t>
  </si>
  <si>
    <t>Interest Income</t>
  </si>
  <si>
    <t>Operating Income</t>
  </si>
  <si>
    <t>Total Income</t>
  </si>
  <si>
    <t>RC0161 OPERATING COST RECOVERY FROM NETWORKS</t>
  </si>
  <si>
    <t>RC0162 GST</t>
  </si>
  <si>
    <t>RC0165 COST RECOVERY FROM GDI</t>
  </si>
  <si>
    <t>RC0166 INCOME IN ADVANCE / UPFRONT CHARGE - NON-CURRENT</t>
  </si>
  <si>
    <t>RC0071 STRETCH - BLUE SKY - FIXED</t>
  </si>
  <si>
    <t>RC0072 STRETCH - NEW CONTRACTS - FIXED</t>
  </si>
  <si>
    <t>RC0073 STRETCH - RECONTRACTING - FIXED</t>
  </si>
  <si>
    <t>RC0173 ENVIRONMENTAL PRODUCTS REVENUE - 3P</t>
  </si>
  <si>
    <t>RC0043 GAS PROCESSING - CONTINGENCY</t>
  </si>
  <si>
    <t>RC0074 STRETCH - VARIABLE REVENUE</t>
  </si>
  <si>
    <t>RC0169 STRETCH - BLUE SKY - VARIABLE</t>
  </si>
  <si>
    <t>RC0170 STRETCH - NEW CONTRACTS - VARRIABLE</t>
  </si>
  <si>
    <t>RC0171 STRETCH - RECONTRACTING - VARIABLE</t>
  </si>
  <si>
    <t>RC0167 CONNECTION FEE RECHARGE</t>
  </si>
  <si>
    <t>RC0168 AEMO MARKET FEE</t>
  </si>
  <si>
    <t>RC0175 EMISSION COST RECOVERY</t>
  </si>
  <si>
    <t>RC0172 CUSTOMER CONTRIBUTION - SIGNIFICANT FINANCING COMPONENT</t>
  </si>
  <si>
    <t>RC0134 VIC FRC REVENUE</t>
  </si>
  <si>
    <t>RC0135 TYPE A APPLICATION TESTING</t>
  </si>
  <si>
    <t>RC0137 BULK HOT WATER CONTRIBUTION</t>
  </si>
  <si>
    <t>RC0138 NEW CONNECTION FEE</t>
  </si>
  <si>
    <t>RC0145 CUSTOMER DISCONNECTIONS TEMP</t>
  </si>
  <si>
    <t>RC0147 SALE OF REGULATOR PITS</t>
  </si>
  <si>
    <t>RC0148 EXCESS SERVICE</t>
  </si>
  <si>
    <t>RC0176 GAIN ON LEASE MODIFICATION</t>
  </si>
  <si>
    <t>Revenue Category (Uncategorized/Blanks)</t>
  </si>
  <si>
    <t>2025 - P01 Jul</t>
  </si>
  <si>
    <t>2025 - P02 Aug</t>
  </si>
  <si>
    <t>2025 - P03 Sep</t>
  </si>
  <si>
    <t>2025 - P04 Oct</t>
  </si>
  <si>
    <t>2025 - P05 Nov</t>
  </si>
  <si>
    <t>2025 - P06 Dec</t>
  </si>
  <si>
    <t>2025 - P07 Jan</t>
  </si>
  <si>
    <t>2025 - P08 Feb</t>
  </si>
  <si>
    <t>2025 - P09 Mar</t>
  </si>
  <si>
    <t>2025 - P11 May</t>
  </si>
  <si>
    <t>2025 - P12 Jun</t>
  </si>
  <si>
    <t>2025</t>
  </si>
  <si>
    <t>Regulatory - Depreciation</t>
  </si>
  <si>
    <t>Regulatory - Directly Attributable Finance Charges</t>
  </si>
  <si>
    <t>Regulatory - Insurance</t>
  </si>
  <si>
    <t>Regulatory - Leasing and Rental Costs</t>
  </si>
  <si>
    <t>Regulatory - Licence and Regulatory Costs</t>
  </si>
  <si>
    <t>Regulatory - Not Reportable</t>
  </si>
  <si>
    <t>Regulatory - Other Direct Costs</t>
  </si>
  <si>
    <t>Regulatory - Repairs and Maintenance</t>
  </si>
  <si>
    <t>Regulatory - Tax</t>
  </si>
  <si>
    <t>Regulatory - Wages</t>
  </si>
  <si>
    <t>4fd9fff4-5667-4c7b-9c6f-7d86639f9365</t>
  </si>
  <si>
    <t>1936bd98-aa0f-4967-a703-3907c0e0ab4e</t>
  </si>
  <si>
    <t>91f846ab-67de-4812-a74d-215a949d34d0</t>
  </si>
  <si>
    <t>C034 APT PARMELIA TRUST, C339 (J) PARMELIA CONSOLIDATION GROUP</t>
  </si>
  <si>
    <t>A301 VTS</t>
  </si>
  <si>
    <t>A801 Amadeus Gas Pipeline</t>
  </si>
  <si>
    <t>A933 3rd party O&amp;M - GGT Ops</t>
  </si>
  <si>
    <t>A611 Murrin Murrin Pipeline</t>
  </si>
  <si>
    <t>FY25</t>
  </si>
  <si>
    <t>Thornlie link extension, Henly Brook Estate, other developments and SIB capital expenditure</t>
  </si>
  <si>
    <t>During FY25</t>
  </si>
  <si>
    <t>2550:PROV - EMPLOYEE - NON CURRENT - LSL</t>
  </si>
  <si>
    <t>Level 10, 121 Castlereagh Street</t>
  </si>
  <si>
    <t>Note: For the purposes of Part 23 reporting the Part 23 Book value exceeded the Part 23 Recoverable value on a stand-alone basis however there is no statutory impairment for Parmelia on a cash generating unit basis.  For further information, please refer to the table reference  3.2.1 on the tab called "6. Notes".</t>
  </si>
  <si>
    <r>
      <t xml:space="preserve">Without the corresponding interest expense being reflected in the Pipeline Financial Statements Revenues and Expenses and RCM due to the Part23 requirements, the net profit of the asset excludes </t>
    </r>
    <r>
      <rPr>
        <sz val="10.5"/>
        <rFont val="Century Gothic"/>
        <family val="2"/>
      </rPr>
      <t>$187,913 of interest expense.</t>
    </r>
    <r>
      <rPr>
        <sz val="10.5"/>
        <color rgb="FF000000"/>
        <rFont val="Century Gothic"/>
        <family val="2"/>
      </rPr>
      <t xml:space="preserve"> The impact on the return on asset is immaterial. </t>
    </r>
  </si>
  <si>
    <t xml:space="preserve">In FY25, the pipeline received 0.78% of shared support assets.  Due to the functionality of this reporting template, the percentage reported in table 2.4.1, relating to shared support assets, will be post of impairments losses.
</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</si>
  <si>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2025.</t>
  </si>
  <si>
    <t>The majority of total shared assets reported represent Information Technology assets and other assets such as office related assets and motor vehicles. The values are reported are prior to impairment losses.
The “% allocated to pipeline” reported in table 3.4 represents the percentage of shared corporate assets allocated to the pipeline since the APA Group’s ownership.  The reported amount are gross of impairment losses.</t>
  </si>
  <si>
    <t>The financial reporting under the non scheme guideline is an annual reporting requirement for APA's non scheme pipelines, requiring annual publishing by 31 October 2025. This information was published on Friday 31st October 2025.</t>
  </si>
  <si>
    <t>Part 23 reversal impairment loss (see tab 6.Notes).</t>
  </si>
  <si>
    <t>It is noted that the Part 23 carrying value review has been undertaken using Part 23 assumptions and by definition this review is separate to the Carrying Value Review undertaken for APA’s Statutory Financial Reporting.  The values are not to be considered in the context of APA’s statutory financial reporting processes.
The Part 23 Carrying value Review is completed using different assumptions to APA’s statutory Carrying Value review and is undertaken on an individual standalone pipeline rather than a cash generating unit basis, and does not reflect APA’s view of carrying value of its assets for statutory purposes.
The conclusions are based on a balanced and consistent approach in determining the demand forecasts and other asset model inputs for a Part 23 Carrying value review.  This assessment is also supported by a range/sensitivity analysis performed including discount rates and terminal values.  The Part 23 recoverable value models and the critical assumptions were reviewed with regard to contracts, budgets, altered business conditions and Management’s expectations, in the context of each individual asset on a standalone basis and separate to APA’s statutory cash generating units.
Based on the annual carrying value review it was determined that the Parmelia Gas Pipeline (PGP) Part 23 Net book value as at 30 June 2025 should be reduced to the value equivalent to assets of $8,789,124 being made up of current assets of $3,253,481, convertible  to cash subsequent to year end and deferred tax assets of $5,535,643, which is probable to be recovered.
As at 30 June 2025, a reversal of a previously recognised impairment loss of $21,949,205 has been recorded by APT Parmelia Pty Ltd.   The reversal was due the remeasurement of the restoration provision which impacted property, plant and equipment.  There has been no impairment identified for statutory reporting purposes.
An impairment for Part 23 Purposes for Parmelia is disclosed in table 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</si>
</sst>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00"/>
    <numFmt numFmtId="177" formatCode="#,###;\(#,###\)"/>
    <numFmt numFmtId="178" formatCode="#,##0.00_ ;\-#,##0.00\ "/>
  </numFmts>
  <fonts count="10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b/>
      <sz val="9"/>
      <color indexed="81"/>
      <name val="Tahoma"/>
      <family val="2"/>
    </font>
    <font>
      <sz val="9"/>
      <color indexed="81"/>
      <name val="Tahoma"/>
      <family val="2"/>
    </font>
    <font>
      <sz val="11"/>
      <color theme="1"/>
      <name val="Calibri"/>
      <family val="2"/>
    </font>
    <font>
      <b/>
      <u/>
      <sz val="10"/>
      <name val="Arial"/>
      <family val="2"/>
    </font>
    <font>
      <b/>
      <sz val="10"/>
      <color rgb="FF333399"/>
      <name val="Calibri"/>
      <family val="2"/>
    </font>
    <font>
      <sz val="8"/>
      <color rgb="FF333399"/>
      <name val="Calibri"/>
      <family val="2"/>
    </font>
    <font>
      <sz val="8"/>
      <color theme="1"/>
      <name val="Calibri"/>
      <family val="2"/>
    </font>
    <font>
      <b/>
      <sz val="8"/>
      <color theme="1"/>
      <name val="Calibri"/>
      <family val="2"/>
    </font>
    <font>
      <b/>
      <sz val="10.5"/>
      <name val="Century Gothic"/>
      <family val="2"/>
    </font>
    <font>
      <sz val="10.5"/>
      <name val="Century Gothic"/>
      <family val="2"/>
    </font>
    <font>
      <sz val="10.5"/>
      <color rgb="FF000000"/>
      <name val="Century Gothic"/>
      <family val="2"/>
    </font>
    <font>
      <sz val="11"/>
      <color rgb="FF000000"/>
      <name val="Calibri"/>
      <family val="2"/>
      <scheme val="minor"/>
    </font>
    <font>
      <sz val="10"/>
      <name val="Arial"/>
      <family val="2"/>
    </font>
    <font>
      <u/>
      <sz val="11"/>
      <color theme="10"/>
      <name val="Calibri"/>
      <family val="2"/>
      <scheme val="minor"/>
    </font>
    <font>
      <b/>
      <u/>
      <sz val="11"/>
      <color theme="1"/>
      <name val="Calibri"/>
      <family val="2"/>
      <scheme val="minor"/>
    </font>
    <font>
      <sz val="20"/>
      <name val="Arial"/>
      <family val="2"/>
    </font>
    <font>
      <sz val="9"/>
      <name val="Calibri"/>
      <family val="2"/>
    </font>
  </fonts>
  <fills count="62">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rgb="FFD5D9E2"/>
      </patternFill>
    </fill>
    <fill>
      <patternFill patternType="solid">
        <fgColor rgb="FFFFFF00"/>
        <bgColor indexed="64"/>
      </patternFill>
    </fill>
    <fill>
      <patternFill patternType="solid">
        <fgColor rgb="FFF9F9F9"/>
      </patternFill>
    </fill>
    <fill>
      <patternFill patternType="solid">
        <fgColor rgb="FFF3F2EA"/>
      </patternFill>
    </fill>
    <fill>
      <patternFill patternType="solid">
        <fgColor rgb="FFFFFFFF"/>
      </patternFill>
    </fill>
    <fill>
      <patternFill patternType="solid">
        <fgColor rgb="FF92D050"/>
        <bgColor indexed="64"/>
      </patternFill>
    </fill>
    <fill>
      <patternFill patternType="solid">
        <fgColor rgb="FFE7F2E6"/>
      </patternFill>
    </fill>
    <fill>
      <patternFill patternType="solid">
        <fgColor theme="3" tint="0.59999389629810485"/>
        <bgColor indexed="64"/>
      </patternFill>
    </fill>
  </fills>
  <borders count="6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style="thin">
        <color rgb="FF959595"/>
      </left>
      <right/>
      <top style="thin">
        <color rgb="FF959595"/>
      </top>
      <bottom style="thin">
        <color rgb="FF959595"/>
      </bottom>
      <diagonal/>
    </border>
    <border>
      <left style="thin">
        <color rgb="FF959595"/>
      </left>
      <right/>
      <top style="thin">
        <color rgb="FF959595"/>
      </top>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rgb="FF959595"/>
      </left>
      <right style="thin">
        <color rgb="FF959595"/>
      </right>
      <top style="thin">
        <color rgb="FF959595"/>
      </top>
      <bottom/>
      <diagonal/>
    </border>
    <border>
      <left style="thin">
        <color rgb="FF959595"/>
      </left>
      <right style="thin">
        <color rgb="FF959595"/>
      </right>
      <top style="thin">
        <color rgb="FF959595"/>
      </top>
      <bottom style="thin">
        <color rgb="FF959595"/>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959595"/>
      </left>
      <right/>
      <top style="thin">
        <color rgb="FF959595"/>
      </top>
      <bottom style="thin">
        <color indexed="64"/>
      </bottom>
      <diagonal/>
    </border>
  </borders>
  <cellStyleXfs count="178">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164" fontId="15" fillId="13" borderId="0" applyNumberFormat="0" applyFont="0" applyBorder="0" applyAlignment="0">
      <alignment horizontal="right"/>
    </xf>
    <xf numFmtId="41" fontId="15" fillId="13" borderId="0" applyNumberFormat="0" applyFont="0" applyBorder="0" applyAlignment="0">
      <alignment horizontal="right"/>
    </xf>
    <xf numFmtId="41" fontId="51" fillId="13" borderId="0" applyNumberFormat="0" applyFont="0" applyBorder="0" applyAlignment="0">
      <alignment horizontal="right"/>
    </xf>
    <xf numFmtId="41" fontId="51" fillId="13" borderId="0" applyNumberFormat="0" applyFont="0" applyBorder="0" applyAlignment="0">
      <alignment horizontal="right"/>
    </xf>
    <xf numFmtId="0" fontId="29" fillId="8" borderId="1" applyNumberFormat="0" applyAlignment="0" applyProtection="0"/>
    <xf numFmtId="0" fontId="29" fillId="9" borderId="1" applyNumberFormat="0" applyAlignment="0" applyProtection="0"/>
    <xf numFmtId="0" fontId="30" fillId="26" borderId="2" applyNumberFormat="0" applyAlignment="0" applyProtection="0"/>
    <xf numFmtId="0" fontId="30" fillId="27" borderId="2" applyNumberFormat="0" applyAlignment="0" applyProtection="0"/>
    <xf numFmtId="43" fontId="1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31" fillId="0" borderId="0" applyNumberFormat="0" applyFill="0" applyBorder="0" applyAlignment="0" applyProtection="0"/>
    <xf numFmtId="0" fontId="32" fillId="28" borderId="0" applyNumberFormat="0" applyBorder="0" applyAlignment="0" applyProtection="0"/>
    <xf numFmtId="0" fontId="32" fillId="29" borderId="0" applyNumberFormat="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22" fillId="0" borderId="0" applyNumberFormat="0" applyFill="0" applyBorder="0" applyAlignment="0" applyProtection="0">
      <alignment vertical="top"/>
      <protection locked="0"/>
    </xf>
    <xf numFmtId="0" fontId="36" fillId="4" borderId="1" applyNumberFormat="0" applyAlignment="0" applyProtection="0"/>
    <xf numFmtId="0" fontId="36" fillId="5" borderId="1" applyNumberFormat="0" applyAlignment="0" applyProtection="0"/>
    <xf numFmtId="164" fontId="10" fillId="30" borderId="0" applyFont="0" applyBorder="0" applyAlignment="0">
      <alignment horizontal="right"/>
      <protection locked="0"/>
    </xf>
    <xf numFmtId="41" fontId="15" fillId="30" borderId="0" applyFont="0" applyBorder="0" applyAlignment="0">
      <alignment horizontal="right"/>
      <protection locked="0"/>
    </xf>
    <xf numFmtId="41" fontId="51" fillId="30" borderId="0" applyFont="0" applyBorder="0" applyAlignment="0">
      <alignment horizontal="right"/>
      <protection locked="0"/>
    </xf>
    <xf numFmtId="41" fontId="51" fillId="30" borderId="0" applyFont="0" applyBorder="0" applyAlignment="0">
      <alignment horizontal="right"/>
      <protection locked="0"/>
    </xf>
    <xf numFmtId="165" fontId="15" fillId="29" borderId="0" applyFont="0" applyBorder="0">
      <alignment horizontal="right"/>
      <protection locked="0"/>
    </xf>
    <xf numFmtId="165" fontId="51" fillId="29" borderId="0" applyFont="0" applyBorder="0">
      <alignment horizontal="right"/>
      <protection locked="0"/>
    </xf>
    <xf numFmtId="164" fontId="15" fillId="7" borderId="0" applyFont="0" applyBorder="0">
      <alignment horizontal="right"/>
      <protection locked="0"/>
    </xf>
    <xf numFmtId="41" fontId="15" fillId="7" borderId="0" applyFont="0" applyBorder="0">
      <alignment horizontal="right"/>
      <protection locked="0"/>
    </xf>
    <xf numFmtId="41" fontId="51" fillId="7" borderId="0" applyFont="0" applyBorder="0">
      <alignment horizontal="right"/>
      <protection locked="0"/>
    </xf>
    <xf numFmtId="41" fontId="51" fillId="7" borderId="0" applyFont="0" applyBorder="0">
      <alignment horizontal="right"/>
      <protection locked="0"/>
    </xf>
    <xf numFmtId="0" fontId="37" fillId="0" borderId="6" applyNumberFormat="0" applyFill="0" applyAlignment="0" applyProtection="0"/>
    <xf numFmtId="0" fontId="38" fillId="10" borderId="0" applyNumberFormat="0" applyBorder="0" applyAlignment="0" applyProtection="0"/>
    <xf numFmtId="0" fontId="38" fillId="11" borderId="0" applyNumberFormat="0" applyBorder="0" applyAlignment="0" applyProtection="0"/>
    <xf numFmtId="0" fontId="59" fillId="0" borderId="0"/>
    <xf numFmtId="0" fontId="50" fillId="0" borderId="0"/>
    <xf numFmtId="0" fontId="15" fillId="0" borderId="0"/>
    <xf numFmtId="0" fontId="51" fillId="0" borderId="0"/>
    <xf numFmtId="1" fontId="60" fillId="0" borderId="0"/>
    <xf numFmtId="0" fontId="10" fillId="9" borderId="0"/>
    <xf numFmtId="0" fontId="10" fillId="9" borderId="0"/>
    <xf numFmtId="0" fontId="10" fillId="9" borderId="0"/>
    <xf numFmtId="0" fontId="10" fillId="0" borderId="0"/>
    <xf numFmtId="0" fontId="10" fillId="9" borderId="0"/>
    <xf numFmtId="0" fontId="15" fillId="9" borderId="0"/>
    <xf numFmtId="0" fontId="10" fillId="9" borderId="0"/>
    <xf numFmtId="0" fontId="10" fillId="9" borderId="0"/>
    <xf numFmtId="0" fontId="51" fillId="9" borderId="0"/>
    <xf numFmtId="0" fontId="10" fillId="9" borderId="0"/>
    <xf numFmtId="0" fontId="15" fillId="6" borderId="7" applyNumberFormat="0" applyFont="0" applyAlignment="0" applyProtection="0"/>
    <xf numFmtId="0" fontId="51" fillId="7" borderId="7" applyNumberFormat="0" applyFont="0" applyAlignment="0" applyProtection="0"/>
    <xf numFmtId="0" fontId="39" fillId="8" borderId="8" applyNumberFormat="0" applyAlignment="0" applyProtection="0"/>
    <xf numFmtId="0" fontId="39" fillId="9" borderId="8" applyNumberFormat="0" applyAlignment="0" applyProtection="0"/>
    <xf numFmtId="9" fontId="10" fillId="0" borderId="0" applyFont="0" applyFill="0" applyBorder="0" applyAlignment="0" applyProtection="0"/>
    <xf numFmtId="0" fontId="10" fillId="0" borderId="0"/>
    <xf numFmtId="0" fontId="15" fillId="0" borderId="0"/>
    <xf numFmtId="0" fontId="51" fillId="0" borderId="0"/>
    <xf numFmtId="0" fontId="51" fillId="0" borderId="0"/>
    <xf numFmtId="0" fontId="61" fillId="32" borderId="38" applyNumberFormat="0" applyProtection="0"/>
    <xf numFmtId="0" fontId="62" fillId="0" borderId="38" applyNumberFormat="0" applyFill="0" applyProtection="0"/>
    <xf numFmtId="0" fontId="63" fillId="0" borderId="38" applyNumberFormat="0" applyFill="0" applyProtection="0"/>
    <xf numFmtId="0" fontId="40" fillId="0" borderId="0" applyNumberFormat="0" applyFill="0" applyBorder="0" applyAlignment="0" applyProtection="0"/>
    <xf numFmtId="0" fontId="41" fillId="0" borderId="9" applyNumberFormat="0" applyFill="0" applyAlignment="0" applyProtection="0"/>
    <xf numFmtId="0" fontId="42" fillId="0" borderId="0" applyNumberForma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applyNumberFormat="0" applyFill="0" applyBorder="0" applyAlignment="0" applyProtection="0"/>
    <xf numFmtId="43" fontId="15" fillId="0" borderId="0" applyFont="0" applyFill="0" applyBorder="0" applyAlignment="0" applyProtection="0"/>
    <xf numFmtId="0" fontId="15" fillId="0" borderId="0" applyNumberFormat="0" applyFill="0" applyBorder="0" applyAlignment="0" applyProtection="0"/>
    <xf numFmtId="0" fontId="92" fillId="0" borderId="0"/>
    <xf numFmtId="43" fontId="15" fillId="0" borderId="0" applyFont="0" applyFill="0" applyBorder="0" applyAlignment="0" applyProtection="0"/>
    <xf numFmtId="44" fontId="15" fillId="0" borderId="0" applyFont="0" applyFill="0" applyBorder="0" applyAlignment="0" applyProtection="0"/>
    <xf numFmtId="9" fontId="15" fillId="0" borderId="0" applyFont="0" applyFill="0" applyBorder="0" applyAlignment="0" applyProtection="0"/>
    <xf numFmtId="0" fontId="9" fillId="0" borderId="0"/>
    <xf numFmtId="0" fontId="72"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0" fillId="0" borderId="0" applyFont="0" applyFill="0" applyBorder="0" applyAlignment="0" applyProtection="0"/>
    <xf numFmtId="0" fontId="10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2" fillId="0" borderId="0" applyFont="0" applyFill="0" applyBorder="0" applyAlignment="0" applyProtection="0"/>
    <xf numFmtId="0" fontId="10" fillId="0" borderId="0"/>
    <xf numFmtId="0" fontId="72" fillId="0" borderId="0"/>
    <xf numFmtId="43" fontId="72" fillId="0" borderId="0" applyFont="0" applyFill="0" applyBorder="0" applyAlignment="0" applyProtection="0"/>
    <xf numFmtId="0" fontId="10" fillId="0" borderId="0"/>
    <xf numFmtId="43" fontId="92"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8" fillId="0" borderId="0"/>
    <xf numFmtId="0" fontId="103" fillId="0" borderId="0" applyNumberFormat="0" applyFill="0" applyBorder="0" applyAlignment="0" applyProtection="0"/>
    <xf numFmtId="43" fontId="10" fillId="0" borderId="0" applyFont="0" applyFill="0" applyBorder="0" applyAlignment="0" applyProtection="0"/>
    <xf numFmtId="0" fontId="10" fillId="0" borderId="0"/>
    <xf numFmtId="0" fontId="7" fillId="0" borderId="0"/>
    <xf numFmtId="0" fontId="6" fillId="0" borderId="0"/>
    <xf numFmtId="43" fontId="6" fillId="0" borderId="0" applyFont="0" applyFill="0" applyBorder="0" applyAlignment="0" applyProtection="0"/>
    <xf numFmtId="0" fontId="6" fillId="0" borderId="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72" fillId="0" borderId="0" applyFont="0" applyFill="0" applyBorder="0" applyAlignment="0" applyProtection="0"/>
    <xf numFmtId="43"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06" fillId="0" borderId="0"/>
    <xf numFmtId="0" fontId="47" fillId="0" borderId="0"/>
  </cellStyleXfs>
  <cellXfs count="660">
    <xf numFmtId="0" fontId="0" fillId="0" borderId="0" xfId="0"/>
    <xf numFmtId="0" fontId="11" fillId="9" borderId="0" xfId="95" applyFont="1"/>
    <xf numFmtId="0" fontId="10" fillId="9" borderId="0" xfId="95"/>
    <xf numFmtId="0" fontId="12" fillId="9" borderId="0" xfId="95" applyFont="1"/>
    <xf numFmtId="2" fontId="16" fillId="9" borderId="0" xfId="95" applyNumberFormat="1" applyFont="1" applyAlignment="1">
      <alignment horizontal="left"/>
    </xf>
    <xf numFmtId="0" fontId="17" fillId="9" borderId="0" xfId="95" applyFont="1" applyProtection="1">
      <protection locked="0"/>
    </xf>
    <xf numFmtId="0" fontId="16" fillId="9" borderId="0" xfId="95" applyFont="1"/>
    <xf numFmtId="0" fontId="20" fillId="9" borderId="0" xfId="93" applyFont="1"/>
    <xf numFmtId="0" fontId="21" fillId="9" borderId="0" xfId="93" applyFont="1" applyAlignment="1">
      <alignment vertical="center"/>
    </xf>
    <xf numFmtId="0" fontId="21" fillId="9" borderId="0" xfId="93" applyFont="1"/>
    <xf numFmtId="0" fontId="20" fillId="9" borderId="0" xfId="93" applyFont="1" applyAlignment="1">
      <alignment vertical="center"/>
    </xf>
    <xf numFmtId="0" fontId="13" fillId="9" borderId="0" xfId="93" applyFont="1" applyAlignment="1">
      <alignment vertical="center"/>
    </xf>
    <xf numFmtId="0" fontId="25" fillId="9" borderId="0" xfId="93" applyFont="1" applyAlignment="1">
      <alignment vertical="center"/>
    </xf>
    <xf numFmtId="0" fontId="20" fillId="0" borderId="0" xfId="93" applyFont="1" applyFill="1"/>
    <xf numFmtId="0" fontId="11" fillId="9" borderId="0" xfId="97" applyFont="1"/>
    <xf numFmtId="0" fontId="44" fillId="9" borderId="0" xfId="96" applyFont="1" applyFill="1"/>
    <xf numFmtId="0" fontId="10" fillId="9" borderId="0" xfId="97"/>
    <xf numFmtId="0" fontId="11" fillId="0" borderId="0" xfId="97" applyFont="1" applyFill="1"/>
    <xf numFmtId="167" fontId="12" fillId="9" borderId="0" xfId="97" applyNumberFormat="1" applyFont="1" applyAlignment="1">
      <alignment horizontal="left"/>
    </xf>
    <xf numFmtId="49" fontId="15" fillId="9" borderId="0" xfId="97" applyNumberFormat="1" applyFont="1"/>
    <xf numFmtId="2" fontId="15" fillId="9" borderId="0" xfId="97" applyNumberFormat="1" applyFont="1"/>
    <xf numFmtId="164" fontId="15" fillId="9" borderId="0" xfId="97" applyNumberFormat="1" applyFont="1" applyAlignment="1">
      <alignment horizontal="center"/>
    </xf>
    <xf numFmtId="164" fontId="15" fillId="9" borderId="0" xfId="97" applyNumberFormat="1" applyFont="1"/>
    <xf numFmtId="0" fontId="15" fillId="9" borderId="0" xfId="97" applyFont="1"/>
    <xf numFmtId="0" fontId="12" fillId="9" borderId="0" xfId="97" applyFont="1"/>
    <xf numFmtId="0" fontId="48" fillId="9" borderId="0" xfId="97" applyFont="1"/>
    <xf numFmtId="0" fontId="13" fillId="9" borderId="0" xfId="97" applyFont="1"/>
    <xf numFmtId="39" fontId="15" fillId="9" borderId="0" xfId="97" applyNumberFormat="1" applyFont="1"/>
    <xf numFmtId="0" fontId="10" fillId="9" borderId="0" xfId="100"/>
    <xf numFmtId="0" fontId="11" fillId="9" borderId="0" xfId="100" applyFont="1"/>
    <xf numFmtId="49" fontId="15" fillId="9" borderId="0" xfId="100" applyNumberFormat="1" applyFont="1"/>
    <xf numFmtId="164" fontId="15" fillId="9" borderId="0" xfId="100" applyNumberFormat="1" applyFont="1"/>
    <xf numFmtId="167" fontId="13" fillId="9" borderId="0" xfId="100" applyNumberFormat="1" applyFont="1" applyAlignment="1">
      <alignment horizontal="left"/>
    </xf>
    <xf numFmtId="49" fontId="12" fillId="13" borderId="10" xfId="100" applyNumberFormat="1" applyFont="1" applyFill="1" applyBorder="1" applyAlignment="1">
      <alignment horizontal="right"/>
    </xf>
    <xf numFmtId="168" fontId="19" fillId="31" borderId="0" xfId="0" applyNumberFormat="1" applyFont="1" applyFill="1" applyAlignment="1">
      <alignment horizontal="left" vertical="center" wrapText="1"/>
    </xf>
    <xf numFmtId="167" fontId="15" fillId="13" borderId="10" xfId="102" applyNumberFormat="1" applyFont="1" applyFill="1" applyBorder="1" applyAlignment="1">
      <alignment horizontal="right"/>
    </xf>
    <xf numFmtId="0" fontId="45" fillId="13" borderId="11" xfId="100" applyFont="1" applyFill="1" applyBorder="1" applyAlignment="1">
      <alignment horizontal="right"/>
    </xf>
    <xf numFmtId="167" fontId="12" fillId="13" borderId="10" xfId="102" applyNumberFormat="1" applyFont="1" applyFill="1" applyBorder="1" applyAlignment="1">
      <alignment horizontal="right"/>
    </xf>
    <xf numFmtId="0" fontId="15" fillId="33" borderId="0" xfId="97" applyFont="1" applyFill="1"/>
    <xf numFmtId="0" fontId="15" fillId="33" borderId="0" xfId="0" applyFont="1" applyFill="1"/>
    <xf numFmtId="43" fontId="12" fillId="13" borderId="10" xfId="59" applyFont="1" applyFill="1" applyBorder="1" applyAlignment="1">
      <alignment horizontal="right"/>
    </xf>
    <xf numFmtId="0" fontId="64" fillId="9" borderId="0" xfId="95" applyFont="1"/>
    <xf numFmtId="0" fontId="49" fillId="34" borderId="0" xfId="0" applyFont="1" applyFill="1"/>
    <xf numFmtId="0" fontId="10" fillId="9" borderId="0" xfId="93"/>
    <xf numFmtId="0" fontId="15" fillId="9" borderId="0" xfId="95" applyFont="1"/>
    <xf numFmtId="0" fontId="52" fillId="35" borderId="0" xfId="97" applyFont="1" applyFill="1"/>
    <xf numFmtId="0" fontId="53" fillId="35" borderId="0" xfId="97" applyFont="1" applyFill="1"/>
    <xf numFmtId="14" fontId="52" fillId="35" borderId="0" xfId="97" applyNumberFormat="1" applyFont="1" applyFill="1"/>
    <xf numFmtId="14" fontId="52" fillId="35" borderId="0" xfId="97" applyNumberFormat="1" applyFont="1" applyFill="1" applyAlignment="1">
      <alignment horizontal="left"/>
    </xf>
    <xf numFmtId="167" fontId="15" fillId="7" borderId="10" xfId="97" applyNumberFormat="1" applyFont="1" applyFill="1" applyBorder="1" applyAlignment="1">
      <alignment horizontal="left"/>
    </xf>
    <xf numFmtId="168" fontId="54" fillId="31" borderId="0" xfId="0" applyNumberFormat="1" applyFont="1" applyFill="1" applyAlignment="1">
      <alignment horizontal="left" vertical="center" wrapText="1"/>
    </xf>
    <xf numFmtId="14" fontId="52" fillId="35" borderId="0" xfId="97" applyNumberFormat="1" applyFont="1" applyFill="1" applyAlignment="1">
      <alignment vertical="center"/>
    </xf>
    <xf numFmtId="14" fontId="52" fillId="35" borderId="0" xfId="97" applyNumberFormat="1" applyFont="1" applyFill="1" applyAlignment="1">
      <alignment horizontal="left" vertical="center"/>
    </xf>
    <xf numFmtId="0" fontId="15" fillId="33" borderId="0" xfId="99" applyFont="1" applyFill="1" applyAlignment="1">
      <alignment vertical="center"/>
    </xf>
    <xf numFmtId="0" fontId="15" fillId="36" borderId="12" xfId="97" applyFont="1" applyFill="1" applyBorder="1"/>
    <xf numFmtId="0" fontId="19" fillId="36" borderId="0" xfId="97" applyFont="1" applyFill="1"/>
    <xf numFmtId="0" fontId="19" fillId="36" borderId="0" xfId="97" applyFont="1" applyFill="1" applyAlignment="1">
      <alignment horizontal="right" indent="1"/>
    </xf>
    <xf numFmtId="0" fontId="15" fillId="36" borderId="13" xfId="97" applyFont="1" applyFill="1" applyBorder="1"/>
    <xf numFmtId="0" fontId="15" fillId="36" borderId="14" xfId="97" applyFont="1" applyFill="1" applyBorder="1"/>
    <xf numFmtId="0" fontId="19" fillId="36" borderId="15" xfId="97" applyFont="1" applyFill="1" applyBorder="1" applyProtection="1">
      <protection locked="0"/>
    </xf>
    <xf numFmtId="0" fontId="15" fillId="36" borderId="15" xfId="97" applyFont="1" applyFill="1" applyBorder="1" applyProtection="1">
      <protection locked="0"/>
    </xf>
    <xf numFmtId="0" fontId="15" fillId="36" borderId="15" xfId="97" applyFont="1" applyFill="1" applyBorder="1"/>
    <xf numFmtId="0" fontId="15" fillId="36" borderId="16" xfId="97" applyFont="1" applyFill="1" applyBorder="1"/>
    <xf numFmtId="0" fontId="15" fillId="36" borderId="0" xfId="97" applyFont="1" applyFill="1"/>
    <xf numFmtId="0" fontId="65" fillId="36" borderId="17" xfId="93" applyFont="1" applyFill="1" applyBorder="1"/>
    <xf numFmtId="0" fontId="65" fillId="36" borderId="18" xfId="93" applyFont="1" applyFill="1" applyBorder="1"/>
    <xf numFmtId="0" fontId="65" fillId="36" borderId="0" xfId="93" applyFont="1" applyFill="1" applyAlignment="1">
      <alignment horizontal="center" vertical="center"/>
    </xf>
    <xf numFmtId="0" fontId="66" fillId="36" borderId="0" xfId="93" applyFont="1" applyFill="1" applyAlignment="1">
      <alignment horizontal="center" vertical="center"/>
    </xf>
    <xf numFmtId="0" fontId="65" fillId="36" borderId="19" xfId="93" applyFont="1" applyFill="1" applyBorder="1" applyAlignment="1">
      <alignment vertical="center"/>
    </xf>
    <xf numFmtId="0" fontId="65" fillId="36" borderId="0" xfId="93" applyFont="1" applyFill="1"/>
    <xf numFmtId="0" fontId="67" fillId="36" borderId="0" xfId="93" applyFont="1" applyFill="1"/>
    <xf numFmtId="0" fontId="68" fillId="36" borderId="0" xfId="72" applyFont="1" applyFill="1" applyBorder="1" applyAlignment="1" applyProtection="1"/>
    <xf numFmtId="0" fontId="65" fillId="36" borderId="20" xfId="93" applyFont="1" applyFill="1" applyBorder="1"/>
    <xf numFmtId="0" fontId="65" fillId="36" borderId="21" xfId="93" applyFont="1" applyFill="1" applyBorder="1"/>
    <xf numFmtId="0" fontId="23" fillId="37" borderId="20" xfId="93" applyFont="1" applyFill="1" applyBorder="1" applyAlignment="1">
      <alignment vertical="center"/>
    </xf>
    <xf numFmtId="0" fontId="12" fillId="37" borderId="17" xfId="93" applyFont="1" applyFill="1" applyBorder="1" applyAlignment="1">
      <alignment vertical="center"/>
    </xf>
    <xf numFmtId="0" fontId="12" fillId="37" borderId="18" xfId="93" applyFont="1" applyFill="1" applyBorder="1" applyAlignment="1">
      <alignment vertical="center"/>
    </xf>
    <xf numFmtId="0" fontId="23" fillId="37" borderId="22" xfId="93" applyFont="1" applyFill="1" applyBorder="1" applyAlignment="1">
      <alignment vertical="center"/>
    </xf>
    <xf numFmtId="0" fontId="12" fillId="37" borderId="0" xfId="93" applyFont="1" applyFill="1" applyAlignment="1">
      <alignment vertical="center"/>
    </xf>
    <xf numFmtId="0" fontId="23" fillId="37" borderId="15" xfId="93" applyFont="1" applyFill="1" applyBorder="1" applyAlignment="1">
      <alignment vertical="center"/>
    </xf>
    <xf numFmtId="0" fontId="20" fillId="37" borderId="0" xfId="93" applyFont="1" applyFill="1" applyAlignment="1">
      <alignment vertical="center"/>
    </xf>
    <xf numFmtId="0" fontId="23" fillId="37" borderId="0" xfId="93" applyFont="1" applyFill="1" applyAlignment="1">
      <alignment vertical="center"/>
    </xf>
    <xf numFmtId="0" fontId="20" fillId="37" borderId="23" xfId="93" applyFont="1" applyFill="1" applyBorder="1"/>
    <xf numFmtId="0" fontId="12" fillId="37" borderId="13" xfId="93" applyFont="1" applyFill="1" applyBorder="1" applyAlignment="1">
      <alignment vertical="center"/>
    </xf>
    <xf numFmtId="0" fontId="20" fillId="37" borderId="13" xfId="93" applyFont="1" applyFill="1" applyBorder="1"/>
    <xf numFmtId="0" fontId="20" fillId="37" borderId="16" xfId="93" applyFont="1" applyFill="1" applyBorder="1"/>
    <xf numFmtId="168" fontId="19" fillId="36" borderId="10" xfId="97" quotePrefix="1" applyNumberFormat="1" applyFont="1" applyFill="1" applyBorder="1" applyAlignment="1">
      <alignment vertical="center" wrapText="1"/>
    </xf>
    <xf numFmtId="168" fontId="45" fillId="36" borderId="10" xfId="97" quotePrefix="1" applyNumberFormat="1" applyFont="1" applyFill="1" applyBorder="1" applyAlignment="1">
      <alignment horizontal="center" vertical="center" wrapText="1"/>
    </xf>
    <xf numFmtId="49" fontId="45" fillId="36" borderId="10" xfId="97" applyNumberFormat="1" applyFont="1" applyFill="1" applyBorder="1" applyAlignment="1">
      <alignment horizontal="center" vertical="center" wrapText="1"/>
    </xf>
    <xf numFmtId="0" fontId="69" fillId="7" borderId="24" xfId="97" applyFont="1" applyFill="1" applyBorder="1" applyAlignment="1" applyProtection="1">
      <alignment horizontal="left"/>
      <protection locked="0"/>
    </xf>
    <xf numFmtId="0" fontId="69" fillId="7" borderId="25" xfId="97" applyFont="1" applyFill="1" applyBorder="1" applyAlignment="1">
      <alignment horizontal="center"/>
    </xf>
    <xf numFmtId="167" fontId="69" fillId="7" borderId="25" xfId="97" applyNumberFormat="1" applyFont="1" applyFill="1" applyBorder="1" applyAlignment="1">
      <alignment horizontal="center"/>
    </xf>
    <xf numFmtId="167" fontId="69" fillId="7" borderId="10" xfId="97" applyNumberFormat="1" applyFont="1" applyFill="1" applyBorder="1" applyAlignment="1">
      <alignment horizontal="center"/>
    </xf>
    <xf numFmtId="49" fontId="45" fillId="36" borderId="26" xfId="97" applyNumberFormat="1" applyFont="1" applyFill="1" applyBorder="1" applyAlignment="1">
      <alignment horizontal="center" vertical="center" wrapText="1"/>
    </xf>
    <xf numFmtId="2" fontId="45" fillId="36" borderId="10" xfId="97" applyNumberFormat="1" applyFont="1" applyFill="1" applyBorder="1" applyAlignment="1">
      <alignment horizontal="center" vertical="center" wrapText="1"/>
    </xf>
    <xf numFmtId="0" fontId="19" fillId="36" borderId="10" xfId="97" applyFont="1" applyFill="1" applyBorder="1"/>
    <xf numFmtId="2" fontId="19" fillId="36" borderId="10" xfId="59" applyNumberFormat="1" applyFont="1" applyFill="1" applyBorder="1" applyAlignment="1">
      <alignment horizontal="center"/>
    </xf>
    <xf numFmtId="167" fontId="19" fillId="36" borderId="10" xfId="97" applyNumberFormat="1" applyFont="1" applyFill="1" applyBorder="1" applyAlignment="1">
      <alignment horizontal="left"/>
    </xf>
    <xf numFmtId="168" fontId="19" fillId="36" borderId="10" xfId="97" quotePrefix="1" applyNumberFormat="1" applyFont="1" applyFill="1" applyBorder="1" applyAlignment="1">
      <alignment horizontal="right" vertical="center" wrapText="1"/>
    </xf>
    <xf numFmtId="49" fontId="45" fillId="36" borderId="11" xfId="97" applyNumberFormat="1" applyFont="1" applyFill="1" applyBorder="1" applyAlignment="1">
      <alignment horizontal="center" vertical="center" wrapText="1"/>
    </xf>
    <xf numFmtId="49" fontId="45" fillId="36" borderId="27" xfId="97" applyNumberFormat="1" applyFont="1" applyFill="1" applyBorder="1" applyAlignment="1">
      <alignment horizontal="center" vertical="center" wrapText="1"/>
    </xf>
    <xf numFmtId="49" fontId="45" fillId="36" borderId="10" xfId="100" applyNumberFormat="1" applyFont="1" applyFill="1" applyBorder="1" applyAlignment="1">
      <alignment horizontal="center" vertical="center" wrapText="1"/>
    </xf>
    <xf numFmtId="164" fontId="45" fillId="36" borderId="10" xfId="100" applyNumberFormat="1" applyFont="1" applyFill="1" applyBorder="1" applyAlignment="1">
      <alignment horizontal="right" vertical="center" wrapText="1"/>
    </xf>
    <xf numFmtId="49" fontId="45" fillId="36" borderId="10" xfId="100" applyNumberFormat="1" applyFont="1" applyFill="1" applyBorder="1" applyAlignment="1">
      <alignment horizontal="center"/>
    </xf>
    <xf numFmtId="167" fontId="19" fillId="36" borderId="28" xfId="59" applyNumberFormat="1" applyFont="1" applyFill="1" applyBorder="1" applyAlignment="1">
      <alignment horizontal="right" vertical="center"/>
    </xf>
    <xf numFmtId="10" fontId="69" fillId="7" borderId="10" xfId="100" applyNumberFormat="1" applyFont="1" applyFill="1" applyBorder="1" applyAlignment="1">
      <alignment horizontal="right"/>
    </xf>
    <xf numFmtId="49" fontId="45" fillId="36" borderId="10" xfId="100" applyNumberFormat="1" applyFont="1" applyFill="1" applyBorder="1" applyAlignment="1">
      <alignment horizontal="right" vertical="center" wrapText="1"/>
    </xf>
    <xf numFmtId="49" fontId="45" fillId="36" borderId="28" xfId="100" applyNumberFormat="1" applyFont="1" applyFill="1" applyBorder="1" applyAlignment="1">
      <alignment horizontal="center"/>
    </xf>
    <xf numFmtId="168" fontId="45" fillId="36" borderId="10" xfId="98" quotePrefix="1" applyNumberFormat="1" applyFont="1" applyFill="1" applyBorder="1" applyAlignment="1">
      <alignment horizontal="center" vertical="center" wrapText="1"/>
    </xf>
    <xf numFmtId="2" fontId="45" fillId="36" borderId="29" xfId="98" applyNumberFormat="1" applyFont="1" applyFill="1" applyBorder="1" applyAlignment="1">
      <alignment horizontal="center" vertical="center" wrapText="1"/>
    </xf>
    <xf numFmtId="164" fontId="45" fillId="36" borderId="10" xfId="100" applyNumberFormat="1" applyFont="1" applyFill="1" applyBorder="1" applyAlignment="1">
      <alignment horizontal="center" vertical="center" wrapText="1"/>
    </xf>
    <xf numFmtId="49" fontId="19" fillId="36" borderId="28" xfId="100" applyNumberFormat="1" applyFont="1" applyFill="1" applyBorder="1" applyAlignment="1">
      <alignment horizontal="center"/>
    </xf>
    <xf numFmtId="2" fontId="19" fillId="36" borderId="10" xfId="59" applyNumberFormat="1" applyFont="1" applyFill="1" applyBorder="1" applyAlignment="1">
      <alignment horizontal="center" wrapText="1"/>
    </xf>
    <xf numFmtId="168" fontId="45" fillId="36" borderId="10" xfId="102" applyNumberFormat="1" applyFont="1" applyFill="1" applyBorder="1" applyAlignment="1">
      <alignment horizontal="center" vertical="center" wrapText="1"/>
    </xf>
    <xf numFmtId="49" fontId="45" fillId="36" borderId="10" xfId="102" applyNumberFormat="1" applyFont="1" applyFill="1" applyBorder="1" applyAlignment="1">
      <alignment horizontal="center" vertical="center" wrapText="1"/>
    </xf>
    <xf numFmtId="167" fontId="14" fillId="36" borderId="10" xfId="102" applyNumberFormat="1" applyFont="1" applyFill="1" applyBorder="1" applyAlignment="1">
      <alignment horizontal="left"/>
    </xf>
    <xf numFmtId="167" fontId="19" fillId="36" borderId="28" xfId="59" applyNumberFormat="1" applyFont="1" applyFill="1" applyBorder="1" applyAlignment="1">
      <alignment horizontal="center" vertical="center"/>
    </xf>
    <xf numFmtId="49" fontId="45" fillId="36" borderId="30" xfId="102" applyNumberFormat="1" applyFont="1" applyFill="1" applyBorder="1" applyAlignment="1">
      <alignment horizontal="center" vertical="center" wrapText="1"/>
    </xf>
    <xf numFmtId="49" fontId="45" fillId="36" borderId="0" xfId="102" applyNumberFormat="1" applyFont="1" applyFill="1" applyAlignment="1">
      <alignment horizontal="center" vertical="center" wrapText="1"/>
    </xf>
    <xf numFmtId="167" fontId="70" fillId="36" borderId="10" xfId="102" applyNumberFormat="1" applyFont="1" applyFill="1" applyBorder="1" applyAlignment="1">
      <alignment horizontal="left"/>
    </xf>
    <xf numFmtId="49" fontId="45" fillId="36" borderId="10" xfId="102" applyNumberFormat="1" applyFont="1" applyFill="1" applyBorder="1" applyAlignment="1">
      <alignment horizontal="left" vertical="center" wrapText="1"/>
    </xf>
    <xf numFmtId="14" fontId="69" fillId="7" borderId="25" xfId="97" applyNumberFormat="1" applyFont="1" applyFill="1" applyBorder="1" applyAlignment="1">
      <alignment horizontal="center"/>
    </xf>
    <xf numFmtId="49" fontId="12" fillId="38" borderId="27" xfId="100" applyNumberFormat="1" applyFont="1" applyFill="1" applyBorder="1" applyAlignment="1">
      <alignment horizontal="center" vertical="center" wrapText="1"/>
    </xf>
    <xf numFmtId="49" fontId="12" fillId="38" borderId="11" xfId="100" applyNumberFormat="1" applyFont="1" applyFill="1" applyBorder="1" applyAlignment="1">
      <alignment horizontal="left" vertical="center" wrapText="1"/>
    </xf>
    <xf numFmtId="168" fontId="55" fillId="38" borderId="11" xfId="97" quotePrefix="1" applyNumberFormat="1" applyFont="1" applyFill="1" applyBorder="1" applyAlignment="1">
      <alignment horizontal="left" vertical="center" wrapText="1"/>
    </xf>
    <xf numFmtId="0" fontId="53" fillId="38" borderId="27" xfId="97" applyFont="1" applyFill="1" applyBorder="1"/>
    <xf numFmtId="0" fontId="53" fillId="38" borderId="25" xfId="97" applyFont="1" applyFill="1" applyBorder="1"/>
    <xf numFmtId="168" fontId="19" fillId="36" borderId="10" xfId="97" quotePrefix="1" applyNumberFormat="1" applyFont="1" applyFill="1" applyBorder="1" applyAlignment="1">
      <alignment horizontal="left" vertical="center" wrapText="1" indent="1"/>
    </xf>
    <xf numFmtId="167" fontId="15" fillId="38" borderId="11" xfId="97" applyNumberFormat="1" applyFont="1" applyFill="1" applyBorder="1" applyAlignment="1">
      <alignment horizontal="left"/>
    </xf>
    <xf numFmtId="0" fontId="12" fillId="38" borderId="27" xfId="97" applyFont="1" applyFill="1" applyBorder="1"/>
    <xf numFmtId="2" fontId="15" fillId="38" borderId="27" xfId="59" applyNumberFormat="1" applyFont="1" applyFill="1" applyBorder="1" applyAlignment="1">
      <alignment horizontal="center"/>
    </xf>
    <xf numFmtId="2" fontId="15" fillId="38" borderId="25" xfId="59" applyNumberFormat="1" applyFont="1" applyFill="1" applyBorder="1" applyAlignment="1">
      <alignment horizontal="center"/>
    </xf>
    <xf numFmtId="49" fontId="19" fillId="36" borderId="10" xfId="97" applyNumberFormat="1" applyFont="1" applyFill="1" applyBorder="1" applyAlignment="1">
      <alignment horizontal="left" indent="1"/>
    </xf>
    <xf numFmtId="49" fontId="19" fillId="31" borderId="10" xfId="97" applyNumberFormat="1" applyFont="1" applyFill="1" applyBorder="1" applyAlignment="1">
      <alignment horizontal="left" indent="1"/>
    </xf>
    <xf numFmtId="49" fontId="19" fillId="36" borderId="10" xfId="97" applyNumberFormat="1" applyFont="1" applyFill="1" applyBorder="1" applyAlignment="1">
      <alignment horizontal="left" wrapText="1" indent="1"/>
    </xf>
    <xf numFmtId="49" fontId="19" fillId="36" borderId="10" xfId="101" applyNumberFormat="1" applyFont="1" applyFill="1" applyBorder="1" applyAlignment="1">
      <alignment horizontal="left" vertical="center" wrapText="1" indent="1"/>
    </xf>
    <xf numFmtId="0" fontId="69" fillId="7" borderId="10" xfId="100" applyFont="1" applyFill="1" applyBorder="1" applyAlignment="1">
      <alignment horizontal="left" indent="1"/>
    </xf>
    <xf numFmtId="41" fontId="71" fillId="38" borderId="27" xfId="98" applyNumberFormat="1" applyFont="1" applyFill="1" applyBorder="1"/>
    <xf numFmtId="167" fontId="72" fillId="38" borderId="27" xfId="62" applyNumberFormat="1" applyFont="1" applyFill="1" applyBorder="1" applyAlignment="1">
      <alignment horizontal="center" vertical="center"/>
    </xf>
    <xf numFmtId="167" fontId="72" fillId="38" borderId="25" xfId="62" applyNumberFormat="1" applyFont="1" applyFill="1" applyBorder="1" applyAlignment="1">
      <alignment horizontal="center" vertical="center"/>
    </xf>
    <xf numFmtId="41" fontId="19" fillId="31" borderId="10" xfId="98" applyNumberFormat="1" applyFont="1" applyFill="1" applyBorder="1" applyAlignment="1">
      <alignment horizontal="left" indent="1"/>
    </xf>
    <xf numFmtId="169" fontId="15" fillId="7" borderId="10" xfId="100" applyNumberFormat="1" applyFont="1" applyFill="1" applyBorder="1" applyAlignment="1">
      <alignment horizontal="left" indent="1"/>
    </xf>
    <xf numFmtId="168" fontId="19" fillId="36" borderId="10" xfId="0" applyNumberFormat="1" applyFont="1" applyFill="1" applyBorder="1" applyAlignment="1">
      <alignment horizontal="left" vertical="center" wrapText="1" indent="1"/>
    </xf>
    <xf numFmtId="49" fontId="45" fillId="36" borderId="10" xfId="102" applyNumberFormat="1" applyFont="1" applyFill="1" applyBorder="1" applyAlignment="1">
      <alignment horizontal="left" vertical="center" wrapText="1" indent="1"/>
    </xf>
    <xf numFmtId="49" fontId="19" fillId="36" borderId="10" xfId="102" applyNumberFormat="1" applyFont="1" applyFill="1" applyBorder="1" applyAlignment="1">
      <alignment horizontal="left" vertical="center" wrapText="1" indent="1"/>
    </xf>
    <xf numFmtId="49" fontId="19" fillId="36" borderId="10" xfId="100" applyNumberFormat="1" applyFont="1" applyFill="1" applyBorder="1" applyAlignment="1">
      <alignment horizontal="left" vertical="center" wrapText="1" indent="1"/>
    </xf>
    <xf numFmtId="49" fontId="12" fillId="38" borderId="11" xfId="102" applyNumberFormat="1" applyFont="1" applyFill="1" applyBorder="1" applyAlignment="1">
      <alignment horizontal="left" vertical="center" wrapText="1"/>
    </xf>
    <xf numFmtId="168" fontId="15" fillId="38" borderId="25" xfId="0" applyNumberFormat="1" applyFont="1" applyFill="1" applyBorder="1" applyAlignment="1">
      <alignment horizontal="left" vertical="center" wrapText="1" indent="1"/>
    </xf>
    <xf numFmtId="167" fontId="72" fillId="38" borderId="11" xfId="98" applyNumberFormat="1" applyFont="1" applyFill="1" applyBorder="1" applyAlignment="1">
      <alignment horizontal="left" indent="1"/>
    </xf>
    <xf numFmtId="0" fontId="69" fillId="7" borderId="10" xfId="59" applyNumberFormat="1" applyFont="1" applyFill="1" applyBorder="1" applyAlignment="1">
      <alignment horizontal="left" indent="1"/>
    </xf>
    <xf numFmtId="0" fontId="19" fillId="39" borderId="10" xfId="98" applyFont="1" applyFill="1" applyBorder="1" applyAlignment="1">
      <alignment horizontal="left" indent="1"/>
    </xf>
    <xf numFmtId="167" fontId="15" fillId="38" borderId="11" xfId="97" applyNumberFormat="1" applyFont="1" applyFill="1" applyBorder="1" applyAlignment="1">
      <alignment horizontal="left" indent="1"/>
    </xf>
    <xf numFmtId="0" fontId="70" fillId="36" borderId="31" xfId="97" applyFont="1" applyFill="1" applyBorder="1" applyAlignment="1">
      <alignment horizontal="left" indent="1"/>
    </xf>
    <xf numFmtId="0" fontId="73" fillId="36" borderId="22" xfId="97" applyFont="1" applyFill="1" applyBorder="1" applyAlignment="1">
      <alignment horizontal="left" indent="1"/>
    </xf>
    <xf numFmtId="0" fontId="70" fillId="36" borderId="22" xfId="97" applyFont="1" applyFill="1" applyBorder="1" applyAlignment="1">
      <alignment horizontal="left" indent="1"/>
    </xf>
    <xf numFmtId="0" fontId="70" fillId="36" borderId="23" xfId="97" applyFont="1" applyFill="1" applyBorder="1" applyAlignment="1">
      <alignment horizontal="left" indent="1"/>
    </xf>
    <xf numFmtId="0" fontId="74" fillId="36" borderId="25" xfId="95" applyFont="1" applyFill="1" applyBorder="1"/>
    <xf numFmtId="0" fontId="18" fillId="9" borderId="0" xfId="95" applyFont="1"/>
    <xf numFmtId="164" fontId="12" fillId="7" borderId="0" xfId="75" applyFont="1" applyFill="1" applyBorder="1" applyAlignment="1">
      <protection locked="0"/>
    </xf>
    <xf numFmtId="164" fontId="12" fillId="7" borderId="15" xfId="75" applyFont="1" applyFill="1" applyBorder="1" applyAlignment="1">
      <protection locked="0"/>
    </xf>
    <xf numFmtId="164" fontId="12" fillId="13" borderId="13" xfId="51" applyFont="1" applyBorder="1" applyAlignment="1"/>
    <xf numFmtId="164" fontId="12" fillId="13" borderId="16" xfId="51" applyFont="1" applyBorder="1" applyAlignment="1"/>
    <xf numFmtId="164" fontId="12" fillId="7" borderId="22" xfId="75" applyFont="1" applyFill="1" applyBorder="1" applyAlignment="1">
      <alignment horizontal="left" indent="1"/>
      <protection locked="0"/>
    </xf>
    <xf numFmtId="164" fontId="12" fillId="36" borderId="0" xfId="75" applyFont="1" applyFill="1" applyBorder="1" applyAlignment="1">
      <protection locked="0"/>
    </xf>
    <xf numFmtId="164" fontId="12" fillId="36" borderId="15" xfId="75" applyFont="1" applyFill="1" applyBorder="1" applyAlignment="1">
      <protection locked="0"/>
    </xf>
    <xf numFmtId="164" fontId="73" fillId="36" borderId="22" xfId="75" applyFont="1" applyFill="1" applyBorder="1" applyAlignment="1">
      <alignment horizontal="left" indent="1"/>
      <protection locked="0"/>
    </xf>
    <xf numFmtId="164" fontId="12" fillId="13" borderId="23" xfId="51" applyFont="1" applyBorder="1" applyAlignment="1">
      <alignment horizontal="left" indent="1"/>
    </xf>
    <xf numFmtId="0" fontId="75" fillId="36" borderId="22" xfId="97" applyFont="1" applyFill="1" applyBorder="1" applyAlignment="1">
      <alignment horizontal="left" indent="1"/>
    </xf>
    <xf numFmtId="0" fontId="74" fillId="36" borderId="11" xfId="95" applyFont="1" applyFill="1" applyBorder="1" applyAlignment="1">
      <alignment horizontal="left" indent="1"/>
    </xf>
    <xf numFmtId="0" fontId="18" fillId="9" borderId="0" xfId="95" applyFont="1" applyAlignment="1">
      <alignment horizontal="left" indent="1"/>
    </xf>
    <xf numFmtId="0" fontId="10" fillId="9" borderId="0" xfId="95" applyAlignment="1">
      <alignment horizontal="left" indent="1"/>
    </xf>
    <xf numFmtId="1" fontId="60" fillId="0" borderId="0" xfId="92"/>
    <xf numFmtId="14" fontId="60" fillId="0" borderId="0" xfId="92" applyNumberFormat="1" applyAlignment="1">
      <alignment vertical="top"/>
    </xf>
    <xf numFmtId="1" fontId="60" fillId="0" borderId="0" xfId="92" applyAlignment="1">
      <alignment horizontal="center" vertical="top"/>
    </xf>
    <xf numFmtId="1" fontId="60" fillId="0" borderId="0" xfId="92" applyAlignment="1">
      <alignment vertical="top"/>
    </xf>
    <xf numFmtId="1" fontId="60" fillId="0" borderId="0" xfId="92" applyAlignment="1">
      <alignment vertical="top" wrapText="1"/>
    </xf>
    <xf numFmtId="1" fontId="15" fillId="0" borderId="0" xfId="92" applyFont="1" applyAlignment="1">
      <alignment vertical="top"/>
    </xf>
    <xf numFmtId="1" fontId="15" fillId="0" borderId="0" xfId="92" applyFont="1" applyAlignment="1">
      <alignment vertical="top" wrapText="1"/>
    </xf>
    <xf numFmtId="1" fontId="60" fillId="0" borderId="0" xfId="92" applyAlignment="1">
      <alignment horizontal="center"/>
    </xf>
    <xf numFmtId="49" fontId="15" fillId="0" borderId="0" xfId="92" applyNumberFormat="1" applyFont="1" applyAlignment="1">
      <alignment vertical="top"/>
    </xf>
    <xf numFmtId="49" fontId="15" fillId="0" borderId="0" xfId="92" applyNumberFormat="1" applyFont="1" applyAlignment="1">
      <alignment horizontal="left" vertical="top"/>
    </xf>
    <xf numFmtId="171" fontId="69" fillId="7" borderId="10" xfId="102" applyNumberFormat="1" applyFont="1" applyFill="1" applyBorder="1" applyAlignment="1">
      <alignment horizontal="right"/>
    </xf>
    <xf numFmtId="169" fontId="15" fillId="35" borderId="10" xfId="100" applyNumberFormat="1" applyFont="1" applyFill="1" applyBorder="1" applyAlignment="1">
      <alignment horizontal="left"/>
    </xf>
    <xf numFmtId="1" fontId="60" fillId="33" borderId="0" xfId="92" applyFill="1"/>
    <xf numFmtId="1" fontId="76" fillId="33" borderId="0" xfId="92" applyFont="1" applyFill="1" applyAlignment="1">
      <alignment horizontal="center" vertical="center" wrapText="1"/>
    </xf>
    <xf numFmtId="1" fontId="60" fillId="33" borderId="0" xfId="92" applyFill="1" applyAlignment="1">
      <alignment horizontal="center" vertical="center"/>
    </xf>
    <xf numFmtId="1" fontId="60" fillId="33" borderId="0" xfId="92" applyFill="1" applyAlignment="1">
      <alignment vertical="top"/>
    </xf>
    <xf numFmtId="1" fontId="60" fillId="33" borderId="0" xfId="92" applyFill="1" applyAlignment="1">
      <alignment vertical="top" wrapText="1"/>
    </xf>
    <xf numFmtId="1" fontId="15" fillId="33" borderId="0" xfId="92" applyFont="1" applyFill="1" applyAlignment="1">
      <alignment vertical="top" wrapText="1"/>
    </xf>
    <xf numFmtId="1" fontId="60" fillId="36" borderId="0" xfId="92" applyFill="1" applyAlignment="1">
      <alignment horizontal="center" vertical="center"/>
    </xf>
    <xf numFmtId="1" fontId="60" fillId="36" borderId="0" xfId="92" applyFill="1" applyAlignment="1">
      <alignment horizontal="center" vertical="center" wrapText="1"/>
    </xf>
    <xf numFmtId="0" fontId="13" fillId="0" borderId="0" xfId="99" applyFont="1" applyFill="1" applyAlignment="1">
      <alignment horizontal="left" vertical="center"/>
    </xf>
    <xf numFmtId="1" fontId="15" fillId="0" borderId="0" xfId="92" applyFont="1" applyAlignment="1">
      <alignment horizontal="center" vertical="top"/>
    </xf>
    <xf numFmtId="0" fontId="77" fillId="9" borderId="0" xfId="95" applyFont="1"/>
    <xf numFmtId="0" fontId="52" fillId="40" borderId="0" xfId="98" applyFont="1" applyFill="1"/>
    <xf numFmtId="0" fontId="53" fillId="40" borderId="0" xfId="98" applyFont="1" applyFill="1"/>
    <xf numFmtId="14" fontId="52" fillId="40" borderId="0" xfId="98" applyNumberFormat="1" applyFont="1" applyFill="1"/>
    <xf numFmtId="14" fontId="52" fillId="40" borderId="0" xfId="98" applyNumberFormat="1" applyFont="1" applyFill="1" applyAlignment="1">
      <alignment horizontal="left"/>
    </xf>
    <xf numFmtId="168" fontId="80" fillId="41" borderId="39" xfId="114" applyNumberFormat="1" applyFont="1" applyFill="1" applyBorder="1"/>
    <xf numFmtId="41" fontId="81" fillId="0" borderId="0" xfId="113" applyNumberFormat="1" applyFont="1" applyFill="1" applyBorder="1"/>
    <xf numFmtId="0" fontId="77" fillId="9" borderId="0" xfId="97" applyFont="1"/>
    <xf numFmtId="168" fontId="45" fillId="36" borderId="11" xfId="98" quotePrefix="1" applyNumberFormat="1" applyFont="1" applyFill="1" applyBorder="1" applyAlignment="1">
      <alignment horizontal="center" vertical="center" wrapText="1"/>
    </xf>
    <xf numFmtId="2" fontId="45" fillId="36" borderId="26" xfId="98" applyNumberFormat="1" applyFont="1" applyFill="1" applyBorder="1" applyAlignment="1">
      <alignment horizontal="center" vertical="center" wrapText="1"/>
    </xf>
    <xf numFmtId="14" fontId="69" fillId="7" borderId="25" xfId="98" applyNumberFormat="1" applyFont="1" applyFill="1" applyBorder="1" applyAlignment="1">
      <alignment horizontal="right"/>
    </xf>
    <xf numFmtId="167" fontId="83" fillId="36" borderId="10" xfId="102" applyNumberFormat="1" applyFont="1" applyFill="1" applyBorder="1" applyAlignment="1">
      <alignment horizontal="left"/>
    </xf>
    <xf numFmtId="168" fontId="73" fillId="36" borderId="10" xfId="102" applyNumberFormat="1" applyFont="1" applyFill="1" applyBorder="1" applyAlignment="1">
      <alignment horizontal="center" vertical="center" wrapText="1"/>
    </xf>
    <xf numFmtId="0" fontId="56" fillId="34" borderId="0" xfId="0" applyFont="1" applyFill="1"/>
    <xf numFmtId="41" fontId="12" fillId="13" borderId="10" xfId="59" applyNumberFormat="1" applyFont="1" applyFill="1" applyBorder="1" applyAlignment="1">
      <alignment horizontal="right"/>
    </xf>
    <xf numFmtId="49" fontId="73" fillId="36" borderId="28" xfId="100" applyNumberFormat="1" applyFont="1" applyFill="1" applyBorder="1" applyAlignment="1">
      <alignment horizontal="center" vertical="center" wrapText="1"/>
    </xf>
    <xf numFmtId="49" fontId="73" fillId="36" borderId="32" xfId="100" applyNumberFormat="1" applyFont="1" applyFill="1" applyBorder="1" applyAlignment="1">
      <alignment horizontal="center" vertical="center" wrapText="1"/>
    </xf>
    <xf numFmtId="49" fontId="73" fillId="36" borderId="24" xfId="100" applyNumberFormat="1" applyFont="1" applyFill="1" applyBorder="1" applyAlignment="1">
      <alignment horizontal="center" vertical="top" wrapText="1"/>
    </xf>
    <xf numFmtId="0" fontId="57" fillId="0" borderId="10" xfId="0" applyFont="1" applyBorder="1" applyAlignment="1" applyProtection="1">
      <alignment horizontal="center" wrapText="1"/>
      <protection locked="0"/>
    </xf>
    <xf numFmtId="49" fontId="80" fillId="42" borderId="10" xfId="100" applyNumberFormat="1" applyFont="1" applyFill="1" applyBorder="1" applyAlignment="1">
      <alignment horizontal="center" vertical="center" wrapText="1"/>
    </xf>
    <xf numFmtId="49" fontId="80" fillId="43" borderId="10" xfId="100" applyNumberFormat="1" applyFont="1" applyFill="1" applyBorder="1" applyAlignment="1">
      <alignment horizontal="center" vertical="center" wrapText="1"/>
    </xf>
    <xf numFmtId="0" fontId="47" fillId="44" borderId="10" xfId="59" applyNumberFormat="1" applyFont="1" applyFill="1" applyBorder="1" applyAlignment="1"/>
    <xf numFmtId="0" fontId="12" fillId="38" borderId="27" xfId="59" applyNumberFormat="1" applyFont="1" applyFill="1" applyBorder="1" applyAlignment="1">
      <alignment horizontal="center" vertical="center" wrapText="1"/>
    </xf>
    <xf numFmtId="0" fontId="19" fillId="44" borderId="10" xfId="100" applyFont="1" applyFill="1" applyBorder="1" applyAlignment="1">
      <alignment horizontal="left" vertical="center" wrapText="1" indent="1"/>
    </xf>
    <xf numFmtId="49" fontId="45" fillId="39" borderId="10" xfId="100" applyNumberFormat="1" applyFont="1" applyFill="1" applyBorder="1" applyAlignment="1">
      <alignment horizontal="left" vertical="center" wrapText="1"/>
    </xf>
    <xf numFmtId="49" fontId="12" fillId="38" borderId="10" xfId="100" applyNumberFormat="1" applyFont="1" applyFill="1" applyBorder="1" applyAlignment="1">
      <alignment horizontal="left" vertical="center" wrapText="1"/>
    </xf>
    <xf numFmtId="0" fontId="15" fillId="0" borderId="0" xfId="0" applyFont="1" applyAlignment="1">
      <alignment horizontal="left" vertical="top"/>
    </xf>
    <xf numFmtId="1" fontId="15" fillId="0" borderId="0" xfId="92" applyFont="1" applyAlignment="1">
      <alignment horizontal="left" vertical="top"/>
    </xf>
    <xf numFmtId="0" fontId="15" fillId="0" borderId="0" xfId="0" applyFont="1" applyAlignment="1">
      <alignment horizontal="left" vertical="top" wrapText="1"/>
    </xf>
    <xf numFmtId="14" fontId="15" fillId="0" borderId="0" xfId="0" applyNumberFormat="1" applyFont="1" applyAlignment="1">
      <alignment horizontal="left" vertical="top"/>
    </xf>
    <xf numFmtId="0" fontId="15" fillId="0" borderId="0" xfId="0" applyFont="1" applyAlignment="1">
      <alignment vertical="top" wrapText="1"/>
    </xf>
    <xf numFmtId="0" fontId="15" fillId="0" borderId="0" xfId="0" applyFont="1" applyAlignment="1">
      <alignment horizontal="center" vertical="top" wrapText="1"/>
    </xf>
    <xf numFmtId="0" fontId="15" fillId="0" borderId="0" xfId="0" applyFont="1" applyAlignment="1">
      <alignment vertical="top"/>
    </xf>
    <xf numFmtId="168" fontId="45" fillId="36" borderId="33" xfId="97" applyNumberFormat="1" applyFont="1" applyFill="1" applyBorder="1" applyAlignment="1">
      <alignment horizontal="center" vertical="center" wrapText="1"/>
    </xf>
    <xf numFmtId="168" fontId="45" fillId="36" borderId="10" xfId="97" applyNumberFormat="1" applyFont="1" applyFill="1" applyBorder="1" applyAlignment="1">
      <alignment horizontal="center" vertical="center" wrapText="1"/>
    </xf>
    <xf numFmtId="49" fontId="84" fillId="41" borderId="10" xfId="114" applyNumberFormat="1" applyFont="1" applyFill="1" applyBorder="1"/>
    <xf numFmtId="49" fontId="84" fillId="41" borderId="40" xfId="114" applyNumberFormat="1" applyFont="1" applyFill="1" applyBorder="1"/>
    <xf numFmtId="49" fontId="84" fillId="41" borderId="10" xfId="114" applyNumberFormat="1" applyFont="1" applyFill="1" applyBorder="1" applyAlignment="1">
      <alignment wrapText="1"/>
    </xf>
    <xf numFmtId="41" fontId="84" fillId="41" borderId="10" xfId="114" applyNumberFormat="1" applyFont="1" applyFill="1" applyBorder="1"/>
    <xf numFmtId="168" fontId="80" fillId="41" borderId="10" xfId="114" applyNumberFormat="1" applyFont="1" applyFill="1" applyBorder="1"/>
    <xf numFmtId="0" fontId="85" fillId="0" borderId="0" xfId="114" applyFont="1" applyFill="1" applyBorder="1"/>
    <xf numFmtId="10" fontId="85" fillId="40" borderId="10" xfId="114" applyNumberFormat="1" applyFont="1" applyFill="1" applyBorder="1"/>
    <xf numFmtId="168" fontId="19" fillId="36" borderId="11" xfId="97" quotePrefix="1" applyNumberFormat="1" applyFont="1" applyFill="1" applyBorder="1" applyAlignment="1">
      <alignment horizontal="left" vertical="center" wrapText="1" indent="1"/>
    </xf>
    <xf numFmtId="10" fontId="81" fillId="40" borderId="10" xfId="113" applyNumberFormat="1" applyFont="1" applyFill="1" applyBorder="1"/>
    <xf numFmtId="168" fontId="45" fillId="36" borderId="27" xfId="97" applyNumberFormat="1" applyFont="1" applyFill="1" applyBorder="1" applyAlignment="1">
      <alignment horizontal="center" vertical="center" wrapText="1"/>
    </xf>
    <xf numFmtId="1" fontId="45" fillId="36" borderId="10" xfId="97" applyNumberFormat="1" applyFont="1" applyFill="1" applyBorder="1" applyAlignment="1">
      <alignment horizontal="center" vertical="center" wrapText="1"/>
    </xf>
    <xf numFmtId="172" fontId="81" fillId="40" borderId="10" xfId="113" applyNumberFormat="1" applyFont="1" applyFill="1" applyBorder="1"/>
    <xf numFmtId="168" fontId="45" fillId="36" borderId="10" xfId="97" applyNumberFormat="1" applyFont="1" applyFill="1" applyBorder="1" applyAlignment="1">
      <alignment horizontal="left" vertical="center" wrapText="1"/>
    </xf>
    <xf numFmtId="168" fontId="19" fillId="36" borderId="10" xfId="97" quotePrefix="1" applyNumberFormat="1" applyFont="1" applyFill="1" applyBorder="1" applyAlignment="1">
      <alignment horizontal="left" vertical="center" wrapText="1" indent="3"/>
    </xf>
    <xf numFmtId="168" fontId="73" fillId="36" borderId="10" xfId="97" applyNumberFormat="1" applyFont="1" applyFill="1" applyBorder="1" applyAlignment="1">
      <alignment horizontal="left" vertical="center" wrapText="1"/>
    </xf>
    <xf numFmtId="168" fontId="70" fillId="36" borderId="10" xfId="97" quotePrefix="1" applyNumberFormat="1" applyFont="1" applyFill="1" applyBorder="1" applyAlignment="1">
      <alignment horizontal="left" vertical="center" wrapText="1" indent="1"/>
    </xf>
    <xf numFmtId="172" fontId="81" fillId="40" borderId="10" xfId="107" applyNumberFormat="1" applyFont="1" applyFill="1" applyBorder="1" applyAlignment="1">
      <alignment horizontal="right"/>
    </xf>
    <xf numFmtId="41" fontId="69" fillId="7" borderId="10" xfId="59" applyNumberFormat="1" applyFont="1" applyFill="1" applyBorder="1" applyAlignment="1">
      <alignment horizontal="left" indent="1"/>
    </xf>
    <xf numFmtId="41" fontId="15" fillId="13" borderId="10" xfId="59" applyNumberFormat="1" applyFont="1" applyFill="1" applyBorder="1" applyAlignment="1"/>
    <xf numFmtId="0" fontId="69" fillId="7" borderId="10" xfId="97" applyFont="1" applyFill="1" applyBorder="1" applyAlignment="1">
      <alignment horizontal="right" indent="1"/>
    </xf>
    <xf numFmtId="14" fontId="69" fillId="7" borderId="25" xfId="97" applyNumberFormat="1" applyFont="1" applyFill="1" applyBorder="1" applyAlignment="1">
      <alignment horizontal="right"/>
    </xf>
    <xf numFmtId="0" fontId="69" fillId="7" borderId="25" xfId="97" applyFont="1" applyFill="1" applyBorder="1" applyAlignment="1">
      <alignment horizontal="right" indent="1"/>
    </xf>
    <xf numFmtId="167" fontId="69" fillId="7" borderId="10" xfId="98" applyNumberFormat="1" applyFont="1" applyFill="1" applyBorder="1" applyAlignment="1">
      <alignment horizontal="right" indent="1"/>
    </xf>
    <xf numFmtId="0" fontId="69" fillId="7" borderId="25" xfId="98" applyFont="1" applyFill="1" applyBorder="1" applyAlignment="1">
      <alignment horizontal="right" indent="1"/>
    </xf>
    <xf numFmtId="0" fontId="45" fillId="36" borderId="26" xfId="97" applyFont="1" applyFill="1" applyBorder="1" applyAlignment="1">
      <alignment horizontal="center" vertical="center" wrapText="1"/>
    </xf>
    <xf numFmtId="0" fontId="45" fillId="36" borderId="10" xfId="97" applyFont="1" applyFill="1" applyBorder="1" applyAlignment="1">
      <alignment horizontal="center" vertical="center" wrapText="1"/>
    </xf>
    <xf numFmtId="1" fontId="69" fillId="7" borderId="10" xfId="102" applyNumberFormat="1" applyFont="1" applyFill="1" applyBorder="1" applyAlignment="1">
      <alignment horizontal="right"/>
    </xf>
    <xf numFmtId="0" fontId="69" fillId="7" borderId="10" xfId="102" applyFont="1" applyFill="1" applyBorder="1" applyAlignment="1">
      <alignment horizontal="right" indent="1"/>
    </xf>
    <xf numFmtId="0" fontId="69" fillId="7" borderId="10" xfId="102" applyFont="1" applyFill="1" applyBorder="1" applyAlignment="1">
      <alignment horizontal="right"/>
    </xf>
    <xf numFmtId="41" fontId="10" fillId="9" borderId="0" xfId="100" applyNumberFormat="1"/>
    <xf numFmtId="167" fontId="70" fillId="36" borderId="28" xfId="59" applyNumberFormat="1" applyFont="1" applyFill="1" applyBorder="1" applyAlignment="1">
      <alignment horizontal="center" vertical="center"/>
    </xf>
    <xf numFmtId="14" fontId="69" fillId="7" borderId="10" xfId="100" applyNumberFormat="1" applyFont="1" applyFill="1" applyBorder="1" applyAlignment="1">
      <alignment horizontal="left" indent="1"/>
    </xf>
    <xf numFmtId="0" fontId="15" fillId="39" borderId="10" xfId="97" applyFont="1" applyFill="1" applyBorder="1" applyAlignment="1">
      <alignment horizontal="left" indent="1"/>
    </xf>
    <xf numFmtId="0" fontId="15" fillId="38" borderId="11" xfId="97" applyFont="1" applyFill="1" applyBorder="1" applyAlignment="1">
      <alignment horizontal="left" indent="1"/>
    </xf>
    <xf numFmtId="0" fontId="15" fillId="7" borderId="10" xfId="59" applyNumberFormat="1" applyFont="1" applyFill="1" applyBorder="1" applyAlignment="1">
      <alignment horizontal="left" indent="1"/>
    </xf>
    <xf numFmtId="0" fontId="15" fillId="39" borderId="10" xfId="97" applyFont="1" applyFill="1" applyBorder="1" applyAlignment="1">
      <alignment horizontal="left"/>
    </xf>
    <xf numFmtId="164" fontId="15" fillId="13" borderId="10" xfId="59" applyNumberFormat="1" applyFont="1" applyFill="1" applyBorder="1" applyAlignment="1">
      <alignment horizontal="right"/>
    </xf>
    <xf numFmtId="164" fontId="69" fillId="7" borderId="10" xfId="59" applyNumberFormat="1" applyFont="1" applyFill="1" applyBorder="1" applyAlignment="1">
      <alignment horizontal="right"/>
    </xf>
    <xf numFmtId="164" fontId="12" fillId="13" borderId="10" xfId="59" applyNumberFormat="1" applyFont="1" applyFill="1" applyBorder="1" applyAlignment="1">
      <alignment horizontal="right"/>
    </xf>
    <xf numFmtId="164" fontId="15" fillId="38" borderId="27" xfId="59" applyNumberFormat="1" applyFont="1" applyFill="1" applyBorder="1" applyAlignment="1">
      <alignment horizontal="center"/>
    </xf>
    <xf numFmtId="164" fontId="15" fillId="38" borderId="25" xfId="59" applyNumberFormat="1" applyFont="1" applyFill="1" applyBorder="1" applyAlignment="1">
      <alignment horizontal="center"/>
    </xf>
    <xf numFmtId="164" fontId="81" fillId="40" borderId="10" xfId="113" applyNumberFormat="1" applyFont="1" applyFill="1" applyBorder="1"/>
    <xf numFmtId="164" fontId="85" fillId="40" borderId="10" xfId="114" applyNumberFormat="1" applyFont="1" applyFill="1" applyBorder="1"/>
    <xf numFmtId="164" fontId="81" fillId="40" borderId="27" xfId="113" applyNumberFormat="1" applyFont="1" applyFill="1" applyBorder="1"/>
    <xf numFmtId="164" fontId="85" fillId="40" borderId="27" xfId="114" applyNumberFormat="1" applyFont="1" applyFill="1" applyBorder="1"/>
    <xf numFmtId="164" fontId="15" fillId="35" borderId="25" xfId="59" applyNumberFormat="1" applyFont="1" applyFill="1" applyBorder="1" applyAlignment="1">
      <alignment horizontal="right"/>
    </xf>
    <xf numFmtId="164" fontId="69" fillId="7" borderId="25" xfId="59" applyNumberFormat="1" applyFont="1" applyFill="1" applyBorder="1" applyAlignment="1">
      <alignment horizontal="right"/>
    </xf>
    <xf numFmtId="164" fontId="69" fillId="7" borderId="25" xfId="97" applyNumberFormat="1" applyFont="1" applyFill="1" applyBorder="1" applyAlignment="1">
      <alignment horizontal="right"/>
    </xf>
    <xf numFmtId="164" fontId="71" fillId="13" borderId="10" xfId="59" applyNumberFormat="1" applyFont="1" applyFill="1" applyBorder="1" applyAlignment="1">
      <alignment horizontal="right"/>
    </xf>
    <xf numFmtId="164" fontId="69" fillId="7" borderId="10" xfId="100" applyNumberFormat="1" applyFont="1" applyFill="1" applyBorder="1" applyAlignment="1">
      <alignment horizontal="right"/>
    </xf>
    <xf numFmtId="164" fontId="69" fillId="7" borderId="10" xfId="59" applyNumberFormat="1" applyFont="1" applyFill="1" applyBorder="1" applyAlignment="1"/>
    <xf numFmtId="164" fontId="15" fillId="45" borderId="10" xfId="59" applyNumberFormat="1" applyFont="1" applyFill="1" applyBorder="1" applyAlignment="1"/>
    <xf numFmtId="164" fontId="15" fillId="13" borderId="10" xfId="59" applyNumberFormat="1" applyFont="1" applyFill="1" applyBorder="1" applyAlignment="1"/>
    <xf numFmtId="10" fontId="69" fillId="7" borderId="10" xfId="59" applyNumberFormat="1" applyFont="1" applyFill="1" applyBorder="1" applyAlignment="1"/>
    <xf numFmtId="10" fontId="15" fillId="45" borderId="10" xfId="59" applyNumberFormat="1" applyFont="1" applyFill="1" applyBorder="1" applyAlignment="1"/>
    <xf numFmtId="164" fontId="47" fillId="13" borderId="10" xfId="59" applyNumberFormat="1" applyFont="1" applyFill="1" applyBorder="1" applyAlignment="1"/>
    <xf numFmtId="164" fontId="72" fillId="38" borderId="27" xfId="62" applyNumberFormat="1" applyFont="1" applyFill="1" applyBorder="1" applyAlignment="1">
      <alignment horizontal="center" vertical="center"/>
    </xf>
    <xf numFmtId="164" fontId="72" fillId="38" borderId="25" xfId="62" applyNumberFormat="1" applyFont="1" applyFill="1" applyBorder="1" applyAlignment="1">
      <alignment horizontal="center" vertical="center"/>
    </xf>
    <xf numFmtId="164" fontId="69" fillId="7" borderId="10" xfId="59" applyNumberFormat="1" applyFont="1" applyFill="1" applyBorder="1"/>
    <xf numFmtId="164" fontId="45" fillId="36" borderId="26" xfId="98" applyNumberFormat="1" applyFont="1" applyFill="1" applyBorder="1" applyAlignment="1">
      <alignment horizontal="center" vertical="center" wrapText="1"/>
    </xf>
    <xf numFmtId="164" fontId="46" fillId="13" borderId="10" xfId="59" applyNumberFormat="1" applyFont="1" applyFill="1" applyBorder="1" applyAlignment="1"/>
    <xf numFmtId="164" fontId="69" fillId="7" borderId="25" xfId="98" applyNumberFormat="1" applyFont="1" applyFill="1" applyBorder="1" applyAlignment="1">
      <alignment horizontal="right"/>
    </xf>
    <xf numFmtId="164" fontId="69" fillId="7" borderId="10" xfId="102" applyNumberFormat="1" applyFont="1" applyFill="1" applyBorder="1" applyAlignment="1">
      <alignment horizontal="right"/>
    </xf>
    <xf numFmtId="164" fontId="15" fillId="35" borderId="10" xfId="59" applyNumberFormat="1" applyFont="1" applyFill="1" applyBorder="1" applyAlignment="1">
      <alignment horizontal="right"/>
    </xf>
    <xf numFmtId="164" fontId="12" fillId="13" borderId="10" xfId="102" applyNumberFormat="1" applyFont="1" applyFill="1" applyBorder="1" applyAlignment="1">
      <alignment horizontal="right"/>
    </xf>
    <xf numFmtId="166" fontId="15" fillId="13" borderId="10" xfId="59" applyNumberFormat="1" applyFont="1" applyFill="1" applyBorder="1" applyAlignment="1">
      <alignment horizontal="right"/>
    </xf>
    <xf numFmtId="164" fontId="15" fillId="7" borderId="10" xfId="59" applyNumberFormat="1" applyFont="1" applyFill="1" applyBorder="1" applyAlignment="1">
      <alignment horizontal="right"/>
    </xf>
    <xf numFmtId="164" fontId="69" fillId="7" borderId="10" xfId="59" applyNumberFormat="1" applyFont="1" applyFill="1" applyBorder="1" applyAlignment="1">
      <alignment horizontal="left" indent="1"/>
    </xf>
    <xf numFmtId="164" fontId="12" fillId="38" borderId="27" xfId="59" applyNumberFormat="1" applyFont="1" applyFill="1" applyBorder="1" applyAlignment="1">
      <alignment horizontal="center" vertical="center" wrapText="1"/>
    </xf>
    <xf numFmtId="164" fontId="17" fillId="35" borderId="0" xfId="59" applyNumberFormat="1" applyFont="1" applyFill="1" applyBorder="1" applyAlignment="1" applyProtection="1">
      <alignment horizontal="right"/>
      <protection locked="0"/>
    </xf>
    <xf numFmtId="164" fontId="12" fillId="38" borderId="25" xfId="59" applyNumberFormat="1" applyFont="1" applyFill="1" applyBorder="1" applyAlignment="1">
      <alignment horizontal="center" vertical="center" wrapText="1"/>
    </xf>
    <xf numFmtId="164" fontId="17" fillId="35" borderId="34" xfId="59" applyNumberFormat="1" applyFont="1" applyFill="1" applyBorder="1" applyAlignment="1" applyProtection="1">
      <alignment horizontal="right"/>
      <protection locked="0"/>
    </xf>
    <xf numFmtId="43" fontId="47" fillId="13" borderId="10" xfId="59" applyFont="1" applyFill="1" applyBorder="1" applyAlignment="1"/>
    <xf numFmtId="173" fontId="81" fillId="40" borderId="10" xfId="113" applyNumberFormat="1" applyFont="1" applyFill="1" applyBorder="1"/>
    <xf numFmtId="173" fontId="19" fillId="36" borderId="10" xfId="97" quotePrefix="1" applyNumberFormat="1" applyFont="1" applyFill="1" applyBorder="1" applyAlignment="1">
      <alignment horizontal="left" vertical="center" wrapText="1" indent="1"/>
    </xf>
    <xf numFmtId="41" fontId="86" fillId="0" borderId="0" xfId="114" applyNumberFormat="1" applyFont="1" applyFill="1" applyBorder="1"/>
    <xf numFmtId="0" fontId="87" fillId="34" borderId="0" xfId="0" applyFont="1" applyFill="1" applyAlignment="1">
      <alignment horizontal="left" indent="1"/>
    </xf>
    <xf numFmtId="0" fontId="49" fillId="34" borderId="0" xfId="0" applyFont="1" applyFill="1" applyAlignment="1">
      <alignment horizontal="left" indent="1"/>
    </xf>
    <xf numFmtId="0" fontId="69" fillId="7" borderId="10" xfId="59" applyNumberFormat="1" applyFont="1" applyFill="1" applyBorder="1" applyAlignment="1">
      <alignment horizontal="right"/>
    </xf>
    <xf numFmtId="0" fontId="69" fillId="7" borderId="10" xfId="102" applyFont="1" applyFill="1" applyBorder="1" applyAlignment="1">
      <alignment vertical="top"/>
    </xf>
    <xf numFmtId="0" fontId="74" fillId="9" borderId="0" xfId="95" applyFont="1" applyAlignment="1">
      <alignment horizontal="left" indent="1"/>
    </xf>
    <xf numFmtId="0" fontId="74" fillId="9" borderId="0" xfId="95" applyFont="1"/>
    <xf numFmtId="0" fontId="88" fillId="9" borderId="0" xfId="95" applyFont="1"/>
    <xf numFmtId="49" fontId="70" fillId="36" borderId="10" xfId="97" applyNumberFormat="1" applyFont="1" applyFill="1" applyBorder="1" applyAlignment="1">
      <alignment horizontal="left" indent="1"/>
    </xf>
    <xf numFmtId="0" fontId="73" fillId="38" borderId="27" xfId="98" applyFont="1" applyFill="1" applyBorder="1"/>
    <xf numFmtId="49" fontId="70" fillId="36" borderId="10" xfId="98" applyNumberFormat="1" applyFont="1" applyFill="1" applyBorder="1" applyAlignment="1">
      <alignment horizontal="left" indent="1"/>
    </xf>
    <xf numFmtId="49" fontId="70" fillId="31" borderId="10" xfId="98" applyNumberFormat="1" applyFont="1" applyFill="1" applyBorder="1" applyAlignment="1">
      <alignment horizontal="left" indent="1"/>
    </xf>
    <xf numFmtId="2" fontId="73" fillId="36" borderId="26" xfId="98" applyNumberFormat="1" applyFont="1" applyFill="1" applyBorder="1" applyAlignment="1">
      <alignment horizontal="left" vertical="center" wrapText="1"/>
    </xf>
    <xf numFmtId="41" fontId="70" fillId="36" borderId="11" xfId="98" applyNumberFormat="1" applyFont="1" applyFill="1" applyBorder="1" applyAlignment="1">
      <alignment horizontal="left" indent="1"/>
    </xf>
    <xf numFmtId="41" fontId="70" fillId="31" borderId="10" xfId="98" applyNumberFormat="1" applyFont="1" applyFill="1" applyBorder="1" applyAlignment="1">
      <alignment horizontal="left" indent="1"/>
    </xf>
    <xf numFmtId="41" fontId="12" fillId="38" borderId="27" xfId="98" applyNumberFormat="1" applyFont="1" applyFill="1" applyBorder="1"/>
    <xf numFmtId="41" fontId="73" fillId="31" borderId="10" xfId="98" applyNumberFormat="1" applyFont="1" applyFill="1" applyBorder="1" applyAlignment="1">
      <alignment horizontal="left"/>
    </xf>
    <xf numFmtId="41" fontId="12" fillId="38" borderId="27" xfId="98" applyNumberFormat="1" applyFont="1" applyFill="1" applyBorder="1" applyAlignment="1">
      <alignment horizontal="left"/>
    </xf>
    <xf numFmtId="2" fontId="70" fillId="36" borderId="28" xfId="59" applyNumberFormat="1" applyFont="1" applyFill="1" applyBorder="1" applyAlignment="1">
      <alignment horizontal="center" vertical="center"/>
    </xf>
    <xf numFmtId="1" fontId="70" fillId="36" borderId="28" xfId="59" applyNumberFormat="1" applyFont="1" applyFill="1" applyBorder="1" applyAlignment="1">
      <alignment horizontal="center" vertical="center"/>
    </xf>
    <xf numFmtId="49" fontId="70" fillId="36" borderId="10" xfId="102" applyNumberFormat="1" applyFont="1" applyFill="1" applyBorder="1" applyAlignment="1">
      <alignment horizontal="left" vertical="center" wrapText="1" indent="1"/>
    </xf>
    <xf numFmtId="49" fontId="73" fillId="32" borderId="10" xfId="100" applyNumberFormat="1" applyFont="1" applyFill="1" applyBorder="1" applyAlignment="1">
      <alignment horizontal="center" vertical="center" wrapText="1"/>
    </xf>
    <xf numFmtId="49" fontId="73" fillId="32" borderId="32" xfId="100" applyNumberFormat="1" applyFont="1" applyFill="1" applyBorder="1" applyAlignment="1">
      <alignment horizontal="center" vertical="center" wrapText="1"/>
    </xf>
    <xf numFmtId="49" fontId="73" fillId="46" borderId="32" xfId="100" applyNumberFormat="1" applyFont="1" applyFill="1" applyBorder="1" applyAlignment="1">
      <alignment horizontal="center" vertical="center" wrapText="1"/>
    </xf>
    <xf numFmtId="49" fontId="73" fillId="47" borderId="32" xfId="100" applyNumberFormat="1" applyFont="1" applyFill="1" applyBorder="1" applyAlignment="1">
      <alignment horizontal="center" vertical="center" wrapText="1"/>
    </xf>
    <xf numFmtId="49" fontId="73" fillId="32" borderId="27" xfId="100" applyNumberFormat="1" applyFont="1" applyFill="1" applyBorder="1" applyAlignment="1">
      <alignment horizontal="center" vertical="center" wrapText="1"/>
    </xf>
    <xf numFmtId="49" fontId="73" fillId="46" borderId="27" xfId="100" applyNumberFormat="1" applyFont="1" applyFill="1" applyBorder="1" applyAlignment="1">
      <alignment horizontal="center" vertical="center" wrapText="1"/>
    </xf>
    <xf numFmtId="49" fontId="73" fillId="46" borderId="11" xfId="100" applyNumberFormat="1" applyFont="1" applyFill="1" applyBorder="1" applyAlignment="1">
      <alignment horizontal="center" vertical="center" wrapText="1"/>
    </xf>
    <xf numFmtId="49" fontId="73" fillId="46" borderId="25" xfId="100" applyNumberFormat="1" applyFont="1" applyFill="1" applyBorder="1" applyAlignment="1">
      <alignment horizontal="center" vertical="center" wrapText="1"/>
    </xf>
    <xf numFmtId="49" fontId="73" fillId="47" borderId="27" xfId="100" applyNumberFormat="1" applyFont="1" applyFill="1" applyBorder="1" applyAlignment="1">
      <alignment horizontal="center" vertical="center" wrapText="1"/>
    </xf>
    <xf numFmtId="49" fontId="73" fillId="47" borderId="11" xfId="100" applyNumberFormat="1" applyFont="1" applyFill="1" applyBorder="1" applyAlignment="1">
      <alignment horizontal="center" vertical="center" wrapText="1"/>
    </xf>
    <xf numFmtId="49" fontId="73" fillId="47" borderId="25" xfId="100" applyNumberFormat="1" applyFont="1" applyFill="1" applyBorder="1" applyAlignment="1">
      <alignment horizontal="center" vertical="center" wrapText="1"/>
    </xf>
    <xf numFmtId="0" fontId="52" fillId="35" borderId="0" xfId="98" applyFont="1" applyFill="1"/>
    <xf numFmtId="0" fontId="53" fillId="35" borderId="0" xfId="98" applyFont="1" applyFill="1"/>
    <xf numFmtId="14" fontId="52" fillId="35" borderId="0" xfId="98" applyNumberFormat="1" applyFont="1" applyFill="1"/>
    <xf numFmtId="14" fontId="52" fillId="35" borderId="0" xfId="98" applyNumberFormat="1" applyFont="1" applyFill="1" applyAlignment="1">
      <alignment horizontal="left"/>
    </xf>
    <xf numFmtId="0" fontId="58" fillId="9" borderId="0" xfId="97" applyFont="1"/>
    <xf numFmtId="1" fontId="69" fillId="7" borderId="25" xfId="97" applyNumberFormat="1" applyFont="1" applyFill="1" applyBorder="1" applyAlignment="1">
      <alignment horizontal="center"/>
    </xf>
    <xf numFmtId="1" fontId="69" fillId="7" borderId="10" xfId="102" applyNumberFormat="1" applyFont="1" applyFill="1" applyBorder="1" applyAlignment="1">
      <alignment horizontal="center"/>
    </xf>
    <xf numFmtId="169" fontId="69" fillId="7" borderId="10" xfId="100" applyNumberFormat="1" applyFont="1" applyFill="1" applyBorder="1" applyAlignment="1">
      <alignment horizontal="right" indent="1"/>
    </xf>
    <xf numFmtId="0" fontId="11" fillId="33" borderId="0" xfId="0" applyFont="1" applyFill="1"/>
    <xf numFmtId="0" fontId="0" fillId="33" borderId="0" xfId="0" applyFill="1"/>
    <xf numFmtId="0" fontId="70" fillId="33" borderId="0" xfId="0" applyFont="1" applyFill="1"/>
    <xf numFmtId="0" fontId="13" fillId="33" borderId="0" xfId="0" applyFont="1" applyFill="1"/>
    <xf numFmtId="0" fontId="64" fillId="33" borderId="0" xfId="95" applyFont="1" applyFill="1"/>
    <xf numFmtId="0" fontId="13" fillId="33" borderId="0" xfId="97" applyFont="1" applyFill="1"/>
    <xf numFmtId="0" fontId="10" fillId="33" borderId="0" xfId="97" applyFill="1"/>
    <xf numFmtId="167" fontId="12" fillId="33" borderId="0" xfId="97" applyNumberFormat="1" applyFont="1" applyFill="1" applyAlignment="1">
      <alignment horizontal="left"/>
    </xf>
    <xf numFmtId="164" fontId="15" fillId="33" borderId="0" xfId="97" applyNumberFormat="1" applyFont="1" applyFill="1" applyAlignment="1">
      <alignment horizontal="center"/>
    </xf>
    <xf numFmtId="10" fontId="12" fillId="13" borderId="10" xfId="107" applyNumberFormat="1" applyFont="1" applyFill="1" applyBorder="1" applyAlignment="1">
      <alignment horizontal="right"/>
    </xf>
    <xf numFmtId="0" fontId="15" fillId="53" borderId="0" xfId="98" applyFill="1"/>
    <xf numFmtId="0" fontId="11" fillId="33" borderId="0" xfId="98" applyFont="1" applyFill="1"/>
    <xf numFmtId="0" fontId="78" fillId="33" borderId="0" xfId="0" applyFont="1" applyFill="1"/>
    <xf numFmtId="0" fontId="78" fillId="33" borderId="0" xfId="0" applyFont="1" applyFill="1" applyAlignment="1">
      <alignment horizontal="center" vertical="center"/>
    </xf>
    <xf numFmtId="0" fontId="13" fillId="53" borderId="0" xfId="0" applyFont="1" applyFill="1" applyAlignment="1" applyProtection="1">
      <alignment horizontal="left"/>
      <protection locked="0"/>
    </xf>
    <xf numFmtId="0" fontId="13" fillId="53" borderId="0" xfId="103" applyFont="1" applyFill="1" applyBorder="1"/>
    <xf numFmtId="43" fontId="79" fillId="33" borderId="0" xfId="0" applyNumberFormat="1" applyFont="1" applyFill="1"/>
    <xf numFmtId="43" fontId="78" fillId="33" borderId="0" xfId="0" applyNumberFormat="1" applyFont="1" applyFill="1"/>
    <xf numFmtId="0" fontId="79" fillId="33" borderId="0" xfId="0" applyFont="1" applyFill="1"/>
    <xf numFmtId="0" fontId="77" fillId="33" borderId="0" xfId="0" applyFont="1" applyFill="1"/>
    <xf numFmtId="41" fontId="81" fillId="33" borderId="0" xfId="113" applyNumberFormat="1" applyFont="1" applyFill="1" applyBorder="1"/>
    <xf numFmtId="0" fontId="81" fillId="33" borderId="0" xfId="113" applyFont="1" applyFill="1" applyBorder="1"/>
    <xf numFmtId="0" fontId="82" fillId="33" borderId="0" xfId="0" applyFont="1" applyFill="1"/>
    <xf numFmtId="164" fontId="81" fillId="33" borderId="0" xfId="113" applyNumberFormat="1" applyFont="1" applyFill="1" applyBorder="1"/>
    <xf numFmtId="170" fontId="78" fillId="33" borderId="0" xfId="0" applyNumberFormat="1" applyFont="1" applyFill="1"/>
    <xf numFmtId="174" fontId="0" fillId="0" borderId="0" xfId="59" applyNumberFormat="1" applyFont="1"/>
    <xf numFmtId="43" fontId="69" fillId="7" borderId="10" xfId="59" applyFont="1" applyFill="1" applyBorder="1" applyAlignment="1">
      <alignment horizontal="right"/>
    </xf>
    <xf numFmtId="175" fontId="69" fillId="7" borderId="10" xfId="59" applyNumberFormat="1" applyFont="1" applyFill="1" applyBorder="1" applyAlignment="1">
      <alignment horizontal="right"/>
    </xf>
    <xf numFmtId="0" fontId="69" fillId="7" borderId="10" xfId="102" applyFont="1" applyFill="1" applyBorder="1" applyAlignment="1">
      <alignment horizontal="left"/>
    </xf>
    <xf numFmtId="174" fontId="69" fillId="7" borderId="10" xfId="59" applyNumberFormat="1" applyFont="1" applyFill="1" applyBorder="1" applyAlignment="1">
      <alignment horizontal="right"/>
    </xf>
    <xf numFmtId="0" fontId="93" fillId="0" borderId="0" xfId="0" applyFont="1" applyAlignment="1">
      <alignment horizontal="left" vertical="top"/>
    </xf>
    <xf numFmtId="0" fontId="0" fillId="0" borderId="0" xfId="0" applyAlignment="1">
      <alignment horizontal="center"/>
    </xf>
    <xf numFmtId="0" fontId="24" fillId="37" borderId="0" xfId="93" applyFont="1" applyFill="1" applyAlignment="1">
      <alignment horizontal="left" vertical="center"/>
    </xf>
    <xf numFmtId="0" fontId="0" fillId="0" borderId="0" xfId="0" applyAlignment="1">
      <alignment vertical="center"/>
    </xf>
    <xf numFmtId="174" fontId="0" fillId="0" borderId="0" xfId="0" applyNumberFormat="1"/>
    <xf numFmtId="174" fontId="0" fillId="0" borderId="0" xfId="59" applyNumberFormat="1" applyFont="1" applyFill="1" applyBorder="1" applyAlignment="1"/>
    <xf numFmtId="177" fontId="69" fillId="7" borderId="10" xfId="102" applyNumberFormat="1" applyFont="1" applyFill="1" applyBorder="1" applyAlignment="1">
      <alignment horizontal="right"/>
    </xf>
    <xf numFmtId="14" fontId="15" fillId="0" borderId="0" xfId="92" applyNumberFormat="1" applyFont="1" applyAlignment="1">
      <alignment vertical="top"/>
    </xf>
    <xf numFmtId="1" fontId="69" fillId="33" borderId="0" xfId="92" applyFont="1" applyFill="1"/>
    <xf numFmtId="1" fontId="69" fillId="0" borderId="0" xfId="92" applyFont="1"/>
    <xf numFmtId="0" fontId="10" fillId="0" borderId="0" xfId="0" applyFont="1"/>
    <xf numFmtId="0" fontId="98" fillId="0" borderId="0" xfId="90" applyFont="1"/>
    <xf numFmtId="0" fontId="15" fillId="33" borderId="0" xfId="98" applyFill="1"/>
    <xf numFmtId="0" fontId="15" fillId="9" borderId="0" xfId="98"/>
    <xf numFmtId="0" fontId="99" fillId="0" borderId="44" xfId="0" applyFont="1" applyBorder="1" applyAlignment="1">
      <alignment horizontal="center" vertical="center" wrapText="1"/>
    </xf>
    <xf numFmtId="0" fontId="98" fillId="33" borderId="22" xfId="0" applyFont="1" applyFill="1" applyBorder="1" applyAlignment="1">
      <alignment horizontal="left" vertical="center" wrapText="1" indent="1"/>
    </xf>
    <xf numFmtId="0" fontId="99" fillId="33" borderId="0" xfId="0" applyFont="1" applyFill="1" applyAlignment="1">
      <alignment horizontal="left" vertical="center" wrapText="1" indent="1"/>
    </xf>
    <xf numFmtId="0" fontId="98" fillId="33" borderId="0" xfId="0" applyFont="1" applyFill="1" applyAlignment="1">
      <alignment horizontal="left" vertical="center" wrapText="1" indent="1"/>
    </xf>
    <xf numFmtId="1" fontId="10" fillId="0" borderId="0" xfId="92" applyFont="1" applyAlignment="1">
      <alignment vertical="top"/>
    </xf>
    <xf numFmtId="1" fontId="10" fillId="0" borderId="0" xfId="92" applyFont="1" applyAlignment="1">
      <alignment vertical="top" wrapText="1"/>
    </xf>
    <xf numFmtId="10" fontId="69" fillId="7" borderId="10" xfId="107" applyNumberFormat="1" applyFont="1" applyFill="1" applyBorder="1" applyAlignment="1">
      <alignment horizontal="right"/>
    </xf>
    <xf numFmtId="49" fontId="10" fillId="0" borderId="0" xfId="92" applyNumberFormat="1" applyFont="1" applyAlignment="1">
      <alignment vertical="top"/>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wrapText="1"/>
    </xf>
    <xf numFmtId="49" fontId="10" fillId="7" borderId="10" xfId="59" applyNumberFormat="1" applyFont="1" applyFill="1" applyBorder="1" applyAlignment="1" applyProtection="1">
      <alignment horizontal="right"/>
      <protection locked="0"/>
    </xf>
    <xf numFmtId="0" fontId="10" fillId="7" borderId="10" xfId="59" applyNumberFormat="1" applyFont="1" applyFill="1" applyBorder="1" applyAlignment="1" applyProtection="1">
      <alignment horizontal="right"/>
      <protection locked="0"/>
    </xf>
    <xf numFmtId="0" fontId="69" fillId="7" borderId="25" xfId="97" applyFont="1" applyFill="1" applyBorder="1" applyAlignment="1">
      <alignment horizontal="right" wrapText="1" indent="1"/>
    </xf>
    <xf numFmtId="43" fontId="0" fillId="33" borderId="0" xfId="0" applyNumberFormat="1" applyFill="1"/>
    <xf numFmtId="164" fontId="72" fillId="35" borderId="10" xfId="113" applyNumberFormat="1" applyFont="1" applyFill="1" applyBorder="1"/>
    <xf numFmtId="173" fontId="72" fillId="35" borderId="10" xfId="113" applyNumberFormat="1" applyFont="1" applyFill="1" applyBorder="1"/>
    <xf numFmtId="0" fontId="99" fillId="0" borderId="52" xfId="0" applyFont="1" applyBorder="1" applyAlignment="1">
      <alignment horizontal="center" vertical="center" wrapText="1"/>
    </xf>
    <xf numFmtId="0" fontId="100" fillId="33" borderId="0" xfId="0" applyFont="1" applyFill="1" applyAlignment="1">
      <alignment horizontal="left" vertical="top" wrapText="1"/>
    </xf>
    <xf numFmtId="0" fontId="98" fillId="33" borderId="22" xfId="0" applyFont="1" applyFill="1" applyBorder="1" applyAlignment="1">
      <alignment horizontal="center" vertical="center" wrapText="1"/>
    </xf>
    <xf numFmtId="0" fontId="98" fillId="33" borderId="0" xfId="0" applyFont="1" applyFill="1" applyAlignment="1">
      <alignment horizontal="center" vertical="center" wrapText="1"/>
    </xf>
    <xf numFmtId="0" fontId="10" fillId="0" borderId="0" xfId="0" applyFont="1" applyAlignment="1">
      <alignment vertical="center" wrapText="1"/>
    </xf>
    <xf numFmtId="164" fontId="100" fillId="33" borderId="22" xfId="0" applyNumberFormat="1" applyFont="1" applyFill="1" applyBorder="1" applyAlignment="1">
      <alignment horizontal="right" vertical="center" wrapText="1"/>
    </xf>
    <xf numFmtId="164" fontId="100" fillId="33" borderId="0" xfId="0" applyNumberFormat="1" applyFont="1" applyFill="1" applyAlignment="1">
      <alignment horizontal="right" vertical="center" wrapText="1"/>
    </xf>
    <xf numFmtId="164" fontId="99" fillId="33" borderId="0" xfId="0" applyNumberFormat="1" applyFont="1" applyFill="1" applyAlignment="1">
      <alignment horizontal="right" vertical="center" wrapText="1"/>
    </xf>
    <xf numFmtId="164" fontId="100" fillId="33" borderId="57" xfId="0" applyNumberFormat="1" applyFont="1" applyFill="1" applyBorder="1" applyAlignment="1">
      <alignment horizontal="center" vertical="top" wrapText="1"/>
    </xf>
    <xf numFmtId="164" fontId="100" fillId="33" borderId="36" xfId="0" applyNumberFormat="1" applyFont="1" applyFill="1" applyBorder="1" applyAlignment="1">
      <alignment horizontal="center" vertical="top" wrapText="1"/>
    </xf>
    <xf numFmtId="174" fontId="69" fillId="7" borderId="25" xfId="59" applyNumberFormat="1" applyFont="1" applyFill="1" applyBorder="1" applyAlignment="1">
      <alignment horizontal="center"/>
    </xf>
    <xf numFmtId="0" fontId="10" fillId="0" borderId="0" xfId="0" applyFont="1" applyAlignment="1">
      <alignment vertical="top" wrapText="1"/>
    </xf>
    <xf numFmtId="43" fontId="0" fillId="33" borderId="0" xfId="59" applyFont="1" applyFill="1"/>
    <xf numFmtId="164" fontId="78" fillId="33" borderId="0" xfId="0" applyNumberFormat="1" applyFont="1" applyFill="1"/>
    <xf numFmtId="0" fontId="99" fillId="9" borderId="0" xfId="97" applyFont="1"/>
    <xf numFmtId="0" fontId="99" fillId="9" borderId="0" xfId="97" applyFont="1" applyAlignment="1">
      <alignment wrapText="1"/>
    </xf>
    <xf numFmtId="0" fontId="99" fillId="0" borderId="46" xfId="0" applyFont="1" applyBorder="1" applyAlignment="1">
      <alignment horizontal="center" vertical="center" wrapText="1"/>
    </xf>
    <xf numFmtId="174" fontId="0" fillId="33" borderId="0" xfId="59" applyNumberFormat="1" applyFont="1" applyFill="1"/>
    <xf numFmtId="0" fontId="69" fillId="7" borderId="25" xfId="98" applyFont="1" applyFill="1" applyBorder="1" applyAlignment="1">
      <alignment horizontal="right" wrapText="1" indent="1"/>
    </xf>
    <xf numFmtId="0" fontId="93" fillId="0" borderId="0" xfId="0" applyFont="1"/>
    <xf numFmtId="164" fontId="0" fillId="33" borderId="0" xfId="0" applyNumberFormat="1" applyFill="1"/>
    <xf numFmtId="174" fontId="0" fillId="0" borderId="26" xfId="59" applyNumberFormat="1" applyFont="1" applyBorder="1"/>
    <xf numFmtId="174" fontId="0" fillId="0" borderId="47" xfId="59" applyNumberFormat="1" applyFont="1" applyBorder="1"/>
    <xf numFmtId="174" fontId="0" fillId="0" borderId="26" xfId="59" applyNumberFormat="1" applyFont="1" applyFill="1" applyBorder="1" applyAlignment="1"/>
    <xf numFmtId="174" fontId="0" fillId="0" borderId="47" xfId="59" applyNumberFormat="1" applyFont="1" applyFill="1" applyBorder="1" applyAlignment="1"/>
    <xf numFmtId="174" fontId="0" fillId="0" borderId="47" xfId="0" applyNumberFormat="1" applyBorder="1"/>
    <xf numFmtId="0" fontId="99" fillId="0" borderId="45" xfId="0" applyFont="1" applyBorder="1" applyAlignment="1">
      <alignment horizontal="center" vertical="center" wrapText="1"/>
    </xf>
    <xf numFmtId="0" fontId="93" fillId="0" borderId="0" xfId="0" applyFont="1" applyAlignment="1">
      <alignment horizontal="center"/>
    </xf>
    <xf numFmtId="0" fontId="12" fillId="0" borderId="0" xfId="0" applyFont="1" applyAlignment="1">
      <alignment horizontal="center" wrapText="1"/>
    </xf>
    <xf numFmtId="0" fontId="12" fillId="0" borderId="0" xfId="0" applyFont="1" applyAlignment="1">
      <alignment vertical="top"/>
    </xf>
    <xf numFmtId="0" fontId="93" fillId="0" borderId="0" xfId="0" applyFont="1" applyAlignment="1">
      <alignment horizontal="left" vertical="top" wrapText="1"/>
    </xf>
    <xf numFmtId="0" fontId="94" fillId="0" borderId="0" xfId="160" applyFont="1" applyAlignment="1">
      <alignment horizontal="left" vertical="top"/>
    </xf>
    <xf numFmtId="0" fontId="4" fillId="0" borderId="0" xfId="160"/>
    <xf numFmtId="0" fontId="95" fillId="0" borderId="0" xfId="160" applyFont="1" applyAlignment="1">
      <alignment horizontal="left" vertical="top"/>
    </xf>
    <xf numFmtId="0" fontId="104" fillId="0" borderId="0" xfId="160" applyFont="1" applyAlignment="1">
      <alignment horizontal="center" vertical="top"/>
    </xf>
    <xf numFmtId="0" fontId="96" fillId="54" borderId="49" xfId="160" applyFont="1" applyFill="1" applyBorder="1" applyAlignment="1">
      <alignment horizontal="left" vertical="top"/>
    </xf>
    <xf numFmtId="0" fontId="96" fillId="54" borderId="48" xfId="160" applyFont="1" applyFill="1" applyBorder="1" applyAlignment="1">
      <alignment horizontal="left" vertical="top"/>
    </xf>
    <xf numFmtId="0" fontId="96" fillId="56" borderId="48" xfId="160" applyFont="1" applyFill="1" applyBorder="1" applyAlignment="1">
      <alignment horizontal="left" vertical="top"/>
    </xf>
    <xf numFmtId="14" fontId="96" fillId="56" borderId="48" xfId="160" applyNumberFormat="1" applyFont="1" applyFill="1" applyBorder="1" applyAlignment="1">
      <alignment horizontal="left" vertical="top"/>
    </xf>
    <xf numFmtId="0" fontId="4" fillId="56" borderId="48" xfId="160" applyFill="1" applyBorder="1" applyAlignment="1">
      <alignment horizontal="left" vertical="top"/>
    </xf>
    <xf numFmtId="3" fontId="96" fillId="56" borderId="48" xfId="160" applyNumberFormat="1" applyFont="1" applyFill="1" applyBorder="1" applyAlignment="1">
      <alignment horizontal="right" vertical="top"/>
    </xf>
    <xf numFmtId="3" fontId="96" fillId="56" borderId="48" xfId="160" applyNumberFormat="1" applyFont="1" applyFill="1" applyBorder="1" applyAlignment="1">
      <alignment horizontal="right" vertical="center"/>
    </xf>
    <xf numFmtId="4" fontId="96" fillId="58" borderId="48" xfId="160" applyNumberFormat="1" applyFont="1" applyFill="1" applyBorder="1" applyAlignment="1">
      <alignment horizontal="right" vertical="center"/>
    </xf>
    <xf numFmtId="0" fontId="96" fillId="60" borderId="48" xfId="160" applyFont="1" applyFill="1" applyBorder="1" applyAlignment="1">
      <alignment horizontal="left" vertical="top"/>
    </xf>
    <xf numFmtId="14" fontId="96" fillId="60" borderId="48" xfId="160" applyNumberFormat="1" applyFont="1" applyFill="1" applyBorder="1" applyAlignment="1">
      <alignment horizontal="left" vertical="top"/>
    </xf>
    <xf numFmtId="0" fontId="4" fillId="60" borderId="48" xfId="160" applyFill="1" applyBorder="1" applyAlignment="1">
      <alignment horizontal="left" vertical="top"/>
    </xf>
    <xf numFmtId="3" fontId="96" fillId="60" borderId="48" xfId="160" applyNumberFormat="1" applyFont="1" applyFill="1" applyBorder="1" applyAlignment="1">
      <alignment horizontal="right" vertical="top"/>
    </xf>
    <xf numFmtId="3" fontId="96" fillId="60" borderId="48" xfId="160" applyNumberFormat="1" applyFont="1" applyFill="1" applyBorder="1" applyAlignment="1">
      <alignment horizontal="right" vertical="center"/>
    </xf>
    <xf numFmtId="4" fontId="96" fillId="60" borderId="48" xfId="160" applyNumberFormat="1" applyFont="1" applyFill="1" applyBorder="1" applyAlignment="1">
      <alignment horizontal="right" vertical="center"/>
    </xf>
    <xf numFmtId="4" fontId="96" fillId="58" borderId="0" xfId="160" applyNumberFormat="1" applyFont="1" applyFill="1" applyAlignment="1">
      <alignment horizontal="right" vertical="center"/>
    </xf>
    <xf numFmtId="4" fontId="96" fillId="59" borderId="48" xfId="160" applyNumberFormat="1" applyFont="1" applyFill="1" applyBorder="1" applyAlignment="1">
      <alignment horizontal="right" vertical="center"/>
    </xf>
    <xf numFmtId="4" fontId="96" fillId="60" borderId="65" xfId="160" applyNumberFormat="1" applyFont="1" applyFill="1" applyBorder="1" applyAlignment="1">
      <alignment horizontal="right" vertical="center"/>
    </xf>
    <xf numFmtId="174" fontId="0" fillId="0" borderId="27" xfId="161" applyNumberFormat="1" applyFont="1" applyBorder="1"/>
    <xf numFmtId="174" fontId="0" fillId="0" borderId="0" xfId="161" applyNumberFormat="1" applyFont="1"/>
    <xf numFmtId="174" fontId="4" fillId="0" borderId="0" xfId="160" applyNumberFormat="1"/>
    <xf numFmtId="0" fontId="96" fillId="56" borderId="0" xfId="160" applyFont="1" applyFill="1" applyAlignment="1">
      <alignment horizontal="left" vertical="top"/>
    </xf>
    <xf numFmtId="174" fontId="4" fillId="0" borderId="50" xfId="160" applyNumberFormat="1" applyBorder="1"/>
    <xf numFmtId="174" fontId="0" fillId="0" borderId="0" xfId="161" applyNumberFormat="1" applyFont="1" applyBorder="1"/>
    <xf numFmtId="174" fontId="0" fillId="0" borderId="26" xfId="161" applyNumberFormat="1" applyFont="1" applyBorder="1"/>
    <xf numFmtId="174" fontId="0" fillId="0" borderId="50" xfId="161" applyNumberFormat="1" applyFont="1" applyBorder="1"/>
    <xf numFmtId="0" fontId="94" fillId="0" borderId="0" xfId="160" applyFont="1" applyAlignment="1">
      <alignment horizontal="left" vertical="top" wrapText="1"/>
    </xf>
    <xf numFmtId="0" fontId="95" fillId="0" borderId="0" xfId="160" applyFont="1" applyAlignment="1">
      <alignment horizontal="left" vertical="top" wrapText="1"/>
    </xf>
    <xf numFmtId="0" fontId="4" fillId="0" borderId="0" xfId="160" applyAlignment="1">
      <alignment horizontal="center" vertical="top" wrapText="1"/>
    </xf>
    <xf numFmtId="0" fontId="96" fillId="54" borderId="49" xfId="160" applyFont="1" applyFill="1" applyBorder="1" applyAlignment="1">
      <alignment horizontal="left" vertical="top" wrapText="1"/>
    </xf>
    <xf numFmtId="0" fontId="96" fillId="54" borderId="49" xfId="160" applyFont="1" applyFill="1" applyBorder="1" applyAlignment="1">
      <alignment horizontal="center" vertical="top" wrapText="1"/>
    </xf>
    <xf numFmtId="0" fontId="96" fillId="54" borderId="49" xfId="160" applyFont="1" applyFill="1" applyBorder="1" applyAlignment="1">
      <alignment horizontal="right" vertical="top" wrapText="1"/>
    </xf>
    <xf numFmtId="0" fontId="96" fillId="54" borderId="53" xfId="160" applyFont="1" applyFill="1" applyBorder="1" applyAlignment="1">
      <alignment horizontal="left" vertical="top" wrapText="1"/>
    </xf>
    <xf numFmtId="0" fontId="96" fillId="60" borderId="48" xfId="160" applyFont="1" applyFill="1" applyBorder="1" applyAlignment="1">
      <alignment horizontal="left" vertical="top" wrapText="1"/>
    </xf>
    <xf numFmtId="14" fontId="96" fillId="60" borderId="48" xfId="160" applyNumberFormat="1" applyFont="1" applyFill="1" applyBorder="1" applyAlignment="1">
      <alignment horizontal="left" vertical="top" wrapText="1"/>
    </xf>
    <xf numFmtId="1" fontId="96" fillId="60" borderId="48" xfId="160" applyNumberFormat="1" applyFont="1" applyFill="1" applyBorder="1" applyAlignment="1">
      <alignment horizontal="left" vertical="top" wrapText="1"/>
    </xf>
    <xf numFmtId="0" fontId="96" fillId="60" borderId="48" xfId="160" applyFont="1" applyFill="1" applyBorder="1" applyAlignment="1">
      <alignment horizontal="center" vertical="top" wrapText="1"/>
    </xf>
    <xf numFmtId="0" fontId="4" fillId="60" borderId="48" xfId="160" applyFill="1" applyBorder="1" applyAlignment="1">
      <alignment horizontal="left" vertical="top" wrapText="1"/>
    </xf>
    <xf numFmtId="176" fontId="96" fillId="60" borderId="48" xfId="160" applyNumberFormat="1" applyFont="1" applyFill="1" applyBorder="1" applyAlignment="1">
      <alignment horizontal="right" vertical="top" wrapText="1"/>
    </xf>
    <xf numFmtId="0" fontId="4" fillId="60" borderId="48" xfId="160" applyFill="1" applyBorder="1" applyAlignment="1">
      <alignment horizontal="right" vertical="top" wrapText="1"/>
    </xf>
    <xf numFmtId="0" fontId="96" fillId="60" borderId="54" xfId="160" applyFont="1" applyFill="1" applyBorder="1" applyAlignment="1">
      <alignment horizontal="left" vertical="top" wrapText="1"/>
    </xf>
    <xf numFmtId="0" fontId="96" fillId="58" borderId="48" xfId="160" applyFont="1" applyFill="1" applyBorder="1" applyAlignment="1">
      <alignment horizontal="left" vertical="top" wrapText="1"/>
    </xf>
    <xf numFmtId="14" fontId="96" fillId="58" borderId="48" xfId="160" applyNumberFormat="1" applyFont="1" applyFill="1" applyBorder="1" applyAlignment="1">
      <alignment horizontal="left" vertical="top" wrapText="1"/>
    </xf>
    <xf numFmtId="1" fontId="96" fillId="58" borderId="48" xfId="160" applyNumberFormat="1" applyFont="1" applyFill="1" applyBorder="1" applyAlignment="1">
      <alignment horizontal="left" vertical="top" wrapText="1"/>
    </xf>
    <xf numFmtId="0" fontId="96" fillId="58" borderId="48" xfId="160" applyFont="1" applyFill="1" applyBorder="1" applyAlignment="1">
      <alignment horizontal="center" vertical="top" wrapText="1"/>
    </xf>
    <xf numFmtId="0" fontId="4" fillId="58" borderId="48" xfId="160" applyFill="1" applyBorder="1" applyAlignment="1">
      <alignment horizontal="left" vertical="top" wrapText="1"/>
    </xf>
    <xf numFmtId="176" fontId="96" fillId="58" borderId="48" xfId="160" applyNumberFormat="1" applyFont="1" applyFill="1" applyBorder="1" applyAlignment="1">
      <alignment horizontal="right" vertical="top" wrapText="1"/>
    </xf>
    <xf numFmtId="0" fontId="4" fillId="58" borderId="48" xfId="160" applyFill="1" applyBorder="1" applyAlignment="1">
      <alignment horizontal="right" vertical="top" wrapText="1"/>
    </xf>
    <xf numFmtId="0" fontId="96" fillId="58" borderId="54" xfId="160" applyFont="1" applyFill="1" applyBorder="1" applyAlignment="1">
      <alignment horizontal="left" vertical="top" wrapText="1"/>
    </xf>
    <xf numFmtId="176" fontId="96" fillId="55" borderId="48" xfId="160" applyNumberFormat="1" applyFont="1" applyFill="1" applyBorder="1" applyAlignment="1">
      <alignment horizontal="right" vertical="top" wrapText="1"/>
    </xf>
    <xf numFmtId="0" fontId="97" fillId="57" borderId="48" xfId="160" applyFont="1" applyFill="1" applyBorder="1" applyAlignment="1">
      <alignment horizontal="left" vertical="top" wrapText="1"/>
    </xf>
    <xf numFmtId="0" fontId="4" fillId="57" borderId="48" xfId="160" applyFill="1" applyBorder="1" applyAlignment="1">
      <alignment horizontal="left" vertical="top" wrapText="1"/>
    </xf>
    <xf numFmtId="0" fontId="4" fillId="57" borderId="48" xfId="160" applyFill="1" applyBorder="1" applyAlignment="1">
      <alignment horizontal="right" vertical="top" wrapText="1"/>
    </xf>
    <xf numFmtId="176" fontId="97" fillId="57" borderId="48" xfId="160" applyNumberFormat="1" applyFont="1" applyFill="1" applyBorder="1" applyAlignment="1">
      <alignment horizontal="right" vertical="top" wrapText="1"/>
    </xf>
    <xf numFmtId="0" fontId="4" fillId="57" borderId="54" xfId="160" applyFill="1" applyBorder="1" applyAlignment="1">
      <alignment horizontal="left" vertical="top" wrapText="1"/>
    </xf>
    <xf numFmtId="0" fontId="4" fillId="0" borderId="0" xfId="160" applyAlignment="1">
      <alignment horizontal="left" vertical="top" wrapText="1"/>
    </xf>
    <xf numFmtId="0" fontId="97" fillId="0" borderId="0" xfId="160" applyFont="1" applyAlignment="1">
      <alignment horizontal="center" vertical="top" wrapText="1"/>
    </xf>
    <xf numFmtId="176" fontId="4" fillId="0" borderId="0" xfId="160" applyNumberFormat="1"/>
    <xf numFmtId="176" fontId="4" fillId="0" borderId="27" xfId="160" applyNumberFormat="1" applyBorder="1"/>
    <xf numFmtId="178" fontId="4" fillId="0" borderId="50" xfId="160" applyNumberFormat="1" applyBorder="1"/>
    <xf numFmtId="0" fontId="4" fillId="61" borderId="0" xfId="160" applyFill="1"/>
    <xf numFmtId="0" fontId="4" fillId="55" borderId="0" xfId="160" applyFill="1"/>
    <xf numFmtId="0" fontId="3" fillId="0" borderId="0" xfId="160" applyFont="1"/>
    <xf numFmtId="174" fontId="4" fillId="0" borderId="0" xfId="59" applyNumberFormat="1" applyFont="1"/>
    <xf numFmtId="0" fontId="105" fillId="9" borderId="0" xfId="95" applyFont="1"/>
    <xf numFmtId="0" fontId="96" fillId="55" borderId="48" xfId="160" applyFont="1" applyFill="1" applyBorder="1" applyAlignment="1">
      <alignment horizontal="left" vertical="top"/>
    </xf>
    <xf numFmtId="14" fontId="96" fillId="55" borderId="48" xfId="160" applyNumberFormat="1" applyFont="1" applyFill="1" applyBorder="1" applyAlignment="1">
      <alignment horizontal="left" vertical="top"/>
    </xf>
    <xf numFmtId="0" fontId="4" fillId="55" borderId="48" xfId="160" applyFill="1" applyBorder="1" applyAlignment="1">
      <alignment horizontal="left" vertical="top"/>
    </xf>
    <xf numFmtId="3" fontId="96" fillId="55" borderId="48" xfId="160" applyNumberFormat="1" applyFont="1" applyFill="1" applyBorder="1" applyAlignment="1">
      <alignment horizontal="right" vertical="top"/>
    </xf>
    <xf numFmtId="3" fontId="96" fillId="55" borderId="48" xfId="160" applyNumberFormat="1" applyFont="1" applyFill="1" applyBorder="1" applyAlignment="1">
      <alignment horizontal="right" vertical="center"/>
    </xf>
    <xf numFmtId="4" fontId="96" fillId="55" borderId="48" xfId="160" applyNumberFormat="1" applyFont="1" applyFill="1" applyBorder="1" applyAlignment="1">
      <alignment horizontal="right" vertical="center"/>
    </xf>
    <xf numFmtId="164" fontId="10" fillId="9" borderId="0" xfId="97" applyNumberFormat="1"/>
    <xf numFmtId="174" fontId="10" fillId="9" borderId="0" xfId="59" applyNumberFormat="1" applyFill="1"/>
    <xf numFmtId="174" fontId="10" fillId="9" borderId="0" xfId="97" applyNumberFormat="1"/>
    <xf numFmtId="174" fontId="69" fillId="7" borderId="10" xfId="59" applyNumberFormat="1" applyFont="1" applyFill="1" applyBorder="1" applyAlignment="1">
      <alignment horizontal="right" vertical="top"/>
    </xf>
    <xf numFmtId="0" fontId="69" fillId="7" borderId="10" xfId="102" applyFont="1" applyFill="1" applyBorder="1" applyAlignment="1">
      <alignment horizontal="left" vertical="top" wrapText="1"/>
    </xf>
    <xf numFmtId="164" fontId="69" fillId="7" borderId="10" xfId="59" applyNumberFormat="1" applyFont="1" applyFill="1" applyBorder="1" applyAlignment="1">
      <alignment horizontal="left" vertical="top"/>
    </xf>
    <xf numFmtId="0" fontId="69" fillId="7" borderId="10" xfId="102" applyFont="1" applyFill="1" applyBorder="1" applyAlignment="1">
      <alignment horizontal="center"/>
    </xf>
    <xf numFmtId="0" fontId="69" fillId="7" borderId="10" xfId="102" applyFont="1" applyFill="1" applyBorder="1" applyAlignment="1">
      <alignment horizontal="center" vertical="top"/>
    </xf>
    <xf numFmtId="14" fontId="69" fillId="7" borderId="10" xfId="100" applyNumberFormat="1" applyFont="1" applyFill="1" applyBorder="1" applyAlignment="1">
      <alignment horizontal="center"/>
    </xf>
    <xf numFmtId="0" fontId="22" fillId="7" borderId="11" xfId="72" applyFill="1" applyBorder="1" applyAlignment="1" applyProtection="1">
      <alignment horizontal="left"/>
      <protection locked="0"/>
    </xf>
    <xf numFmtId="0" fontId="69" fillId="7" borderId="27" xfId="97" applyFont="1" applyFill="1" applyBorder="1" applyAlignment="1" applyProtection="1">
      <alignment horizontal="left"/>
      <protection locked="0"/>
    </xf>
    <xf numFmtId="0" fontId="69" fillId="7" borderId="25" xfId="97" applyFont="1" applyFill="1" applyBorder="1" applyAlignment="1" applyProtection="1">
      <alignment horizontal="left"/>
      <protection locked="0"/>
    </xf>
    <xf numFmtId="0" fontId="19" fillId="36" borderId="0" xfId="97" applyFont="1" applyFill="1" applyAlignment="1">
      <alignment horizontal="right" indent="1"/>
    </xf>
    <xf numFmtId="0" fontId="19" fillId="36" borderId="34" xfId="97" applyFont="1" applyFill="1" applyBorder="1" applyAlignment="1">
      <alignment horizontal="right" indent="1"/>
    </xf>
    <xf numFmtId="0" fontId="69" fillId="7" borderId="10" xfId="97" applyFont="1" applyFill="1" applyBorder="1" applyAlignment="1" applyProtection="1">
      <alignment horizontal="left"/>
      <protection locked="0"/>
    </xf>
    <xf numFmtId="0" fontId="69" fillId="7" borderId="11" xfId="97" applyFont="1" applyFill="1" applyBorder="1" applyAlignment="1" applyProtection="1">
      <alignment horizontal="left"/>
      <protection locked="0"/>
    </xf>
    <xf numFmtId="0" fontId="69" fillId="7" borderId="11" xfId="97" quotePrefix="1" applyFont="1" applyFill="1" applyBorder="1" applyAlignment="1" applyProtection="1">
      <alignment horizontal="left"/>
      <protection locked="0"/>
    </xf>
    <xf numFmtId="0" fontId="69" fillId="7" borderId="27" xfId="97" quotePrefix="1" applyFont="1" applyFill="1" applyBorder="1" applyAlignment="1" applyProtection="1">
      <alignment horizontal="left"/>
      <protection locked="0"/>
    </xf>
    <xf numFmtId="0" fontId="69" fillId="7" borderId="25" xfId="97" quotePrefix="1" applyFont="1" applyFill="1" applyBorder="1" applyAlignment="1" applyProtection="1">
      <alignment horizontal="left"/>
      <protection locked="0"/>
    </xf>
    <xf numFmtId="0" fontId="13" fillId="9" borderId="31" xfId="95" applyFont="1" applyBorder="1" applyProtection="1">
      <protection locked="0"/>
    </xf>
    <xf numFmtId="0" fontId="10" fillId="9" borderId="12" xfId="95" applyBorder="1"/>
    <xf numFmtId="0" fontId="10" fillId="9" borderId="14" xfId="95" applyBorder="1"/>
    <xf numFmtId="0" fontId="89" fillId="7" borderId="27" xfId="95" applyFont="1" applyFill="1" applyBorder="1"/>
    <xf numFmtId="0" fontId="69" fillId="7" borderId="27" xfId="94" applyFont="1" applyFill="1" applyBorder="1"/>
    <xf numFmtId="0" fontId="69" fillId="7" borderId="25" xfId="94" applyFont="1" applyFill="1" applyBorder="1"/>
    <xf numFmtId="14" fontId="89" fillId="7" borderId="27" xfId="95" applyNumberFormat="1" applyFont="1" applyFill="1" applyBorder="1"/>
    <xf numFmtId="14" fontId="69" fillId="7" borderId="27" xfId="94" applyNumberFormat="1" applyFont="1" applyFill="1" applyBorder="1"/>
    <xf numFmtId="14" fontId="69" fillId="7" borderId="25" xfId="94" applyNumberFormat="1" applyFont="1" applyFill="1" applyBorder="1"/>
    <xf numFmtId="0" fontId="74" fillId="36" borderId="11" xfId="95" applyFont="1" applyFill="1" applyBorder="1" applyAlignment="1">
      <alignment horizontal="left" vertical="top" wrapText="1" indent="1"/>
    </xf>
    <xf numFmtId="0" fontId="74" fillId="36" borderId="25" xfId="95" applyFont="1" applyFill="1" applyBorder="1" applyAlignment="1">
      <alignment horizontal="left" vertical="top" wrapText="1" indent="1"/>
    </xf>
    <xf numFmtId="0" fontId="89" fillId="7" borderId="27" xfId="95" applyFont="1" applyFill="1" applyBorder="1" applyAlignment="1">
      <alignment horizontal="left" vertical="center"/>
    </xf>
    <xf numFmtId="0" fontId="69" fillId="7" borderId="27" xfId="94" applyFont="1" applyFill="1" applyBorder="1" applyAlignment="1">
      <alignment horizontal="left" vertical="center"/>
    </xf>
    <xf numFmtId="0" fontId="69" fillId="7" borderId="25" xfId="94" applyFont="1" applyFill="1" applyBorder="1" applyAlignment="1">
      <alignment horizontal="left" vertical="center"/>
    </xf>
    <xf numFmtId="0" fontId="74" fillId="36" borderId="11" xfId="95" applyFont="1" applyFill="1" applyBorder="1" applyAlignment="1">
      <alignment horizontal="left" vertical="top" wrapText="1"/>
    </xf>
    <xf numFmtId="0" fontId="74" fillId="36" borderId="27" xfId="95" applyFont="1" applyFill="1" applyBorder="1" applyAlignment="1">
      <alignment horizontal="left" vertical="top" wrapText="1"/>
    </xf>
    <xf numFmtId="0" fontId="74" fillId="36" borderId="25" xfId="95" applyFont="1" applyFill="1" applyBorder="1" applyAlignment="1">
      <alignment horizontal="left" vertical="top" wrapText="1"/>
    </xf>
    <xf numFmtId="0" fontId="89" fillId="7" borderId="27" xfId="95" applyFont="1" applyFill="1" applyBorder="1" applyAlignment="1">
      <alignment horizontal="left" vertical="center" wrapText="1"/>
    </xf>
    <xf numFmtId="0" fontId="69" fillId="7" borderId="27" xfId="94" applyFont="1" applyFill="1" applyBorder="1" applyAlignment="1">
      <alignment horizontal="left" vertical="center" wrapText="1"/>
    </xf>
    <xf numFmtId="0" fontId="69" fillId="7" borderId="25" xfId="94" applyFont="1" applyFill="1" applyBorder="1" applyAlignment="1">
      <alignment horizontal="left" vertical="center" wrapText="1"/>
    </xf>
    <xf numFmtId="0" fontId="15" fillId="0" borderId="0" xfId="95" applyFont="1" applyFill="1"/>
    <xf numFmtId="0" fontId="10" fillId="9" borderId="0" xfId="95"/>
    <xf numFmtId="0" fontId="89" fillId="7" borderId="10" xfId="95" applyFont="1" applyFill="1" applyBorder="1"/>
    <xf numFmtId="0" fontId="69" fillId="7" borderId="10" xfId="95" applyFont="1" applyFill="1" applyBorder="1"/>
    <xf numFmtId="0" fontId="18" fillId="0" borderId="0" xfId="95" applyFont="1" applyFill="1"/>
    <xf numFmtId="0" fontId="10" fillId="0" borderId="0" xfId="94" applyFill="1"/>
    <xf numFmtId="0" fontId="24" fillId="37" borderId="0" xfId="93" applyFont="1" applyFill="1" applyAlignment="1">
      <alignment horizontal="left" vertical="center"/>
    </xf>
    <xf numFmtId="0" fontId="12" fillId="48" borderId="10" xfId="112" applyNumberFormat="1" applyFont="1" applyFill="1" applyBorder="1" applyAlignment="1">
      <alignment horizontal="center" vertical="center"/>
    </xf>
    <xf numFmtId="0" fontId="12" fillId="49" borderId="10" xfId="112" applyNumberFormat="1" applyFont="1" applyFill="1" applyBorder="1" applyAlignment="1">
      <alignment horizontal="center" vertical="center"/>
    </xf>
    <xf numFmtId="0" fontId="10" fillId="9" borderId="0" xfId="97" applyAlignment="1">
      <alignment horizontal="left" wrapText="1"/>
    </xf>
    <xf numFmtId="0" fontId="13" fillId="0" borderId="0" xfId="99" applyFont="1" applyFill="1" applyAlignment="1">
      <alignment horizontal="left" vertical="center"/>
    </xf>
    <xf numFmtId="2" fontId="45" fillId="36" borderId="11" xfId="97" applyNumberFormat="1" applyFont="1" applyFill="1" applyBorder="1" applyAlignment="1">
      <alignment horizontal="center" vertical="center" wrapText="1"/>
    </xf>
    <xf numFmtId="2" fontId="45" fillId="36" borderId="27" xfId="97" applyNumberFormat="1" applyFont="1" applyFill="1" applyBorder="1" applyAlignment="1">
      <alignment horizontal="center" vertical="center" wrapText="1"/>
    </xf>
    <xf numFmtId="2" fontId="45" fillId="36" borderId="25" xfId="97" applyNumberFormat="1" applyFont="1" applyFill="1" applyBorder="1" applyAlignment="1">
      <alignment horizontal="center" vertical="center" wrapText="1"/>
    </xf>
    <xf numFmtId="0" fontId="11" fillId="0" borderId="0" xfId="97" applyFont="1" applyFill="1" applyAlignment="1">
      <alignment horizontal="left"/>
    </xf>
    <xf numFmtId="0" fontId="11" fillId="0" borderId="0" xfId="97" applyFont="1" applyFill="1"/>
    <xf numFmtId="168" fontId="19" fillId="36" borderId="11" xfId="97" quotePrefix="1" applyNumberFormat="1" applyFont="1" applyFill="1" applyBorder="1" applyAlignment="1">
      <alignment horizontal="right" vertical="center" wrapText="1"/>
    </xf>
    <xf numFmtId="168" fontId="19" fillId="36" borderId="25" xfId="97" quotePrefix="1" applyNumberFormat="1" applyFont="1" applyFill="1" applyBorder="1" applyAlignment="1">
      <alignment horizontal="right" vertical="center" wrapText="1"/>
    </xf>
    <xf numFmtId="0" fontId="11" fillId="9" borderId="0" xfId="100" applyFont="1"/>
    <xf numFmtId="0" fontId="13" fillId="45" borderId="0" xfId="0" applyFont="1" applyFill="1" applyAlignment="1">
      <alignment horizontal="left" vertical="top" wrapText="1"/>
    </xf>
    <xf numFmtId="0" fontId="10" fillId="9" borderId="30" xfId="98" applyFont="1" applyBorder="1" applyAlignment="1">
      <alignment vertical="center" wrapText="1"/>
    </xf>
    <xf numFmtId="0" fontId="10" fillId="9" borderId="0" xfId="98" applyFont="1" applyAlignment="1">
      <alignment vertical="center" wrapText="1"/>
    </xf>
    <xf numFmtId="0" fontId="11" fillId="9" borderId="0" xfId="97" applyFont="1"/>
    <xf numFmtId="0" fontId="13" fillId="45" borderId="0" xfId="0" applyFont="1" applyFill="1" applyAlignment="1">
      <alignment horizontal="center" wrapText="1"/>
    </xf>
    <xf numFmtId="0" fontId="45" fillId="31" borderId="27" xfId="100" applyFont="1" applyFill="1" applyBorder="1" applyAlignment="1">
      <alignment horizontal="right"/>
    </xf>
    <xf numFmtId="0" fontId="45" fillId="31" borderId="25" xfId="100" applyFont="1" applyFill="1" applyBorder="1" applyAlignment="1">
      <alignment horizontal="right"/>
    </xf>
    <xf numFmtId="49" fontId="45" fillId="36" borderId="30" xfId="102" applyNumberFormat="1" applyFont="1" applyFill="1" applyBorder="1" applyAlignment="1">
      <alignment horizontal="center" vertical="center" wrapText="1"/>
    </xf>
    <xf numFmtId="49" fontId="45" fillId="36" borderId="0" xfId="102" applyNumberFormat="1" applyFont="1" applyFill="1" applyAlignment="1">
      <alignment horizontal="center" vertical="center" wrapText="1"/>
    </xf>
    <xf numFmtId="49" fontId="80" fillId="43" borderId="29" xfId="100" applyNumberFormat="1" applyFont="1" applyFill="1" applyBorder="1" applyAlignment="1">
      <alignment horizontal="center" vertical="center" wrapText="1"/>
    </xf>
    <xf numFmtId="49" fontId="80" fillId="43" borderId="26" xfId="100" applyNumberFormat="1" applyFont="1" applyFill="1" applyBorder="1" applyAlignment="1">
      <alignment horizontal="center" vertical="center" wrapText="1"/>
    </xf>
    <xf numFmtId="49" fontId="80" fillId="43" borderId="35" xfId="100" applyNumberFormat="1" applyFont="1" applyFill="1" applyBorder="1" applyAlignment="1">
      <alignment horizontal="center" vertical="center" wrapText="1"/>
    </xf>
    <xf numFmtId="0" fontId="57" fillId="50" borderId="10" xfId="0" applyFont="1" applyFill="1" applyBorder="1" applyAlignment="1" applyProtection="1">
      <alignment horizontal="center"/>
      <protection locked="0"/>
    </xf>
    <xf numFmtId="0" fontId="57" fillId="45" borderId="10" xfId="0" applyFont="1" applyFill="1" applyBorder="1" applyAlignment="1" applyProtection="1">
      <alignment horizontal="center"/>
      <protection locked="0"/>
    </xf>
    <xf numFmtId="0" fontId="10" fillId="9" borderId="0" xfId="97"/>
    <xf numFmtId="49" fontId="80" fillId="42" borderId="11" xfId="100" applyNumberFormat="1" applyFont="1" applyFill="1" applyBorder="1" applyAlignment="1">
      <alignment horizontal="center" vertical="center" wrapText="1"/>
    </xf>
    <xf numFmtId="49" fontId="80" fillId="42" borderId="27" xfId="100" applyNumberFormat="1" applyFont="1" applyFill="1" applyBorder="1" applyAlignment="1">
      <alignment horizontal="center" vertical="center" wrapText="1"/>
    </xf>
    <xf numFmtId="49" fontId="80" fillId="42" borderId="25" xfId="100" applyNumberFormat="1" applyFont="1" applyFill="1" applyBorder="1" applyAlignment="1">
      <alignment horizontal="center" vertical="center" wrapText="1"/>
    </xf>
    <xf numFmtId="49" fontId="80" fillId="43" borderId="11" xfId="100" applyNumberFormat="1" applyFont="1" applyFill="1" applyBorder="1" applyAlignment="1">
      <alignment horizontal="center" vertical="center" wrapText="1"/>
    </xf>
    <xf numFmtId="49" fontId="80" fillId="43" borderId="27" xfId="100" applyNumberFormat="1" applyFont="1" applyFill="1" applyBorder="1" applyAlignment="1">
      <alignment horizontal="center" vertical="center" wrapText="1"/>
    </xf>
    <xf numFmtId="49" fontId="80" fillId="43" borderId="25" xfId="100" applyNumberFormat="1" applyFont="1" applyFill="1" applyBorder="1" applyAlignment="1">
      <alignment horizontal="center" vertical="center" wrapText="1"/>
    </xf>
    <xf numFmtId="49" fontId="45" fillId="36" borderId="28" xfId="100" applyNumberFormat="1" applyFont="1" applyFill="1" applyBorder="1" applyAlignment="1">
      <alignment horizontal="center" vertical="center" wrapText="1"/>
    </xf>
    <xf numFmtId="49" fontId="45" fillId="36" borderId="32" xfId="100" applyNumberFormat="1" applyFont="1" applyFill="1" applyBorder="1" applyAlignment="1">
      <alignment horizontal="center" vertical="center" wrapText="1"/>
    </xf>
    <xf numFmtId="49" fontId="45" fillId="36" borderId="24" xfId="100" applyNumberFormat="1" applyFont="1" applyFill="1" applyBorder="1" applyAlignment="1">
      <alignment horizontal="center" vertical="center" wrapText="1"/>
    </xf>
    <xf numFmtId="49" fontId="73" fillId="36" borderId="28" xfId="100" applyNumberFormat="1" applyFont="1" applyFill="1" applyBorder="1" applyAlignment="1">
      <alignment horizontal="center" vertical="center" wrapText="1"/>
    </xf>
    <xf numFmtId="49" fontId="73" fillId="36" borderId="32" xfId="100" applyNumberFormat="1" applyFont="1" applyFill="1" applyBorder="1" applyAlignment="1">
      <alignment horizontal="center" vertical="center" wrapText="1"/>
    </xf>
    <xf numFmtId="49" fontId="73" fillId="36" borderId="24" xfId="100" applyNumberFormat="1" applyFont="1" applyFill="1" applyBorder="1" applyAlignment="1">
      <alignment horizontal="center" vertical="center" wrapText="1"/>
    </xf>
    <xf numFmtId="49" fontId="80" fillId="51" borderId="30" xfId="100" applyNumberFormat="1" applyFont="1" applyFill="1" applyBorder="1" applyAlignment="1">
      <alignment horizontal="center" vertical="center" wrapText="1"/>
    </xf>
    <xf numFmtId="49" fontId="80" fillId="51" borderId="0" xfId="100" applyNumberFormat="1" applyFont="1" applyFill="1" applyAlignment="1">
      <alignment horizontal="center" vertical="center" wrapText="1"/>
    </xf>
    <xf numFmtId="49" fontId="80" fillId="51" borderId="34" xfId="100" applyNumberFormat="1" applyFont="1" applyFill="1" applyBorder="1" applyAlignment="1">
      <alignment horizontal="center" vertical="center" wrapText="1"/>
    </xf>
    <xf numFmtId="49" fontId="80" fillId="51" borderId="29" xfId="100" applyNumberFormat="1" applyFont="1" applyFill="1" applyBorder="1" applyAlignment="1">
      <alignment horizontal="center" vertical="center" wrapText="1"/>
    </xf>
    <xf numFmtId="49" fontId="80" fillId="51" borderId="26" xfId="100" applyNumberFormat="1" applyFont="1" applyFill="1" applyBorder="1" applyAlignment="1">
      <alignment horizontal="center" vertical="center" wrapText="1"/>
    </xf>
    <xf numFmtId="49" fontId="80" fillId="51" borderId="35" xfId="100" applyNumberFormat="1" applyFont="1" applyFill="1" applyBorder="1" applyAlignment="1">
      <alignment horizontal="center" vertical="center" wrapText="1"/>
    </xf>
    <xf numFmtId="49" fontId="80" fillId="52" borderId="33" xfId="100" applyNumberFormat="1" applyFont="1" applyFill="1" applyBorder="1" applyAlignment="1">
      <alignment horizontal="center" vertical="center" wrapText="1"/>
    </xf>
    <xf numFmtId="49" fontId="80" fillId="52" borderId="36" xfId="100" applyNumberFormat="1" applyFont="1" applyFill="1" applyBorder="1" applyAlignment="1">
      <alignment horizontal="center" vertical="center" wrapText="1"/>
    </xf>
    <xf numFmtId="49" fontId="80" fillId="52" borderId="37" xfId="100" applyNumberFormat="1" applyFont="1" applyFill="1" applyBorder="1" applyAlignment="1">
      <alignment horizontal="center" vertical="center" wrapText="1"/>
    </xf>
    <xf numFmtId="49" fontId="80" fillId="52" borderId="29" xfId="100" applyNumberFormat="1" applyFont="1" applyFill="1" applyBorder="1" applyAlignment="1">
      <alignment horizontal="center" vertical="center" wrapText="1"/>
    </xf>
    <xf numFmtId="49" fontId="80" fillId="52" borderId="26" xfId="100" applyNumberFormat="1" applyFont="1" applyFill="1" applyBorder="1" applyAlignment="1">
      <alignment horizontal="center" vertical="center" wrapText="1"/>
    </xf>
    <xf numFmtId="49" fontId="73" fillId="36" borderId="11" xfId="100" applyNumberFormat="1" applyFont="1" applyFill="1" applyBorder="1" applyAlignment="1">
      <alignment horizontal="center" vertical="center" wrapText="1"/>
    </xf>
    <xf numFmtId="49" fontId="73" fillId="36" borderId="27" xfId="100" applyNumberFormat="1" applyFont="1" applyFill="1" applyBorder="1" applyAlignment="1">
      <alignment horizontal="center" vertical="center" wrapText="1"/>
    </xf>
    <xf numFmtId="49" fontId="73" fillId="36" borderId="25" xfId="100" applyNumberFormat="1" applyFont="1" applyFill="1" applyBorder="1" applyAlignment="1">
      <alignment horizontal="center" vertical="center" wrapText="1"/>
    </xf>
    <xf numFmtId="49" fontId="80" fillId="42" borderId="29" xfId="100" applyNumberFormat="1" applyFont="1" applyFill="1" applyBorder="1" applyAlignment="1">
      <alignment horizontal="center" vertical="center" wrapText="1"/>
    </xf>
    <xf numFmtId="49" fontId="80" fillId="42" borderId="26" xfId="100" applyNumberFormat="1" applyFont="1" applyFill="1" applyBorder="1" applyAlignment="1">
      <alignment horizontal="center" vertical="center" wrapText="1"/>
    </xf>
    <xf numFmtId="49" fontId="80" fillId="42" borderId="35" xfId="100" applyNumberFormat="1" applyFont="1" applyFill="1" applyBorder="1" applyAlignment="1">
      <alignment horizontal="center" vertical="center" wrapText="1"/>
    </xf>
    <xf numFmtId="0" fontId="69" fillId="7" borderId="10" xfId="97" applyFont="1" applyFill="1" applyBorder="1" applyAlignment="1">
      <alignment horizontal="left" indent="1"/>
    </xf>
    <xf numFmtId="168" fontId="45" fillId="36" borderId="11" xfId="97" quotePrefix="1" applyNumberFormat="1" applyFont="1" applyFill="1" applyBorder="1" applyAlignment="1">
      <alignment horizontal="left" vertical="center" wrapText="1"/>
    </xf>
    <xf numFmtId="168" fontId="45" fillId="36" borderId="27" xfId="97" quotePrefix="1" applyNumberFormat="1" applyFont="1" applyFill="1" applyBorder="1" applyAlignment="1">
      <alignment horizontal="left" vertical="center" wrapText="1"/>
    </xf>
    <xf numFmtId="168" fontId="45" fillId="36" borderId="25" xfId="97" quotePrefix="1" applyNumberFormat="1" applyFont="1" applyFill="1" applyBorder="1" applyAlignment="1">
      <alignment horizontal="left" vertical="center" wrapText="1"/>
    </xf>
    <xf numFmtId="0" fontId="69" fillId="7" borderId="11" xfId="102" applyFont="1" applyFill="1" applyBorder="1" applyAlignment="1">
      <alignment horizontal="left"/>
    </xf>
    <xf numFmtId="0" fontId="69" fillId="7" borderId="27" xfId="102" applyFont="1" applyFill="1" applyBorder="1" applyAlignment="1">
      <alignment horizontal="left"/>
    </xf>
    <xf numFmtId="0" fontId="69" fillId="7" borderId="25" xfId="102" applyFont="1" applyFill="1" applyBorder="1" applyAlignment="1">
      <alignment horizontal="left"/>
    </xf>
    <xf numFmtId="0" fontId="99" fillId="33" borderId="42" xfId="0" applyFont="1" applyFill="1" applyBorder="1" applyAlignment="1">
      <alignment horizontal="left" vertical="top" wrapText="1"/>
    </xf>
    <xf numFmtId="0" fontId="99" fillId="33" borderId="43" xfId="0" applyFont="1" applyFill="1" applyBorder="1" applyAlignment="1">
      <alignment horizontal="left" vertical="top" wrapText="1"/>
    </xf>
    <xf numFmtId="0" fontId="99" fillId="33" borderId="51" xfId="0" applyFont="1" applyFill="1" applyBorder="1" applyAlignment="1">
      <alignment horizontal="left" vertical="top" wrapText="1"/>
    </xf>
    <xf numFmtId="0" fontId="99" fillId="33" borderId="31" xfId="0" applyFont="1" applyFill="1" applyBorder="1" applyAlignment="1">
      <alignment horizontal="left" vertical="top" wrapText="1"/>
    </xf>
    <xf numFmtId="0" fontId="99" fillId="33" borderId="12" xfId="0" applyFont="1" applyFill="1" applyBorder="1" applyAlignment="1">
      <alignment horizontal="left" vertical="top" wrapText="1"/>
    </xf>
    <xf numFmtId="0" fontId="99" fillId="33" borderId="14" xfId="0" applyFont="1" applyFill="1" applyBorder="1" applyAlignment="1">
      <alignment horizontal="left" vertical="top" wrapText="1"/>
    </xf>
    <xf numFmtId="0" fontId="99" fillId="33" borderId="15" xfId="0" applyFont="1" applyFill="1" applyBorder="1" applyAlignment="1">
      <alignment horizontal="left" vertical="center" wrapText="1" indent="1"/>
    </xf>
    <xf numFmtId="0" fontId="99" fillId="33" borderId="0" xfId="0" applyFont="1" applyFill="1" applyAlignment="1">
      <alignment horizontal="left" vertical="center" wrapText="1"/>
    </xf>
    <xf numFmtId="0" fontId="99" fillId="33" borderId="15" xfId="0" applyFont="1" applyFill="1" applyBorder="1" applyAlignment="1">
      <alignment horizontal="left" vertical="center" wrapText="1"/>
    </xf>
    <xf numFmtId="0" fontId="99" fillId="33" borderId="22" xfId="0" applyFont="1" applyFill="1" applyBorder="1" applyAlignment="1">
      <alignment horizontal="left" vertical="top" wrapText="1"/>
    </xf>
    <xf numFmtId="0" fontId="99" fillId="33" borderId="0" xfId="0" applyFont="1" applyFill="1" applyAlignment="1">
      <alignment horizontal="left" vertical="top" wrapText="1"/>
    </xf>
    <xf numFmtId="0" fontId="99" fillId="33" borderId="15" xfId="0" applyFont="1" applyFill="1" applyBorder="1" applyAlignment="1">
      <alignment horizontal="left" vertical="top" wrapText="1"/>
    </xf>
    <xf numFmtId="0" fontId="98" fillId="0" borderId="12" xfId="0" applyFont="1" applyBorder="1" applyAlignment="1">
      <alignment horizontal="left" vertical="top" wrapText="1"/>
    </xf>
    <xf numFmtId="0" fontId="98" fillId="0" borderId="14" xfId="0" applyFont="1" applyBorder="1" applyAlignment="1">
      <alignment horizontal="left" vertical="top" wrapText="1"/>
    </xf>
    <xf numFmtId="0" fontId="100" fillId="33" borderId="23" xfId="0" applyFont="1" applyFill="1" applyBorder="1" applyAlignment="1">
      <alignment horizontal="left" vertical="top" wrapText="1"/>
    </xf>
    <xf numFmtId="0" fontId="100" fillId="33" borderId="13" xfId="0" applyFont="1" applyFill="1" applyBorder="1" applyAlignment="1">
      <alignment horizontal="left" vertical="top" wrapText="1"/>
    </xf>
    <xf numFmtId="0" fontId="100" fillId="33" borderId="16" xfId="0" applyFont="1" applyFill="1" applyBorder="1" applyAlignment="1">
      <alignment horizontal="left" vertical="top" wrapText="1"/>
    </xf>
    <xf numFmtId="0" fontId="99" fillId="0" borderId="45" xfId="0" applyFont="1" applyBorder="1" applyAlignment="1">
      <alignment horizontal="center" vertical="center" wrapText="1"/>
    </xf>
    <xf numFmtId="0" fontId="99" fillId="0" borderId="55" xfId="0" applyFont="1" applyBorder="1" applyAlignment="1">
      <alignment horizontal="center" vertical="center" wrapText="1"/>
    </xf>
    <xf numFmtId="0" fontId="99" fillId="33" borderId="58" xfId="0" applyFont="1" applyFill="1" applyBorder="1" applyAlignment="1">
      <alignment horizontal="left" vertical="top" wrapText="1"/>
    </xf>
    <xf numFmtId="0" fontId="99" fillId="33" borderId="27" xfId="0" applyFont="1" applyFill="1" applyBorder="1" applyAlignment="1">
      <alignment horizontal="left" vertical="top" wrapText="1"/>
    </xf>
    <xf numFmtId="0" fontId="99" fillId="33" borderId="59" xfId="0" applyFont="1" applyFill="1" applyBorder="1" applyAlignment="1">
      <alignment horizontal="left" vertical="top" wrapText="1"/>
    </xf>
    <xf numFmtId="0" fontId="99" fillId="33" borderId="63" xfId="0" applyFont="1" applyFill="1" applyBorder="1" applyAlignment="1">
      <alignment horizontal="left" vertical="top" wrapText="1"/>
    </xf>
    <xf numFmtId="0" fontId="99" fillId="33" borderId="41" xfId="0" applyFont="1" applyFill="1" applyBorder="1" applyAlignment="1">
      <alignment horizontal="left" vertical="top" wrapText="1"/>
    </xf>
    <xf numFmtId="0" fontId="99" fillId="33" borderId="64" xfId="0" applyFont="1" applyFill="1" applyBorder="1" applyAlignment="1">
      <alignment horizontal="left" vertical="top" wrapText="1"/>
    </xf>
    <xf numFmtId="0" fontId="99" fillId="0" borderId="23" xfId="0" applyFont="1" applyBorder="1" applyAlignment="1">
      <alignment horizontal="left" vertical="top" wrapText="1"/>
    </xf>
    <xf numFmtId="0" fontId="99" fillId="0" borderId="13" xfId="0" applyFont="1" applyBorder="1" applyAlignment="1">
      <alignment horizontal="left" vertical="top" wrapText="1"/>
    </xf>
    <xf numFmtId="0" fontId="99" fillId="0" borderId="16" xfId="0" applyFont="1" applyBorder="1" applyAlignment="1">
      <alignment horizontal="left" vertical="top" wrapText="1"/>
    </xf>
    <xf numFmtId="0" fontId="99" fillId="0" borderId="52" xfId="0" applyFont="1" applyBorder="1" applyAlignment="1">
      <alignment horizontal="center" vertical="center" wrapText="1"/>
    </xf>
    <xf numFmtId="0" fontId="99" fillId="0" borderId="46" xfId="0" applyFont="1" applyBorder="1" applyAlignment="1">
      <alignment horizontal="center" vertical="center" wrapText="1"/>
    </xf>
    <xf numFmtId="0" fontId="99" fillId="33" borderId="56" xfId="0" applyFont="1" applyFill="1" applyBorder="1" applyAlignment="1">
      <alignment horizontal="center" vertical="center"/>
    </xf>
    <xf numFmtId="0" fontId="99" fillId="33" borderId="45" xfId="0" applyFont="1" applyFill="1" applyBorder="1" applyAlignment="1">
      <alignment horizontal="center" vertical="center"/>
    </xf>
    <xf numFmtId="0" fontId="99" fillId="0" borderId="52" xfId="0" applyFont="1" applyBorder="1" applyAlignment="1">
      <alignment horizontal="center" vertical="center"/>
    </xf>
    <xf numFmtId="0" fontId="99" fillId="0" borderId="45" xfId="0" applyFont="1" applyBorder="1" applyAlignment="1">
      <alignment horizontal="center" vertical="center"/>
    </xf>
    <xf numFmtId="0" fontId="99" fillId="0" borderId="46" xfId="0" applyFont="1" applyBorder="1" applyAlignment="1">
      <alignment horizontal="center" vertical="center"/>
    </xf>
    <xf numFmtId="0" fontId="99" fillId="33" borderId="13" xfId="0" applyFont="1" applyFill="1" applyBorder="1" applyAlignment="1">
      <alignment horizontal="left" vertical="top" wrapText="1"/>
    </xf>
    <xf numFmtId="0" fontId="99" fillId="33" borderId="16" xfId="0" applyFont="1" applyFill="1" applyBorder="1" applyAlignment="1">
      <alignment horizontal="left" vertical="top" wrapText="1"/>
    </xf>
    <xf numFmtId="0" fontId="99" fillId="33" borderId="60" xfId="0" applyFont="1" applyFill="1" applyBorder="1" applyAlignment="1">
      <alignment horizontal="left" vertical="top" wrapText="1"/>
    </xf>
    <xf numFmtId="0" fontId="99" fillId="33" borderId="61" xfId="0" applyFont="1" applyFill="1" applyBorder="1" applyAlignment="1">
      <alignment horizontal="left" vertical="top" wrapText="1"/>
    </xf>
    <xf numFmtId="0" fontId="99" fillId="33" borderId="62" xfId="0" applyFont="1" applyFill="1" applyBorder="1" applyAlignment="1">
      <alignment horizontal="left" vertical="top" wrapText="1"/>
    </xf>
    <xf numFmtId="0" fontId="99" fillId="33" borderId="23" xfId="0" applyFont="1" applyFill="1" applyBorder="1" applyAlignment="1">
      <alignment horizontal="left" vertical="top" wrapText="1"/>
    </xf>
    <xf numFmtId="0" fontId="99" fillId="0" borderId="56" xfId="0" applyFont="1" applyBorder="1" applyAlignment="1">
      <alignment horizontal="center" vertical="center" wrapText="1"/>
    </xf>
  </cellXfs>
  <cellStyles count="178">
    <cellStyle name="_APL (B001)_Jan11_Rec 2" xfId="167" xr:uid="{00000000-0005-0000-0000-000000000000}"/>
    <cellStyle name="=C:\WINNT\SYSTEM32\COMMAND.COM 2" xfId="122" xr:uid="{00000000-0005-0000-0000-000001000000}"/>
    <cellStyle name="=C:\WINNT\SYSTEM32\COMMAND.COM 2 2" xfId="163" xr:uid="{00000000-0005-0000-0000-000002000000}"/>
    <cellStyle name="20% - Accent1" xfId="1" builtinId="30" customBuiltin="1"/>
    <cellStyle name="20% - Accent1 2" xfId="2" xr:uid="{00000000-0005-0000-0000-000004000000}"/>
    <cellStyle name="20% - Accent2" xfId="3" builtinId="34" customBuiltin="1"/>
    <cellStyle name="20% - Accent2 2" xfId="4" xr:uid="{00000000-0005-0000-0000-000006000000}"/>
    <cellStyle name="20% - Accent3" xfId="5" builtinId="38" customBuiltin="1"/>
    <cellStyle name="20% - Accent3 2" xfId="6" xr:uid="{00000000-0005-0000-0000-000008000000}"/>
    <cellStyle name="20% - Accent4" xfId="7" builtinId="42" customBuiltin="1"/>
    <cellStyle name="20% - Accent4 2" xfId="8" xr:uid="{00000000-0005-0000-0000-00000A000000}"/>
    <cellStyle name="20% - Accent5" xfId="9" builtinId="46" customBuiltin="1"/>
    <cellStyle name="20% - Accent5 2" xfId="10" xr:uid="{00000000-0005-0000-0000-00000C000000}"/>
    <cellStyle name="20% - Accent6" xfId="11" builtinId="50" customBuiltin="1"/>
    <cellStyle name="20% - Accent6 2" xfId="12" xr:uid="{00000000-0005-0000-0000-00000E000000}"/>
    <cellStyle name="40% - Accent1" xfId="13" builtinId="31" customBuiltin="1"/>
    <cellStyle name="40% - Accent1 2" xfId="14" xr:uid="{00000000-0005-0000-0000-000010000000}"/>
    <cellStyle name="40% - Accent2" xfId="15" builtinId="35" customBuiltin="1"/>
    <cellStyle name="40% - Accent2 2" xfId="16" xr:uid="{00000000-0005-0000-0000-000012000000}"/>
    <cellStyle name="40% - Accent3" xfId="17" builtinId="39" customBuiltin="1"/>
    <cellStyle name="40% - Accent3 2" xfId="18" xr:uid="{00000000-0005-0000-0000-000014000000}"/>
    <cellStyle name="40% - Accent4" xfId="19" builtinId="43" customBuiltin="1"/>
    <cellStyle name="40% - Accent4 2" xfId="20" xr:uid="{00000000-0005-0000-0000-000016000000}"/>
    <cellStyle name="40% - Accent5" xfId="21" builtinId="47" customBuiltin="1"/>
    <cellStyle name="40% - Accent5 2" xfId="22" xr:uid="{00000000-0005-0000-0000-000018000000}"/>
    <cellStyle name="40% - Accent6" xfId="23" builtinId="51" customBuiltin="1"/>
    <cellStyle name="40% - Accent6 2" xfId="24" xr:uid="{00000000-0005-0000-0000-00001A000000}"/>
    <cellStyle name="60% - Accent1" xfId="25" builtinId="32" customBuiltin="1"/>
    <cellStyle name="60% - Accent1 2" xfId="26" xr:uid="{00000000-0005-0000-0000-00001C000000}"/>
    <cellStyle name="60% - Accent2" xfId="27" builtinId="36" customBuiltin="1"/>
    <cellStyle name="60% - Accent2 2" xfId="28" xr:uid="{00000000-0005-0000-0000-00001E000000}"/>
    <cellStyle name="60% - Accent3" xfId="29" builtinId="40" customBuiltin="1"/>
    <cellStyle name="60% - Accent3 2" xfId="30" xr:uid="{00000000-0005-0000-0000-000020000000}"/>
    <cellStyle name="60% - Accent4" xfId="31" builtinId="44" customBuiltin="1"/>
    <cellStyle name="60% - Accent4 2" xfId="32" xr:uid="{00000000-0005-0000-0000-000022000000}"/>
    <cellStyle name="60% - Accent5" xfId="33" builtinId="48" customBuiltin="1"/>
    <cellStyle name="60% - Accent5 2" xfId="34" xr:uid="{00000000-0005-0000-0000-000024000000}"/>
    <cellStyle name="60% - Accent6" xfId="35" builtinId="52" customBuiltin="1"/>
    <cellStyle name="60% - Accent6 2" xfId="36" xr:uid="{00000000-0005-0000-0000-000026000000}"/>
    <cellStyle name="Accent1" xfId="37" builtinId="29" customBuiltin="1"/>
    <cellStyle name="Accent1 2" xfId="38" xr:uid="{00000000-0005-0000-0000-000028000000}"/>
    <cellStyle name="Accent2" xfId="39" builtinId="33" customBuiltin="1"/>
    <cellStyle name="Accent2 2" xfId="40" xr:uid="{00000000-0005-0000-0000-00002A000000}"/>
    <cellStyle name="Accent3" xfId="41" builtinId="37" customBuiltin="1"/>
    <cellStyle name="Accent3 2" xfId="42" xr:uid="{00000000-0005-0000-0000-00002C000000}"/>
    <cellStyle name="Accent4" xfId="43" builtinId="41" customBuiltin="1"/>
    <cellStyle name="Accent4 2" xfId="44" xr:uid="{00000000-0005-0000-0000-00002E000000}"/>
    <cellStyle name="Accent5" xfId="45" builtinId="45" customBuiltin="1"/>
    <cellStyle name="Accent5 2" xfId="46" xr:uid="{00000000-0005-0000-0000-000030000000}"/>
    <cellStyle name="Accent6" xfId="47" builtinId="49" customBuiltin="1"/>
    <cellStyle name="Accent6 2" xfId="48" xr:uid="{00000000-0005-0000-0000-000032000000}"/>
    <cellStyle name="Bad" xfId="49" builtinId="27" customBuiltin="1"/>
    <cellStyle name="Bad 2" xfId="50" xr:uid="{00000000-0005-0000-0000-000034000000}"/>
    <cellStyle name="Blockout" xfId="51" xr:uid="{00000000-0005-0000-0000-000035000000}"/>
    <cellStyle name="Blockout 2" xfId="52" xr:uid="{00000000-0005-0000-0000-000036000000}"/>
    <cellStyle name="Blockout 2 2" xfId="53" xr:uid="{00000000-0005-0000-0000-000037000000}"/>
    <cellStyle name="Blockout 3" xfId="54" xr:uid="{00000000-0005-0000-0000-000038000000}"/>
    <cellStyle name="Calculation" xfId="55" builtinId="22" customBuiltin="1"/>
    <cellStyle name="Calculation 2" xfId="56" xr:uid="{00000000-0005-0000-0000-00003A000000}"/>
    <cellStyle name="Check Cell" xfId="57" builtinId="23" customBuiltin="1"/>
    <cellStyle name="Check Cell 2" xfId="58" xr:uid="{00000000-0005-0000-0000-00003C000000}"/>
    <cellStyle name="Comma" xfId="59" builtinId="3"/>
    <cellStyle name="Comma 10" xfId="60" xr:uid="{00000000-0005-0000-0000-00003E000000}"/>
    <cellStyle name="Comma 10 2" xfId="61" xr:uid="{00000000-0005-0000-0000-00003F000000}"/>
    <cellStyle name="Comma 10 2 2" xfId="168" xr:uid="{00000000-0005-0000-0000-000040000000}"/>
    <cellStyle name="Comma 11" xfId="170" xr:uid="{00000000-0005-0000-0000-000041000000}"/>
    <cellStyle name="Comma 11 2" xfId="173" xr:uid="{C82C64A7-E3C5-4B46-8002-ED490D11215A}"/>
    <cellStyle name="Comma 12" xfId="132" xr:uid="{00000000-0005-0000-0000-000042000000}"/>
    <cellStyle name="Comma 12 2" xfId="140" xr:uid="{00000000-0005-0000-0000-000043000000}"/>
    <cellStyle name="Comma 13" xfId="139" xr:uid="{00000000-0005-0000-0000-000044000000}"/>
    <cellStyle name="Comma 14" xfId="175" xr:uid="{E6D3885F-799B-4061-ACEA-BF55084FD6F8}"/>
    <cellStyle name="Comma 15" xfId="149" xr:uid="{00000000-0005-0000-0000-000045000000}"/>
    <cellStyle name="Comma 2" xfId="62" xr:uid="{00000000-0005-0000-0000-000046000000}"/>
    <cellStyle name="Comma 2 2" xfId="63" xr:uid="{00000000-0005-0000-0000-000047000000}"/>
    <cellStyle name="Comma 2 3" xfId="130" xr:uid="{00000000-0005-0000-0000-000048000000}"/>
    <cellStyle name="Comma 2 4" xfId="144" xr:uid="{00000000-0005-0000-0000-000049000000}"/>
    <cellStyle name="Comma 2 5" xfId="164" xr:uid="{00000000-0005-0000-0000-00004A000000}"/>
    <cellStyle name="Comma 3" xfId="64" xr:uid="{00000000-0005-0000-0000-00004B000000}"/>
    <cellStyle name="Comma 3 10 3" xfId="169" xr:uid="{00000000-0005-0000-0000-00004C000000}"/>
    <cellStyle name="Comma 3 2" xfId="124" xr:uid="{00000000-0005-0000-0000-00004D000000}"/>
    <cellStyle name="Comma 3 2 2" xfId="165" xr:uid="{00000000-0005-0000-0000-00004E000000}"/>
    <cellStyle name="Comma 4" xfId="121" xr:uid="{00000000-0005-0000-0000-00004F000000}"/>
    <cellStyle name="Comma 4 2" xfId="134" xr:uid="{00000000-0005-0000-0000-000050000000}"/>
    <cellStyle name="Comma 4 2 2" xfId="166" xr:uid="{00000000-0005-0000-0000-000051000000}"/>
    <cellStyle name="Comma 5" xfId="129" xr:uid="{00000000-0005-0000-0000-000052000000}"/>
    <cellStyle name="Comma 5 2" xfId="152" xr:uid="{00000000-0005-0000-0000-000053000000}"/>
    <cellStyle name="Comma 5 3" xfId="156" xr:uid="{00000000-0005-0000-0000-000054000000}"/>
    <cellStyle name="Comma 6" xfId="135" xr:uid="{00000000-0005-0000-0000-000055000000}"/>
    <cellStyle name="Comma 6 2" xfId="118" xr:uid="{00000000-0005-0000-0000-000056000000}"/>
    <cellStyle name="Comma 6 2 2 2 2" xfId="137" xr:uid="{00000000-0005-0000-0000-000057000000}"/>
    <cellStyle name="Comma 6 5" xfId="138" xr:uid="{00000000-0005-0000-0000-000058000000}"/>
    <cellStyle name="Comma 7" xfId="146" xr:uid="{00000000-0005-0000-0000-000059000000}"/>
    <cellStyle name="Comma 8" xfId="159" xr:uid="{00000000-0005-0000-0000-00005A000000}"/>
    <cellStyle name="Comma 9" xfId="161" xr:uid="{00000000-0005-0000-0000-00005B000000}"/>
    <cellStyle name="Currency 2" xfId="125" xr:uid="{00000000-0005-0000-0000-00005C000000}"/>
    <cellStyle name="Currency 2 2" xfId="148" xr:uid="{00000000-0005-0000-0000-00005D000000}"/>
    <cellStyle name="Explanatory Text" xfId="65" builtinId="53" customBuiltin="1"/>
    <cellStyle name="Good" xfId="66" builtinId="26" customBuiltin="1"/>
    <cellStyle name="Good 2" xfId="67" xr:uid="{00000000-0005-0000-0000-000060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51" xr:uid="{00000000-0005-0000-0000-000066000000}"/>
    <cellStyle name="Input" xfId="73" builtinId="20" customBuiltin="1"/>
    <cellStyle name="Input 2" xfId="74" xr:uid="{00000000-0005-0000-0000-000068000000}"/>
    <cellStyle name="Input1" xfId="75" xr:uid="{00000000-0005-0000-0000-000069000000}"/>
    <cellStyle name="Input1 2" xfId="76" xr:uid="{00000000-0005-0000-0000-00006A000000}"/>
    <cellStyle name="Input1 2 2" xfId="77" xr:uid="{00000000-0005-0000-0000-00006B000000}"/>
    <cellStyle name="Input1 3" xfId="78" xr:uid="{00000000-0005-0000-0000-00006C000000}"/>
    <cellStyle name="Input2" xfId="79" xr:uid="{00000000-0005-0000-0000-00006D000000}"/>
    <cellStyle name="Input2 2" xfId="80" xr:uid="{00000000-0005-0000-0000-00006E000000}"/>
    <cellStyle name="Input3" xfId="81" xr:uid="{00000000-0005-0000-0000-00006F000000}"/>
    <cellStyle name="Input3 2" xfId="82" xr:uid="{00000000-0005-0000-0000-000070000000}"/>
    <cellStyle name="Input3 2 2" xfId="83" xr:uid="{00000000-0005-0000-0000-000071000000}"/>
    <cellStyle name="Input3 3" xfId="84" xr:uid="{00000000-0005-0000-0000-000072000000}"/>
    <cellStyle name="Linked Cell" xfId="85" builtinId="24" customBuiltin="1"/>
    <cellStyle name="Neutral" xfId="86" builtinId="28" customBuiltin="1"/>
    <cellStyle name="Neutral 2" xfId="87" xr:uid="{00000000-0005-0000-0000-000075000000}"/>
    <cellStyle name="Normal" xfId="0" builtinId="0"/>
    <cellStyle name="Normal 10" xfId="160" xr:uid="{00000000-0005-0000-0000-000077000000}"/>
    <cellStyle name="Normal 10 2 3" xfId="128" xr:uid="{00000000-0005-0000-0000-000078000000}"/>
    <cellStyle name="Normal 11" xfId="171" xr:uid="{00000000-0005-0000-0000-000079000000}"/>
    <cellStyle name="Normal 11 2" xfId="172" xr:uid="{4250AD42-FD25-42E1-914B-25CCC0A9E8B8}"/>
    <cellStyle name="Normal 12" xfId="174" xr:uid="{303D6726-1A68-4F7E-BE9E-DD1FDC621368}"/>
    <cellStyle name="Normal 13" xfId="176" xr:uid="{A32BE4DC-2CFE-4C0A-AABF-55EA77004890}"/>
    <cellStyle name="Normal 14" xfId="177" xr:uid="{850D6121-2337-4CE6-8649-DAC88F283C9D}"/>
    <cellStyle name="Normal 15" xfId="153" xr:uid="{00000000-0005-0000-0000-00007A000000}"/>
    <cellStyle name="Normal 15 2" xfId="155" xr:uid="{00000000-0005-0000-0000-00007B000000}"/>
    <cellStyle name="Normal 2" xfId="88" xr:uid="{00000000-0005-0000-0000-00007C000000}"/>
    <cellStyle name="Normal 2 2" xfId="89" xr:uid="{00000000-0005-0000-0000-00007D000000}"/>
    <cellStyle name="Normal 2 3" xfId="136" xr:uid="{00000000-0005-0000-0000-00007E000000}"/>
    <cellStyle name="Normal 2 4" xfId="143" xr:uid="{00000000-0005-0000-0000-00007F000000}"/>
    <cellStyle name="Normal 3" xfId="90" xr:uid="{00000000-0005-0000-0000-000080000000}"/>
    <cellStyle name="Normal 3 2" xfId="91" xr:uid="{00000000-0005-0000-0000-000081000000}"/>
    <cellStyle name="Normal 3 3" xfId="147" xr:uid="{00000000-0005-0000-0000-000082000000}"/>
    <cellStyle name="Normal 4" xfId="92" xr:uid="{00000000-0005-0000-0000-000083000000}"/>
    <cellStyle name="Normal 4 2" xfId="120" xr:uid="{00000000-0005-0000-0000-000084000000}"/>
    <cellStyle name="Normal 4 3" xfId="162" xr:uid="{00000000-0005-0000-0000-000085000000}"/>
    <cellStyle name="Normal 42" xfId="150" xr:uid="{00000000-0005-0000-0000-000086000000}"/>
    <cellStyle name="Normal 5" xfId="123" xr:uid="{00000000-0005-0000-0000-000087000000}"/>
    <cellStyle name="Normal 6" xfId="127" xr:uid="{00000000-0005-0000-0000-000088000000}"/>
    <cellStyle name="Normal 7" xfId="142" xr:uid="{00000000-0005-0000-0000-000089000000}"/>
    <cellStyle name="Normal 74" xfId="145" xr:uid="{00000000-0005-0000-0000-00008A000000}"/>
    <cellStyle name="Normal 8" xfId="158" xr:uid="{00000000-0005-0000-0000-00008B000000}"/>
    <cellStyle name="Normal 9" xfId="154" xr:uid="{00000000-0005-0000-0000-00008C000000}"/>
    <cellStyle name="Normal 9 2" xfId="157" xr:uid="{00000000-0005-0000-0000-00008D000000}"/>
    <cellStyle name="Normal_2010 06 02 - Urgent RIN for Vic DNSPs revised proposals" xfId="93" xr:uid="{00000000-0005-0000-0000-00008E000000}"/>
    <cellStyle name="Normal_2010 06 22 - AA - Scheme Templates for data collection" xfId="94" xr:uid="{00000000-0005-0000-0000-00008F000000}"/>
    <cellStyle name="Normal_2010 06 22 - IE - Scheme Template for data collection" xfId="95" xr:uid="{00000000-0005-0000-0000-000090000000}"/>
    <cellStyle name="Normal_Book1" xfId="96" xr:uid="{00000000-0005-0000-0000-000091000000}"/>
    <cellStyle name="Normal_D11 2371025  Financial information - 2012 Draft RIN - Ausgrid" xfId="97" xr:uid="{00000000-0005-0000-0000-000092000000}"/>
    <cellStyle name="Normal_D11 2371025  Financial information - 2012 Draft RIN - Ausgrid 2" xfId="98" xr:uid="{00000000-0005-0000-0000-000093000000}"/>
    <cellStyle name="Normal_D12 1569  Opex, DMIS, EBSS - 2012 draft RIN - Ausgrid" xfId="99" xr:uid="{00000000-0005-0000-0000-000097000000}"/>
    <cellStyle name="Normal_D12 16703  Overheads, Avoided Cost, ACS, Demand and Revenue - 2012 draft RIN - Ausgrid" xfId="100" xr:uid="{00000000-0005-0000-0000-000098000000}"/>
    <cellStyle name="Normal_D12 16703  Overheads, Avoided Cost, ACS, Demand and Revenue - 2012 draft RIN - Ausgrid 2" xfId="101" xr:uid="{00000000-0005-0000-0000-000099000000}"/>
    <cellStyle name="Normal_Sheet1" xfId="102" xr:uid="{00000000-0005-0000-0000-00009C000000}"/>
    <cellStyle name="Note" xfId="103" builtinId="10" customBuiltin="1"/>
    <cellStyle name="Note 2" xfId="104" xr:uid="{00000000-0005-0000-0000-0000A0000000}"/>
    <cellStyle name="Output" xfId="105" builtinId="21" customBuiltin="1"/>
    <cellStyle name="Output 2" xfId="106" xr:uid="{00000000-0005-0000-0000-0000A2000000}"/>
    <cellStyle name="Per cent" xfId="107" builtinId="5"/>
    <cellStyle name="Percent 2" xfId="119" xr:uid="{00000000-0005-0000-0000-0000A4000000}"/>
    <cellStyle name="Percent 2 2" xfId="131" xr:uid="{00000000-0005-0000-0000-0000A5000000}"/>
    <cellStyle name="Percent 3" xfId="126" xr:uid="{00000000-0005-0000-0000-0000A6000000}"/>
    <cellStyle name="Percent 4" xfId="133" xr:uid="{00000000-0005-0000-0000-0000A7000000}"/>
    <cellStyle name="Percent 5" xfId="141" xr:uid="{00000000-0005-0000-0000-0000A8000000}"/>
    <cellStyle name="Style 1" xfId="108" xr:uid="{00000000-0005-0000-0000-0000A9000000}"/>
    <cellStyle name="Style 1 2" xfId="109" xr:uid="{00000000-0005-0000-0000-0000AA000000}"/>
    <cellStyle name="Style 1 2 2" xfId="110" xr:uid="{00000000-0005-0000-0000-0000AB000000}"/>
    <cellStyle name="Style 1 3" xfId="111" xr:uid="{00000000-0005-0000-0000-0000AC000000}"/>
    <cellStyle name="Table Heading" xfId="112" xr:uid="{00000000-0005-0000-0000-0000AD000000}"/>
    <cellStyle name="Table Text With Lines" xfId="113" xr:uid="{00000000-0005-0000-0000-0000AE000000}"/>
    <cellStyle name="Table Total Row" xfId="114" xr:uid="{00000000-0005-0000-0000-0000AF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CCECFF"/>
      <color rgb="FF66FF33"/>
      <color rgb="FF99FF33"/>
      <color rgb="FFF9F9F9"/>
      <color rgb="FF009999"/>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21" Type="http://schemas.openxmlformats.org/officeDocument/2006/relationships/worksheet" Target="worksheets/sheet21.xml"/><Relationship Id="rId34" Type="http://schemas.openxmlformats.org/officeDocument/2006/relationships/sharedStrings" Target="sharedStrings.xml"/><Relationship Id="rId42" Type="http://schemas.openxmlformats.org/officeDocument/2006/relationships/customXml" Target="../customXml/item7.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40"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179388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823911</xdr:colOff>
      <xdr:row>16</xdr:row>
      <xdr:rowOff>171450</xdr:rowOff>
    </xdr:from>
    <xdr:to>
      <xdr:col>8</xdr:col>
      <xdr:colOff>933449</xdr:colOff>
      <xdr:row>19</xdr:row>
      <xdr:rowOff>52387</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81649" y="3462338"/>
          <a:ext cx="2519363" cy="45243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823913</xdr:colOff>
      <xdr:row>8</xdr:row>
      <xdr:rowOff>93069</xdr:rowOff>
    </xdr:from>
    <xdr:to>
      <xdr:col>9</xdr:col>
      <xdr:colOff>9240</xdr:colOff>
      <xdr:row>11</xdr:row>
      <xdr:rowOff>90487</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81651" y="1859957"/>
          <a:ext cx="2533364" cy="56891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170529</xdr:colOff>
      <xdr:row>60</xdr:row>
      <xdr:rowOff>57150</xdr:rowOff>
    </xdr:to>
    <xdr:pic>
      <xdr:nvPicPr>
        <xdr:cNvPr id="9" name="Picture 8">
          <a:extLst>
            <a:ext uri="{FF2B5EF4-FFF2-40B4-BE49-F238E27FC236}">
              <a16:creationId xmlns:a16="http://schemas.microsoft.com/office/drawing/2014/main" id="{2500E165-97E7-DD40-04C6-2BED390EBB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1873" cy="10058400"/>
        </a:xfrm>
        <a:prstGeom prst="rect">
          <a:avLst/>
        </a:prstGeom>
      </xdr:spPr>
    </xdr:pic>
    <xdr:clientData/>
  </xdr:twoCellAnchor>
  <xdr:twoCellAnchor editAs="oneCell">
    <xdr:from>
      <xdr:col>12</xdr:col>
      <xdr:colOff>0</xdr:colOff>
      <xdr:row>0</xdr:row>
      <xdr:rowOff>0</xdr:rowOff>
    </xdr:from>
    <xdr:to>
      <xdr:col>23</xdr:col>
      <xdr:colOff>172609</xdr:colOff>
      <xdr:row>60</xdr:row>
      <xdr:rowOff>57150</xdr:rowOff>
    </xdr:to>
    <xdr:pic>
      <xdr:nvPicPr>
        <xdr:cNvPr id="11" name="Picture 10">
          <a:extLst>
            <a:ext uri="{FF2B5EF4-FFF2-40B4-BE49-F238E27FC236}">
              <a16:creationId xmlns:a16="http://schemas.microsoft.com/office/drawing/2014/main" id="{BD62EEC2-D793-03D7-A5DA-B14F8DBDC78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72375" y="0"/>
          <a:ext cx="7113953" cy="100584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200025</xdr:colOff>
      <xdr:row>60</xdr:row>
      <xdr:rowOff>57150</xdr:rowOff>
    </xdr:to>
    <xdr:pic>
      <xdr:nvPicPr>
        <xdr:cNvPr id="3" name="Picture 2">
          <a:extLst>
            <a:ext uri="{FF2B5EF4-FFF2-40B4-BE49-F238E27FC236}">
              <a16:creationId xmlns:a16="http://schemas.microsoft.com/office/drawing/2014/main" id="{0E90D73E-07A1-1F09-820C-00589BEA09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4335125"/>
          <a:ext cx="7772400" cy="10058400"/>
        </a:xfrm>
        <a:prstGeom prst="rect">
          <a:avLst/>
        </a:prstGeom>
      </xdr:spPr>
    </xdr:pic>
    <xdr:clientData/>
  </xdr:twoCellAnchor>
  <xdr:twoCellAnchor editAs="oneCell">
    <xdr:from>
      <xdr:col>13</xdr:col>
      <xdr:colOff>0</xdr:colOff>
      <xdr:row>0</xdr:row>
      <xdr:rowOff>0</xdr:rowOff>
    </xdr:from>
    <xdr:to>
      <xdr:col>25</xdr:col>
      <xdr:colOff>200025</xdr:colOff>
      <xdr:row>60</xdr:row>
      <xdr:rowOff>57150</xdr:rowOff>
    </xdr:to>
    <xdr:pic>
      <xdr:nvPicPr>
        <xdr:cNvPr id="5" name="Picture 4">
          <a:extLst>
            <a:ext uri="{FF2B5EF4-FFF2-40B4-BE49-F238E27FC236}">
              <a16:creationId xmlns:a16="http://schemas.microsoft.com/office/drawing/2014/main" id="{16ECCAC6-DF63-58E4-9D7C-C6D596E13CB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03406" y="14335125"/>
          <a:ext cx="7772400" cy="100584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200025</xdr:colOff>
      <xdr:row>60</xdr:row>
      <xdr:rowOff>57150</xdr:rowOff>
    </xdr:to>
    <xdr:pic>
      <xdr:nvPicPr>
        <xdr:cNvPr id="3" name="Picture 2">
          <a:extLst>
            <a:ext uri="{FF2B5EF4-FFF2-40B4-BE49-F238E27FC236}">
              <a16:creationId xmlns:a16="http://schemas.microsoft.com/office/drawing/2014/main" id="{5937A10C-B4AB-3E4F-77B0-DD0713BBD6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13</xdr:col>
      <xdr:colOff>0</xdr:colOff>
      <xdr:row>0</xdr:row>
      <xdr:rowOff>0</xdr:rowOff>
    </xdr:from>
    <xdr:to>
      <xdr:col>25</xdr:col>
      <xdr:colOff>200025</xdr:colOff>
      <xdr:row>60</xdr:row>
      <xdr:rowOff>57150</xdr:rowOff>
    </xdr:to>
    <xdr:pic>
      <xdr:nvPicPr>
        <xdr:cNvPr id="5" name="Picture 4">
          <a:extLst>
            <a:ext uri="{FF2B5EF4-FFF2-40B4-BE49-F238E27FC236}">
              <a16:creationId xmlns:a16="http://schemas.microsoft.com/office/drawing/2014/main" id="{72D54C2F-8923-DA26-ECFC-7F6666CADD3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03406" y="0"/>
          <a:ext cx="7772400" cy="10058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C28BA2-7772-4A2A-90B8-BA6A6649AB16}"/>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4" totalsRowShown="0" headerRowDxfId="16" dataDxfId="15" totalsRowDxfId="14" totalsRowCellStyle="Normal 4">
  <autoFilter ref="A2:G24"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L45"/>
  <sheetViews>
    <sheetView tabSelected="1" zoomScaleNormal="100" workbookViewId="0"/>
  </sheetViews>
  <sheetFormatPr defaultColWidth="9.42578125" defaultRowHeight="12.75" x14ac:dyDescent="0.2"/>
  <cols>
    <col min="1" max="1" width="26.5703125" style="2" customWidth="1"/>
    <col min="2" max="2" width="23.5703125" style="2" customWidth="1"/>
    <col min="3" max="5" width="13.5703125" style="2" customWidth="1"/>
    <col min="6" max="8" width="11.42578125" style="2" customWidth="1"/>
    <col min="9" max="11" width="12.5703125" style="2" customWidth="1"/>
    <col min="12" max="16384" width="9.42578125" style="2"/>
  </cols>
  <sheetData>
    <row r="1" spans="1:9" ht="20.25" x14ac:dyDescent="0.3">
      <c r="A1" s="1" t="s">
        <v>26</v>
      </c>
    </row>
    <row r="2" spans="1:9" ht="20.25" x14ac:dyDescent="0.3">
      <c r="A2" s="1" t="s">
        <v>159</v>
      </c>
    </row>
    <row r="4" spans="1:9" x14ac:dyDescent="0.2">
      <c r="A4" s="3" t="s">
        <v>27</v>
      </c>
    </row>
    <row r="5" spans="1:9" ht="13.5" thickBot="1" x14ac:dyDescent="0.25"/>
    <row r="6" spans="1:9" ht="15.75" x14ac:dyDescent="0.25">
      <c r="A6" s="528" t="s">
        <v>2</v>
      </c>
      <c r="B6" s="529"/>
      <c r="C6" s="529"/>
      <c r="D6" s="529"/>
      <c r="E6" s="529"/>
      <c r="F6" s="529"/>
      <c r="G6" s="529"/>
      <c r="H6" s="529"/>
      <c r="I6" s="530"/>
    </row>
    <row r="7" spans="1:9" x14ac:dyDescent="0.2">
      <c r="A7" s="165" t="s">
        <v>321</v>
      </c>
      <c r="B7" s="163"/>
      <c r="C7" s="163"/>
      <c r="D7" s="163"/>
      <c r="E7" s="163"/>
      <c r="F7" s="163"/>
      <c r="G7" s="163"/>
      <c r="H7" s="163"/>
      <c r="I7" s="164"/>
    </row>
    <row r="8" spans="1:9" x14ac:dyDescent="0.2">
      <c r="A8" s="162" t="s">
        <v>3</v>
      </c>
      <c r="B8" s="158"/>
      <c r="C8" s="158"/>
      <c r="D8" s="158"/>
      <c r="E8" s="158"/>
      <c r="F8" s="158"/>
      <c r="G8" s="158"/>
      <c r="H8" s="158"/>
      <c r="I8" s="159"/>
    </row>
    <row r="9" spans="1:9" ht="13.5" thickBot="1" x14ac:dyDescent="0.25">
      <c r="A9" s="166" t="s">
        <v>4</v>
      </c>
      <c r="B9" s="160"/>
      <c r="C9" s="160"/>
      <c r="D9" s="160"/>
      <c r="E9" s="160"/>
      <c r="F9" s="160"/>
      <c r="G9" s="160"/>
      <c r="H9" s="160"/>
      <c r="I9" s="161"/>
    </row>
    <row r="10" spans="1:9" x14ac:dyDescent="0.2">
      <c r="A10" s="548"/>
      <c r="B10" s="549"/>
      <c r="C10" s="549"/>
      <c r="D10" s="549"/>
      <c r="E10" s="549"/>
      <c r="F10" s="549"/>
      <c r="G10" s="549"/>
      <c r="H10" s="549"/>
      <c r="I10" s="549"/>
    </row>
    <row r="11" spans="1:9" x14ac:dyDescent="0.2">
      <c r="A11" s="4" t="s">
        <v>5</v>
      </c>
      <c r="B11" s="5"/>
      <c r="C11" s="5"/>
      <c r="D11" s="5"/>
      <c r="E11" s="5"/>
      <c r="F11" s="5"/>
      <c r="G11" s="5"/>
    </row>
    <row r="12" spans="1:9" x14ac:dyDescent="0.2">
      <c r="A12" s="6" t="s">
        <v>6</v>
      </c>
    </row>
    <row r="15" spans="1:9" ht="18" x14ac:dyDescent="0.25">
      <c r="A15" s="168" t="s">
        <v>215</v>
      </c>
      <c r="B15" s="156"/>
      <c r="C15" s="550" t="s">
        <v>619</v>
      </c>
      <c r="D15" s="551"/>
      <c r="E15" s="551"/>
    </row>
    <row r="16" spans="1:9" ht="18" x14ac:dyDescent="0.25">
      <c r="A16" s="169"/>
      <c r="B16" s="157"/>
    </row>
    <row r="17" spans="1:12" ht="18" x14ac:dyDescent="0.25">
      <c r="A17" s="168" t="s">
        <v>28</v>
      </c>
      <c r="B17" s="156"/>
      <c r="C17" s="550" t="s">
        <v>620</v>
      </c>
      <c r="D17" s="551"/>
      <c r="E17" s="551"/>
    </row>
    <row r="18" spans="1:12" ht="18" x14ac:dyDescent="0.25">
      <c r="A18" s="169"/>
      <c r="B18" s="157"/>
      <c r="C18" s="552"/>
      <c r="D18" s="553"/>
      <c r="E18" s="553"/>
    </row>
    <row r="19" spans="1:12" ht="18" x14ac:dyDescent="0.25">
      <c r="A19" s="168" t="s">
        <v>216</v>
      </c>
      <c r="B19" s="156"/>
      <c r="C19" s="531" t="s">
        <v>602</v>
      </c>
      <c r="D19" s="532"/>
      <c r="E19" s="533"/>
      <c r="H19" s="44"/>
    </row>
    <row r="20" spans="1:12" x14ac:dyDescent="0.2">
      <c r="A20" s="170"/>
    </row>
    <row r="21" spans="1:12" ht="18" x14ac:dyDescent="0.25">
      <c r="A21" s="168" t="s">
        <v>160</v>
      </c>
      <c r="B21" s="156"/>
      <c r="C21" s="534">
        <v>45474</v>
      </c>
      <c r="D21" s="535"/>
      <c r="E21" s="536"/>
    </row>
    <row r="22" spans="1:12" x14ac:dyDescent="0.2">
      <c r="A22" s="170"/>
    </row>
    <row r="23" spans="1:12" ht="18" x14ac:dyDescent="0.25">
      <c r="A23" s="168" t="s">
        <v>161</v>
      </c>
      <c r="B23" s="156"/>
      <c r="C23" s="534">
        <v>45838</v>
      </c>
      <c r="D23" s="535"/>
      <c r="E23" s="536"/>
    </row>
    <row r="25" spans="1:12" ht="18" x14ac:dyDescent="0.25">
      <c r="A25" s="168" t="s">
        <v>420</v>
      </c>
      <c r="B25" s="156"/>
      <c r="C25" s="534">
        <v>45961</v>
      </c>
      <c r="D25" s="535"/>
      <c r="E25" s="536"/>
    </row>
    <row r="26" spans="1:12" ht="13.5" customHeight="1" x14ac:dyDescent="0.25">
      <c r="A26" s="308"/>
      <c r="B26" s="309"/>
      <c r="C26" s="193"/>
      <c r="D26" s="193"/>
      <c r="E26" s="193"/>
    </row>
    <row r="27" spans="1:12" ht="18" x14ac:dyDescent="0.25">
      <c r="A27" s="168" t="s">
        <v>421</v>
      </c>
      <c r="B27" s="156"/>
      <c r="C27" s="534">
        <v>45838</v>
      </c>
      <c r="D27" s="535"/>
      <c r="E27" s="536"/>
    </row>
    <row r="28" spans="1:12" ht="18" x14ac:dyDescent="0.25">
      <c r="A28" s="310"/>
      <c r="B28" s="310"/>
    </row>
    <row r="29" spans="1:12" ht="58.5" customHeight="1" x14ac:dyDescent="0.35">
      <c r="A29" s="537" t="s">
        <v>422</v>
      </c>
      <c r="B29" s="538"/>
      <c r="C29" s="539" t="s">
        <v>497</v>
      </c>
      <c r="D29" s="540"/>
      <c r="E29" s="541"/>
      <c r="F29" s="542" t="s">
        <v>423</v>
      </c>
      <c r="G29" s="543"/>
      <c r="H29" s="544"/>
      <c r="I29" s="545"/>
      <c r="J29" s="546"/>
      <c r="K29" s="547"/>
      <c r="L29" s="502"/>
    </row>
    <row r="31" spans="1:12" ht="13.5" thickBot="1" x14ac:dyDescent="0.25"/>
    <row r="32" spans="1:12" x14ac:dyDescent="0.2">
      <c r="A32" s="152"/>
      <c r="B32" s="54"/>
      <c r="C32" s="54"/>
      <c r="D32" s="54"/>
      <c r="E32" s="54"/>
      <c r="F32" s="54"/>
      <c r="G32" s="54"/>
      <c r="H32" s="58"/>
    </row>
    <row r="33" spans="1:8" ht="15.75" x14ac:dyDescent="0.25">
      <c r="A33" s="167" t="s">
        <v>7</v>
      </c>
      <c r="B33" s="521" t="s">
        <v>8</v>
      </c>
      <c r="C33" s="522"/>
      <c r="D33" s="524" t="s">
        <v>2481</v>
      </c>
      <c r="E33" s="519"/>
      <c r="F33" s="519"/>
      <c r="G33" s="520"/>
      <c r="H33" s="59"/>
    </row>
    <row r="34" spans="1:8" x14ac:dyDescent="0.2">
      <c r="A34" s="153"/>
      <c r="B34" s="521" t="s">
        <v>9</v>
      </c>
      <c r="C34" s="522"/>
      <c r="D34" s="524" t="s">
        <v>555</v>
      </c>
      <c r="E34" s="519"/>
      <c r="F34" s="519"/>
      <c r="G34" s="520"/>
      <c r="H34" s="59"/>
    </row>
    <row r="35" spans="1:8" x14ac:dyDescent="0.2">
      <c r="A35" s="153"/>
      <c r="B35" s="55"/>
      <c r="C35" s="56" t="s">
        <v>10</v>
      </c>
      <c r="D35" s="89" t="s">
        <v>558</v>
      </c>
      <c r="E35" s="56" t="s">
        <v>11</v>
      </c>
      <c r="F35" s="89">
        <v>2000</v>
      </c>
      <c r="G35" s="55"/>
      <c r="H35" s="60"/>
    </row>
    <row r="36" spans="1:8" x14ac:dyDescent="0.2">
      <c r="A36" s="153"/>
      <c r="B36" s="55"/>
      <c r="C36" s="55"/>
      <c r="D36" s="55"/>
      <c r="E36" s="63"/>
      <c r="F36" s="55"/>
      <c r="G36" s="55"/>
      <c r="H36" s="61"/>
    </row>
    <row r="37" spans="1:8" ht="15.75" x14ac:dyDescent="0.25">
      <c r="A37" s="167" t="s">
        <v>12</v>
      </c>
      <c r="B37" s="521" t="s">
        <v>8</v>
      </c>
      <c r="C37" s="522"/>
      <c r="D37" s="523" t="s">
        <v>556</v>
      </c>
      <c r="E37" s="523"/>
      <c r="F37" s="523"/>
      <c r="G37" s="523"/>
      <c r="H37" s="60"/>
    </row>
    <row r="38" spans="1:8" x14ac:dyDescent="0.2">
      <c r="A38" s="153"/>
      <c r="B38" s="521" t="s">
        <v>9</v>
      </c>
      <c r="C38" s="522"/>
      <c r="D38" s="523" t="s">
        <v>557</v>
      </c>
      <c r="E38" s="523"/>
      <c r="F38" s="523"/>
      <c r="G38" s="523"/>
      <c r="H38" s="60"/>
    </row>
    <row r="39" spans="1:8" x14ac:dyDescent="0.2">
      <c r="A39" s="154"/>
      <c r="B39" s="55"/>
      <c r="C39" s="56" t="s">
        <v>10</v>
      </c>
      <c r="D39" s="89" t="s">
        <v>558</v>
      </c>
      <c r="E39" s="56" t="s">
        <v>11</v>
      </c>
      <c r="F39" s="89">
        <v>1225</v>
      </c>
      <c r="G39" s="55"/>
      <c r="H39" s="60"/>
    </row>
    <row r="40" spans="1:8" ht="13.5" thickBot="1" x14ac:dyDescent="0.25">
      <c r="A40" s="155"/>
      <c r="B40" s="57"/>
      <c r="C40" s="57"/>
      <c r="D40" s="57"/>
      <c r="E40" s="57"/>
      <c r="F40" s="57"/>
      <c r="G40" s="57"/>
      <c r="H40" s="62"/>
    </row>
    <row r="41" spans="1:8" x14ac:dyDescent="0.2">
      <c r="A41" s="152"/>
      <c r="B41" s="54"/>
      <c r="C41" s="54"/>
      <c r="D41" s="54"/>
      <c r="E41" s="54"/>
      <c r="F41" s="54"/>
      <c r="G41" s="55"/>
      <c r="H41" s="58"/>
    </row>
    <row r="42" spans="1:8" x14ac:dyDescent="0.2">
      <c r="A42" s="154" t="s">
        <v>13</v>
      </c>
      <c r="B42" s="524" t="s">
        <v>1712</v>
      </c>
      <c r="C42" s="519"/>
      <c r="D42" s="519"/>
      <c r="E42" s="519"/>
      <c r="F42" s="520"/>
      <c r="G42" s="55"/>
      <c r="H42" s="61"/>
    </row>
    <row r="43" spans="1:8" x14ac:dyDescent="0.2">
      <c r="A43" s="154" t="s">
        <v>14</v>
      </c>
      <c r="B43" s="525" t="s">
        <v>1713</v>
      </c>
      <c r="C43" s="526"/>
      <c r="D43" s="526"/>
      <c r="E43" s="526"/>
      <c r="F43" s="527"/>
      <c r="G43" s="55"/>
      <c r="H43" s="61"/>
    </row>
    <row r="44" spans="1:8" x14ac:dyDescent="0.2">
      <c r="A44" s="154" t="s">
        <v>15</v>
      </c>
      <c r="B44" s="518" t="s">
        <v>559</v>
      </c>
      <c r="C44" s="519"/>
      <c r="D44" s="519"/>
      <c r="E44" s="519"/>
      <c r="F44" s="520"/>
      <c r="G44" s="55"/>
      <c r="H44" s="61"/>
    </row>
    <row r="45" spans="1:8" ht="13.5" thickBot="1" x14ac:dyDescent="0.25">
      <c r="A45" s="155"/>
      <c r="B45" s="57"/>
      <c r="C45" s="57"/>
      <c r="D45" s="57"/>
      <c r="E45" s="57"/>
      <c r="F45" s="57"/>
      <c r="G45" s="57"/>
      <c r="H45" s="62"/>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7" type="noConversion"/>
  <dataValidations count="1">
    <dataValidation type="list" allowBlank="1" showInputMessage="1" showErrorMessage="1" sqref="C29:E29" xr:uid="{00000000-0002-0000-0100-000000000000}">
      <formula1>"Yes,No"</formula1>
    </dataValidation>
  </dataValidations>
  <hyperlinks>
    <hyperlink ref="B44" r:id="rId1" xr:uid="{00000000-0004-0000-0100-000000000000}"/>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R62"/>
  <sheetViews>
    <sheetView zoomScaleNormal="100" workbookViewId="0"/>
  </sheetViews>
  <sheetFormatPr defaultColWidth="9.42578125" defaultRowHeight="23.25" x14ac:dyDescent="0.35"/>
  <cols>
    <col min="1" max="1" width="6.42578125" style="7" customWidth="1"/>
    <col min="2" max="2" width="5.5703125" style="7" customWidth="1"/>
    <col min="3" max="4" width="16.5703125" style="7" customWidth="1"/>
    <col min="5" max="5" width="15" style="7" customWidth="1"/>
    <col min="6" max="6" width="5.5703125" style="7" customWidth="1"/>
    <col min="7" max="8" width="16.5703125" style="7" customWidth="1"/>
    <col min="9" max="9" width="13.42578125" style="7" customWidth="1"/>
    <col min="10" max="10" width="6" style="7" customWidth="1"/>
    <col min="11" max="11" width="3.5703125" style="7" customWidth="1"/>
    <col min="12" max="17" width="10.5703125" style="7" customWidth="1"/>
    <col min="18" max="18" width="4" style="7" customWidth="1"/>
    <col min="19" max="16384" width="9.42578125" style="7"/>
  </cols>
  <sheetData>
    <row r="1" spans="1:18" ht="23.25" customHeight="1" thickBot="1" x14ac:dyDescent="0.4">
      <c r="A1" s="7" t="s">
        <v>16</v>
      </c>
    </row>
    <row r="2" spans="1:18" ht="15" customHeight="1" x14ac:dyDescent="0.35">
      <c r="B2" s="72"/>
      <c r="C2" s="64"/>
      <c r="D2" s="64"/>
      <c r="E2" s="64"/>
      <c r="F2" s="64"/>
      <c r="G2" s="64"/>
      <c r="H2" s="64"/>
      <c r="I2" s="64"/>
      <c r="J2" s="65"/>
    </row>
    <row r="3" spans="1:18" ht="21" customHeight="1" x14ac:dyDescent="0.35">
      <c r="B3" s="73"/>
      <c r="C3" s="66"/>
      <c r="D3" s="67"/>
      <c r="E3" s="66"/>
      <c r="F3" s="67" t="s">
        <v>17</v>
      </c>
      <c r="G3" s="66"/>
      <c r="H3" s="67"/>
      <c r="I3" s="66"/>
      <c r="J3" s="68"/>
      <c r="K3" s="8"/>
      <c r="L3" s="8"/>
      <c r="M3" s="8"/>
      <c r="N3" s="8"/>
      <c r="O3" s="8"/>
      <c r="P3" s="8"/>
      <c r="Q3" s="8"/>
      <c r="R3" s="9"/>
    </row>
    <row r="4" spans="1:18" ht="15" customHeight="1" thickBot="1" x14ac:dyDescent="0.4">
      <c r="B4" s="73"/>
      <c r="C4" s="69"/>
      <c r="D4" s="70"/>
      <c r="E4" s="69"/>
      <c r="F4" s="69"/>
      <c r="G4" s="69"/>
      <c r="H4" s="71"/>
      <c r="I4" s="69"/>
      <c r="J4" s="68"/>
      <c r="K4" s="10"/>
      <c r="L4" s="10"/>
      <c r="M4" s="10"/>
      <c r="N4" s="10"/>
      <c r="O4" s="10"/>
      <c r="P4" s="10"/>
      <c r="Q4" s="10"/>
    </row>
    <row r="5" spans="1:18" s="10" customFormat="1" ht="20.100000000000001" customHeight="1" x14ac:dyDescent="0.2">
      <c r="B5" s="74"/>
      <c r="C5" s="75"/>
      <c r="D5" s="75"/>
      <c r="E5" s="75"/>
      <c r="F5" s="75"/>
      <c r="G5" s="75"/>
      <c r="H5" s="75"/>
      <c r="I5" s="75"/>
      <c r="J5" s="76"/>
      <c r="K5" s="11"/>
      <c r="R5" s="8"/>
    </row>
    <row r="6" spans="1:18" s="10" customFormat="1" ht="15" customHeight="1" x14ac:dyDescent="0.2">
      <c r="B6" s="77"/>
      <c r="C6" s="78"/>
      <c r="D6" s="78"/>
      <c r="E6" s="78"/>
      <c r="F6" s="78"/>
      <c r="G6" s="78"/>
      <c r="H6" s="78"/>
      <c r="I6" s="78"/>
      <c r="J6" s="79"/>
      <c r="K6" s="11"/>
      <c r="R6" s="8"/>
    </row>
    <row r="7" spans="1:18" s="10" customFormat="1" ht="15" customHeight="1" x14ac:dyDescent="0.2">
      <c r="B7" s="77"/>
      <c r="C7" s="78"/>
      <c r="D7" s="78"/>
      <c r="E7" s="78"/>
      <c r="F7" s="78"/>
      <c r="G7" s="78"/>
      <c r="H7" s="78"/>
      <c r="I7" s="78"/>
      <c r="J7" s="79"/>
      <c r="K7" s="11"/>
      <c r="R7" s="8"/>
    </row>
    <row r="8" spans="1:18" s="10" customFormat="1" ht="15" customHeight="1" x14ac:dyDescent="0.2">
      <c r="B8" s="77"/>
      <c r="C8" s="78"/>
      <c r="D8" s="78"/>
      <c r="E8" s="78"/>
      <c r="F8" s="78"/>
      <c r="G8" s="78"/>
      <c r="H8" s="78"/>
      <c r="I8" s="78"/>
      <c r="J8" s="79"/>
      <c r="K8" s="11"/>
      <c r="R8" s="8"/>
    </row>
    <row r="9" spans="1:18" s="10" customFormat="1" ht="15" customHeight="1" x14ac:dyDescent="0.2">
      <c r="B9" s="77"/>
      <c r="C9" s="78"/>
      <c r="D9" s="78"/>
      <c r="E9" s="78"/>
      <c r="F9" s="78"/>
      <c r="G9" s="78"/>
      <c r="H9" s="78"/>
      <c r="I9" s="78"/>
      <c r="J9" s="79"/>
      <c r="K9" s="11"/>
      <c r="R9" s="8"/>
    </row>
    <row r="10" spans="1:18" s="10" customFormat="1" ht="15" customHeight="1" x14ac:dyDescent="0.2">
      <c r="B10" s="77"/>
      <c r="C10" s="78"/>
      <c r="D10" s="78"/>
      <c r="E10" s="78"/>
      <c r="F10" s="78"/>
      <c r="G10" s="78"/>
      <c r="H10" s="78"/>
      <c r="I10" s="78"/>
      <c r="J10" s="79"/>
      <c r="K10" s="11"/>
      <c r="R10" s="8"/>
    </row>
    <row r="11" spans="1:18" s="10" customFormat="1" ht="15" customHeight="1" x14ac:dyDescent="0.2">
      <c r="B11" s="77"/>
      <c r="C11" s="78"/>
      <c r="D11" s="78"/>
      <c r="E11" s="78"/>
      <c r="F11" s="78"/>
      <c r="G11" s="78"/>
      <c r="H11" s="78"/>
      <c r="I11" s="78"/>
      <c r="J11" s="79"/>
      <c r="K11" s="11"/>
      <c r="R11" s="8"/>
    </row>
    <row r="12" spans="1:18" s="10" customFormat="1" ht="15" customHeight="1" x14ac:dyDescent="0.2">
      <c r="B12" s="77"/>
      <c r="C12" s="78"/>
      <c r="D12" s="78"/>
      <c r="E12" s="78"/>
      <c r="F12" s="78"/>
      <c r="G12" s="78"/>
      <c r="H12" s="78"/>
      <c r="I12" s="78"/>
      <c r="J12" s="79"/>
      <c r="K12" s="11"/>
      <c r="R12" s="8"/>
    </row>
    <row r="13" spans="1:18" s="10" customFormat="1" ht="15" customHeight="1" x14ac:dyDescent="0.2">
      <c r="B13" s="77"/>
      <c r="C13" s="78"/>
      <c r="D13" s="78"/>
      <c r="E13" s="78"/>
      <c r="F13" s="78"/>
      <c r="G13" s="78"/>
      <c r="H13" s="78"/>
      <c r="I13" s="78"/>
      <c r="J13" s="79"/>
      <c r="K13" s="11"/>
      <c r="R13" s="8"/>
    </row>
    <row r="14" spans="1:18" s="10" customFormat="1" ht="15" customHeight="1" x14ac:dyDescent="0.2">
      <c r="B14" s="77"/>
      <c r="C14" s="78"/>
      <c r="D14" s="78"/>
      <c r="E14" s="78"/>
      <c r="F14" s="78"/>
      <c r="G14" s="78"/>
      <c r="H14" s="78"/>
      <c r="I14" s="78"/>
      <c r="J14" s="79"/>
      <c r="K14" s="11"/>
      <c r="R14" s="8"/>
    </row>
    <row r="15" spans="1:18" s="10" customFormat="1" ht="15" customHeight="1" x14ac:dyDescent="0.2">
      <c r="B15" s="77"/>
      <c r="C15" s="78"/>
      <c r="D15" s="78"/>
      <c r="E15" s="78"/>
      <c r="F15" s="78"/>
      <c r="G15" s="78"/>
      <c r="H15" s="78"/>
      <c r="I15" s="78"/>
      <c r="J15" s="79"/>
      <c r="K15" s="11"/>
      <c r="R15" s="8"/>
    </row>
    <row r="16" spans="1:18" s="10" customFormat="1" ht="15" customHeight="1" x14ac:dyDescent="0.2">
      <c r="B16" s="77"/>
      <c r="C16" s="78"/>
      <c r="D16" s="78"/>
      <c r="E16" s="78"/>
      <c r="F16" s="78"/>
      <c r="G16" s="78"/>
      <c r="H16" s="78"/>
      <c r="I16" s="78"/>
      <c r="J16" s="79"/>
      <c r="K16" s="11"/>
      <c r="R16" s="8"/>
    </row>
    <row r="17" spans="2:18" s="10" customFormat="1" ht="15" customHeight="1" x14ac:dyDescent="0.2">
      <c r="B17" s="77"/>
      <c r="C17" s="78"/>
      <c r="D17" s="78"/>
      <c r="E17" s="78"/>
      <c r="F17" s="78"/>
      <c r="G17" s="78"/>
      <c r="H17" s="78"/>
      <c r="I17" s="78"/>
      <c r="J17" s="79"/>
      <c r="K17" s="11"/>
      <c r="R17" s="8"/>
    </row>
    <row r="18" spans="2:18" s="10" customFormat="1" ht="15" customHeight="1" x14ac:dyDescent="0.2">
      <c r="B18" s="77"/>
      <c r="C18" s="554"/>
      <c r="D18" s="554"/>
      <c r="E18" s="554"/>
      <c r="F18" s="78"/>
      <c r="G18" s="78"/>
      <c r="H18" s="78"/>
      <c r="I18" s="78"/>
      <c r="J18" s="79"/>
      <c r="K18" s="11"/>
      <c r="R18" s="8"/>
    </row>
    <row r="19" spans="2:18" s="10" customFormat="1" ht="15" customHeight="1" x14ac:dyDescent="0.2">
      <c r="B19" s="77"/>
      <c r="C19" s="78"/>
      <c r="D19" s="78"/>
      <c r="E19" s="78"/>
      <c r="F19" s="78"/>
      <c r="G19" s="78"/>
      <c r="H19" s="78"/>
      <c r="I19" s="78"/>
      <c r="J19" s="79"/>
      <c r="K19" s="11"/>
      <c r="L19" s="43"/>
      <c r="R19" s="8"/>
    </row>
    <row r="20" spans="2:18" s="10" customFormat="1" ht="15" customHeight="1" x14ac:dyDescent="0.2">
      <c r="B20" s="77"/>
      <c r="C20" s="78"/>
      <c r="D20" s="78"/>
      <c r="E20" s="78"/>
      <c r="F20" s="78"/>
      <c r="G20" s="78"/>
      <c r="H20" s="78"/>
      <c r="I20" s="78"/>
      <c r="J20" s="79"/>
      <c r="K20" s="11"/>
      <c r="R20" s="8"/>
    </row>
    <row r="21" spans="2:18" s="10" customFormat="1" ht="15" customHeight="1" x14ac:dyDescent="0.2">
      <c r="B21" s="77"/>
      <c r="C21" s="78"/>
      <c r="D21" s="78"/>
      <c r="E21" s="78"/>
      <c r="F21" s="78"/>
      <c r="G21" s="78"/>
      <c r="H21" s="78"/>
      <c r="I21" s="78"/>
      <c r="J21" s="79"/>
      <c r="K21" s="11"/>
      <c r="R21" s="8"/>
    </row>
    <row r="22" spans="2:18" s="10" customFormat="1" ht="15" customHeight="1" x14ac:dyDescent="0.2">
      <c r="B22" s="77"/>
      <c r="C22" s="78"/>
      <c r="D22" s="78"/>
      <c r="E22" s="78"/>
      <c r="F22" s="78"/>
      <c r="G22" s="78"/>
      <c r="H22" s="78"/>
      <c r="I22" s="78"/>
      <c r="J22" s="79"/>
      <c r="K22" s="11"/>
      <c r="R22" s="8"/>
    </row>
    <row r="23" spans="2:18" s="10" customFormat="1" ht="15" customHeight="1" x14ac:dyDescent="0.2">
      <c r="B23" s="77"/>
      <c r="C23" s="78"/>
      <c r="D23" s="78"/>
      <c r="E23" s="78"/>
      <c r="F23" s="78"/>
      <c r="G23" s="78"/>
      <c r="H23" s="78"/>
      <c r="I23" s="78"/>
      <c r="J23" s="79"/>
      <c r="K23" s="11"/>
      <c r="R23" s="8"/>
    </row>
    <row r="24" spans="2:18" s="10" customFormat="1" ht="15" customHeight="1" x14ac:dyDescent="0.2">
      <c r="B24" s="77"/>
      <c r="C24" s="78"/>
      <c r="D24" s="78"/>
      <c r="E24" s="78"/>
      <c r="F24" s="78"/>
      <c r="G24" s="78"/>
      <c r="H24" s="78"/>
      <c r="I24" s="78"/>
      <c r="J24" s="79"/>
      <c r="K24" s="11"/>
      <c r="R24" s="8"/>
    </row>
    <row r="25" spans="2:18" s="10" customFormat="1" ht="15.75" customHeight="1" x14ac:dyDescent="0.2">
      <c r="B25" s="77"/>
      <c r="C25" s="78"/>
      <c r="D25" s="78"/>
      <c r="E25" s="78"/>
      <c r="F25" s="78"/>
      <c r="G25" s="78"/>
      <c r="H25" s="78"/>
      <c r="I25" s="78"/>
      <c r="J25" s="79"/>
      <c r="K25" s="11"/>
      <c r="R25" s="8"/>
    </row>
    <row r="26" spans="2:18" s="10" customFormat="1" ht="15.75" customHeight="1" x14ac:dyDescent="0.2">
      <c r="B26" s="77"/>
      <c r="C26" s="78"/>
      <c r="D26" s="78"/>
      <c r="E26" s="78"/>
      <c r="F26" s="78"/>
      <c r="G26" s="78"/>
      <c r="H26" s="78"/>
      <c r="I26" s="78"/>
      <c r="J26" s="79"/>
      <c r="K26" s="11"/>
      <c r="R26" s="8"/>
    </row>
    <row r="27" spans="2:18" s="10" customFormat="1" ht="15" customHeight="1" x14ac:dyDescent="0.2">
      <c r="B27" s="77"/>
      <c r="C27" s="78"/>
      <c r="D27" s="78"/>
      <c r="E27" s="78"/>
      <c r="F27" s="78"/>
      <c r="G27" s="78"/>
      <c r="H27" s="78"/>
      <c r="I27" s="78"/>
      <c r="J27" s="79"/>
      <c r="K27" s="11"/>
      <c r="R27" s="8"/>
    </row>
    <row r="28" spans="2:18" s="10" customFormat="1" ht="15" customHeight="1" x14ac:dyDescent="0.2">
      <c r="B28" s="77"/>
      <c r="C28" s="78"/>
      <c r="D28" s="78"/>
      <c r="E28" s="78"/>
      <c r="F28" s="78"/>
      <c r="G28" s="78"/>
      <c r="H28" s="78"/>
      <c r="I28" s="78"/>
      <c r="J28" s="79"/>
      <c r="K28" s="11"/>
      <c r="R28" s="8"/>
    </row>
    <row r="29" spans="2:18" s="10" customFormat="1" ht="15" customHeight="1" x14ac:dyDescent="0.2">
      <c r="B29" s="77"/>
      <c r="C29" s="78"/>
      <c r="D29" s="78"/>
      <c r="E29" s="78"/>
      <c r="F29" s="78"/>
      <c r="G29" s="78"/>
      <c r="H29" s="78"/>
      <c r="I29" s="78"/>
      <c r="J29" s="79"/>
      <c r="K29" s="11"/>
      <c r="R29" s="8"/>
    </row>
    <row r="30" spans="2:18" s="10" customFormat="1" ht="15" customHeight="1" x14ac:dyDescent="0.2">
      <c r="B30" s="77"/>
      <c r="C30" s="78"/>
      <c r="D30" s="80"/>
      <c r="E30" s="78"/>
      <c r="F30" s="78"/>
      <c r="G30" s="78"/>
      <c r="H30" s="78"/>
      <c r="I30" s="78"/>
      <c r="J30" s="79"/>
      <c r="K30" s="11"/>
      <c r="R30" s="8"/>
    </row>
    <row r="31" spans="2:18" s="10" customFormat="1" ht="15" customHeight="1" x14ac:dyDescent="0.2">
      <c r="B31" s="77"/>
      <c r="C31" s="80"/>
      <c r="D31" s="80"/>
      <c r="E31" s="78"/>
      <c r="F31" s="78"/>
      <c r="G31" s="78"/>
      <c r="H31" s="78"/>
      <c r="I31" s="78"/>
      <c r="J31" s="79"/>
      <c r="K31" s="11"/>
      <c r="R31" s="8"/>
    </row>
    <row r="32" spans="2:18" s="10" customFormat="1" ht="15" customHeight="1" x14ac:dyDescent="0.2">
      <c r="B32" s="77"/>
      <c r="C32" s="80"/>
      <c r="D32" s="80"/>
      <c r="E32" s="78"/>
      <c r="F32" s="78"/>
      <c r="G32" s="78"/>
      <c r="H32" s="78"/>
      <c r="I32" s="78"/>
      <c r="J32" s="79"/>
      <c r="K32" s="11"/>
      <c r="R32" s="8"/>
    </row>
    <row r="33" spans="2:18" s="10" customFormat="1" ht="15" customHeight="1" x14ac:dyDescent="0.2">
      <c r="B33" s="77"/>
      <c r="C33" s="80"/>
      <c r="D33" s="80"/>
      <c r="E33" s="78"/>
      <c r="F33" s="78"/>
      <c r="G33" s="78"/>
      <c r="H33" s="78"/>
      <c r="I33" s="78"/>
      <c r="J33" s="79"/>
      <c r="K33" s="11"/>
      <c r="R33" s="8"/>
    </row>
    <row r="34" spans="2:18" s="10" customFormat="1" ht="15" customHeight="1" x14ac:dyDescent="0.2">
      <c r="B34" s="77"/>
      <c r="C34" s="78"/>
      <c r="D34" s="78"/>
      <c r="E34" s="78"/>
      <c r="F34" s="78"/>
      <c r="G34" s="78"/>
      <c r="H34" s="78"/>
      <c r="I34" s="78"/>
      <c r="J34" s="79"/>
      <c r="K34" s="11"/>
      <c r="R34" s="8"/>
    </row>
    <row r="35" spans="2:18" s="10" customFormat="1" ht="15" customHeight="1" x14ac:dyDescent="0.2">
      <c r="B35" s="77"/>
      <c r="C35" s="78"/>
      <c r="D35" s="78"/>
      <c r="E35" s="78"/>
      <c r="F35" s="78"/>
      <c r="G35" s="78"/>
      <c r="H35" s="78"/>
      <c r="I35" s="78"/>
      <c r="J35" s="79"/>
      <c r="K35" s="12"/>
      <c r="L35" s="8"/>
      <c r="M35" s="8"/>
      <c r="N35" s="8"/>
      <c r="O35" s="8"/>
      <c r="P35" s="8"/>
      <c r="Q35" s="8"/>
      <c r="R35" s="8"/>
    </row>
    <row r="36" spans="2:18" s="10" customFormat="1" ht="15" customHeight="1" x14ac:dyDescent="0.2">
      <c r="B36" s="77"/>
      <c r="C36" s="78"/>
      <c r="D36" s="78"/>
      <c r="E36" s="78"/>
      <c r="F36" s="78"/>
      <c r="G36" s="78"/>
      <c r="H36" s="78"/>
      <c r="I36" s="78"/>
      <c r="J36" s="79"/>
      <c r="K36" s="12"/>
      <c r="L36" s="8"/>
      <c r="M36" s="8"/>
      <c r="N36" s="8"/>
      <c r="O36" s="8"/>
      <c r="P36" s="8"/>
      <c r="Q36" s="8"/>
      <c r="R36" s="8"/>
    </row>
    <row r="37" spans="2:18" s="10" customFormat="1" ht="15" customHeight="1" x14ac:dyDescent="0.2">
      <c r="B37" s="77"/>
      <c r="C37" s="78"/>
      <c r="D37" s="78"/>
      <c r="E37" s="78"/>
      <c r="F37" s="78"/>
      <c r="G37" s="78"/>
      <c r="H37" s="78"/>
      <c r="I37" s="78"/>
      <c r="J37" s="79"/>
      <c r="K37" s="12"/>
      <c r="L37" s="8"/>
      <c r="M37" s="8"/>
      <c r="N37" s="8"/>
      <c r="O37" s="8"/>
      <c r="P37" s="8"/>
      <c r="Q37" s="8"/>
      <c r="R37" s="8"/>
    </row>
    <row r="38" spans="2:18" s="10" customFormat="1" ht="15" customHeight="1" x14ac:dyDescent="0.2">
      <c r="B38" s="77"/>
      <c r="C38" s="78"/>
      <c r="D38" s="78"/>
      <c r="E38" s="78"/>
      <c r="F38" s="78"/>
      <c r="G38" s="78"/>
      <c r="H38" s="78"/>
      <c r="I38" s="78"/>
      <c r="J38" s="79"/>
      <c r="K38" s="12"/>
      <c r="L38" s="8"/>
      <c r="M38" s="8"/>
      <c r="N38" s="8"/>
      <c r="O38" s="8"/>
      <c r="P38" s="8"/>
      <c r="Q38" s="8"/>
      <c r="R38" s="8"/>
    </row>
    <row r="39" spans="2:18" s="10" customFormat="1" ht="15" customHeight="1" x14ac:dyDescent="0.2">
      <c r="B39" s="77"/>
      <c r="C39" s="78"/>
      <c r="D39" s="78"/>
      <c r="E39" s="78"/>
      <c r="F39" s="78"/>
      <c r="G39" s="78"/>
      <c r="H39" s="78"/>
      <c r="I39" s="78"/>
      <c r="J39" s="79"/>
      <c r="K39" s="12"/>
      <c r="L39" s="8"/>
      <c r="M39" s="8"/>
      <c r="N39" s="8"/>
      <c r="O39" s="8"/>
      <c r="P39" s="8"/>
      <c r="Q39" s="8"/>
      <c r="R39" s="8"/>
    </row>
    <row r="40" spans="2:18" s="10" customFormat="1" ht="15" customHeight="1" x14ac:dyDescent="0.2">
      <c r="B40" s="77"/>
      <c r="C40" s="78"/>
      <c r="D40" s="78"/>
      <c r="E40" s="78"/>
      <c r="F40" s="78"/>
      <c r="G40" s="78"/>
      <c r="H40" s="78"/>
      <c r="I40" s="78"/>
      <c r="J40" s="79"/>
      <c r="K40" s="12"/>
      <c r="L40" s="8"/>
      <c r="M40" s="8"/>
      <c r="N40" s="8"/>
      <c r="O40" s="8"/>
      <c r="P40" s="8"/>
      <c r="Q40" s="8"/>
      <c r="R40" s="8"/>
    </row>
    <row r="41" spans="2:18" s="10" customFormat="1" ht="15" customHeight="1" x14ac:dyDescent="0.2">
      <c r="B41" s="77"/>
      <c r="C41" s="78"/>
      <c r="D41" s="78"/>
      <c r="E41" s="78"/>
      <c r="F41" s="78"/>
      <c r="G41" s="78"/>
      <c r="H41" s="78"/>
      <c r="I41" s="78"/>
      <c r="J41" s="79"/>
      <c r="K41" s="12"/>
      <c r="L41" s="8"/>
      <c r="M41" s="8"/>
      <c r="N41" s="8"/>
      <c r="O41" s="8"/>
      <c r="P41" s="8"/>
      <c r="Q41" s="8"/>
      <c r="R41" s="8"/>
    </row>
    <row r="42" spans="2:18" s="10" customFormat="1" ht="15" customHeight="1" x14ac:dyDescent="0.2">
      <c r="B42" s="77"/>
      <c r="C42" s="78"/>
      <c r="D42" s="78"/>
      <c r="E42" s="78"/>
      <c r="F42" s="78"/>
      <c r="G42" s="78"/>
      <c r="H42" s="78"/>
      <c r="I42" s="78"/>
      <c r="J42" s="79"/>
      <c r="K42" s="12"/>
      <c r="L42" s="8"/>
      <c r="M42" s="8"/>
      <c r="N42" s="8"/>
      <c r="O42" s="8"/>
      <c r="P42" s="8"/>
      <c r="Q42" s="8"/>
      <c r="R42" s="8"/>
    </row>
    <row r="43" spans="2:18" s="10" customFormat="1" ht="15" customHeight="1" x14ac:dyDescent="0.2">
      <c r="B43" s="77"/>
      <c r="C43" s="78"/>
      <c r="D43" s="78"/>
      <c r="E43" s="78"/>
      <c r="F43" s="81"/>
      <c r="G43" s="78"/>
      <c r="H43" s="78"/>
      <c r="I43" s="78"/>
      <c r="J43" s="79"/>
      <c r="K43" s="12"/>
      <c r="L43" s="8"/>
      <c r="M43" s="8"/>
      <c r="N43" s="8"/>
      <c r="O43" s="8"/>
      <c r="P43" s="8"/>
      <c r="Q43" s="8"/>
      <c r="R43" s="8"/>
    </row>
    <row r="44" spans="2:18" s="10" customFormat="1" ht="15" customHeight="1" x14ac:dyDescent="0.2">
      <c r="B44" s="77"/>
      <c r="C44" s="78"/>
      <c r="D44" s="78"/>
      <c r="E44" s="78"/>
      <c r="F44" s="81"/>
      <c r="G44" s="78"/>
      <c r="H44" s="375"/>
      <c r="I44" s="375"/>
      <c r="J44" s="79"/>
      <c r="K44" s="12"/>
      <c r="L44" s="8"/>
      <c r="M44" s="8"/>
      <c r="N44" s="8"/>
      <c r="O44" s="8"/>
      <c r="P44" s="8"/>
      <c r="Q44" s="8"/>
      <c r="R44" s="8"/>
    </row>
    <row r="45" spans="2:18" s="10" customFormat="1" ht="15" customHeight="1" x14ac:dyDescent="0.2">
      <c r="B45" s="77"/>
      <c r="C45" s="78"/>
      <c r="D45" s="78"/>
      <c r="E45" s="78"/>
      <c r="F45" s="81"/>
      <c r="G45" s="78"/>
      <c r="H45" s="78"/>
      <c r="I45" s="78"/>
      <c r="J45" s="79"/>
      <c r="K45" s="12"/>
      <c r="L45" s="8"/>
      <c r="M45" s="8"/>
      <c r="N45" s="8"/>
      <c r="O45" s="8"/>
      <c r="P45" s="8"/>
      <c r="Q45" s="8"/>
      <c r="R45" s="8"/>
    </row>
    <row r="46" spans="2:18" s="10" customFormat="1" ht="15" customHeight="1" x14ac:dyDescent="0.2">
      <c r="B46" s="77"/>
      <c r="C46" s="78"/>
      <c r="D46" s="78"/>
      <c r="E46" s="78"/>
      <c r="F46" s="81"/>
      <c r="G46" s="78"/>
      <c r="H46" s="78"/>
      <c r="I46" s="78"/>
      <c r="J46" s="79"/>
      <c r="K46" s="12"/>
      <c r="L46" s="8"/>
      <c r="M46" s="8"/>
      <c r="N46" s="8"/>
      <c r="O46" s="8"/>
      <c r="P46" s="8"/>
      <c r="Q46" s="8"/>
      <c r="R46" s="8"/>
    </row>
    <row r="47" spans="2:18" s="10" customFormat="1" ht="15" customHeight="1" x14ac:dyDescent="0.2">
      <c r="B47" s="77"/>
      <c r="C47" s="78"/>
      <c r="D47" s="78"/>
      <c r="E47" s="78"/>
      <c r="F47" s="81"/>
      <c r="G47" s="78"/>
      <c r="H47" s="78"/>
      <c r="I47" s="78"/>
      <c r="J47" s="79"/>
      <c r="K47" s="12"/>
      <c r="L47" s="8"/>
      <c r="M47" s="8"/>
      <c r="N47" s="8"/>
      <c r="O47" s="8"/>
      <c r="P47" s="8"/>
      <c r="Q47" s="8"/>
      <c r="R47" s="8"/>
    </row>
    <row r="48" spans="2:18" s="10" customFormat="1" ht="15" customHeight="1" x14ac:dyDescent="0.2">
      <c r="B48" s="77"/>
      <c r="C48" s="78"/>
      <c r="D48" s="78"/>
      <c r="E48" s="78"/>
      <c r="F48" s="81"/>
      <c r="G48" s="78"/>
      <c r="H48" s="78"/>
      <c r="I48" s="78"/>
      <c r="J48" s="79"/>
      <c r="K48" s="12"/>
      <c r="L48" s="8"/>
      <c r="M48" s="8"/>
      <c r="N48" s="8"/>
      <c r="O48" s="8"/>
      <c r="P48" s="8"/>
      <c r="Q48" s="8"/>
      <c r="R48" s="8"/>
    </row>
    <row r="49" spans="2:18" s="10" customFormat="1" ht="15" customHeight="1" x14ac:dyDescent="0.2">
      <c r="B49" s="77"/>
      <c r="C49" s="78"/>
      <c r="D49" s="78"/>
      <c r="E49" s="78"/>
      <c r="F49" s="81"/>
      <c r="G49" s="78"/>
      <c r="H49" s="78"/>
      <c r="I49" s="78"/>
      <c r="J49" s="79"/>
      <c r="K49" s="12"/>
      <c r="L49" s="8"/>
      <c r="M49" s="8"/>
      <c r="N49" s="8"/>
      <c r="O49" s="8"/>
      <c r="P49" s="8"/>
      <c r="Q49" s="8"/>
      <c r="R49" s="8"/>
    </row>
    <row r="50" spans="2:18" s="10" customFormat="1" ht="15" customHeight="1" x14ac:dyDescent="0.2">
      <c r="B50" s="77"/>
      <c r="C50" s="78"/>
      <c r="D50" s="78"/>
      <c r="E50" s="78"/>
      <c r="F50" s="81"/>
      <c r="G50" s="78"/>
      <c r="H50" s="78"/>
      <c r="I50" s="78"/>
      <c r="J50" s="79"/>
      <c r="K50" s="12"/>
      <c r="L50" s="8"/>
      <c r="M50" s="8"/>
      <c r="N50" s="8"/>
      <c r="O50" s="8"/>
      <c r="P50" s="8"/>
      <c r="Q50" s="8"/>
      <c r="R50" s="8"/>
    </row>
    <row r="51" spans="2:18" s="10" customFormat="1" ht="15" customHeight="1" x14ac:dyDescent="0.2">
      <c r="B51" s="77"/>
      <c r="C51" s="78"/>
      <c r="D51" s="78"/>
      <c r="E51" s="78"/>
      <c r="F51" s="81"/>
      <c r="G51" s="78"/>
      <c r="H51" s="78"/>
      <c r="I51" s="78"/>
      <c r="J51" s="79"/>
      <c r="K51" s="12"/>
      <c r="L51" s="8"/>
      <c r="M51" s="8"/>
      <c r="N51" s="8"/>
      <c r="O51" s="8"/>
      <c r="P51" s="8"/>
      <c r="Q51" s="8"/>
      <c r="R51" s="8"/>
    </row>
    <row r="52" spans="2:18" s="10" customFormat="1" ht="15" customHeight="1" x14ac:dyDescent="0.2">
      <c r="B52" s="77"/>
      <c r="C52" s="78"/>
      <c r="D52" s="78"/>
      <c r="E52" s="78"/>
      <c r="F52" s="81"/>
      <c r="G52" s="78"/>
      <c r="H52" s="78"/>
      <c r="I52" s="78"/>
      <c r="J52" s="79"/>
      <c r="K52" s="12"/>
      <c r="L52" s="8"/>
      <c r="M52" s="8"/>
      <c r="N52" s="8"/>
      <c r="O52" s="8"/>
      <c r="P52" s="8"/>
      <c r="Q52" s="8"/>
      <c r="R52" s="8"/>
    </row>
    <row r="53" spans="2:18" s="10" customFormat="1" ht="15" customHeight="1" x14ac:dyDescent="0.2">
      <c r="B53" s="77"/>
      <c r="C53" s="78"/>
      <c r="D53" s="78"/>
      <c r="E53" s="78"/>
      <c r="F53" s="81"/>
      <c r="G53" s="78"/>
      <c r="H53" s="78"/>
      <c r="I53" s="78"/>
      <c r="J53" s="79"/>
      <c r="K53" s="12"/>
      <c r="L53" s="8"/>
      <c r="M53" s="8"/>
      <c r="N53" s="8"/>
      <c r="O53" s="8"/>
      <c r="P53" s="8"/>
      <c r="Q53" s="8"/>
      <c r="R53" s="8"/>
    </row>
    <row r="54" spans="2:18" s="10" customFormat="1" ht="15" customHeight="1" x14ac:dyDescent="0.2">
      <c r="B54" s="77"/>
      <c r="C54" s="78"/>
      <c r="D54" s="78"/>
      <c r="E54" s="78"/>
      <c r="F54" s="81"/>
      <c r="G54" s="78"/>
      <c r="H54" s="78"/>
      <c r="I54" s="78"/>
      <c r="J54" s="79"/>
      <c r="K54" s="12"/>
      <c r="L54" s="8"/>
      <c r="M54" s="8"/>
      <c r="N54" s="8"/>
      <c r="O54" s="8"/>
      <c r="P54" s="8"/>
      <c r="Q54" s="8"/>
      <c r="R54" s="8"/>
    </row>
    <row r="55" spans="2:18" s="10" customFormat="1" ht="15" customHeight="1" x14ac:dyDescent="0.2">
      <c r="B55" s="77"/>
      <c r="C55" s="78"/>
      <c r="D55" s="78"/>
      <c r="E55" s="78"/>
      <c r="F55" s="81"/>
      <c r="G55" s="78"/>
      <c r="H55" s="78"/>
      <c r="I55" s="78"/>
      <c r="J55" s="79"/>
      <c r="K55" s="12"/>
      <c r="L55" s="8"/>
      <c r="M55" s="8"/>
      <c r="N55" s="8"/>
      <c r="O55" s="8"/>
      <c r="P55" s="8"/>
      <c r="Q55" s="8"/>
      <c r="R55" s="8"/>
    </row>
    <row r="56" spans="2:18" ht="24" thickBot="1" x14ac:dyDescent="0.4">
      <c r="B56" s="82"/>
      <c r="C56" s="83"/>
      <c r="D56" s="83"/>
      <c r="E56" s="84"/>
      <c r="F56" s="84"/>
      <c r="G56" s="84"/>
      <c r="H56" s="84"/>
      <c r="I56" s="84"/>
      <c r="J56" s="85"/>
    </row>
    <row r="57" spans="2:18" ht="36" customHeight="1" x14ac:dyDescent="0.35"/>
    <row r="62" spans="2:18" x14ac:dyDescent="0.35">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16"/>
  <sheetViews>
    <sheetView zoomScaleNormal="100" workbookViewId="0"/>
  </sheetViews>
  <sheetFormatPr defaultColWidth="8.5703125" defaultRowHeight="14.25" x14ac:dyDescent="0.2"/>
  <cols>
    <col min="1" max="1" width="11.5703125" style="355" customWidth="1"/>
    <col min="2" max="2" width="51" style="355" customWidth="1"/>
    <col min="3" max="5" width="30.5703125" style="355" customWidth="1"/>
    <col min="6" max="8" width="23" style="355" customWidth="1"/>
    <col min="9" max="16384" width="8.5703125" style="355"/>
  </cols>
  <sheetData>
    <row r="1" spans="1:7" ht="20.25" x14ac:dyDescent="0.3">
      <c r="A1" s="353"/>
      <c r="B1" s="354" t="s">
        <v>345</v>
      </c>
    </row>
    <row r="2" spans="1:7" ht="15" x14ac:dyDescent="0.25">
      <c r="A2" s="353"/>
      <c r="B2" s="194" t="str">
        <f>Tradingname</f>
        <v>APT PARMELIA PTY LTD</v>
      </c>
      <c r="C2" s="195"/>
    </row>
    <row r="3" spans="1:7" ht="15" x14ac:dyDescent="0.25">
      <c r="B3" s="196" t="s">
        <v>180</v>
      </c>
      <c r="C3" s="197" t="str">
        <f>TEXT(Yearstart,"dd/mm/yyyy")&amp;" to "&amp;TEXT(Yearending,"dd/mm/yyyy")</f>
        <v>01/07/2024 to 30/06/2025</v>
      </c>
    </row>
    <row r="4" spans="1:7" x14ac:dyDescent="0.2">
      <c r="B4" s="39" t="s">
        <v>424</v>
      </c>
      <c r="C4" s="39"/>
      <c r="F4" s="39"/>
      <c r="G4" s="39"/>
    </row>
    <row r="5" spans="1:7" ht="15.75" x14ac:dyDescent="0.25">
      <c r="B5" s="357"/>
      <c r="C5" s="39"/>
    </row>
    <row r="6" spans="1:7" ht="15.75" x14ac:dyDescent="0.25">
      <c r="B6" s="358"/>
    </row>
    <row r="8" spans="1:7" s="356" customFormat="1" ht="25.5" x14ac:dyDescent="0.2">
      <c r="B8" s="227" t="s">
        <v>425</v>
      </c>
      <c r="C8" s="227" t="s">
        <v>56</v>
      </c>
      <c r="D8" s="227" t="s">
        <v>57</v>
      </c>
      <c r="E8" s="227" t="s">
        <v>24</v>
      </c>
    </row>
    <row r="9" spans="1:7" x14ac:dyDescent="0.2">
      <c r="B9" s="127" t="s">
        <v>44</v>
      </c>
      <c r="C9" s="269">
        <f>'2. Revenues and expenses'!D16</f>
        <v>18875057.18</v>
      </c>
      <c r="D9" s="269">
        <f>'2. Revenues and expenses'!E16</f>
        <v>0</v>
      </c>
      <c r="E9" s="269">
        <f>'2. Revenues and expenses'!F16</f>
        <v>18875057.18</v>
      </c>
    </row>
    <row r="10" spans="1:7" x14ac:dyDescent="0.2">
      <c r="B10" s="127" t="s">
        <v>52</v>
      </c>
      <c r="C10" s="269">
        <f>'2. Revenues and expenses'!D19</f>
        <v>0</v>
      </c>
      <c r="D10" s="269">
        <f>'2. Revenues and expenses'!E19</f>
        <v>0</v>
      </c>
      <c r="E10" s="269">
        <f>'2. Revenues and expenses'!F19</f>
        <v>0</v>
      </c>
    </row>
    <row r="11" spans="1:7" x14ac:dyDescent="0.2">
      <c r="B11" s="228" t="s">
        <v>21</v>
      </c>
      <c r="C11" s="269">
        <f>'2. Revenues and expenses'!D20</f>
        <v>18875057.18</v>
      </c>
      <c r="D11" s="269">
        <f>'2. Revenues and expenses'!E20</f>
        <v>0</v>
      </c>
      <c r="E11" s="269">
        <f>'2. Revenues and expenses'!F20</f>
        <v>18875057.18</v>
      </c>
    </row>
    <row r="12" spans="1:7" x14ac:dyDescent="0.2">
      <c r="B12" s="127" t="s">
        <v>58</v>
      </c>
      <c r="C12" s="269">
        <f>'2. Revenues and expenses'!D30</f>
        <v>-7453583.4699999988</v>
      </c>
      <c r="D12" s="269">
        <f>'2. Revenues and expenses'!E30</f>
        <v>0</v>
      </c>
      <c r="E12" s="269">
        <f>'2. Revenues and expenses'!F30</f>
        <v>-7453583.4699999988</v>
      </c>
    </row>
    <row r="13" spans="1:7" x14ac:dyDescent="0.2">
      <c r="B13" s="127" t="s">
        <v>426</v>
      </c>
      <c r="C13" s="269">
        <f>'2. Revenues and expenses'!D41</f>
        <v>20022560.058441114</v>
      </c>
      <c r="D13" s="269">
        <f>'2. Revenues and expenses'!E41</f>
        <v>0</v>
      </c>
      <c r="E13" s="269">
        <f>'2. Revenues and expenses'!F41</f>
        <v>20022560.058441114</v>
      </c>
    </row>
    <row r="14" spans="1:7" x14ac:dyDescent="0.2">
      <c r="B14" s="228" t="s">
        <v>60</v>
      </c>
      <c r="C14" s="269">
        <f>'2. Revenues and expenses'!D42</f>
        <v>12568976.588441115</v>
      </c>
      <c r="D14" s="269">
        <f>'2. Revenues and expenses'!E42</f>
        <v>0</v>
      </c>
      <c r="E14" s="269">
        <f>'2. Revenues and expenses'!F42</f>
        <v>12568976.588441115</v>
      </c>
    </row>
    <row r="15" spans="1:7" x14ac:dyDescent="0.2">
      <c r="B15" s="228" t="s">
        <v>427</v>
      </c>
      <c r="C15" s="269">
        <f>'2. Revenues and expenses'!D43</f>
        <v>31444033.768441115</v>
      </c>
      <c r="D15" s="269">
        <f>'2. Revenues and expenses'!E43</f>
        <v>0</v>
      </c>
      <c r="E15" s="269">
        <f>'2. Revenues and expenses'!F43</f>
        <v>31444033.768441115</v>
      </c>
    </row>
    <row r="16" spans="1:7" x14ac:dyDescent="0.2">
      <c r="B16" s="359"/>
      <c r="C16" s="360"/>
      <c r="D16" s="360"/>
      <c r="E16" s="360"/>
    </row>
    <row r="17" spans="2:4" x14ac:dyDescent="0.2">
      <c r="B17" s="361"/>
      <c r="C17" s="362"/>
    </row>
    <row r="18" spans="2:4" s="356" customFormat="1" ht="24.6" customHeight="1" x14ac:dyDescent="0.2">
      <c r="B18" s="227" t="s">
        <v>428</v>
      </c>
      <c r="C18" s="227" t="s">
        <v>429</v>
      </c>
      <c r="D18" s="227" t="s">
        <v>430</v>
      </c>
    </row>
    <row r="19" spans="2:4" x14ac:dyDescent="0.2">
      <c r="B19" s="127" t="s">
        <v>141</v>
      </c>
      <c r="C19" s="269">
        <f>'3. Statement of pipeline assets'!D16</f>
        <v>-9.8804663866758347E-4</v>
      </c>
      <c r="D19" s="269">
        <f>'3. Statement of pipeline assets'!E16</f>
        <v>1.862645149230957E-8</v>
      </c>
    </row>
    <row r="20" spans="2:4" x14ac:dyDescent="0.2">
      <c r="B20" s="127" t="s">
        <v>84</v>
      </c>
      <c r="C20" s="269">
        <f>'3. Statement of pipeline assets'!D23</f>
        <v>1.9672130001708865E-3</v>
      </c>
      <c r="D20" s="269">
        <f>'3. Statement of pipeline assets'!E23</f>
        <v>0</v>
      </c>
    </row>
    <row r="21" spans="2:4" x14ac:dyDescent="0.2">
      <c r="B21" s="127" t="s">
        <v>142</v>
      </c>
      <c r="C21" s="269">
        <f>'3. Statement of pipeline assets'!D30</f>
        <v>3.2786873634904623E-4</v>
      </c>
      <c r="D21" s="269">
        <f>'3. Statement of pipeline assets'!E30</f>
        <v>0</v>
      </c>
    </row>
    <row r="22" spans="2:4" x14ac:dyDescent="0.2">
      <c r="B22" s="127" t="s">
        <v>144</v>
      </c>
      <c r="C22" s="269">
        <f>'3. Statement of pipeline assets'!D37</f>
        <v>-4.4262291630730033E-3</v>
      </c>
      <c r="D22" s="269">
        <f>'3. Statement of pipeline assets'!E37</f>
        <v>3.7834979593753815E-10</v>
      </c>
    </row>
    <row r="23" spans="2:4" x14ac:dyDescent="0.2">
      <c r="B23" s="127" t="s">
        <v>86</v>
      </c>
      <c r="C23" s="269">
        <f>'3. Statement of pipeline assets'!D44</f>
        <v>3.2786884912638925E-3</v>
      </c>
      <c r="D23" s="269">
        <f>'3. Statement of pipeline assets'!E44</f>
        <v>-3.637978807091713E-11</v>
      </c>
    </row>
    <row r="24" spans="2:4" x14ac:dyDescent="0.2">
      <c r="B24" s="127" t="s">
        <v>146</v>
      </c>
      <c r="C24" s="269">
        <f>'3. Statement of pipeline assets'!D51</f>
        <v>0</v>
      </c>
      <c r="D24" s="269">
        <f>'3. Statement of pipeline assets'!E51</f>
        <v>-2.3283064365386963E-10</v>
      </c>
    </row>
    <row r="25" spans="2:4" x14ac:dyDescent="0.2">
      <c r="B25" s="127" t="s">
        <v>1</v>
      </c>
      <c r="C25" s="269">
        <f>'3. Statement of pipeline assets'!D58</f>
        <v>2.7868853649124503E-3</v>
      </c>
      <c r="D25" s="269">
        <f>'3. Statement of pipeline assets'!E58</f>
        <v>0</v>
      </c>
    </row>
    <row r="26" spans="2:4" x14ac:dyDescent="0.2">
      <c r="B26" s="127" t="s">
        <v>148</v>
      </c>
      <c r="C26" s="269">
        <f>'3. Statement of pipeline assets'!D65</f>
        <v>2.9103830456733704E-11</v>
      </c>
      <c r="D26" s="269">
        <f>'3. Statement of pipeline assets'!E65</f>
        <v>2.9103830456733704E-11</v>
      </c>
    </row>
    <row r="27" spans="2:4" x14ac:dyDescent="0.2">
      <c r="B27" s="127" t="s">
        <v>232</v>
      </c>
      <c r="C27" s="269">
        <f>'3. Statement of pipeline assets'!D72</f>
        <v>2.4046686943620443E-2</v>
      </c>
      <c r="D27" s="269">
        <f>'3. Statement of pipeline assets'!E72</f>
        <v>1.9999999087303877E-2</v>
      </c>
    </row>
    <row r="28" spans="2:4" x14ac:dyDescent="0.2">
      <c r="B28" s="127" t="s">
        <v>311</v>
      </c>
      <c r="C28" s="269">
        <f>'3. Statement of pipeline assets'!D79</f>
        <v>0</v>
      </c>
      <c r="D28" s="269">
        <f>'3. Statement of pipeline assets'!E79</f>
        <v>0</v>
      </c>
    </row>
    <row r="29" spans="2:4" x14ac:dyDescent="0.2">
      <c r="B29" s="127" t="s">
        <v>150</v>
      </c>
      <c r="C29" s="269">
        <f>'3. Statement of pipeline assets'!D80</f>
        <v>3253480.7222015648</v>
      </c>
      <c r="D29" s="269">
        <f>'3. Statement of pipeline assets'!E80</f>
        <v>2289041.3022015584</v>
      </c>
    </row>
    <row r="30" spans="2:4" x14ac:dyDescent="0.2">
      <c r="B30" s="230" t="s">
        <v>431</v>
      </c>
      <c r="C30" s="270">
        <f>'3. Statement of pipeline assets'!D81</f>
        <v>3253480.7491946314</v>
      </c>
      <c r="D30" s="270">
        <f>'3. Statement of pipeline assets'!E81</f>
        <v>2289041.3222015761</v>
      </c>
    </row>
    <row r="31" spans="2:4" x14ac:dyDescent="0.2">
      <c r="B31" s="127" t="s">
        <v>432</v>
      </c>
      <c r="C31" s="269">
        <f>'3. Statement of pipeline assets'!D89</f>
        <v>0</v>
      </c>
      <c r="D31" s="269">
        <f>'3. Statement of pipeline assets'!E89</f>
        <v>0</v>
      </c>
    </row>
    <row r="32" spans="2:4" x14ac:dyDescent="0.2">
      <c r="B32" s="127" t="s">
        <v>433</v>
      </c>
      <c r="C32" s="269">
        <f>'3. Statement of pipeline assets'!D96</f>
        <v>0</v>
      </c>
      <c r="D32" s="269">
        <f>'3. Statement of pipeline assets'!E96</f>
        <v>-1.0913936421275139E-10</v>
      </c>
    </row>
    <row r="33" spans="1:4" x14ac:dyDescent="0.2">
      <c r="A33" s="39"/>
      <c r="B33" s="127" t="s">
        <v>434</v>
      </c>
      <c r="C33" s="269">
        <f>'3. Statement of pipeline assets'!D97</f>
        <v>0</v>
      </c>
      <c r="D33" s="269">
        <f>'3. Statement of pipeline assets'!E97</f>
        <v>0</v>
      </c>
    </row>
    <row r="34" spans="1:4" x14ac:dyDescent="0.2">
      <c r="A34" s="39"/>
      <c r="B34" s="127" t="s">
        <v>435</v>
      </c>
      <c r="C34" s="269">
        <f>'3. Statement of pipeline assets'!D98</f>
        <v>5535642.8799020918</v>
      </c>
      <c r="D34" s="269">
        <f>'3. Statement of pipeline assets'!E98</f>
        <v>3901720.5090000033</v>
      </c>
    </row>
    <row r="35" spans="1:4" x14ac:dyDescent="0.2">
      <c r="B35" s="127" t="s">
        <v>436</v>
      </c>
      <c r="C35" s="269">
        <f>'3. Statement of pipeline assets'!D99</f>
        <v>0</v>
      </c>
      <c r="D35" s="269">
        <f>'3. Statement of pipeline assets'!E99</f>
        <v>0</v>
      </c>
    </row>
    <row r="36" spans="1:4" x14ac:dyDescent="0.2">
      <c r="B36" s="231" t="s">
        <v>437</v>
      </c>
      <c r="C36" s="270">
        <f>'3. Statement of pipeline assets'!D100</f>
        <v>5535642.8799020918</v>
      </c>
      <c r="D36" s="270">
        <f>'3. Statement of pipeline assets'!E100</f>
        <v>3901720.5090000033</v>
      </c>
    </row>
    <row r="37" spans="1:4" ht="15" x14ac:dyDescent="0.25">
      <c r="B37" s="232" t="s">
        <v>438</v>
      </c>
      <c r="C37" s="270">
        <f>'3. Statement of pipeline assets'!D101</f>
        <v>8789123.6290967241</v>
      </c>
      <c r="D37" s="270">
        <f>'3. Statement of pipeline assets'!E101</f>
        <v>6190761.8312015794</v>
      </c>
    </row>
    <row r="38" spans="1:4" x14ac:dyDescent="0.2">
      <c r="B38" s="229" t="s">
        <v>439</v>
      </c>
      <c r="C38" s="234">
        <f>'1.1 Financial performance'!C10</f>
        <v>3.5776074038080949</v>
      </c>
      <c r="D38" s="233"/>
    </row>
    <row r="39" spans="1:4" x14ac:dyDescent="0.2">
      <c r="B39" s="361"/>
    </row>
    <row r="40" spans="1:4" x14ac:dyDescent="0.2">
      <c r="B40" s="361"/>
    </row>
    <row r="41" spans="1:4" s="356" customFormat="1" ht="25.5" x14ac:dyDescent="0.2">
      <c r="B41" s="226" t="s">
        <v>440</v>
      </c>
      <c r="C41" s="227" t="s">
        <v>429</v>
      </c>
      <c r="D41" s="238">
        <f>VALUE(RIGHT(TEXT(Yearending,"dd/mm/yyyy"),4))</f>
        <v>2025</v>
      </c>
    </row>
    <row r="42" spans="1:4" x14ac:dyDescent="0.2">
      <c r="B42" s="235" t="s">
        <v>441</v>
      </c>
      <c r="C42" s="269">
        <f>'4. Recovered capital'!E16</f>
        <v>189321873.42976877</v>
      </c>
      <c r="D42" s="199"/>
    </row>
    <row r="43" spans="1:4" x14ac:dyDescent="0.2">
      <c r="B43" s="235" t="s">
        <v>442</v>
      </c>
      <c r="C43" s="269">
        <f>'4. Recovered capital'!E23</f>
        <v>5024133.7619304731</v>
      </c>
      <c r="D43" s="199"/>
    </row>
    <row r="44" spans="1:4" ht="15" x14ac:dyDescent="0.25">
      <c r="B44" s="198" t="s">
        <v>95</v>
      </c>
      <c r="C44" s="270">
        <f>'4. Recovered capital'!E24</f>
        <v>194346007.19169924</v>
      </c>
      <c r="D44" s="303"/>
    </row>
    <row r="45" spans="1:4" x14ac:dyDescent="0.2">
      <c r="B45" s="240" t="s">
        <v>203</v>
      </c>
      <c r="C45" s="237"/>
      <c r="D45" s="227"/>
    </row>
    <row r="46" spans="1:4" x14ac:dyDescent="0.2">
      <c r="B46" s="127" t="s">
        <v>116</v>
      </c>
      <c r="C46" s="271">
        <f>'4. Recovered capital'!E26</f>
        <v>279410585.81967622</v>
      </c>
      <c r="D46" s="269">
        <f>IFERROR(INDEX('4. Recovered capital'!$F$8:$BH$34,MATCH($B46,'4. Recovered capital'!$D$8:$D$34,0),MATCH(D$41,'4. Recovered capital'!$F$8:$BH$8,0)),)</f>
        <v>18875057.18</v>
      </c>
    </row>
    <row r="47" spans="1:4" x14ac:dyDescent="0.2">
      <c r="B47" s="127" t="s">
        <v>117</v>
      </c>
      <c r="C47" s="271">
        <f>'4. Recovered capital'!E27</f>
        <v>-222194203.08611321</v>
      </c>
      <c r="D47" s="269">
        <f>IFERROR(INDEX('4. Recovered capital'!$F$8:$BH$34,MATCH($B47,'4. Recovered capital'!$D$8:$D$34,0),MATCH(D$41,'4. Recovered capital'!$F$8:$BH$8,0)),)</f>
        <v>-9380228.5883608609</v>
      </c>
    </row>
    <row r="48" spans="1:4" x14ac:dyDescent="0.2">
      <c r="B48" s="127" t="s">
        <v>118</v>
      </c>
      <c r="C48" s="271">
        <f>'4. Recovered capital'!E28</f>
        <v>0</v>
      </c>
      <c r="D48" s="269">
        <f>IFERROR(INDEX('4. Recovered capital'!$F$8:$BH$34,MATCH($B48,'4. Recovered capital'!$D$8:$D$34,0),MATCH(D$41,'4. Recovered capital'!$F$8:$BH$8,0)),)</f>
        <v>0</v>
      </c>
    </row>
    <row r="49" spans="2:82" x14ac:dyDescent="0.2">
      <c r="B49" s="127" t="s">
        <v>317</v>
      </c>
      <c r="C49" s="271">
        <f>'4. Recovered capital'!E29</f>
        <v>-127860.9576532588</v>
      </c>
      <c r="D49" s="269">
        <f>IFERROR(INDEX('4. Recovered capital'!$F$8:$BH$34,MATCH($B49,'4. Recovered capital'!$D$8:$D$34,0),MATCH(D$41,'4. Recovered capital'!$F$8:$BH$8,0)),)</f>
        <v>-18417.321401404519</v>
      </c>
    </row>
    <row r="50" spans="2:82" x14ac:dyDescent="0.2">
      <c r="B50" s="127" t="s">
        <v>164</v>
      </c>
      <c r="C50" s="271">
        <f>'4. Recovered capital'!E30</f>
        <v>-860118824.72307646</v>
      </c>
      <c r="D50" s="269">
        <f>IFERROR(INDEX('4. Recovered capital'!$F$8:$BH$34,MATCH($B50,'4. Recovered capital'!$D$8:$D$34,0),MATCH(D$41,'4. Recovered capital'!$F$8:$BH$8,0)),)</f>
        <v>-94433820.314932212</v>
      </c>
    </row>
    <row r="51" spans="2:82" x14ac:dyDescent="0.2">
      <c r="B51" s="240" t="s">
        <v>443</v>
      </c>
      <c r="C51" s="271">
        <f>'4. Recovered capital'!E31</f>
        <v>-803030302.94716668</v>
      </c>
      <c r="D51" s="269">
        <f>IFERROR(INDEX('4. Recovered capital'!$F$8:$BH$34,MATCH($B51,'4. Recovered capital'!$D$8:$D$34,0),MATCH(D$41,'4. Recovered capital'!$F$8:$BH$8,0)),)</f>
        <v>-84957409.044694483</v>
      </c>
    </row>
    <row r="52" spans="2:82" ht="15" x14ac:dyDescent="0.25">
      <c r="B52" s="232" t="s">
        <v>204</v>
      </c>
      <c r="C52" s="272">
        <f>'4. Recovered capital'!E32</f>
        <v>997376310.13886595</v>
      </c>
      <c r="D52" s="270">
        <f>IFERROR(INDEX('4. Recovered capital'!$F$8:$BH$34,MATCH($B52,'4. Recovered capital'!$D$8:$D$34,0),MATCH(D$41,'4. Recovered capital'!$F$8:$BH$8,0)),)</f>
        <v>49740332.506315827</v>
      </c>
    </row>
    <row r="53" spans="2:82" x14ac:dyDescent="0.2">
      <c r="B53" s="240" t="s">
        <v>444</v>
      </c>
      <c r="C53" s="363"/>
      <c r="D53" s="269">
        <f>IFERROR(INDEX('4. Recovered capital'!$F$8:$BH$34,MATCH($B53,'4. Recovered capital'!$D$8:$D$34,0),MATCH(D$41,'4. Recovered capital'!$F$8:$BH$8,0)),)</f>
        <v>947635977.63255</v>
      </c>
    </row>
    <row r="54" spans="2:82" x14ac:dyDescent="0.2">
      <c r="B54" s="240" t="s">
        <v>445</v>
      </c>
      <c r="C54" s="364"/>
      <c r="D54" s="236">
        <f>IFERROR(INDEX('4. Recovered capital'!$F$8:$BH$34,MATCH($B54,'4. Recovered capital'!$D$8:$D$34,0),MATCH(D$41,'4. Recovered capital'!$F$8:$BH$8,0)),)</f>
        <v>9.9651999864814489E-2</v>
      </c>
    </row>
    <row r="55" spans="2:82" x14ac:dyDescent="0.2">
      <c r="B55" s="361"/>
    </row>
    <row r="56" spans="2:82" x14ac:dyDescent="0.2">
      <c r="B56" s="365"/>
    </row>
    <row r="57" spans="2:82" x14ac:dyDescent="0.2">
      <c r="B57" s="227" t="s">
        <v>446</v>
      </c>
      <c r="C57" s="238">
        <f>D57-1</f>
        <v>2021</v>
      </c>
      <c r="D57" s="238">
        <f>E57-1</f>
        <v>2022</v>
      </c>
      <c r="E57" s="238">
        <f>F57-1</f>
        <v>2023</v>
      </c>
      <c r="F57" s="238">
        <f>G57-1</f>
        <v>2024</v>
      </c>
      <c r="G57" s="238">
        <f>VALUE(RIGHT(TEXT(Yearending,"dd/mm/yyyy"),4))</f>
        <v>2025</v>
      </c>
      <c r="BQ57" s="367"/>
      <c r="BR57" s="367"/>
      <c r="BS57" s="367"/>
      <c r="BT57" s="367"/>
      <c r="BU57" s="367"/>
      <c r="BV57" s="367"/>
      <c r="BW57" s="367"/>
      <c r="BX57" s="367"/>
      <c r="BY57" s="367"/>
      <c r="BZ57" s="367"/>
      <c r="CA57" s="367"/>
      <c r="CB57" s="367"/>
      <c r="CC57" s="367"/>
      <c r="CD57" s="367"/>
    </row>
    <row r="58" spans="2:82" x14ac:dyDescent="0.2">
      <c r="B58" s="127" t="s">
        <v>116</v>
      </c>
      <c r="C58" s="239">
        <f>IFERROR(INDEX('4. Recovered capital'!$F$8:$BH$32,MATCH($B58,'4. Recovered capital'!$D$8:$D$32,0),MATCH(C$57,'4. Recovered capital'!$F$8:$BH$8,0))/INDEX('4. Recovered capital'!$F$8:$BH$32,MATCH($B58,'4. Recovered capital'!$D$8:$D$32,0),MATCH(C$57-1,'4. Recovered capital'!$F$8:$BH$8,0))-1,"NA")</f>
        <v>1.3666724207954948</v>
      </c>
      <c r="D58" s="239">
        <f>IFERROR(INDEX('4. Recovered capital'!$F$8:$BH$32,MATCH($B58,'4. Recovered capital'!$D$8:$D$32,0),MATCH(D$57,'4. Recovered capital'!$F$8:$BH$8,0))/INDEX('4. Recovered capital'!$F$8:$BH$32,MATCH($B58,'4. Recovered capital'!$D$8:$D$32,0),MATCH(D$57-1,'4. Recovered capital'!$F$8:$BH$8,0))-1,"NA")</f>
        <v>-0.38164400587104219</v>
      </c>
      <c r="E58" s="239">
        <f>IFERROR(INDEX('4. Recovered capital'!$F$8:$BH$32,MATCH($B58,'4. Recovered capital'!$D$8:$D$32,0),MATCH(E$57,'4. Recovered capital'!$F$8:$BH$8,0))/INDEX('4. Recovered capital'!$F$8:$BH$32,MATCH($B58,'4. Recovered capital'!$D$8:$D$32,0),MATCH(E$57-1,'4. Recovered capital'!$F$8:$BH$8,0))-1,"NA")</f>
        <v>-9.9701043413418788E-2</v>
      </c>
      <c r="F58" s="239">
        <f>IFERROR(INDEX('4. Recovered capital'!$F$8:$BH$32,MATCH($B58,'4. Recovered capital'!$D$8:$D$32,0),MATCH(F$57,'4. Recovered capital'!$F$8:$BH$8,0))/INDEX('4. Recovered capital'!$F$8:$BH$32,MATCH($B58,'4. Recovered capital'!$D$8:$D$32,0),MATCH(F$57-1,'4. Recovered capital'!$F$8:$BH$8,0))-1,"NA")</f>
        <v>0.55849947128381427</v>
      </c>
      <c r="G58" s="239">
        <f>IFERROR(INDEX('4. Recovered capital'!$F$8:$BH$32,MATCH($B58,'4. Recovered capital'!$D$8:$D$32,0),MATCH(G$57,'4. Recovered capital'!$F$8:$BH$8,0))/INDEX('4. Recovered capital'!$F$8:$BH$32,MATCH($B58,'4. Recovered capital'!$D$8:$D$32,0),MATCH(G$57-1,'4. Recovered capital'!$F$8:$BH$8,0))-1,"NA")</f>
        <v>0.14213803141834136</v>
      </c>
    </row>
    <row r="59" spans="2:82" x14ac:dyDescent="0.2">
      <c r="B59" s="127" t="s">
        <v>117</v>
      </c>
      <c r="C59" s="239">
        <f>IFERROR(INDEX('4. Recovered capital'!$F$8:$BH$32,MATCH($B59,'4. Recovered capital'!$D$8:$D$32,0),MATCH(C$57,'4. Recovered capital'!$F$8:$BH$8,0))/INDEX('4. Recovered capital'!$F$8:$BH$32,MATCH($B59,'4. Recovered capital'!$D$8:$D$32,0),MATCH(C$57-1,'4. Recovered capital'!$F$8:$BH$8,0))-1,"NA")</f>
        <v>0.12742828302162446</v>
      </c>
      <c r="D59" s="239">
        <f>IFERROR(INDEX('4. Recovered capital'!$F$8:$BH$32,MATCH($B59,'4. Recovered capital'!$D$8:$D$32,0),MATCH(D$57,'4. Recovered capital'!$F$8:$BH$8,0))/INDEX('4. Recovered capital'!$F$8:$BH$32,MATCH($B59,'4. Recovered capital'!$D$8:$D$32,0),MATCH(D$57-1,'4. Recovered capital'!$F$8:$BH$8,0))-1,"NA")</f>
        <v>0.1345069767610565</v>
      </c>
      <c r="E59" s="239">
        <f>IFERROR(INDEX('4. Recovered capital'!$F$8:$BH$32,MATCH($B59,'4. Recovered capital'!$D$8:$D$32,0),MATCH(E$57,'4. Recovered capital'!$F$8:$BH$8,0))/INDEX('4. Recovered capital'!$F$8:$BH$32,MATCH($B59,'4. Recovered capital'!$D$8:$D$32,0),MATCH(E$57-1,'4. Recovered capital'!$F$8:$BH$8,0))-1,"NA")</f>
        <v>-1.3357420948537202E-2</v>
      </c>
      <c r="F59" s="239">
        <f>IFERROR(INDEX('4. Recovered capital'!$F$8:$BH$32,MATCH($B59,'4. Recovered capital'!$D$8:$D$32,0),MATCH(F$57,'4. Recovered capital'!$F$8:$BH$8,0))/INDEX('4. Recovered capital'!$F$8:$BH$32,MATCH($B59,'4. Recovered capital'!$D$8:$D$32,0),MATCH(F$57-1,'4. Recovered capital'!$F$8:$BH$8,0))-1,"NA")</f>
        <v>0.13439533285489191</v>
      </c>
      <c r="G59" s="239">
        <f>IFERROR(INDEX('4. Recovered capital'!$F$8:$BH$32,MATCH($B59,'4. Recovered capital'!$D$8:$D$32,0),MATCH(G$57,'4. Recovered capital'!$F$8:$BH$8,0))/INDEX('4. Recovered capital'!$F$8:$BH$32,MATCH($B59,'4. Recovered capital'!$D$8:$D$32,0),MATCH(G$57-1,'4. Recovered capital'!$F$8:$BH$8,0))-1,"NA")</f>
        <v>6.1293463568762974E-2</v>
      </c>
    </row>
    <row r="60" spans="2:82" x14ac:dyDescent="0.2">
      <c r="B60" s="127" t="s">
        <v>118</v>
      </c>
      <c r="C60" s="239" t="str">
        <f>IFERROR(INDEX('4. Recovered capital'!$F$8:$BH$32,MATCH($B60,'4. Recovered capital'!$D$8:$D$32,0),MATCH(C$57,'4. Recovered capital'!$F$8:$BH$8,0))/INDEX('4. Recovered capital'!$F$8:$BH$32,MATCH($B60,'4. Recovered capital'!$D$8:$D$32,0),MATCH(C$57-1,'4. Recovered capital'!$F$8:$BH$8,0))-1,"NA")</f>
        <v>NA</v>
      </c>
      <c r="D60" s="239" t="str">
        <f>IFERROR(INDEX('4. Recovered capital'!$F$8:$BH$32,MATCH($B60,'4. Recovered capital'!$D$8:$D$32,0),MATCH(D$57,'4. Recovered capital'!$F$8:$BH$8,0))/INDEX('4. Recovered capital'!$F$8:$BH$32,MATCH($B60,'4. Recovered capital'!$D$8:$D$32,0),MATCH(D$57-1,'4. Recovered capital'!$F$8:$BH$8,0))-1,"NA")</f>
        <v>NA</v>
      </c>
      <c r="E60" s="239" t="str">
        <f>IFERROR(INDEX('4. Recovered capital'!$F$8:$BH$32,MATCH($B60,'4. Recovered capital'!$D$8:$D$32,0),MATCH(E$57,'4. Recovered capital'!$F$8:$BH$8,0))/INDEX('4. Recovered capital'!$F$8:$BH$32,MATCH($B60,'4. Recovered capital'!$D$8:$D$32,0),MATCH(E$57-1,'4. Recovered capital'!$F$8:$BH$8,0))-1,"NA")</f>
        <v>NA</v>
      </c>
      <c r="F60" s="239" t="str">
        <f>IFERROR(INDEX('4. Recovered capital'!$F$8:$BH$32,MATCH($B60,'4. Recovered capital'!$D$8:$D$32,0),MATCH(F$57,'4. Recovered capital'!$F$8:$BH$8,0))/INDEX('4. Recovered capital'!$F$8:$BH$32,MATCH($B60,'4. Recovered capital'!$D$8:$D$32,0),MATCH(F$57-1,'4. Recovered capital'!$F$8:$BH$8,0))-1,"NA")</f>
        <v>NA</v>
      </c>
      <c r="G60" s="239" t="str">
        <f>IFERROR(INDEX('4. Recovered capital'!$F$8:$BH$32,MATCH($B60,'4. Recovered capital'!$D$8:$D$32,0),MATCH(G$57,'4. Recovered capital'!$F$8:$BH$8,0))/INDEX('4. Recovered capital'!$F$8:$BH$32,MATCH($B60,'4. Recovered capital'!$D$8:$D$32,0),MATCH(G$57-1,'4. Recovered capital'!$F$8:$BH$8,0))-1,"NA")</f>
        <v>NA</v>
      </c>
    </row>
    <row r="61" spans="2:82" x14ac:dyDescent="0.2">
      <c r="B61" s="127" t="s">
        <v>317</v>
      </c>
      <c r="C61" s="239">
        <f>IFERROR(INDEX('4. Recovered capital'!$F$8:$BH$32,MATCH($B61,'4. Recovered capital'!$D$8:$D$32,0),MATCH(C$57,'4. Recovered capital'!$F$8:$BH$8,0))/INDEX('4. Recovered capital'!$F$8:$BH$32,MATCH($B61,'4. Recovered capital'!$D$8:$D$32,0),MATCH(C$57-1,'4. Recovered capital'!$F$8:$BH$8,0))-1,"NA")</f>
        <v>-0.16769655459013921</v>
      </c>
      <c r="D61" s="239">
        <f>IFERROR(INDEX('4. Recovered capital'!$F$8:$BH$32,MATCH($B61,'4. Recovered capital'!$D$8:$D$32,0),MATCH(D$57,'4. Recovered capital'!$F$8:$BH$8,0))/INDEX('4. Recovered capital'!$F$8:$BH$32,MATCH($B61,'4. Recovered capital'!$D$8:$D$32,0),MATCH(D$57-1,'4. Recovered capital'!$F$8:$BH$8,0))-1,"NA")</f>
        <v>-0.5689261044848668</v>
      </c>
      <c r="E61" s="239">
        <f>IFERROR(INDEX('4. Recovered capital'!$F$8:$BH$32,MATCH($B61,'4. Recovered capital'!$D$8:$D$32,0),MATCH(E$57,'4. Recovered capital'!$F$8:$BH$8,0))/INDEX('4. Recovered capital'!$F$8:$BH$32,MATCH($B61,'4. Recovered capital'!$D$8:$D$32,0),MATCH(E$57-1,'4. Recovered capital'!$F$8:$BH$8,0))-1,"NA")</f>
        <v>2.1210446190793872</v>
      </c>
      <c r="F61" s="239">
        <f>IFERROR(INDEX('4. Recovered capital'!$F$8:$BH$32,MATCH($B61,'4. Recovered capital'!$D$8:$D$32,0),MATCH(F$57,'4. Recovered capital'!$F$8:$BH$8,0))/INDEX('4. Recovered capital'!$F$8:$BH$32,MATCH($B61,'4. Recovered capital'!$D$8:$D$32,0),MATCH(F$57-1,'4. Recovered capital'!$F$8:$BH$8,0))-1,"NA")</f>
        <v>6.5684816618222008E-2</v>
      </c>
      <c r="G61" s="239">
        <f>IFERROR(INDEX('4. Recovered capital'!$F$8:$BH$32,MATCH($B61,'4. Recovered capital'!$D$8:$D$32,0),MATCH(G$57,'4. Recovered capital'!$F$8:$BH$8,0))/INDEX('4. Recovered capital'!$F$8:$BH$32,MATCH($B61,'4. Recovered capital'!$D$8:$D$32,0),MATCH(G$57-1,'4. Recovered capital'!$F$8:$BH$8,0))-1,"NA")</f>
        <v>-0.36482729515733392</v>
      </c>
    </row>
    <row r="62" spans="2:82" x14ac:dyDescent="0.2">
      <c r="B62" s="127" t="s">
        <v>164</v>
      </c>
      <c r="C62" s="239">
        <f>IFERROR(INDEX('4. Recovered capital'!$F$8:$BH$32,MATCH($B62,'4. Recovered capital'!$D$8:$D$32,0),MATCH(C$57,'4. Recovered capital'!$F$8:$BH$8,0))/INDEX('4. Recovered capital'!$F$8:$BH$32,MATCH($B62,'4. Recovered capital'!$D$8:$D$32,0),MATCH(C$57-1,'4. Recovered capital'!$F$8:$BH$8,0))-1,"NA")</f>
        <v>0.14358031331096166</v>
      </c>
      <c r="D62" s="239">
        <f>IFERROR(INDEX('4. Recovered capital'!$F$8:$BH$32,MATCH($B62,'4. Recovered capital'!$D$8:$D$32,0),MATCH(D$57,'4. Recovered capital'!$F$8:$BH$8,0))/INDEX('4. Recovered capital'!$F$8:$BH$32,MATCH($B62,'4. Recovered capital'!$D$8:$D$32,0),MATCH(D$57-1,'4. Recovered capital'!$F$8:$BH$8,0))-1,"NA")</f>
        <v>0.33588043352198538</v>
      </c>
      <c r="E62" s="239">
        <f>IFERROR(INDEX('4. Recovered capital'!$F$8:$BH$32,MATCH($B62,'4. Recovered capital'!$D$8:$D$32,0),MATCH(E$57,'4. Recovered capital'!$F$8:$BH$8,0))/INDEX('4. Recovered capital'!$F$8:$BH$32,MATCH($B62,'4. Recovered capital'!$D$8:$D$32,0),MATCH(E$57-1,'4. Recovered capital'!$F$8:$BH$8,0))-1,"NA")</f>
        <v>0.13519577915885761</v>
      </c>
      <c r="F62" s="239">
        <f>IFERROR(INDEX('4. Recovered capital'!$F$8:$BH$32,MATCH($B62,'4. Recovered capital'!$D$8:$D$32,0),MATCH(F$57,'4. Recovered capital'!$F$8:$BH$8,0))/INDEX('4. Recovered capital'!$F$8:$BH$32,MATCH($B62,'4. Recovered capital'!$D$8:$D$32,0),MATCH(F$57-1,'4. Recovered capital'!$F$8:$BH$8,0))-1,"NA")</f>
        <v>0.14544894664501129</v>
      </c>
      <c r="G62" s="239">
        <f>IFERROR(INDEX('4. Recovered capital'!$F$8:$BH$32,MATCH($B62,'4. Recovered capital'!$D$8:$D$32,0),MATCH(G$57,'4. Recovered capital'!$F$8:$BH$8,0))/INDEX('4. Recovered capital'!$F$8:$BH$32,MATCH($B62,'4. Recovered capital'!$D$8:$D$32,0),MATCH(G$57-1,'4. Recovered capital'!$F$8:$BH$8,0))-1,"NA")</f>
        <v>0.15676314413521442</v>
      </c>
    </row>
    <row r="63" spans="2:82" x14ac:dyDescent="0.2">
      <c r="B63" s="127" t="s">
        <v>165</v>
      </c>
      <c r="C63" s="239">
        <f>IFERROR(INDEX('4. Recovered capital'!$F$8:$BH$32,MATCH($B63,'4. Recovered capital'!$D$8:$D$32,0),MATCH(C$57,'4. Recovered capital'!$F$8:$BH$8,0))/INDEX('4. Recovered capital'!$F$8:$BH$32,MATCH($B63,'4. Recovered capital'!$D$8:$D$32,0),MATCH(C$57-1,'4. Recovered capital'!$F$8:$BH$8,0))-1,"NA")</f>
        <v>-0.10997256376307618</v>
      </c>
      <c r="D63" s="239">
        <f>IFERROR(INDEX('4. Recovered capital'!$F$8:$BH$32,MATCH($B63,'4. Recovered capital'!$D$8:$D$32,0),MATCH(D$57,'4. Recovered capital'!$F$8:$BH$8,0))/INDEX('4. Recovered capital'!$F$8:$BH$32,MATCH($B63,'4. Recovered capital'!$D$8:$D$32,0),MATCH(D$57-1,'4. Recovered capital'!$F$8:$BH$8,0))-1,"NA")</f>
        <v>0.68649554663525048</v>
      </c>
      <c r="E63" s="239">
        <f>IFERROR(INDEX('4. Recovered capital'!$F$8:$BH$32,MATCH($B63,'4. Recovered capital'!$D$8:$D$32,0),MATCH(E$57,'4. Recovered capital'!$F$8:$BH$8,0))/INDEX('4. Recovered capital'!$F$8:$BH$32,MATCH($B63,'4. Recovered capital'!$D$8:$D$32,0),MATCH(E$57-1,'4. Recovered capital'!$F$8:$BH$8,0))-1,"NA")</f>
        <v>0.16254028851516966</v>
      </c>
      <c r="F63" s="239">
        <f>IFERROR(INDEX('4. Recovered capital'!$F$8:$BH$32,MATCH($B63,'4. Recovered capital'!$D$8:$D$32,0),MATCH(F$57,'4. Recovered capital'!$F$8:$BH$8,0))/INDEX('4. Recovered capital'!$F$8:$BH$32,MATCH($B63,'4. Recovered capital'!$D$8:$D$32,0),MATCH(F$57-1,'4. Recovered capital'!$F$8:$BH$8,0))-1,"NA")</f>
        <v>8.020511505814909E-2</v>
      </c>
      <c r="G63" s="239">
        <f>IFERROR(INDEX('4. Recovered capital'!$F$8:$BH$32,MATCH($B63,'4. Recovered capital'!$D$8:$D$32,0),MATCH(G$57,'4. Recovered capital'!$F$8:$BH$8,0))/INDEX('4. Recovered capital'!$F$8:$BH$32,MATCH($B63,'4. Recovered capital'!$D$8:$D$32,0),MATCH(G$57-1,'4. Recovered capital'!$F$8:$BH$8,0))-1,"NA")</f>
        <v>0.14841960279504018</v>
      </c>
    </row>
    <row r="64" spans="2:82" x14ac:dyDescent="0.2">
      <c r="B64" s="361"/>
    </row>
    <row r="65" spans="2:8" x14ac:dyDescent="0.2">
      <c r="B65" s="361"/>
    </row>
    <row r="66" spans="2:8" s="356" customFormat="1" x14ac:dyDescent="0.2">
      <c r="B66" s="227" t="s">
        <v>447</v>
      </c>
      <c r="C66" s="555" t="s">
        <v>111</v>
      </c>
      <c r="D66" s="555"/>
      <c r="E66" s="555"/>
      <c r="F66" s="556" t="s">
        <v>112</v>
      </c>
      <c r="G66" s="556"/>
      <c r="H66" s="556"/>
    </row>
    <row r="67" spans="2:8" s="356" customFormat="1" ht="25.5" x14ac:dyDescent="0.2">
      <c r="B67" s="227" t="s">
        <v>32</v>
      </c>
      <c r="C67" s="227" t="s">
        <v>448</v>
      </c>
      <c r="D67" s="227" t="s">
        <v>449</v>
      </c>
      <c r="E67" s="227" t="s">
        <v>450</v>
      </c>
      <c r="F67" s="227" t="s">
        <v>448</v>
      </c>
      <c r="G67" s="227" t="s">
        <v>451</v>
      </c>
      <c r="H67" s="227" t="s">
        <v>450</v>
      </c>
    </row>
    <row r="68" spans="2:8" x14ac:dyDescent="0.2">
      <c r="B68" s="242" t="s">
        <v>33</v>
      </c>
      <c r="C68" s="127"/>
      <c r="D68" s="227"/>
      <c r="E68" s="227"/>
      <c r="F68" s="227"/>
      <c r="G68" s="227"/>
      <c r="H68" s="227"/>
    </row>
    <row r="69" spans="2:8" x14ac:dyDescent="0.2">
      <c r="B69" s="127" t="s">
        <v>153</v>
      </c>
      <c r="C69" s="227"/>
      <c r="D69" s="227"/>
      <c r="E69" s="227"/>
      <c r="F69" s="227"/>
      <c r="G69" s="227"/>
      <c r="H69" s="227"/>
    </row>
    <row r="70" spans="2:8" x14ac:dyDescent="0.2">
      <c r="B70" s="241" t="s">
        <v>452</v>
      </c>
      <c r="C70" s="269">
        <f>'5. Weighted average price'!M12</f>
        <v>9191.1034900000031</v>
      </c>
      <c r="D70" s="269">
        <f>'5. Weighted average price'!N12</f>
        <v>15570.995000000001</v>
      </c>
      <c r="E70" s="301">
        <f>'5. Weighted average price'!O12</f>
        <v>0.59027078809029243</v>
      </c>
      <c r="F70" s="269">
        <f>'5. Weighted average price'!P12</f>
        <v>2290.0087199999998</v>
      </c>
      <c r="G70" s="269">
        <f>'5. Weighted average price'!Q12</f>
        <v>8125.0947369999994</v>
      </c>
      <c r="H70" s="301">
        <f>'5. Weighted average price'!R12</f>
        <v>0.28184394079391767</v>
      </c>
    </row>
    <row r="71" spans="2:8" x14ac:dyDescent="0.2">
      <c r="B71" s="241" t="s">
        <v>453</v>
      </c>
      <c r="C71" s="269">
        <f>'5. Weighted average price'!T12</f>
        <v>0</v>
      </c>
      <c r="D71" s="269">
        <f>'5. Weighted average price'!U12</f>
        <v>0</v>
      </c>
      <c r="E71" s="301">
        <f>'5. Weighted average price'!V12</f>
        <v>0</v>
      </c>
      <c r="F71" s="269">
        <f>'5. Weighted average price'!W12</f>
        <v>0</v>
      </c>
      <c r="G71" s="269">
        <f>'5. Weighted average price'!X12</f>
        <v>0</v>
      </c>
      <c r="H71" s="301">
        <f>'5. Weighted average price'!Y12</f>
        <v>0</v>
      </c>
    </row>
    <row r="72" spans="2:8" x14ac:dyDescent="0.2">
      <c r="B72" s="241" t="s">
        <v>454</v>
      </c>
      <c r="C72" s="269">
        <f>'5. Weighted average price'!Z12</f>
        <v>0</v>
      </c>
      <c r="D72" s="269">
        <f>'5. Weighted average price'!AA12</f>
        <v>0</v>
      </c>
      <c r="E72" s="301">
        <f>'5. Weighted average price'!AB12</f>
        <v>0</v>
      </c>
      <c r="F72" s="269">
        <f>'5. Weighted average price'!AC12</f>
        <v>0</v>
      </c>
      <c r="G72" s="269">
        <f>'5. Weighted average price'!AD12</f>
        <v>0</v>
      </c>
      <c r="H72" s="301">
        <f>'5. Weighted average price'!AE12</f>
        <v>0</v>
      </c>
    </row>
    <row r="73" spans="2:8" x14ac:dyDescent="0.2">
      <c r="B73" s="241" t="s">
        <v>455</v>
      </c>
      <c r="C73" s="269">
        <f>'5. Weighted average price'!AF12</f>
        <v>0</v>
      </c>
      <c r="D73" s="269">
        <f>'5. Weighted average price'!AG12</f>
        <v>0</v>
      </c>
      <c r="E73" s="301">
        <f>'5. Weighted average price'!AH12</f>
        <v>0</v>
      </c>
      <c r="F73" s="269">
        <f>'5. Weighted average price'!AI12</f>
        <v>0</v>
      </c>
      <c r="G73" s="269">
        <f>'5. Weighted average price'!AJ12</f>
        <v>0</v>
      </c>
      <c r="H73" s="301">
        <f>'5. Weighted average price'!AK12</f>
        <v>0</v>
      </c>
    </row>
    <row r="74" spans="2:8" x14ac:dyDescent="0.2">
      <c r="B74" s="241" t="s">
        <v>456</v>
      </c>
      <c r="C74" s="269">
        <f>'5. Weighted average price'!AM12</f>
        <v>0</v>
      </c>
      <c r="D74" s="269">
        <f>'5. Weighted average price'!AN12</f>
        <v>0</v>
      </c>
      <c r="E74" s="301">
        <f>'5. Weighted average price'!AO12</f>
        <v>0</v>
      </c>
      <c r="F74" s="269">
        <f>'5. Weighted average price'!AP12</f>
        <v>0</v>
      </c>
      <c r="G74" s="269">
        <f>'5. Weighted average price'!AQ12</f>
        <v>0</v>
      </c>
      <c r="H74" s="301">
        <f>'5. Weighted average price'!AR12</f>
        <v>0</v>
      </c>
    </row>
    <row r="75" spans="2:8" x14ac:dyDescent="0.2">
      <c r="B75" s="241" t="s">
        <v>457</v>
      </c>
      <c r="C75" s="269">
        <f>'5. Weighted average price'!AS12</f>
        <v>0</v>
      </c>
      <c r="D75" s="269">
        <f>'5. Weighted average price'!AT12</f>
        <v>0</v>
      </c>
      <c r="E75" s="301">
        <f>'5. Weighted average price'!AU12</f>
        <v>0</v>
      </c>
      <c r="F75" s="269">
        <f>'5. Weighted average price'!AV12</f>
        <v>0</v>
      </c>
      <c r="G75" s="269">
        <f>'5. Weighted average price'!AW12</f>
        <v>0</v>
      </c>
      <c r="H75" s="301">
        <f>'5. Weighted average price'!AX12</f>
        <v>0</v>
      </c>
    </row>
    <row r="76" spans="2:8" x14ac:dyDescent="0.2">
      <c r="B76" s="241" t="s">
        <v>458</v>
      </c>
      <c r="C76" s="269">
        <f>'5. Weighted average price'!AY12</f>
        <v>0</v>
      </c>
      <c r="D76" s="269">
        <f>'5. Weighted average price'!AZ12</f>
        <v>0</v>
      </c>
      <c r="E76" s="301">
        <f>'5. Weighted average price'!BA12</f>
        <v>0</v>
      </c>
      <c r="F76" s="269">
        <f>'5. Weighted average price'!BB12</f>
        <v>0</v>
      </c>
      <c r="G76" s="269">
        <f>'5. Weighted average price'!BC12</f>
        <v>0</v>
      </c>
      <c r="H76" s="301">
        <f>'5. Weighted average price'!BD12</f>
        <v>0</v>
      </c>
    </row>
    <row r="77" spans="2:8" x14ac:dyDescent="0.2">
      <c r="B77" s="241" t="s">
        <v>459</v>
      </c>
      <c r="C77" s="269">
        <f>'5. Weighted average price'!BE12</f>
        <v>0</v>
      </c>
      <c r="D77" s="269">
        <f>'5. Weighted average price'!BF12</f>
        <v>0</v>
      </c>
      <c r="E77" s="301">
        <f>'5. Weighted average price'!BG12</f>
        <v>0</v>
      </c>
      <c r="F77" s="269">
        <f>'5. Weighted average price'!BH12</f>
        <v>0</v>
      </c>
      <c r="G77" s="269">
        <f>'5. Weighted average price'!BI12</f>
        <v>0</v>
      </c>
      <c r="H77" s="301">
        <f>'5. Weighted average price'!BJ12</f>
        <v>0</v>
      </c>
    </row>
    <row r="78" spans="2:8" x14ac:dyDescent="0.2">
      <c r="B78" s="127" t="s">
        <v>201</v>
      </c>
      <c r="C78" s="127"/>
      <c r="D78" s="127"/>
      <c r="E78" s="302"/>
      <c r="F78" s="127"/>
      <c r="G78" s="127"/>
      <c r="H78" s="302"/>
    </row>
    <row r="79" spans="2:8" x14ac:dyDescent="0.2">
      <c r="B79" s="241" t="s">
        <v>452</v>
      </c>
      <c r="C79" s="402">
        <f>'5. Weighted average price'!M13</f>
        <v>0</v>
      </c>
      <c r="D79" s="402">
        <f>'5. Weighted average price'!N13</f>
        <v>0</v>
      </c>
      <c r="E79" s="403">
        <f>'5. Weighted average price'!O13</f>
        <v>0</v>
      </c>
      <c r="F79" s="402">
        <f>'5. Weighted average price'!P13</f>
        <v>803.59561999999983</v>
      </c>
      <c r="G79" s="402">
        <f>'5. Weighted average price'!Q13</f>
        <v>1455.9794999999995</v>
      </c>
      <c r="H79" s="403">
        <f>'5. Weighted average price'!R13</f>
        <v>0.55192783964334668</v>
      </c>
    </row>
    <row r="80" spans="2:8" x14ac:dyDescent="0.2">
      <c r="B80" s="241" t="s">
        <v>453</v>
      </c>
      <c r="C80" s="402">
        <f>'5. Weighted average price'!T13</f>
        <v>0</v>
      </c>
      <c r="D80" s="402">
        <f>'5. Weighted average price'!U13</f>
        <v>0</v>
      </c>
      <c r="E80" s="403">
        <f>'5. Weighted average price'!V13</f>
        <v>0</v>
      </c>
      <c r="F80" s="402">
        <f>'5. Weighted average price'!W13</f>
        <v>0</v>
      </c>
      <c r="G80" s="402">
        <f>'5. Weighted average price'!X13</f>
        <v>0</v>
      </c>
      <c r="H80" s="403">
        <f>'5. Weighted average price'!Y13</f>
        <v>0</v>
      </c>
    </row>
    <row r="81" spans="2:8" x14ac:dyDescent="0.2">
      <c r="B81" s="241" t="s">
        <v>454</v>
      </c>
      <c r="C81" s="402">
        <f>'5. Weighted average price'!Z13</f>
        <v>0</v>
      </c>
      <c r="D81" s="402">
        <f>'5. Weighted average price'!AA13</f>
        <v>0</v>
      </c>
      <c r="E81" s="403">
        <f>'5. Weighted average price'!AB13</f>
        <v>0</v>
      </c>
      <c r="F81" s="402">
        <f>'5. Weighted average price'!AC13</f>
        <v>0</v>
      </c>
      <c r="G81" s="402">
        <f>'5. Weighted average price'!AD13</f>
        <v>0</v>
      </c>
      <c r="H81" s="403">
        <f>'5. Weighted average price'!AE13</f>
        <v>0</v>
      </c>
    </row>
    <row r="82" spans="2:8" x14ac:dyDescent="0.2">
      <c r="B82" s="241" t="s">
        <v>455</v>
      </c>
      <c r="C82" s="402">
        <f>'5. Weighted average price'!AF13</f>
        <v>0</v>
      </c>
      <c r="D82" s="402">
        <f>'5. Weighted average price'!AG13</f>
        <v>0</v>
      </c>
      <c r="E82" s="403">
        <f>'5. Weighted average price'!AH13</f>
        <v>0</v>
      </c>
      <c r="F82" s="402">
        <f>'5. Weighted average price'!AI13</f>
        <v>0</v>
      </c>
      <c r="G82" s="402">
        <f>'5. Weighted average price'!AJ13</f>
        <v>0</v>
      </c>
      <c r="H82" s="403">
        <f>'5. Weighted average price'!AK13</f>
        <v>0</v>
      </c>
    </row>
    <row r="83" spans="2:8" x14ac:dyDescent="0.2">
      <c r="B83" s="241" t="s">
        <v>456</v>
      </c>
      <c r="C83" s="402">
        <f>'5. Weighted average price'!AM13</f>
        <v>0</v>
      </c>
      <c r="D83" s="402">
        <f>'5. Weighted average price'!AN13</f>
        <v>0</v>
      </c>
      <c r="E83" s="403">
        <f>'5. Weighted average price'!AO13</f>
        <v>0</v>
      </c>
      <c r="F83" s="402">
        <f>'5. Weighted average price'!AP13</f>
        <v>0</v>
      </c>
      <c r="G83" s="402">
        <f>'5. Weighted average price'!AQ13</f>
        <v>0</v>
      </c>
      <c r="H83" s="403">
        <f>'5. Weighted average price'!AR13</f>
        <v>0</v>
      </c>
    </row>
    <row r="84" spans="2:8" x14ac:dyDescent="0.2">
      <c r="B84" s="241" t="s">
        <v>457</v>
      </c>
      <c r="C84" s="402">
        <f>'5. Weighted average price'!AS13</f>
        <v>0</v>
      </c>
      <c r="D84" s="402">
        <f>'5. Weighted average price'!AT13</f>
        <v>0</v>
      </c>
      <c r="E84" s="403">
        <f>'5. Weighted average price'!AU13</f>
        <v>0</v>
      </c>
      <c r="F84" s="402">
        <f>'5. Weighted average price'!AV13</f>
        <v>0</v>
      </c>
      <c r="G84" s="402">
        <f>'5. Weighted average price'!AW13</f>
        <v>0</v>
      </c>
      <c r="H84" s="403">
        <f>'5. Weighted average price'!AX13</f>
        <v>0</v>
      </c>
    </row>
    <row r="85" spans="2:8" x14ac:dyDescent="0.2">
      <c r="B85" s="241" t="s">
        <v>458</v>
      </c>
      <c r="C85" s="402">
        <f>'5. Weighted average price'!AY13</f>
        <v>0</v>
      </c>
      <c r="D85" s="402">
        <f>'5. Weighted average price'!AZ13</f>
        <v>0</v>
      </c>
      <c r="E85" s="403">
        <f>'5. Weighted average price'!BA13</f>
        <v>0</v>
      </c>
      <c r="F85" s="402">
        <f>'5. Weighted average price'!BB13</f>
        <v>0</v>
      </c>
      <c r="G85" s="402">
        <f>'5. Weighted average price'!BC13</f>
        <v>0</v>
      </c>
      <c r="H85" s="403">
        <f>'5. Weighted average price'!BD13</f>
        <v>0</v>
      </c>
    </row>
    <row r="86" spans="2:8" x14ac:dyDescent="0.2">
      <c r="B86" s="241" t="s">
        <v>459</v>
      </c>
      <c r="C86" s="402">
        <f>'5. Weighted average price'!BE13</f>
        <v>0</v>
      </c>
      <c r="D86" s="402">
        <f>'5. Weighted average price'!BF13</f>
        <v>0</v>
      </c>
      <c r="E86" s="403">
        <f>'5. Weighted average price'!BG13</f>
        <v>0</v>
      </c>
      <c r="F86" s="402">
        <f>'5. Weighted average price'!BH13</f>
        <v>0</v>
      </c>
      <c r="G86" s="402">
        <f>'5. Weighted average price'!BI13</f>
        <v>0</v>
      </c>
      <c r="H86" s="403">
        <f>'5. Weighted average price'!BJ13</f>
        <v>0</v>
      </c>
    </row>
    <row r="87" spans="2:8" x14ac:dyDescent="0.2">
      <c r="B87" s="127" t="s">
        <v>35</v>
      </c>
      <c r="C87" s="127"/>
      <c r="D87" s="127"/>
      <c r="E87" s="302"/>
      <c r="F87" s="127"/>
      <c r="G87" s="127"/>
      <c r="H87" s="302"/>
    </row>
    <row r="88" spans="2:8" x14ac:dyDescent="0.2">
      <c r="B88" s="241" t="s">
        <v>452</v>
      </c>
      <c r="C88" s="269">
        <f>'5. Weighted average price'!M14</f>
        <v>0</v>
      </c>
      <c r="D88" s="269">
        <f>'5. Weighted average price'!N14</f>
        <v>0</v>
      </c>
      <c r="E88" s="301">
        <f>'5. Weighted average price'!O14</f>
        <v>0</v>
      </c>
      <c r="F88" s="269">
        <f>'5. Weighted average price'!P14</f>
        <v>0</v>
      </c>
      <c r="G88" s="269">
        <f>'5. Weighted average price'!Q14</f>
        <v>0</v>
      </c>
      <c r="H88" s="301">
        <f>'5. Weighted average price'!R14</f>
        <v>0</v>
      </c>
    </row>
    <row r="89" spans="2:8" x14ac:dyDescent="0.2">
      <c r="B89" s="241" t="s">
        <v>453</v>
      </c>
      <c r="C89" s="269">
        <f>'5. Weighted average price'!T14</f>
        <v>0</v>
      </c>
      <c r="D89" s="269">
        <f>'5. Weighted average price'!U14</f>
        <v>0</v>
      </c>
      <c r="E89" s="301">
        <f>'5. Weighted average price'!V14</f>
        <v>0</v>
      </c>
      <c r="F89" s="269">
        <f>'5. Weighted average price'!W14</f>
        <v>0</v>
      </c>
      <c r="G89" s="269">
        <f>'5. Weighted average price'!X14</f>
        <v>0</v>
      </c>
      <c r="H89" s="301">
        <f>'5. Weighted average price'!Y14</f>
        <v>0</v>
      </c>
    </row>
    <row r="90" spans="2:8" x14ac:dyDescent="0.2">
      <c r="B90" s="241" t="s">
        <v>454</v>
      </c>
      <c r="C90" s="269">
        <f>'5. Weighted average price'!Z14</f>
        <v>0</v>
      </c>
      <c r="D90" s="269">
        <f>'5. Weighted average price'!AA14</f>
        <v>0</v>
      </c>
      <c r="E90" s="301">
        <f>'5. Weighted average price'!AB14</f>
        <v>0</v>
      </c>
      <c r="F90" s="269">
        <f>'5. Weighted average price'!AC14</f>
        <v>0</v>
      </c>
      <c r="G90" s="269">
        <f>'5. Weighted average price'!AD14</f>
        <v>0</v>
      </c>
      <c r="H90" s="301">
        <f>'5. Weighted average price'!AE14</f>
        <v>0</v>
      </c>
    </row>
    <row r="91" spans="2:8" x14ac:dyDescent="0.2">
      <c r="B91" s="241" t="s">
        <v>455</v>
      </c>
      <c r="C91" s="269">
        <f>'5. Weighted average price'!AF14</f>
        <v>0</v>
      </c>
      <c r="D91" s="269">
        <f>'5. Weighted average price'!AG14</f>
        <v>0</v>
      </c>
      <c r="E91" s="301">
        <f>'5. Weighted average price'!AH14</f>
        <v>0</v>
      </c>
      <c r="F91" s="269">
        <f>'5. Weighted average price'!AI14</f>
        <v>0</v>
      </c>
      <c r="G91" s="269">
        <f>'5. Weighted average price'!AJ14</f>
        <v>0</v>
      </c>
      <c r="H91" s="301">
        <f>'5. Weighted average price'!AK14</f>
        <v>0</v>
      </c>
    </row>
    <row r="92" spans="2:8" x14ac:dyDescent="0.2">
      <c r="B92" s="241" t="s">
        <v>456</v>
      </c>
      <c r="C92" s="269">
        <f>'5. Weighted average price'!AM14</f>
        <v>0</v>
      </c>
      <c r="D92" s="269">
        <f>'5. Weighted average price'!AN14</f>
        <v>0</v>
      </c>
      <c r="E92" s="301">
        <f>'5. Weighted average price'!AO14</f>
        <v>0</v>
      </c>
      <c r="F92" s="269">
        <f>'5. Weighted average price'!AP14</f>
        <v>0</v>
      </c>
      <c r="G92" s="269">
        <f>'5. Weighted average price'!AQ14</f>
        <v>0</v>
      </c>
      <c r="H92" s="301">
        <f>'5. Weighted average price'!AR14</f>
        <v>0</v>
      </c>
    </row>
    <row r="93" spans="2:8" x14ac:dyDescent="0.2">
      <c r="B93" s="241" t="s">
        <v>457</v>
      </c>
      <c r="C93" s="269">
        <f>'5. Weighted average price'!AS14</f>
        <v>0</v>
      </c>
      <c r="D93" s="269">
        <f>'5. Weighted average price'!AT14</f>
        <v>0</v>
      </c>
      <c r="E93" s="301">
        <f>'5. Weighted average price'!AU14</f>
        <v>0</v>
      </c>
      <c r="F93" s="269">
        <f>'5. Weighted average price'!AV14</f>
        <v>0</v>
      </c>
      <c r="G93" s="269">
        <f>'5. Weighted average price'!AW14</f>
        <v>0</v>
      </c>
      <c r="H93" s="301">
        <f>'5. Weighted average price'!AX14</f>
        <v>0</v>
      </c>
    </row>
    <row r="94" spans="2:8" x14ac:dyDescent="0.2">
      <c r="B94" s="241" t="s">
        <v>458</v>
      </c>
      <c r="C94" s="269">
        <f>'5. Weighted average price'!AY14</f>
        <v>0</v>
      </c>
      <c r="D94" s="269">
        <f>'5. Weighted average price'!AZ14</f>
        <v>0</v>
      </c>
      <c r="E94" s="301">
        <f>'5. Weighted average price'!BA14</f>
        <v>0</v>
      </c>
      <c r="F94" s="269">
        <f>'5. Weighted average price'!BB14</f>
        <v>0</v>
      </c>
      <c r="G94" s="269">
        <f>'5. Weighted average price'!BC14</f>
        <v>0</v>
      </c>
      <c r="H94" s="301">
        <f>'5. Weighted average price'!BD14</f>
        <v>0</v>
      </c>
    </row>
    <row r="95" spans="2:8" x14ac:dyDescent="0.2">
      <c r="B95" s="241" t="s">
        <v>459</v>
      </c>
      <c r="C95" s="269">
        <f>'5. Weighted average price'!BE14</f>
        <v>0</v>
      </c>
      <c r="D95" s="269">
        <f>'5. Weighted average price'!BF14</f>
        <v>0</v>
      </c>
      <c r="E95" s="301">
        <f>'5. Weighted average price'!BG14</f>
        <v>0</v>
      </c>
      <c r="F95" s="269">
        <f>'5. Weighted average price'!BH14</f>
        <v>0</v>
      </c>
      <c r="G95" s="269">
        <f>'5. Weighted average price'!BI14</f>
        <v>0</v>
      </c>
      <c r="H95" s="301">
        <f>'5. Weighted average price'!BJ14</f>
        <v>0</v>
      </c>
    </row>
    <row r="96" spans="2:8" x14ac:dyDescent="0.2">
      <c r="B96" s="242" t="s">
        <v>228</v>
      </c>
      <c r="C96" s="127"/>
      <c r="D96" s="127"/>
      <c r="E96" s="302"/>
      <c r="F96" s="127"/>
      <c r="G96" s="127"/>
      <c r="H96" s="302"/>
    </row>
    <row r="97" spans="2:8" x14ac:dyDescent="0.2">
      <c r="B97" s="243" t="s">
        <v>226</v>
      </c>
      <c r="C97" s="269">
        <f>'5. Weighted average price'!F16</f>
        <v>0</v>
      </c>
      <c r="D97" s="269">
        <f>'5. Weighted average price'!G16</f>
        <v>0</v>
      </c>
      <c r="E97" s="301">
        <f>'5. Weighted average price'!H16</f>
        <v>0</v>
      </c>
      <c r="F97" s="269">
        <f>'5. Weighted average price'!I16</f>
        <v>0</v>
      </c>
      <c r="G97" s="269">
        <f>'5. Weighted average price'!J16</f>
        <v>0</v>
      </c>
      <c r="H97" s="301">
        <f>'5. Weighted average price'!K16</f>
        <v>0</v>
      </c>
    </row>
    <row r="98" spans="2:8" x14ac:dyDescent="0.2">
      <c r="B98" s="242" t="s">
        <v>36</v>
      </c>
      <c r="C98" s="127"/>
      <c r="D98" s="127"/>
      <c r="E98" s="302"/>
      <c r="F98" s="127"/>
      <c r="G98" s="127"/>
      <c r="H98" s="302"/>
    </row>
    <row r="99" spans="2:8" x14ac:dyDescent="0.2">
      <c r="B99" s="243" t="s">
        <v>227</v>
      </c>
      <c r="C99" s="269">
        <f>'5. Weighted average price'!F18</f>
        <v>0</v>
      </c>
      <c r="D99" s="269">
        <f>'5. Weighted average price'!G18</f>
        <v>0</v>
      </c>
      <c r="E99" s="301">
        <f>'5. Weighted average price'!H18</f>
        <v>0</v>
      </c>
      <c r="F99" s="269">
        <f>'5. Weighted average price'!I18</f>
        <v>0</v>
      </c>
      <c r="G99" s="269">
        <f>'5. Weighted average price'!J18</f>
        <v>0</v>
      </c>
      <c r="H99" s="301">
        <f>'5. Weighted average price'!K18</f>
        <v>0</v>
      </c>
    </row>
    <row r="100" spans="2:8" x14ac:dyDescent="0.2">
      <c r="B100" s="242" t="s">
        <v>460</v>
      </c>
      <c r="C100" s="269">
        <f>'5. Weighted average price'!F19</f>
        <v>0</v>
      </c>
      <c r="D100" s="366"/>
      <c r="E100" s="366"/>
      <c r="F100" s="269">
        <f>'5. Weighted average price'!I19</f>
        <v>0.17008999999999999</v>
      </c>
      <c r="G100" s="366"/>
      <c r="H100" s="366"/>
    </row>
    <row r="101" spans="2:8" x14ac:dyDescent="0.2">
      <c r="B101" s="361"/>
      <c r="F101" s="39"/>
    </row>
    <row r="102" spans="2:8" x14ac:dyDescent="0.2">
      <c r="B102" s="361"/>
      <c r="C102" s="365"/>
    </row>
    <row r="103" spans="2:8" ht="25.5" x14ac:dyDescent="0.2">
      <c r="B103" s="227" t="s">
        <v>461</v>
      </c>
      <c r="C103" s="227" t="s">
        <v>462</v>
      </c>
      <c r="D103" s="227" t="s">
        <v>535</v>
      </c>
    </row>
    <row r="104" spans="2:8" ht="25.5" x14ac:dyDescent="0.2">
      <c r="B104" s="127" t="s">
        <v>463</v>
      </c>
      <c r="C104" s="269">
        <f>C37</f>
        <v>8789123.6290967241</v>
      </c>
      <c r="D104" s="269">
        <f>C52</f>
        <v>997376310.13886595</v>
      </c>
    </row>
    <row r="105" spans="2:8" x14ac:dyDescent="0.2">
      <c r="B105" s="127" t="s">
        <v>464</v>
      </c>
      <c r="C105" s="239">
        <f>IFERROR('3. Statement of pipeline assets'!D100/'3. Statement of pipeline assets'!D101,0)</f>
        <v>0.62982876490394768</v>
      </c>
      <c r="D105" s="239">
        <f>IFERROR('4. Recovered capital'!E23/'4. Recovered capital'!E24,0)</f>
        <v>2.5851489487894456E-2</v>
      </c>
    </row>
    <row r="106" spans="2:8" x14ac:dyDescent="0.2">
      <c r="B106" s="127" t="s">
        <v>465</v>
      </c>
      <c r="C106" s="239">
        <f>IFERROR('3. Statement of pipeline assets'!D81/'3. Statement of pipeline assets'!D101,0)</f>
        <v>0.37017123509605226</v>
      </c>
      <c r="D106" s="239">
        <f>IFERROR('4. Recovered capital'!E16/'4. Recovered capital'!E24,0)</f>
        <v>0.9741485105121056</v>
      </c>
    </row>
    <row r="107" spans="2:8" ht="25.5" x14ac:dyDescent="0.2">
      <c r="B107" s="127"/>
      <c r="C107" s="227" t="s">
        <v>466</v>
      </c>
      <c r="D107" s="364"/>
    </row>
    <row r="108" spans="2:8" x14ac:dyDescent="0.2">
      <c r="B108" s="127" t="s">
        <v>467</v>
      </c>
      <c r="C108" s="244">
        <f>IFERROR('2. Revenues and expenses'!D16/'2. Revenues and expenses'!D20,0)</f>
        <v>1</v>
      </c>
      <c r="D108" s="364"/>
    </row>
    <row r="109" spans="2:8" x14ac:dyDescent="0.2">
      <c r="B109" s="127" t="s">
        <v>468</v>
      </c>
      <c r="C109" s="244">
        <f>IFERROR('2. Revenues and expenses'!D19/'2. Revenues and expenses'!D20,0)</f>
        <v>0</v>
      </c>
      <c r="D109" s="364"/>
    </row>
    <row r="110" spans="2:8" x14ac:dyDescent="0.2">
      <c r="B110" s="127" t="s">
        <v>469</v>
      </c>
      <c r="C110" s="244">
        <f>IFERROR('2. Revenues and expenses'!D30/'2. Revenues and expenses'!D42,0)</f>
        <v>-0.59301434906439265</v>
      </c>
      <c r="D110" s="364"/>
    </row>
    <row r="111" spans="2:8" x14ac:dyDescent="0.2">
      <c r="B111" s="127" t="s">
        <v>470</v>
      </c>
      <c r="C111" s="244">
        <f>IFERROR('2. Revenues and expenses'!D41/'2. Revenues and expenses'!D42,0)</f>
        <v>1.5930143490643927</v>
      </c>
      <c r="D111" s="364"/>
    </row>
    <row r="112" spans="2:8" x14ac:dyDescent="0.2">
      <c r="B112" s="361"/>
    </row>
    <row r="113" spans="2:5" x14ac:dyDescent="0.2">
      <c r="B113" s="361"/>
    </row>
    <row r="114" spans="2:5" ht="25.5" x14ac:dyDescent="0.2">
      <c r="B114" s="227" t="s">
        <v>471</v>
      </c>
      <c r="C114" s="227" t="s">
        <v>466</v>
      </c>
      <c r="D114" s="227" t="s">
        <v>472</v>
      </c>
    </row>
    <row r="115" spans="2:5" x14ac:dyDescent="0.2">
      <c r="B115" s="127" t="s">
        <v>473</v>
      </c>
      <c r="C115" s="269">
        <f>'2. Revenues and expenses'!F24</f>
        <v>0</v>
      </c>
      <c r="D115" s="269">
        <f>'3.3 Depreciation amortisation'!N53</f>
        <v>10828404.760000005</v>
      </c>
      <c r="E115" s="417"/>
    </row>
    <row r="116" spans="2:5" x14ac:dyDescent="0.2">
      <c r="B116" s="127" t="s">
        <v>474</v>
      </c>
      <c r="C116" s="269">
        <f>'2. Revenues and expenses'!F35+'2.4 Shared costs'!H20</f>
        <v>0</v>
      </c>
      <c r="D116" s="269">
        <f>'3.3 Depreciation amortisation'!M89</f>
        <v>-1103603.7731980272</v>
      </c>
      <c r="E116" s="417"/>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CBE00-1999-4AD4-A583-F55E8A753133}">
  <dimension ref="A3:R2457"/>
  <sheetViews>
    <sheetView workbookViewId="0"/>
  </sheetViews>
  <sheetFormatPr defaultRowHeight="12.75" x14ac:dyDescent="0.2"/>
  <sheetData>
    <row r="3" spans="1:18" x14ac:dyDescent="0.2">
      <c r="A3" t="s">
        <v>2469</v>
      </c>
      <c r="B3" t="s">
        <v>2470</v>
      </c>
      <c r="C3" t="s">
        <v>2471</v>
      </c>
    </row>
    <row r="4" spans="1:18" x14ac:dyDescent="0.2">
      <c r="A4">
        <v>1</v>
      </c>
      <c r="B4">
        <v>7</v>
      </c>
      <c r="C4">
        <v>13</v>
      </c>
    </row>
    <row r="5" spans="1:18" x14ac:dyDescent="0.2">
      <c r="A5" t="s">
        <v>1716</v>
      </c>
      <c r="B5">
        <v>1</v>
      </c>
      <c r="C5">
        <v>0</v>
      </c>
      <c r="D5">
        <v>447</v>
      </c>
      <c r="E5" t="s">
        <v>2457</v>
      </c>
      <c r="F5">
        <v>452</v>
      </c>
      <c r="G5">
        <v>0</v>
      </c>
      <c r="H5">
        <v>1</v>
      </c>
      <c r="I5">
        <v>0</v>
      </c>
      <c r="J5">
        <v>176</v>
      </c>
      <c r="K5" t="s">
        <v>1646</v>
      </c>
      <c r="L5">
        <v>195</v>
      </c>
      <c r="M5">
        <v>4484679.8499999996</v>
      </c>
      <c r="N5">
        <v>1</v>
      </c>
      <c r="O5">
        <v>10327.5</v>
      </c>
      <c r="P5">
        <v>11</v>
      </c>
      <c r="Q5" t="s">
        <v>2459</v>
      </c>
      <c r="R5">
        <v>24</v>
      </c>
    </row>
    <row r="6" spans="1:18" x14ac:dyDescent="0.2">
      <c r="A6" t="s">
        <v>1716</v>
      </c>
      <c r="B6">
        <v>2</v>
      </c>
      <c r="C6">
        <v>0</v>
      </c>
      <c r="D6">
        <v>448</v>
      </c>
      <c r="E6" t="s">
        <v>2457</v>
      </c>
      <c r="F6">
        <v>453</v>
      </c>
      <c r="G6">
        <v>0</v>
      </c>
      <c r="H6">
        <v>2</v>
      </c>
      <c r="I6">
        <v>0</v>
      </c>
      <c r="J6">
        <v>177</v>
      </c>
      <c r="K6" t="s">
        <v>2217</v>
      </c>
      <c r="L6">
        <v>196</v>
      </c>
      <c r="M6">
        <v>0</v>
      </c>
      <c r="N6">
        <v>2</v>
      </c>
      <c r="O6">
        <v>0</v>
      </c>
      <c r="P6">
        <v>231</v>
      </c>
      <c r="Q6" t="s">
        <v>2460</v>
      </c>
      <c r="R6">
        <v>25</v>
      </c>
    </row>
    <row r="7" spans="1:18" x14ac:dyDescent="0.2">
      <c r="A7" t="s">
        <v>1716</v>
      </c>
      <c r="B7">
        <v>3</v>
      </c>
      <c r="C7">
        <v>0</v>
      </c>
      <c r="D7">
        <v>449</v>
      </c>
      <c r="E7" t="s">
        <v>2457</v>
      </c>
      <c r="F7">
        <v>454</v>
      </c>
      <c r="G7">
        <v>0</v>
      </c>
      <c r="H7">
        <v>3</v>
      </c>
      <c r="I7">
        <v>0</v>
      </c>
      <c r="J7">
        <v>178</v>
      </c>
      <c r="K7" t="s">
        <v>1617</v>
      </c>
      <c r="L7">
        <v>197</v>
      </c>
      <c r="M7">
        <v>134268.35</v>
      </c>
      <c r="N7">
        <v>3</v>
      </c>
      <c r="O7">
        <v>134268.35</v>
      </c>
      <c r="P7">
        <v>232</v>
      </c>
      <c r="Q7" t="s">
        <v>2461</v>
      </c>
      <c r="R7">
        <v>26</v>
      </c>
    </row>
    <row r="8" spans="1:18" x14ac:dyDescent="0.2">
      <c r="A8" t="s">
        <v>1716</v>
      </c>
      <c r="B8">
        <v>4</v>
      </c>
      <c r="C8">
        <v>0</v>
      </c>
      <c r="D8">
        <v>450</v>
      </c>
      <c r="E8" t="s">
        <v>2457</v>
      </c>
      <c r="F8">
        <v>455</v>
      </c>
      <c r="G8">
        <v>0</v>
      </c>
      <c r="H8">
        <v>4</v>
      </c>
      <c r="I8">
        <v>0</v>
      </c>
      <c r="J8">
        <v>179</v>
      </c>
      <c r="K8" t="s">
        <v>2219</v>
      </c>
      <c r="L8">
        <v>198</v>
      </c>
      <c r="M8">
        <v>136157.85999999999</v>
      </c>
      <c r="N8">
        <v>4</v>
      </c>
      <c r="O8">
        <v>123478.73</v>
      </c>
      <c r="P8">
        <v>233</v>
      </c>
      <c r="Q8" t="s">
        <v>2462</v>
      </c>
      <c r="R8">
        <v>27</v>
      </c>
    </row>
    <row r="9" spans="1:18" x14ac:dyDescent="0.2">
      <c r="A9" t="s">
        <v>1716</v>
      </c>
      <c r="B9">
        <v>5</v>
      </c>
      <c r="C9">
        <v>0</v>
      </c>
      <c r="D9">
        <v>451</v>
      </c>
      <c r="E9" t="s">
        <v>1610</v>
      </c>
      <c r="F9">
        <v>456</v>
      </c>
      <c r="G9">
        <v>0</v>
      </c>
      <c r="H9">
        <v>5</v>
      </c>
      <c r="I9">
        <v>0</v>
      </c>
      <c r="J9">
        <v>180</v>
      </c>
      <c r="K9" t="s">
        <v>1667</v>
      </c>
      <c r="L9">
        <v>199</v>
      </c>
      <c r="M9">
        <v>81601.740000000005</v>
      </c>
      <c r="N9">
        <v>5</v>
      </c>
      <c r="O9">
        <v>121970.67</v>
      </c>
      <c r="P9">
        <v>234</v>
      </c>
      <c r="Q9" t="s">
        <v>2463</v>
      </c>
      <c r="R9">
        <v>28</v>
      </c>
    </row>
    <row r="10" spans="1:18" x14ac:dyDescent="0.2">
      <c r="A10" t="s">
        <v>1716</v>
      </c>
      <c r="B10">
        <v>6</v>
      </c>
      <c r="C10">
        <v>0</v>
      </c>
      <c r="D10">
        <v>1430</v>
      </c>
      <c r="E10" t="s">
        <v>2473</v>
      </c>
      <c r="F10">
        <v>457</v>
      </c>
      <c r="G10">
        <v>0</v>
      </c>
      <c r="H10">
        <v>6</v>
      </c>
      <c r="I10">
        <v>0</v>
      </c>
      <c r="J10">
        <v>181</v>
      </c>
      <c r="K10" t="s">
        <v>2221</v>
      </c>
      <c r="L10">
        <v>200</v>
      </c>
      <c r="M10">
        <v>1389432.33</v>
      </c>
      <c r="N10">
        <v>6</v>
      </c>
      <c r="O10">
        <v>7461.77</v>
      </c>
      <c r="P10">
        <v>235</v>
      </c>
      <c r="Q10" t="s">
        <v>2464</v>
      </c>
      <c r="R10">
        <v>29</v>
      </c>
    </row>
    <row r="11" spans="1:18" x14ac:dyDescent="0.2">
      <c r="A11" t="s">
        <v>1716</v>
      </c>
      <c r="B11">
        <v>7</v>
      </c>
      <c r="C11">
        <v>0</v>
      </c>
      <c r="D11">
        <v>1431</v>
      </c>
      <c r="E11" t="s">
        <v>1552</v>
      </c>
      <c r="F11">
        <v>458</v>
      </c>
      <c r="G11">
        <v>0</v>
      </c>
      <c r="H11">
        <v>7</v>
      </c>
      <c r="I11">
        <v>0</v>
      </c>
      <c r="J11">
        <v>182</v>
      </c>
      <c r="K11" t="s">
        <v>2223</v>
      </c>
      <c r="L11">
        <v>201</v>
      </c>
      <c r="M11">
        <v>1247091.98</v>
      </c>
      <c r="N11">
        <v>7</v>
      </c>
      <c r="O11">
        <v>4925.18</v>
      </c>
      <c r="P11">
        <v>236</v>
      </c>
      <c r="Q11" t="s">
        <v>2465</v>
      </c>
      <c r="R11">
        <v>30</v>
      </c>
    </row>
    <row r="12" spans="1:18" x14ac:dyDescent="0.2">
      <c r="A12" t="s">
        <v>1716</v>
      </c>
      <c r="B12">
        <v>8</v>
      </c>
      <c r="C12">
        <v>0</v>
      </c>
      <c r="D12">
        <v>1432</v>
      </c>
      <c r="E12" t="s">
        <v>1567</v>
      </c>
      <c r="F12">
        <v>459</v>
      </c>
      <c r="G12">
        <v>0</v>
      </c>
      <c r="H12">
        <v>8</v>
      </c>
      <c r="I12">
        <v>0</v>
      </c>
      <c r="J12">
        <v>183</v>
      </c>
      <c r="K12" t="s">
        <v>2225</v>
      </c>
      <c r="L12">
        <v>202</v>
      </c>
      <c r="M12">
        <v>0</v>
      </c>
      <c r="N12">
        <v>8</v>
      </c>
      <c r="O12">
        <v>110195.1</v>
      </c>
      <c r="P12">
        <v>237</v>
      </c>
      <c r="Q12" t="s">
        <v>2466</v>
      </c>
      <c r="R12">
        <v>31</v>
      </c>
    </row>
    <row r="13" spans="1:18" x14ac:dyDescent="0.2">
      <c r="A13" t="s">
        <v>1716</v>
      </c>
      <c r="B13">
        <v>9</v>
      </c>
      <c r="C13">
        <v>0</v>
      </c>
      <c r="D13">
        <v>1442</v>
      </c>
      <c r="E13" t="s">
        <v>1718</v>
      </c>
      <c r="F13">
        <v>460</v>
      </c>
      <c r="G13">
        <v>0</v>
      </c>
      <c r="H13">
        <v>9</v>
      </c>
      <c r="I13">
        <v>0</v>
      </c>
      <c r="J13">
        <v>184</v>
      </c>
      <c r="K13" t="s">
        <v>2227</v>
      </c>
      <c r="L13">
        <v>203</v>
      </c>
      <c r="M13">
        <v>0</v>
      </c>
      <c r="N13">
        <v>9</v>
      </c>
      <c r="O13">
        <v>40105.74</v>
      </c>
      <c r="P13">
        <v>238</v>
      </c>
      <c r="Q13" t="s">
        <v>2467</v>
      </c>
      <c r="R13">
        <v>32</v>
      </c>
    </row>
    <row r="14" spans="1:18" x14ac:dyDescent="0.2">
      <c r="A14" t="s">
        <v>1716</v>
      </c>
      <c r="B14">
        <v>10</v>
      </c>
      <c r="C14">
        <v>0</v>
      </c>
      <c r="D14">
        <v>1445</v>
      </c>
      <c r="E14" t="s">
        <v>1605</v>
      </c>
      <c r="F14">
        <v>461</v>
      </c>
      <c r="G14">
        <v>0</v>
      </c>
      <c r="H14">
        <v>10</v>
      </c>
      <c r="I14">
        <v>0</v>
      </c>
      <c r="J14">
        <v>185</v>
      </c>
      <c r="K14" t="s">
        <v>2229</v>
      </c>
      <c r="L14">
        <v>204</v>
      </c>
      <c r="M14">
        <v>5709880.0499999998</v>
      </c>
      <c r="N14">
        <v>10</v>
      </c>
      <c r="O14">
        <v>-19590.86</v>
      </c>
      <c r="P14">
        <v>239</v>
      </c>
      <c r="Q14" t="s">
        <v>2468</v>
      </c>
      <c r="R14">
        <v>33</v>
      </c>
    </row>
    <row r="15" spans="1:18" x14ac:dyDescent="0.2">
      <c r="A15" t="s">
        <v>1716</v>
      </c>
      <c r="B15">
        <v>11</v>
      </c>
      <c r="E15" t="s">
        <v>1720</v>
      </c>
      <c r="F15">
        <v>462</v>
      </c>
      <c r="G15">
        <v>0</v>
      </c>
      <c r="H15">
        <v>11</v>
      </c>
      <c r="I15">
        <v>0</v>
      </c>
      <c r="J15">
        <v>186</v>
      </c>
      <c r="K15" t="s">
        <v>2231</v>
      </c>
      <c r="L15">
        <v>205</v>
      </c>
      <c r="M15">
        <v>4475212.97</v>
      </c>
      <c r="N15">
        <v>255</v>
      </c>
      <c r="O15">
        <v>20748</v>
      </c>
      <c r="P15">
        <v>240</v>
      </c>
      <c r="Q15" t="s">
        <v>2458</v>
      </c>
      <c r="R15">
        <v>34</v>
      </c>
    </row>
    <row r="16" spans="1:18" x14ac:dyDescent="0.2">
      <c r="A16" t="s">
        <v>1716</v>
      </c>
      <c r="B16">
        <v>12</v>
      </c>
      <c r="E16" t="s">
        <v>1722</v>
      </c>
      <c r="F16">
        <v>463</v>
      </c>
      <c r="G16">
        <v>0</v>
      </c>
      <c r="H16">
        <v>12</v>
      </c>
      <c r="I16">
        <v>0</v>
      </c>
      <c r="J16">
        <v>187</v>
      </c>
      <c r="K16" t="s">
        <v>1518</v>
      </c>
      <c r="L16">
        <v>206</v>
      </c>
      <c r="M16">
        <v>9466.8799999999992</v>
      </c>
      <c r="N16">
        <v>256</v>
      </c>
      <c r="O16">
        <v>0</v>
      </c>
      <c r="P16">
        <v>241</v>
      </c>
      <c r="Q16" t="s">
        <v>2457</v>
      </c>
      <c r="R16">
        <v>243</v>
      </c>
    </row>
    <row r="17" spans="1:18" x14ac:dyDescent="0.2">
      <c r="A17" t="s">
        <v>1716</v>
      </c>
      <c r="B17">
        <v>13</v>
      </c>
      <c r="E17" t="s">
        <v>1724</v>
      </c>
      <c r="F17">
        <v>464</v>
      </c>
      <c r="G17">
        <v>0</v>
      </c>
      <c r="H17">
        <v>13</v>
      </c>
      <c r="I17">
        <v>0</v>
      </c>
      <c r="J17">
        <v>188</v>
      </c>
      <c r="K17" t="s">
        <v>2218</v>
      </c>
      <c r="L17">
        <v>207</v>
      </c>
      <c r="M17">
        <v>134268.35</v>
      </c>
      <c r="N17">
        <v>259</v>
      </c>
      <c r="O17">
        <v>177280.97</v>
      </c>
      <c r="P17">
        <v>242</v>
      </c>
      <c r="Q17" t="s">
        <v>2456</v>
      </c>
      <c r="R17">
        <v>244</v>
      </c>
    </row>
    <row r="18" spans="1:18" x14ac:dyDescent="0.2">
      <c r="A18" t="s">
        <v>1716</v>
      </c>
      <c r="B18">
        <v>14</v>
      </c>
      <c r="E18" t="s">
        <v>1726</v>
      </c>
      <c r="F18">
        <v>465</v>
      </c>
      <c r="G18">
        <v>0</v>
      </c>
      <c r="H18">
        <v>14</v>
      </c>
      <c r="I18">
        <v>0</v>
      </c>
      <c r="J18">
        <v>189</v>
      </c>
      <c r="K18" t="s">
        <v>1555</v>
      </c>
      <c r="L18">
        <v>208</v>
      </c>
      <c r="M18">
        <v>7862.13</v>
      </c>
      <c r="N18">
        <v>261</v>
      </c>
      <c r="Q18" t="s">
        <v>1715</v>
      </c>
      <c r="R18">
        <v>245</v>
      </c>
    </row>
    <row r="19" spans="1:18" x14ac:dyDescent="0.2">
      <c r="A19" t="s">
        <v>1716</v>
      </c>
      <c r="B19">
        <v>15</v>
      </c>
      <c r="E19" t="s">
        <v>1728</v>
      </c>
      <c r="F19">
        <v>466</v>
      </c>
      <c r="G19">
        <v>0</v>
      </c>
      <c r="H19">
        <v>15</v>
      </c>
      <c r="I19">
        <v>0</v>
      </c>
      <c r="J19">
        <v>190</v>
      </c>
      <c r="K19" t="s">
        <v>2220</v>
      </c>
      <c r="L19">
        <v>209</v>
      </c>
      <c r="M19">
        <v>5428.18</v>
      </c>
      <c r="N19">
        <v>262</v>
      </c>
      <c r="Q19" t="s">
        <v>2455</v>
      </c>
      <c r="R19">
        <v>246</v>
      </c>
    </row>
    <row r="20" spans="1:18" x14ac:dyDescent="0.2">
      <c r="A20" t="s">
        <v>1716</v>
      </c>
      <c r="B20">
        <v>16</v>
      </c>
      <c r="E20" t="s">
        <v>1730</v>
      </c>
      <c r="F20">
        <v>467</v>
      </c>
      <c r="G20">
        <v>0</v>
      </c>
      <c r="H20">
        <v>16</v>
      </c>
      <c r="I20">
        <v>0</v>
      </c>
      <c r="J20">
        <v>191</v>
      </c>
      <c r="K20" t="s">
        <v>1571</v>
      </c>
      <c r="L20">
        <v>210</v>
      </c>
      <c r="M20">
        <v>122867.55</v>
      </c>
      <c r="N20">
        <v>263</v>
      </c>
      <c r="Q20" t="s">
        <v>2454</v>
      </c>
      <c r="R20">
        <v>247</v>
      </c>
    </row>
    <row r="21" spans="1:18" x14ac:dyDescent="0.2">
      <c r="A21" t="s">
        <v>1716</v>
      </c>
      <c r="B21">
        <v>17</v>
      </c>
      <c r="E21" t="s">
        <v>1732</v>
      </c>
      <c r="F21">
        <v>468</v>
      </c>
      <c r="G21">
        <v>0</v>
      </c>
      <c r="H21">
        <v>17</v>
      </c>
      <c r="I21">
        <v>0</v>
      </c>
      <c r="J21">
        <v>192</v>
      </c>
      <c r="K21" t="s">
        <v>2222</v>
      </c>
      <c r="L21">
        <v>211</v>
      </c>
      <c r="M21">
        <v>-19590.86</v>
      </c>
      <c r="N21">
        <v>267</v>
      </c>
      <c r="Q21" t="s">
        <v>2453</v>
      </c>
      <c r="R21">
        <v>248</v>
      </c>
    </row>
    <row r="22" spans="1:18" x14ac:dyDescent="0.2">
      <c r="A22" t="s">
        <v>1716</v>
      </c>
      <c r="B22">
        <v>18</v>
      </c>
      <c r="E22" t="s">
        <v>1734</v>
      </c>
      <c r="F22">
        <v>469</v>
      </c>
      <c r="G22">
        <v>0</v>
      </c>
      <c r="H22">
        <v>18</v>
      </c>
      <c r="I22">
        <v>0</v>
      </c>
      <c r="J22">
        <v>193</v>
      </c>
      <c r="K22" t="s">
        <v>2417</v>
      </c>
      <c r="L22">
        <v>212</v>
      </c>
      <c r="M22">
        <v>98420</v>
      </c>
      <c r="N22">
        <v>268</v>
      </c>
      <c r="Q22" t="s">
        <v>2452</v>
      </c>
      <c r="R22">
        <v>249</v>
      </c>
    </row>
    <row r="23" spans="1:18" x14ac:dyDescent="0.2">
      <c r="A23" t="s">
        <v>1716</v>
      </c>
      <c r="B23">
        <v>19</v>
      </c>
      <c r="E23" t="s">
        <v>1736</v>
      </c>
      <c r="F23">
        <v>470</v>
      </c>
      <c r="G23">
        <v>0</v>
      </c>
      <c r="H23">
        <v>19</v>
      </c>
      <c r="I23">
        <v>0</v>
      </c>
      <c r="J23">
        <v>194</v>
      </c>
      <c r="K23" t="s">
        <v>2420</v>
      </c>
      <c r="L23">
        <v>213</v>
      </c>
      <c r="M23">
        <v>2772.6</v>
      </c>
      <c r="N23">
        <v>269</v>
      </c>
      <c r="Q23" t="s">
        <v>2451</v>
      </c>
      <c r="R23">
        <v>250</v>
      </c>
    </row>
    <row r="24" spans="1:18" x14ac:dyDescent="0.2">
      <c r="A24" t="s">
        <v>1716</v>
      </c>
      <c r="B24">
        <v>20</v>
      </c>
      <c r="E24" t="s">
        <v>1738</v>
      </c>
      <c r="F24">
        <v>471</v>
      </c>
      <c r="G24">
        <v>0</v>
      </c>
      <c r="H24">
        <v>20</v>
      </c>
      <c r="K24" t="s">
        <v>2224</v>
      </c>
      <c r="L24">
        <v>214</v>
      </c>
      <c r="M24">
        <v>0.5</v>
      </c>
      <c r="N24">
        <v>273</v>
      </c>
      <c r="Q24" t="s">
        <v>2450</v>
      </c>
      <c r="R24">
        <v>251</v>
      </c>
    </row>
    <row r="25" spans="1:18" x14ac:dyDescent="0.2">
      <c r="A25" t="s">
        <v>1716</v>
      </c>
      <c r="B25">
        <v>21</v>
      </c>
      <c r="E25" t="s">
        <v>1740</v>
      </c>
      <c r="F25">
        <v>472</v>
      </c>
      <c r="G25">
        <v>0</v>
      </c>
      <c r="H25">
        <v>21</v>
      </c>
      <c r="K25" t="s">
        <v>2226</v>
      </c>
      <c r="L25">
        <v>215</v>
      </c>
      <c r="M25">
        <v>0</v>
      </c>
      <c r="N25">
        <v>274</v>
      </c>
      <c r="Q25" t="s">
        <v>2449</v>
      </c>
      <c r="R25">
        <v>252</v>
      </c>
    </row>
    <row r="26" spans="1:18" x14ac:dyDescent="0.2">
      <c r="A26" t="s">
        <v>1716</v>
      </c>
      <c r="B26">
        <v>22</v>
      </c>
      <c r="E26" t="s">
        <v>1742</v>
      </c>
      <c r="F26">
        <v>473</v>
      </c>
      <c r="G26">
        <v>0</v>
      </c>
      <c r="H26">
        <v>22</v>
      </c>
      <c r="K26" t="s">
        <v>2228</v>
      </c>
      <c r="L26">
        <v>216</v>
      </c>
      <c r="M26">
        <v>172253.62</v>
      </c>
      <c r="N26">
        <v>275</v>
      </c>
      <c r="Q26" t="s">
        <v>2448</v>
      </c>
      <c r="R26">
        <v>253</v>
      </c>
    </row>
    <row r="27" spans="1:18" x14ac:dyDescent="0.2">
      <c r="A27" t="s">
        <v>1716</v>
      </c>
      <c r="B27">
        <v>23</v>
      </c>
      <c r="E27" t="s">
        <v>1744</v>
      </c>
      <c r="F27">
        <v>474</v>
      </c>
      <c r="G27">
        <v>0</v>
      </c>
      <c r="H27">
        <v>23</v>
      </c>
      <c r="K27" t="s">
        <v>2230</v>
      </c>
      <c r="L27">
        <v>217</v>
      </c>
      <c r="M27">
        <v>1217178.21</v>
      </c>
      <c r="N27">
        <v>276</v>
      </c>
      <c r="Q27" t="s">
        <v>2447</v>
      </c>
      <c r="R27">
        <v>254</v>
      </c>
    </row>
    <row r="28" spans="1:18" x14ac:dyDescent="0.2">
      <c r="A28" t="s">
        <v>1716</v>
      </c>
      <c r="B28">
        <v>24</v>
      </c>
      <c r="E28" t="s">
        <v>1575</v>
      </c>
      <c r="F28">
        <v>475</v>
      </c>
      <c r="G28">
        <v>0</v>
      </c>
      <c r="H28">
        <v>24</v>
      </c>
      <c r="K28" t="s">
        <v>2232</v>
      </c>
      <c r="L28">
        <v>218</v>
      </c>
      <c r="M28">
        <v>50848.83</v>
      </c>
      <c r="N28">
        <v>281</v>
      </c>
      <c r="Q28" t="s">
        <v>1522</v>
      </c>
      <c r="R28">
        <v>257</v>
      </c>
    </row>
    <row r="29" spans="1:18" x14ac:dyDescent="0.2">
      <c r="A29" t="s">
        <v>1716</v>
      </c>
      <c r="B29">
        <v>25</v>
      </c>
      <c r="E29" t="s">
        <v>1746</v>
      </c>
      <c r="F29">
        <v>476</v>
      </c>
      <c r="G29">
        <v>0</v>
      </c>
      <c r="H29">
        <v>25</v>
      </c>
      <c r="K29" t="s">
        <v>2210</v>
      </c>
      <c r="L29">
        <v>219</v>
      </c>
      <c r="M29">
        <v>334405.81</v>
      </c>
      <c r="N29">
        <v>282</v>
      </c>
      <c r="Q29" t="s">
        <v>1597</v>
      </c>
      <c r="R29">
        <v>258</v>
      </c>
    </row>
    <row r="30" spans="1:18" x14ac:dyDescent="0.2">
      <c r="A30" t="s">
        <v>1716</v>
      </c>
      <c r="B30">
        <v>26</v>
      </c>
      <c r="E30" t="s">
        <v>1748</v>
      </c>
      <c r="F30">
        <v>477</v>
      </c>
      <c r="G30">
        <v>0</v>
      </c>
      <c r="H30">
        <v>26</v>
      </c>
      <c r="K30" t="s">
        <v>2212</v>
      </c>
      <c r="L30">
        <v>220</v>
      </c>
      <c r="M30">
        <v>31.6</v>
      </c>
      <c r="N30">
        <v>283</v>
      </c>
      <c r="Q30" t="s">
        <v>1531</v>
      </c>
      <c r="R30">
        <v>260</v>
      </c>
    </row>
    <row r="31" spans="1:18" x14ac:dyDescent="0.2">
      <c r="A31" t="s">
        <v>1716</v>
      </c>
      <c r="B31">
        <v>27</v>
      </c>
      <c r="E31" t="s">
        <v>1750</v>
      </c>
      <c r="F31">
        <v>478</v>
      </c>
      <c r="G31">
        <v>0</v>
      </c>
      <c r="H31">
        <v>27</v>
      </c>
      <c r="K31" t="s">
        <v>2214</v>
      </c>
      <c r="L31">
        <v>221</v>
      </c>
      <c r="M31">
        <v>0</v>
      </c>
      <c r="N31">
        <v>284</v>
      </c>
      <c r="Q31" t="s">
        <v>1562</v>
      </c>
      <c r="R31">
        <v>264</v>
      </c>
    </row>
    <row r="32" spans="1:18" x14ac:dyDescent="0.2">
      <c r="A32" t="s">
        <v>1716</v>
      </c>
      <c r="B32">
        <v>28</v>
      </c>
      <c r="E32" t="s">
        <v>1752</v>
      </c>
      <c r="F32">
        <v>479</v>
      </c>
      <c r="G32">
        <v>0</v>
      </c>
      <c r="H32">
        <v>28</v>
      </c>
      <c r="K32" t="s">
        <v>2216</v>
      </c>
      <c r="L32">
        <v>222</v>
      </c>
      <c r="M32">
        <v>4576.13</v>
      </c>
      <c r="N32">
        <v>285</v>
      </c>
      <c r="Q32" t="s">
        <v>1526</v>
      </c>
      <c r="R32">
        <v>265</v>
      </c>
    </row>
    <row r="33" spans="1:18" x14ac:dyDescent="0.2">
      <c r="A33" t="s">
        <v>1716</v>
      </c>
      <c r="B33">
        <v>29</v>
      </c>
      <c r="E33" t="s">
        <v>1754</v>
      </c>
      <c r="F33">
        <v>480</v>
      </c>
      <c r="G33">
        <v>0</v>
      </c>
      <c r="H33">
        <v>29</v>
      </c>
      <c r="K33" t="s">
        <v>2418</v>
      </c>
      <c r="L33">
        <v>223</v>
      </c>
      <c r="M33">
        <v>31.98</v>
      </c>
      <c r="N33">
        <v>286</v>
      </c>
      <c r="Q33" t="s">
        <v>1529</v>
      </c>
      <c r="R33">
        <v>266</v>
      </c>
    </row>
    <row r="34" spans="1:18" x14ac:dyDescent="0.2">
      <c r="A34" t="s">
        <v>1716</v>
      </c>
      <c r="B34">
        <v>30</v>
      </c>
      <c r="E34" t="s">
        <v>1756</v>
      </c>
      <c r="F34">
        <v>481</v>
      </c>
      <c r="G34">
        <v>0</v>
      </c>
      <c r="H34">
        <v>30</v>
      </c>
      <c r="K34" t="s">
        <v>2419</v>
      </c>
      <c r="L34">
        <v>224</v>
      </c>
      <c r="M34">
        <v>315321.71000000002</v>
      </c>
      <c r="N34">
        <v>287</v>
      </c>
      <c r="Q34" t="s">
        <v>2256</v>
      </c>
      <c r="R34">
        <v>270</v>
      </c>
    </row>
    <row r="35" spans="1:18" x14ac:dyDescent="0.2">
      <c r="A35" t="s">
        <v>1716</v>
      </c>
      <c r="B35">
        <v>31</v>
      </c>
      <c r="E35" t="s">
        <v>1710</v>
      </c>
      <c r="F35">
        <v>482</v>
      </c>
      <c r="G35">
        <v>0</v>
      </c>
      <c r="H35">
        <v>31</v>
      </c>
      <c r="K35" t="s">
        <v>1512</v>
      </c>
      <c r="L35">
        <v>225</v>
      </c>
      <c r="M35">
        <v>69248.47</v>
      </c>
      <c r="N35">
        <v>288</v>
      </c>
      <c r="Q35" t="s">
        <v>1530</v>
      </c>
      <c r="R35">
        <v>271</v>
      </c>
    </row>
    <row r="36" spans="1:18" x14ac:dyDescent="0.2">
      <c r="A36" t="s">
        <v>1716</v>
      </c>
      <c r="B36">
        <v>32</v>
      </c>
      <c r="E36" t="s">
        <v>1758</v>
      </c>
      <c r="F36">
        <v>483</v>
      </c>
      <c r="G36">
        <v>0</v>
      </c>
      <c r="H36">
        <v>32</v>
      </c>
      <c r="K36" t="s">
        <v>2209</v>
      </c>
      <c r="L36">
        <v>226</v>
      </c>
      <c r="M36">
        <v>335.26</v>
      </c>
      <c r="N36">
        <v>289</v>
      </c>
      <c r="Q36" t="s">
        <v>1568</v>
      </c>
      <c r="R36">
        <v>272</v>
      </c>
    </row>
    <row r="37" spans="1:18" x14ac:dyDescent="0.2">
      <c r="A37" t="s">
        <v>1716</v>
      </c>
      <c r="B37">
        <v>33</v>
      </c>
      <c r="E37" t="s">
        <v>1760</v>
      </c>
      <c r="F37">
        <v>484</v>
      </c>
      <c r="G37">
        <v>0</v>
      </c>
      <c r="H37">
        <v>33</v>
      </c>
      <c r="K37" t="s">
        <v>2211</v>
      </c>
      <c r="L37">
        <v>227</v>
      </c>
      <c r="M37">
        <v>12297.36</v>
      </c>
      <c r="N37">
        <v>290</v>
      </c>
      <c r="Q37" t="s">
        <v>1520</v>
      </c>
      <c r="R37">
        <v>277</v>
      </c>
    </row>
    <row r="38" spans="1:18" x14ac:dyDescent="0.2">
      <c r="A38" t="s">
        <v>1716</v>
      </c>
      <c r="B38">
        <v>34</v>
      </c>
      <c r="E38" t="s">
        <v>1762</v>
      </c>
      <c r="F38">
        <v>485</v>
      </c>
      <c r="G38">
        <v>0</v>
      </c>
      <c r="H38">
        <v>34</v>
      </c>
      <c r="K38" t="s">
        <v>2213</v>
      </c>
      <c r="L38">
        <v>228</v>
      </c>
      <c r="M38">
        <v>113490.5</v>
      </c>
      <c r="N38">
        <v>291</v>
      </c>
      <c r="Q38" t="s">
        <v>1521</v>
      </c>
      <c r="R38">
        <v>278</v>
      </c>
    </row>
    <row r="39" spans="1:18" x14ac:dyDescent="0.2">
      <c r="A39" t="s">
        <v>1716</v>
      </c>
      <c r="B39">
        <v>35</v>
      </c>
      <c r="E39" t="s">
        <v>1764</v>
      </c>
      <c r="F39">
        <v>486</v>
      </c>
      <c r="G39">
        <v>0</v>
      </c>
      <c r="H39">
        <v>35</v>
      </c>
      <c r="K39" t="s">
        <v>2215</v>
      </c>
      <c r="L39">
        <v>229</v>
      </c>
      <c r="M39">
        <v>10632</v>
      </c>
      <c r="N39">
        <v>292</v>
      </c>
      <c r="Q39" t="s">
        <v>2379</v>
      </c>
      <c r="R39">
        <v>279</v>
      </c>
    </row>
    <row r="40" spans="1:18" x14ac:dyDescent="0.2">
      <c r="A40" t="s">
        <v>1716</v>
      </c>
      <c r="B40">
        <v>36</v>
      </c>
      <c r="E40" t="s">
        <v>1766</v>
      </c>
      <c r="F40">
        <v>487</v>
      </c>
      <c r="G40">
        <v>0</v>
      </c>
      <c r="H40">
        <v>36</v>
      </c>
      <c r="K40" t="s">
        <v>2417</v>
      </c>
      <c r="L40">
        <v>230</v>
      </c>
      <c r="M40">
        <v>185414.77</v>
      </c>
      <c r="N40">
        <v>293</v>
      </c>
      <c r="Q40" t="s">
        <v>2381</v>
      </c>
      <c r="R40">
        <v>280</v>
      </c>
    </row>
    <row r="41" spans="1:18" x14ac:dyDescent="0.2">
      <c r="A41" t="s">
        <v>1716</v>
      </c>
      <c r="B41">
        <v>37</v>
      </c>
      <c r="E41" t="s">
        <v>1768</v>
      </c>
      <c r="F41">
        <v>488</v>
      </c>
      <c r="G41">
        <v>0</v>
      </c>
      <c r="H41">
        <v>37</v>
      </c>
      <c r="K41" t="s">
        <v>1368</v>
      </c>
      <c r="L41">
        <v>231</v>
      </c>
      <c r="M41">
        <v>1420.7</v>
      </c>
      <c r="N41">
        <v>294</v>
      </c>
      <c r="Q41" t="s">
        <v>1570</v>
      </c>
      <c r="R41">
        <v>300</v>
      </c>
    </row>
    <row r="42" spans="1:18" x14ac:dyDescent="0.2">
      <c r="A42" t="s">
        <v>1716</v>
      </c>
      <c r="B42">
        <v>38</v>
      </c>
      <c r="E42" t="s">
        <v>1770</v>
      </c>
      <c r="F42">
        <v>489</v>
      </c>
      <c r="G42">
        <v>0</v>
      </c>
      <c r="H42">
        <v>38</v>
      </c>
      <c r="K42" t="s">
        <v>1369</v>
      </c>
      <c r="L42">
        <v>232</v>
      </c>
      <c r="M42">
        <v>733.83</v>
      </c>
      <c r="N42">
        <v>295</v>
      </c>
      <c r="Q42" t="s">
        <v>1519</v>
      </c>
      <c r="R42">
        <v>301</v>
      </c>
    </row>
    <row r="43" spans="1:18" x14ac:dyDescent="0.2">
      <c r="A43" t="s">
        <v>1716</v>
      </c>
      <c r="B43">
        <v>39</v>
      </c>
      <c r="E43" t="s">
        <v>1772</v>
      </c>
      <c r="F43">
        <v>490</v>
      </c>
      <c r="G43">
        <v>0</v>
      </c>
      <c r="H43">
        <v>39</v>
      </c>
      <c r="K43" t="s">
        <v>1366</v>
      </c>
      <c r="L43">
        <v>233</v>
      </c>
      <c r="M43">
        <v>98036.27</v>
      </c>
      <c r="N43">
        <v>296</v>
      </c>
      <c r="Q43" t="s">
        <v>1604</v>
      </c>
      <c r="R43">
        <v>302</v>
      </c>
    </row>
    <row r="44" spans="1:18" x14ac:dyDescent="0.2">
      <c r="A44" t="s">
        <v>1716</v>
      </c>
      <c r="B44">
        <v>40</v>
      </c>
      <c r="E44" t="s">
        <v>1774</v>
      </c>
      <c r="F44">
        <v>491</v>
      </c>
      <c r="G44">
        <v>0</v>
      </c>
      <c r="H44">
        <v>40</v>
      </c>
      <c r="K44" t="s">
        <v>1371</v>
      </c>
      <c r="L44">
        <v>234</v>
      </c>
      <c r="M44">
        <v>0</v>
      </c>
      <c r="N44">
        <v>297</v>
      </c>
      <c r="Q44" t="s">
        <v>1557</v>
      </c>
      <c r="R44">
        <v>303</v>
      </c>
    </row>
    <row r="45" spans="1:18" x14ac:dyDescent="0.2">
      <c r="A45" t="s">
        <v>1716</v>
      </c>
      <c r="B45">
        <v>41</v>
      </c>
      <c r="E45" t="s">
        <v>1776</v>
      </c>
      <c r="F45">
        <v>492</v>
      </c>
      <c r="G45">
        <v>0</v>
      </c>
      <c r="H45">
        <v>41</v>
      </c>
      <c r="K45" t="s">
        <v>1367</v>
      </c>
      <c r="L45">
        <v>235</v>
      </c>
      <c r="M45">
        <v>56675.85</v>
      </c>
      <c r="N45">
        <v>298</v>
      </c>
      <c r="Q45" t="s">
        <v>1514</v>
      </c>
      <c r="R45">
        <v>304</v>
      </c>
    </row>
    <row r="46" spans="1:18" x14ac:dyDescent="0.2">
      <c r="A46" t="s">
        <v>1716</v>
      </c>
      <c r="B46">
        <v>42</v>
      </c>
      <c r="E46" t="s">
        <v>1778</v>
      </c>
      <c r="F46">
        <v>493</v>
      </c>
      <c r="G46">
        <v>0</v>
      </c>
      <c r="H46">
        <v>42</v>
      </c>
      <c r="K46" t="s">
        <v>1365</v>
      </c>
      <c r="L46">
        <v>236</v>
      </c>
      <c r="M46">
        <v>-6409.09</v>
      </c>
      <c r="N46">
        <v>299</v>
      </c>
      <c r="Q46" t="s">
        <v>1525</v>
      </c>
      <c r="R46">
        <v>305</v>
      </c>
    </row>
    <row r="47" spans="1:18" x14ac:dyDescent="0.2">
      <c r="A47" t="s">
        <v>1716</v>
      </c>
      <c r="B47">
        <v>43</v>
      </c>
      <c r="E47" t="s">
        <v>1780</v>
      </c>
      <c r="F47">
        <v>494</v>
      </c>
      <c r="G47">
        <v>0</v>
      </c>
      <c r="H47">
        <v>43</v>
      </c>
      <c r="K47" t="s">
        <v>1364</v>
      </c>
      <c r="L47">
        <v>237</v>
      </c>
      <c r="M47">
        <v>0</v>
      </c>
      <c r="N47">
        <v>319</v>
      </c>
      <c r="Q47" t="s">
        <v>1558</v>
      </c>
      <c r="R47">
        <v>306</v>
      </c>
    </row>
    <row r="48" spans="1:18" x14ac:dyDescent="0.2">
      <c r="A48" t="s">
        <v>1716</v>
      </c>
      <c r="B48">
        <v>44</v>
      </c>
      <c r="E48" t="s">
        <v>1782</v>
      </c>
      <c r="F48">
        <v>495</v>
      </c>
      <c r="G48">
        <v>0</v>
      </c>
      <c r="H48">
        <v>44</v>
      </c>
      <c r="K48" t="s">
        <v>2421</v>
      </c>
      <c r="L48">
        <v>238</v>
      </c>
      <c r="M48">
        <v>0</v>
      </c>
      <c r="N48">
        <v>320</v>
      </c>
      <c r="Q48" t="s">
        <v>1528</v>
      </c>
      <c r="R48">
        <v>307</v>
      </c>
    </row>
    <row r="49" spans="1:18" x14ac:dyDescent="0.2">
      <c r="A49" t="s">
        <v>1716</v>
      </c>
      <c r="B49">
        <v>45</v>
      </c>
      <c r="E49" t="s">
        <v>1784</v>
      </c>
      <c r="F49">
        <v>496</v>
      </c>
      <c r="G49">
        <v>0</v>
      </c>
      <c r="H49">
        <v>45</v>
      </c>
      <c r="K49" t="s">
        <v>2422</v>
      </c>
      <c r="L49">
        <v>239</v>
      </c>
      <c r="M49">
        <v>280.70999999999998</v>
      </c>
      <c r="N49">
        <v>323</v>
      </c>
      <c r="Q49" t="s">
        <v>1559</v>
      </c>
      <c r="R49">
        <v>308</v>
      </c>
    </row>
    <row r="50" spans="1:18" x14ac:dyDescent="0.2">
      <c r="A50" t="s">
        <v>1716</v>
      </c>
      <c r="B50">
        <v>46</v>
      </c>
      <c r="E50" t="s">
        <v>1786</v>
      </c>
      <c r="F50">
        <v>497</v>
      </c>
      <c r="G50">
        <v>0</v>
      </c>
      <c r="H50">
        <v>46</v>
      </c>
      <c r="K50" t="s">
        <v>2423</v>
      </c>
      <c r="L50">
        <v>240</v>
      </c>
      <c r="M50">
        <v>18025.53</v>
      </c>
      <c r="N50">
        <v>324</v>
      </c>
      <c r="Q50" t="s">
        <v>1560</v>
      </c>
      <c r="R50">
        <v>309</v>
      </c>
    </row>
    <row r="51" spans="1:18" x14ac:dyDescent="0.2">
      <c r="A51" t="s">
        <v>1716</v>
      </c>
      <c r="B51">
        <v>47</v>
      </c>
      <c r="E51" t="s">
        <v>1788</v>
      </c>
      <c r="F51">
        <v>498</v>
      </c>
      <c r="G51">
        <v>0</v>
      </c>
      <c r="H51">
        <v>47</v>
      </c>
      <c r="K51" t="s">
        <v>2424</v>
      </c>
      <c r="L51">
        <v>241</v>
      </c>
      <c r="M51">
        <v>1093537.29</v>
      </c>
      <c r="N51">
        <v>325</v>
      </c>
      <c r="Q51" t="s">
        <v>1515</v>
      </c>
      <c r="R51">
        <v>310</v>
      </c>
    </row>
    <row r="52" spans="1:18" x14ac:dyDescent="0.2">
      <c r="A52" t="s">
        <v>1716</v>
      </c>
      <c r="B52">
        <v>48</v>
      </c>
      <c r="E52" t="s">
        <v>1790</v>
      </c>
      <c r="F52">
        <v>499</v>
      </c>
      <c r="G52">
        <v>0</v>
      </c>
      <c r="H52">
        <v>48</v>
      </c>
      <c r="K52" t="s">
        <v>1495</v>
      </c>
      <c r="L52">
        <v>242</v>
      </c>
      <c r="M52">
        <v>-520</v>
      </c>
      <c r="N52">
        <v>326</v>
      </c>
      <c r="Q52" t="s">
        <v>2252</v>
      </c>
      <c r="R52">
        <v>311</v>
      </c>
    </row>
    <row r="53" spans="1:18" x14ac:dyDescent="0.2">
      <c r="A53" t="s">
        <v>1716</v>
      </c>
      <c r="B53">
        <v>49</v>
      </c>
      <c r="E53" t="s">
        <v>1792</v>
      </c>
      <c r="F53">
        <v>500</v>
      </c>
      <c r="G53">
        <v>0</v>
      </c>
      <c r="H53">
        <v>49</v>
      </c>
      <c r="K53" t="s">
        <v>1494</v>
      </c>
      <c r="L53">
        <v>243</v>
      </c>
      <c r="M53">
        <v>4530048.5199999996</v>
      </c>
      <c r="N53">
        <v>327</v>
      </c>
      <c r="Q53" t="s">
        <v>1565</v>
      </c>
      <c r="R53">
        <v>312</v>
      </c>
    </row>
    <row r="54" spans="1:18" x14ac:dyDescent="0.2">
      <c r="A54" t="s">
        <v>1716</v>
      </c>
      <c r="B54">
        <v>50</v>
      </c>
      <c r="E54" t="s">
        <v>1794</v>
      </c>
      <c r="F54">
        <v>501</v>
      </c>
      <c r="G54">
        <v>0</v>
      </c>
      <c r="H54">
        <v>50</v>
      </c>
      <c r="K54" t="s">
        <v>1497</v>
      </c>
      <c r="L54">
        <v>244</v>
      </c>
      <c r="M54">
        <v>68508</v>
      </c>
      <c r="N54">
        <v>328</v>
      </c>
      <c r="Q54" t="s">
        <v>1561</v>
      </c>
      <c r="R54">
        <v>313</v>
      </c>
    </row>
    <row r="55" spans="1:18" x14ac:dyDescent="0.2">
      <c r="A55" t="s">
        <v>1716</v>
      </c>
      <c r="B55">
        <v>51</v>
      </c>
      <c r="E55" t="s">
        <v>1796</v>
      </c>
      <c r="F55">
        <v>502</v>
      </c>
      <c r="G55">
        <v>0</v>
      </c>
      <c r="H55">
        <v>51</v>
      </c>
      <c r="K55" t="s">
        <v>1496</v>
      </c>
      <c r="L55">
        <v>245</v>
      </c>
      <c r="Q55" t="s">
        <v>2260</v>
      </c>
      <c r="R55">
        <v>314</v>
      </c>
    </row>
    <row r="56" spans="1:18" x14ac:dyDescent="0.2">
      <c r="A56" t="s">
        <v>1716</v>
      </c>
      <c r="B56">
        <v>52</v>
      </c>
      <c r="E56" t="s">
        <v>1798</v>
      </c>
      <c r="F56">
        <v>503</v>
      </c>
      <c r="G56">
        <v>0</v>
      </c>
      <c r="H56">
        <v>52</v>
      </c>
      <c r="K56" t="s">
        <v>1492</v>
      </c>
      <c r="L56">
        <v>246</v>
      </c>
      <c r="Q56" t="s">
        <v>1711</v>
      </c>
      <c r="R56">
        <v>315</v>
      </c>
    </row>
    <row r="57" spans="1:18" x14ac:dyDescent="0.2">
      <c r="A57" t="s">
        <v>1716</v>
      </c>
      <c r="B57">
        <v>53</v>
      </c>
      <c r="E57" t="s">
        <v>1800</v>
      </c>
      <c r="F57">
        <v>504</v>
      </c>
      <c r="G57">
        <v>0</v>
      </c>
      <c r="H57">
        <v>53</v>
      </c>
      <c r="K57" t="s">
        <v>1493</v>
      </c>
      <c r="L57">
        <v>247</v>
      </c>
      <c r="Q57" t="s">
        <v>2262</v>
      </c>
      <c r="R57">
        <v>316</v>
      </c>
    </row>
    <row r="58" spans="1:18" x14ac:dyDescent="0.2">
      <c r="A58" t="s">
        <v>1716</v>
      </c>
      <c r="B58">
        <v>54</v>
      </c>
      <c r="E58" t="s">
        <v>1532</v>
      </c>
      <c r="F58">
        <v>505</v>
      </c>
      <c r="G58">
        <v>0</v>
      </c>
      <c r="H58">
        <v>54</v>
      </c>
      <c r="K58" t="s">
        <v>1455</v>
      </c>
      <c r="L58">
        <v>248</v>
      </c>
      <c r="Q58" t="s">
        <v>2266</v>
      </c>
      <c r="R58">
        <v>317</v>
      </c>
    </row>
    <row r="59" spans="1:18" x14ac:dyDescent="0.2">
      <c r="A59" t="s">
        <v>1716</v>
      </c>
      <c r="B59">
        <v>55</v>
      </c>
      <c r="E59" t="s">
        <v>1802</v>
      </c>
      <c r="F59">
        <v>506</v>
      </c>
      <c r="G59">
        <v>0</v>
      </c>
      <c r="H59">
        <v>55</v>
      </c>
      <c r="K59" t="s">
        <v>1457</v>
      </c>
      <c r="L59">
        <v>249</v>
      </c>
      <c r="Q59" t="s">
        <v>1548</v>
      </c>
      <c r="R59">
        <v>318</v>
      </c>
    </row>
    <row r="60" spans="1:18" x14ac:dyDescent="0.2">
      <c r="A60" t="s">
        <v>1716</v>
      </c>
      <c r="B60">
        <v>56</v>
      </c>
      <c r="E60" t="s">
        <v>1804</v>
      </c>
      <c r="F60">
        <v>507</v>
      </c>
      <c r="G60">
        <v>0</v>
      </c>
      <c r="H60">
        <v>56</v>
      </c>
      <c r="K60" t="s">
        <v>1380</v>
      </c>
      <c r="L60">
        <v>250</v>
      </c>
      <c r="Q60" t="s">
        <v>1523</v>
      </c>
      <c r="R60">
        <v>321</v>
      </c>
    </row>
    <row r="61" spans="1:18" x14ac:dyDescent="0.2">
      <c r="A61" t="s">
        <v>1716</v>
      </c>
      <c r="B61">
        <v>57</v>
      </c>
      <c r="E61" t="s">
        <v>1806</v>
      </c>
      <c r="F61">
        <v>508</v>
      </c>
      <c r="G61">
        <v>0</v>
      </c>
      <c r="H61">
        <v>57</v>
      </c>
      <c r="K61" t="s">
        <v>1448</v>
      </c>
      <c r="L61">
        <v>251</v>
      </c>
      <c r="Q61" t="s">
        <v>1598</v>
      </c>
      <c r="R61">
        <v>322</v>
      </c>
    </row>
    <row r="62" spans="1:18" x14ac:dyDescent="0.2">
      <c r="A62" t="s">
        <v>1716</v>
      </c>
      <c r="B62">
        <v>58</v>
      </c>
      <c r="E62" t="s">
        <v>1606</v>
      </c>
      <c r="F62">
        <v>509</v>
      </c>
      <c r="G62">
        <v>0</v>
      </c>
      <c r="H62">
        <v>58</v>
      </c>
      <c r="K62" t="s">
        <v>1453</v>
      </c>
      <c r="L62">
        <v>252</v>
      </c>
      <c r="Q62" t="s">
        <v>1566</v>
      </c>
      <c r="R62">
        <v>329</v>
      </c>
    </row>
    <row r="63" spans="1:18" x14ac:dyDescent="0.2">
      <c r="A63" t="s">
        <v>2414</v>
      </c>
      <c r="B63">
        <v>59</v>
      </c>
      <c r="E63" t="s">
        <v>1808</v>
      </c>
      <c r="F63">
        <v>510</v>
      </c>
      <c r="G63">
        <v>0</v>
      </c>
      <c r="H63">
        <v>59</v>
      </c>
      <c r="K63" t="s">
        <v>1430</v>
      </c>
      <c r="L63">
        <v>253</v>
      </c>
      <c r="Q63" t="s">
        <v>1513</v>
      </c>
      <c r="R63">
        <v>330</v>
      </c>
    </row>
    <row r="64" spans="1:18" x14ac:dyDescent="0.2">
      <c r="A64" t="s">
        <v>2414</v>
      </c>
      <c r="B64">
        <v>60</v>
      </c>
      <c r="E64" t="s">
        <v>1533</v>
      </c>
      <c r="F64">
        <v>511</v>
      </c>
      <c r="G64">
        <v>0</v>
      </c>
      <c r="H64">
        <v>60</v>
      </c>
      <c r="K64" t="s">
        <v>1432</v>
      </c>
      <c r="L64">
        <v>254</v>
      </c>
      <c r="Q64" t="s">
        <v>1524</v>
      </c>
      <c r="R64">
        <v>331</v>
      </c>
    </row>
    <row r="65" spans="1:18" x14ac:dyDescent="0.2">
      <c r="A65" t="s">
        <v>2414</v>
      </c>
      <c r="B65">
        <v>61</v>
      </c>
      <c r="E65" t="s">
        <v>1810</v>
      </c>
      <c r="F65">
        <v>512</v>
      </c>
      <c r="G65">
        <v>0</v>
      </c>
      <c r="H65">
        <v>61</v>
      </c>
      <c r="K65" t="s">
        <v>1435</v>
      </c>
      <c r="L65">
        <v>255</v>
      </c>
      <c r="Q65" t="s">
        <v>1600</v>
      </c>
      <c r="R65">
        <v>332</v>
      </c>
    </row>
    <row r="66" spans="1:18" x14ac:dyDescent="0.2">
      <c r="A66" t="s">
        <v>2414</v>
      </c>
      <c r="B66">
        <v>62</v>
      </c>
      <c r="E66" t="s">
        <v>1812</v>
      </c>
      <c r="F66">
        <v>513</v>
      </c>
      <c r="G66">
        <v>0</v>
      </c>
      <c r="H66">
        <v>62</v>
      </c>
      <c r="K66" t="s">
        <v>1420</v>
      </c>
      <c r="L66">
        <v>256</v>
      </c>
      <c r="Q66" t="s">
        <v>1594</v>
      </c>
      <c r="R66">
        <v>333</v>
      </c>
    </row>
    <row r="67" spans="1:18" x14ac:dyDescent="0.2">
      <c r="A67" t="s">
        <v>1716</v>
      </c>
      <c r="B67">
        <v>63</v>
      </c>
      <c r="E67" t="s">
        <v>1814</v>
      </c>
      <c r="F67">
        <v>514</v>
      </c>
      <c r="G67">
        <v>0</v>
      </c>
      <c r="H67">
        <v>63</v>
      </c>
      <c r="K67" t="s">
        <v>1414</v>
      </c>
      <c r="L67">
        <v>257</v>
      </c>
      <c r="Q67" t="s">
        <v>2268</v>
      </c>
      <c r="R67">
        <v>334</v>
      </c>
    </row>
    <row r="68" spans="1:18" x14ac:dyDescent="0.2">
      <c r="A68" t="s">
        <v>1716</v>
      </c>
      <c r="B68">
        <v>64</v>
      </c>
      <c r="E68" t="s">
        <v>1816</v>
      </c>
      <c r="F68">
        <v>515</v>
      </c>
      <c r="G68">
        <v>0</v>
      </c>
      <c r="H68">
        <v>64</v>
      </c>
      <c r="K68" t="s">
        <v>1404</v>
      </c>
      <c r="L68">
        <v>258</v>
      </c>
    </row>
    <row r="69" spans="1:18" x14ac:dyDescent="0.2">
      <c r="A69" t="s">
        <v>1716</v>
      </c>
      <c r="B69">
        <v>65</v>
      </c>
      <c r="E69" t="s">
        <v>1818</v>
      </c>
      <c r="F69">
        <v>516</v>
      </c>
      <c r="G69">
        <v>0</v>
      </c>
      <c r="H69">
        <v>65</v>
      </c>
      <c r="K69" t="s">
        <v>1405</v>
      </c>
      <c r="L69">
        <v>259</v>
      </c>
    </row>
    <row r="70" spans="1:18" x14ac:dyDescent="0.2">
      <c r="A70" t="s">
        <v>1716</v>
      </c>
      <c r="B70">
        <v>66</v>
      </c>
      <c r="E70" t="s">
        <v>1574</v>
      </c>
      <c r="F70">
        <v>517</v>
      </c>
      <c r="G70">
        <v>0</v>
      </c>
      <c r="H70">
        <v>66</v>
      </c>
      <c r="K70" t="s">
        <v>1410</v>
      </c>
      <c r="L70">
        <v>260</v>
      </c>
    </row>
    <row r="71" spans="1:18" x14ac:dyDescent="0.2">
      <c r="A71" t="s">
        <v>1716</v>
      </c>
      <c r="B71">
        <v>67</v>
      </c>
      <c r="E71" t="s">
        <v>1536</v>
      </c>
      <c r="F71">
        <v>518</v>
      </c>
      <c r="G71">
        <v>0</v>
      </c>
      <c r="H71">
        <v>67</v>
      </c>
      <c r="K71" t="s">
        <v>1447</v>
      </c>
      <c r="L71">
        <v>261</v>
      </c>
    </row>
    <row r="72" spans="1:18" x14ac:dyDescent="0.2">
      <c r="A72" t="s">
        <v>1716</v>
      </c>
      <c r="B72">
        <v>68</v>
      </c>
      <c r="E72" t="s">
        <v>1609</v>
      </c>
      <c r="F72">
        <v>519</v>
      </c>
      <c r="G72">
        <v>0</v>
      </c>
      <c r="H72">
        <v>68</v>
      </c>
      <c r="K72" t="s">
        <v>1372</v>
      </c>
      <c r="L72">
        <v>262</v>
      </c>
    </row>
    <row r="73" spans="1:18" x14ac:dyDescent="0.2">
      <c r="A73" t="s">
        <v>1716</v>
      </c>
      <c r="B73">
        <v>69</v>
      </c>
      <c r="E73" t="s">
        <v>1579</v>
      </c>
      <c r="F73">
        <v>520</v>
      </c>
      <c r="G73">
        <v>0</v>
      </c>
      <c r="H73">
        <v>69</v>
      </c>
      <c r="K73" t="s">
        <v>1373</v>
      </c>
      <c r="L73">
        <v>263</v>
      </c>
    </row>
    <row r="74" spans="1:18" x14ac:dyDescent="0.2">
      <c r="A74" t="s">
        <v>1716</v>
      </c>
      <c r="B74">
        <v>70</v>
      </c>
      <c r="E74" t="s">
        <v>1820</v>
      </c>
      <c r="F74">
        <v>521</v>
      </c>
      <c r="G74">
        <v>0</v>
      </c>
      <c r="H74">
        <v>70</v>
      </c>
      <c r="K74" t="s">
        <v>1374</v>
      </c>
      <c r="L74">
        <v>264</v>
      </c>
    </row>
    <row r="75" spans="1:18" x14ac:dyDescent="0.2">
      <c r="A75" t="s">
        <v>2414</v>
      </c>
      <c r="B75">
        <v>71</v>
      </c>
      <c r="E75" t="s">
        <v>1822</v>
      </c>
      <c r="F75">
        <v>522</v>
      </c>
      <c r="G75">
        <v>0</v>
      </c>
      <c r="H75">
        <v>71</v>
      </c>
      <c r="K75" t="s">
        <v>1386</v>
      </c>
      <c r="L75">
        <v>265</v>
      </c>
    </row>
    <row r="76" spans="1:18" x14ac:dyDescent="0.2">
      <c r="A76" t="s">
        <v>1716</v>
      </c>
      <c r="B76">
        <v>72</v>
      </c>
      <c r="E76" t="s">
        <v>1824</v>
      </c>
      <c r="F76">
        <v>523</v>
      </c>
      <c r="G76">
        <v>0</v>
      </c>
      <c r="H76">
        <v>72</v>
      </c>
      <c r="K76" t="s">
        <v>1433</v>
      </c>
      <c r="L76">
        <v>266</v>
      </c>
    </row>
    <row r="77" spans="1:18" x14ac:dyDescent="0.2">
      <c r="A77" t="s">
        <v>1716</v>
      </c>
      <c r="B77">
        <v>73</v>
      </c>
      <c r="E77" t="s">
        <v>1826</v>
      </c>
      <c r="F77">
        <v>524</v>
      </c>
      <c r="G77">
        <v>0</v>
      </c>
      <c r="H77">
        <v>73</v>
      </c>
      <c r="K77" t="s">
        <v>1445</v>
      </c>
      <c r="L77">
        <v>267</v>
      </c>
    </row>
    <row r="78" spans="1:18" x14ac:dyDescent="0.2">
      <c r="A78" t="s">
        <v>1716</v>
      </c>
      <c r="B78">
        <v>74</v>
      </c>
      <c r="E78" t="s">
        <v>1828</v>
      </c>
      <c r="F78">
        <v>525</v>
      </c>
      <c r="G78">
        <v>0</v>
      </c>
      <c r="H78">
        <v>74</v>
      </c>
      <c r="K78" t="s">
        <v>1403</v>
      </c>
      <c r="L78">
        <v>268</v>
      </c>
    </row>
    <row r="79" spans="1:18" x14ac:dyDescent="0.2">
      <c r="A79" t="s">
        <v>1716</v>
      </c>
      <c r="B79">
        <v>75</v>
      </c>
      <c r="E79" t="s">
        <v>1830</v>
      </c>
      <c r="F79">
        <v>526</v>
      </c>
      <c r="G79">
        <v>0</v>
      </c>
      <c r="H79">
        <v>75</v>
      </c>
      <c r="K79" t="s">
        <v>1429</v>
      </c>
      <c r="L79">
        <v>269</v>
      </c>
    </row>
    <row r="80" spans="1:18" x14ac:dyDescent="0.2">
      <c r="A80" t="s">
        <v>1716</v>
      </c>
      <c r="B80">
        <v>76</v>
      </c>
      <c r="E80" t="s">
        <v>1832</v>
      </c>
      <c r="F80">
        <v>527</v>
      </c>
      <c r="G80">
        <v>0</v>
      </c>
      <c r="H80">
        <v>76</v>
      </c>
      <c r="K80" t="s">
        <v>1437</v>
      </c>
      <c r="L80">
        <v>270</v>
      </c>
    </row>
    <row r="81" spans="1:12" x14ac:dyDescent="0.2">
      <c r="A81" t="s">
        <v>1716</v>
      </c>
      <c r="B81">
        <v>77</v>
      </c>
      <c r="E81" t="s">
        <v>1834</v>
      </c>
      <c r="F81">
        <v>528</v>
      </c>
      <c r="G81">
        <v>0</v>
      </c>
      <c r="H81">
        <v>77</v>
      </c>
      <c r="K81" t="s">
        <v>1439</v>
      </c>
      <c r="L81">
        <v>271</v>
      </c>
    </row>
    <row r="82" spans="1:12" x14ac:dyDescent="0.2">
      <c r="A82" t="s">
        <v>1716</v>
      </c>
      <c r="B82">
        <v>78</v>
      </c>
      <c r="E82" t="s">
        <v>1836</v>
      </c>
      <c r="F82">
        <v>529</v>
      </c>
      <c r="G82">
        <v>0</v>
      </c>
      <c r="H82">
        <v>78</v>
      </c>
      <c r="K82" t="s">
        <v>1442</v>
      </c>
      <c r="L82">
        <v>272</v>
      </c>
    </row>
    <row r="83" spans="1:12" x14ac:dyDescent="0.2">
      <c r="A83" t="s">
        <v>2414</v>
      </c>
      <c r="B83">
        <v>79</v>
      </c>
      <c r="E83" t="s">
        <v>1838</v>
      </c>
      <c r="F83">
        <v>530</v>
      </c>
      <c r="G83">
        <v>0</v>
      </c>
      <c r="H83">
        <v>79</v>
      </c>
      <c r="K83" t="s">
        <v>1443</v>
      </c>
      <c r="L83">
        <v>273</v>
      </c>
    </row>
    <row r="84" spans="1:12" x14ac:dyDescent="0.2">
      <c r="A84" t="s">
        <v>2414</v>
      </c>
      <c r="B84">
        <v>80</v>
      </c>
      <c r="E84" t="s">
        <v>1840</v>
      </c>
      <c r="F84">
        <v>531</v>
      </c>
      <c r="G84">
        <v>0</v>
      </c>
      <c r="H84">
        <v>80</v>
      </c>
      <c r="K84" t="s">
        <v>2425</v>
      </c>
      <c r="L84">
        <v>274</v>
      </c>
    </row>
    <row r="85" spans="1:12" x14ac:dyDescent="0.2">
      <c r="A85" t="s">
        <v>2414</v>
      </c>
      <c r="B85">
        <v>81</v>
      </c>
      <c r="E85" t="s">
        <v>1842</v>
      </c>
      <c r="F85">
        <v>532</v>
      </c>
      <c r="G85">
        <v>0</v>
      </c>
      <c r="H85">
        <v>81</v>
      </c>
      <c r="K85" t="s">
        <v>2426</v>
      </c>
      <c r="L85">
        <v>275</v>
      </c>
    </row>
    <row r="86" spans="1:12" x14ac:dyDescent="0.2">
      <c r="A86" t="s">
        <v>2414</v>
      </c>
      <c r="B86">
        <v>82</v>
      </c>
      <c r="E86" t="s">
        <v>1844</v>
      </c>
      <c r="F86">
        <v>533</v>
      </c>
      <c r="G86">
        <v>0</v>
      </c>
      <c r="H86">
        <v>82</v>
      </c>
      <c r="K86" t="s">
        <v>2427</v>
      </c>
      <c r="L86">
        <v>276</v>
      </c>
    </row>
    <row r="87" spans="1:12" x14ac:dyDescent="0.2">
      <c r="A87" t="s">
        <v>2414</v>
      </c>
      <c r="B87">
        <v>83</v>
      </c>
      <c r="E87" t="s">
        <v>1846</v>
      </c>
      <c r="F87">
        <v>534</v>
      </c>
      <c r="G87">
        <v>0</v>
      </c>
      <c r="H87">
        <v>83</v>
      </c>
      <c r="K87" t="s">
        <v>1375</v>
      </c>
      <c r="L87">
        <v>277</v>
      </c>
    </row>
    <row r="88" spans="1:12" x14ac:dyDescent="0.2">
      <c r="A88" t="s">
        <v>2414</v>
      </c>
      <c r="B88">
        <v>84</v>
      </c>
      <c r="E88" t="s">
        <v>1848</v>
      </c>
      <c r="F88">
        <v>535</v>
      </c>
      <c r="G88">
        <v>0</v>
      </c>
      <c r="H88">
        <v>84</v>
      </c>
      <c r="K88" t="s">
        <v>1376</v>
      </c>
      <c r="L88">
        <v>278</v>
      </c>
    </row>
    <row r="89" spans="1:12" x14ac:dyDescent="0.2">
      <c r="A89" t="s">
        <v>2414</v>
      </c>
      <c r="B89">
        <v>85</v>
      </c>
      <c r="E89" t="s">
        <v>1850</v>
      </c>
      <c r="F89">
        <v>536</v>
      </c>
      <c r="G89">
        <v>0</v>
      </c>
      <c r="H89">
        <v>85</v>
      </c>
      <c r="K89" t="s">
        <v>1377</v>
      </c>
      <c r="L89">
        <v>279</v>
      </c>
    </row>
    <row r="90" spans="1:12" x14ac:dyDescent="0.2">
      <c r="A90" t="s">
        <v>2414</v>
      </c>
      <c r="B90">
        <v>86</v>
      </c>
      <c r="E90" t="s">
        <v>1852</v>
      </c>
      <c r="F90">
        <v>537</v>
      </c>
      <c r="G90">
        <v>0</v>
      </c>
      <c r="H90">
        <v>86</v>
      </c>
      <c r="K90" t="s">
        <v>1378</v>
      </c>
      <c r="L90">
        <v>280</v>
      </c>
    </row>
    <row r="91" spans="1:12" x14ac:dyDescent="0.2">
      <c r="A91" t="s">
        <v>2414</v>
      </c>
      <c r="B91">
        <v>87</v>
      </c>
      <c r="E91" t="s">
        <v>1854</v>
      </c>
      <c r="F91">
        <v>538</v>
      </c>
      <c r="G91">
        <v>0</v>
      </c>
      <c r="H91">
        <v>87</v>
      </c>
      <c r="K91" t="s">
        <v>1379</v>
      </c>
      <c r="L91">
        <v>281</v>
      </c>
    </row>
    <row r="92" spans="1:12" x14ac:dyDescent="0.2">
      <c r="A92" t="s">
        <v>2414</v>
      </c>
      <c r="B92">
        <v>88</v>
      </c>
      <c r="E92" t="s">
        <v>1856</v>
      </c>
      <c r="F92">
        <v>539</v>
      </c>
      <c r="G92">
        <v>0</v>
      </c>
      <c r="H92">
        <v>88</v>
      </c>
      <c r="K92" t="s">
        <v>1423</v>
      </c>
      <c r="L92">
        <v>282</v>
      </c>
    </row>
    <row r="93" spans="1:12" x14ac:dyDescent="0.2">
      <c r="A93" t="s">
        <v>2414</v>
      </c>
      <c r="B93">
        <v>89</v>
      </c>
      <c r="E93" t="s">
        <v>1858</v>
      </c>
      <c r="F93">
        <v>540</v>
      </c>
      <c r="G93">
        <v>0</v>
      </c>
      <c r="H93">
        <v>89</v>
      </c>
      <c r="K93" t="s">
        <v>1424</v>
      </c>
      <c r="L93">
        <v>283</v>
      </c>
    </row>
    <row r="94" spans="1:12" x14ac:dyDescent="0.2">
      <c r="A94" t="s">
        <v>2414</v>
      </c>
      <c r="B94">
        <v>90</v>
      </c>
      <c r="E94" t="s">
        <v>1860</v>
      </c>
      <c r="F94">
        <v>541</v>
      </c>
      <c r="G94">
        <v>0</v>
      </c>
      <c r="H94">
        <v>90</v>
      </c>
      <c r="K94" t="s">
        <v>1438</v>
      </c>
      <c r="L94">
        <v>284</v>
      </c>
    </row>
    <row r="95" spans="1:12" x14ac:dyDescent="0.2">
      <c r="A95" t="s">
        <v>2414</v>
      </c>
      <c r="B95">
        <v>91</v>
      </c>
      <c r="E95" t="s">
        <v>1862</v>
      </c>
      <c r="F95">
        <v>542</v>
      </c>
      <c r="G95">
        <v>0</v>
      </c>
      <c r="H95">
        <v>91</v>
      </c>
      <c r="K95" t="s">
        <v>1440</v>
      </c>
      <c r="L95">
        <v>285</v>
      </c>
    </row>
    <row r="96" spans="1:12" x14ac:dyDescent="0.2">
      <c r="A96" t="s">
        <v>2414</v>
      </c>
      <c r="B96">
        <v>92</v>
      </c>
      <c r="E96" t="s">
        <v>1550</v>
      </c>
      <c r="F96">
        <v>543</v>
      </c>
      <c r="G96">
        <v>0</v>
      </c>
      <c r="H96">
        <v>92</v>
      </c>
      <c r="K96" t="s">
        <v>1444</v>
      </c>
      <c r="L96">
        <v>286</v>
      </c>
    </row>
    <row r="97" spans="1:12" x14ac:dyDescent="0.2">
      <c r="A97" t="s">
        <v>2414</v>
      </c>
      <c r="B97">
        <v>93</v>
      </c>
      <c r="E97" t="s">
        <v>1551</v>
      </c>
      <c r="F97">
        <v>544</v>
      </c>
      <c r="G97">
        <v>0</v>
      </c>
      <c r="H97">
        <v>93</v>
      </c>
      <c r="K97" t="s">
        <v>1446</v>
      </c>
      <c r="L97">
        <v>287</v>
      </c>
    </row>
    <row r="98" spans="1:12" x14ac:dyDescent="0.2">
      <c r="A98" t="s">
        <v>2414</v>
      </c>
      <c r="B98">
        <v>94</v>
      </c>
      <c r="E98" t="s">
        <v>1864</v>
      </c>
      <c r="F98">
        <v>545</v>
      </c>
      <c r="G98">
        <v>0</v>
      </c>
      <c r="H98">
        <v>94</v>
      </c>
      <c r="K98" t="s">
        <v>1456</v>
      </c>
      <c r="L98">
        <v>288</v>
      </c>
    </row>
    <row r="99" spans="1:12" x14ac:dyDescent="0.2">
      <c r="A99" t="s">
        <v>2414</v>
      </c>
      <c r="B99">
        <v>95</v>
      </c>
      <c r="E99" t="s">
        <v>1866</v>
      </c>
      <c r="F99">
        <v>546</v>
      </c>
      <c r="G99">
        <v>0</v>
      </c>
      <c r="H99">
        <v>95</v>
      </c>
      <c r="K99" t="s">
        <v>1458</v>
      </c>
      <c r="L99">
        <v>289</v>
      </c>
    </row>
    <row r="100" spans="1:12" x14ac:dyDescent="0.2">
      <c r="A100" t="s">
        <v>2414</v>
      </c>
      <c r="B100">
        <v>96</v>
      </c>
      <c r="E100" t="s">
        <v>1868</v>
      </c>
      <c r="F100">
        <v>547</v>
      </c>
      <c r="G100">
        <v>0</v>
      </c>
      <c r="H100">
        <v>96</v>
      </c>
      <c r="K100" t="s">
        <v>1459</v>
      </c>
      <c r="L100">
        <v>290</v>
      </c>
    </row>
    <row r="101" spans="1:12" x14ac:dyDescent="0.2">
      <c r="A101" t="s">
        <v>2414</v>
      </c>
      <c r="B101">
        <v>97</v>
      </c>
      <c r="E101" t="s">
        <v>1601</v>
      </c>
      <c r="F101">
        <v>548</v>
      </c>
      <c r="G101">
        <v>0</v>
      </c>
      <c r="H101">
        <v>97</v>
      </c>
      <c r="K101" t="s">
        <v>1460</v>
      </c>
      <c r="L101">
        <v>291</v>
      </c>
    </row>
    <row r="102" spans="1:12" x14ac:dyDescent="0.2">
      <c r="A102" t="s">
        <v>1716</v>
      </c>
      <c r="B102">
        <v>98</v>
      </c>
      <c r="E102" t="s">
        <v>1870</v>
      </c>
      <c r="F102">
        <v>549</v>
      </c>
      <c r="G102">
        <v>0</v>
      </c>
      <c r="H102">
        <v>98</v>
      </c>
      <c r="K102" t="s">
        <v>1474</v>
      </c>
      <c r="L102">
        <v>292</v>
      </c>
    </row>
    <row r="103" spans="1:12" x14ac:dyDescent="0.2">
      <c r="A103" t="s">
        <v>2414</v>
      </c>
      <c r="B103">
        <v>99</v>
      </c>
      <c r="E103" t="s">
        <v>1563</v>
      </c>
      <c r="F103">
        <v>550</v>
      </c>
      <c r="G103">
        <v>0</v>
      </c>
      <c r="H103">
        <v>99</v>
      </c>
      <c r="K103" t="s">
        <v>1449</v>
      </c>
      <c r="L103">
        <v>293</v>
      </c>
    </row>
    <row r="104" spans="1:12" x14ac:dyDescent="0.2">
      <c r="A104" t="s">
        <v>2414</v>
      </c>
      <c r="B104">
        <v>100</v>
      </c>
      <c r="E104" t="s">
        <v>1872</v>
      </c>
      <c r="F104">
        <v>551</v>
      </c>
      <c r="G104">
        <v>0</v>
      </c>
      <c r="H104">
        <v>100</v>
      </c>
      <c r="K104" t="s">
        <v>1450</v>
      </c>
      <c r="L104">
        <v>294</v>
      </c>
    </row>
    <row r="105" spans="1:12" x14ac:dyDescent="0.2">
      <c r="A105" t="s">
        <v>2414</v>
      </c>
      <c r="B105">
        <v>101</v>
      </c>
      <c r="E105" t="s">
        <v>1564</v>
      </c>
      <c r="F105">
        <v>552</v>
      </c>
      <c r="G105">
        <v>0</v>
      </c>
      <c r="H105">
        <v>101</v>
      </c>
      <c r="K105" t="s">
        <v>1451</v>
      </c>
      <c r="L105">
        <v>295</v>
      </c>
    </row>
    <row r="106" spans="1:12" x14ac:dyDescent="0.2">
      <c r="A106" t="s">
        <v>2414</v>
      </c>
      <c r="B106">
        <v>102</v>
      </c>
      <c r="E106" t="s">
        <v>1874</v>
      </c>
      <c r="F106">
        <v>553</v>
      </c>
      <c r="G106">
        <v>0</v>
      </c>
      <c r="H106">
        <v>102</v>
      </c>
      <c r="K106" t="s">
        <v>2428</v>
      </c>
      <c r="L106">
        <v>296</v>
      </c>
    </row>
    <row r="107" spans="1:12" x14ac:dyDescent="0.2">
      <c r="A107" t="s">
        <v>2414</v>
      </c>
      <c r="B107">
        <v>103</v>
      </c>
      <c r="E107" t="s">
        <v>1553</v>
      </c>
      <c r="F107">
        <v>554</v>
      </c>
      <c r="G107">
        <v>0</v>
      </c>
      <c r="H107">
        <v>103</v>
      </c>
      <c r="K107" t="s">
        <v>1452</v>
      </c>
      <c r="L107">
        <v>297</v>
      </c>
    </row>
    <row r="108" spans="1:12" x14ac:dyDescent="0.2">
      <c r="A108" t="s">
        <v>1716</v>
      </c>
      <c r="B108">
        <v>104</v>
      </c>
      <c r="E108" t="s">
        <v>1537</v>
      </c>
      <c r="F108">
        <v>555</v>
      </c>
      <c r="G108">
        <v>0</v>
      </c>
      <c r="H108">
        <v>104</v>
      </c>
      <c r="K108" t="s">
        <v>1454</v>
      </c>
      <c r="L108">
        <v>298</v>
      </c>
    </row>
    <row r="109" spans="1:12" x14ac:dyDescent="0.2">
      <c r="A109" t="s">
        <v>1716</v>
      </c>
      <c r="B109">
        <v>105</v>
      </c>
      <c r="E109" t="s">
        <v>1876</v>
      </c>
      <c r="F109">
        <v>556</v>
      </c>
      <c r="G109">
        <v>0</v>
      </c>
      <c r="H109">
        <v>105</v>
      </c>
      <c r="K109" t="s">
        <v>1428</v>
      </c>
      <c r="L109">
        <v>299</v>
      </c>
    </row>
    <row r="110" spans="1:12" x14ac:dyDescent="0.2">
      <c r="A110" t="s">
        <v>1716</v>
      </c>
      <c r="B110">
        <v>106</v>
      </c>
      <c r="E110" t="s">
        <v>1527</v>
      </c>
      <c r="F110">
        <v>557</v>
      </c>
      <c r="G110">
        <v>0</v>
      </c>
      <c r="H110">
        <v>106</v>
      </c>
      <c r="K110" t="s">
        <v>1415</v>
      </c>
      <c r="L110">
        <v>300</v>
      </c>
    </row>
    <row r="111" spans="1:12" x14ac:dyDescent="0.2">
      <c r="A111" t="s">
        <v>1716</v>
      </c>
      <c r="B111">
        <v>107</v>
      </c>
      <c r="E111" t="s">
        <v>1877</v>
      </c>
      <c r="F111">
        <v>558</v>
      </c>
      <c r="G111">
        <v>0</v>
      </c>
      <c r="H111">
        <v>107</v>
      </c>
      <c r="K111" t="s">
        <v>2429</v>
      </c>
      <c r="L111">
        <v>301</v>
      </c>
    </row>
    <row r="112" spans="1:12" x14ac:dyDescent="0.2">
      <c r="A112" t="s">
        <v>1716</v>
      </c>
      <c r="B112">
        <v>108</v>
      </c>
      <c r="E112" t="s">
        <v>1879</v>
      </c>
      <c r="F112">
        <v>559</v>
      </c>
      <c r="G112">
        <v>0</v>
      </c>
      <c r="H112">
        <v>108</v>
      </c>
      <c r="K112" t="s">
        <v>1416</v>
      </c>
      <c r="L112">
        <v>302</v>
      </c>
    </row>
    <row r="113" spans="1:12" x14ac:dyDescent="0.2">
      <c r="A113" t="s">
        <v>1716</v>
      </c>
      <c r="B113">
        <v>109</v>
      </c>
      <c r="E113" t="s">
        <v>1881</v>
      </c>
      <c r="F113">
        <v>560</v>
      </c>
      <c r="G113">
        <v>0</v>
      </c>
      <c r="H113">
        <v>109</v>
      </c>
      <c r="K113" t="s">
        <v>1417</v>
      </c>
      <c r="L113">
        <v>303</v>
      </c>
    </row>
    <row r="114" spans="1:12" x14ac:dyDescent="0.2">
      <c r="A114" t="s">
        <v>1716</v>
      </c>
      <c r="B114">
        <v>110</v>
      </c>
      <c r="E114" t="s">
        <v>1549</v>
      </c>
      <c r="F114">
        <v>561</v>
      </c>
      <c r="G114">
        <v>0</v>
      </c>
      <c r="H114">
        <v>110</v>
      </c>
      <c r="K114" t="s">
        <v>1418</v>
      </c>
      <c r="L114">
        <v>304</v>
      </c>
    </row>
    <row r="115" spans="1:12" x14ac:dyDescent="0.2">
      <c r="A115" t="s">
        <v>1716</v>
      </c>
      <c r="B115">
        <v>111</v>
      </c>
      <c r="E115" t="s">
        <v>1883</v>
      </c>
      <c r="F115">
        <v>562</v>
      </c>
      <c r="G115">
        <v>0</v>
      </c>
      <c r="H115">
        <v>111</v>
      </c>
      <c r="K115" t="s">
        <v>1419</v>
      </c>
      <c r="L115">
        <v>305</v>
      </c>
    </row>
    <row r="116" spans="1:12" x14ac:dyDescent="0.2">
      <c r="A116" t="s">
        <v>1716</v>
      </c>
      <c r="B116">
        <v>112</v>
      </c>
      <c r="E116" t="s">
        <v>1885</v>
      </c>
      <c r="F116">
        <v>563</v>
      </c>
      <c r="G116">
        <v>0</v>
      </c>
      <c r="H116">
        <v>112</v>
      </c>
      <c r="K116" t="s">
        <v>1406</v>
      </c>
      <c r="L116">
        <v>306</v>
      </c>
    </row>
    <row r="117" spans="1:12" x14ac:dyDescent="0.2">
      <c r="A117" t="s">
        <v>2414</v>
      </c>
      <c r="B117">
        <v>113</v>
      </c>
      <c r="E117" t="s">
        <v>1887</v>
      </c>
      <c r="F117">
        <v>564</v>
      </c>
      <c r="G117">
        <v>0</v>
      </c>
      <c r="H117">
        <v>113</v>
      </c>
      <c r="K117" t="s">
        <v>1407</v>
      </c>
      <c r="L117">
        <v>307</v>
      </c>
    </row>
    <row r="118" spans="1:12" x14ac:dyDescent="0.2">
      <c r="A118" t="s">
        <v>2414</v>
      </c>
      <c r="B118">
        <v>114</v>
      </c>
      <c r="E118" t="s">
        <v>1889</v>
      </c>
      <c r="F118">
        <v>565</v>
      </c>
      <c r="G118">
        <v>0</v>
      </c>
      <c r="H118">
        <v>114</v>
      </c>
      <c r="K118" t="s">
        <v>1408</v>
      </c>
      <c r="L118">
        <v>308</v>
      </c>
    </row>
    <row r="119" spans="1:12" x14ac:dyDescent="0.2">
      <c r="A119" t="s">
        <v>2414</v>
      </c>
      <c r="B119">
        <v>115</v>
      </c>
      <c r="E119" t="s">
        <v>1891</v>
      </c>
      <c r="F119">
        <v>566</v>
      </c>
      <c r="G119">
        <v>0</v>
      </c>
      <c r="H119">
        <v>115</v>
      </c>
      <c r="K119" t="s">
        <v>1409</v>
      </c>
      <c r="L119">
        <v>309</v>
      </c>
    </row>
    <row r="120" spans="1:12" x14ac:dyDescent="0.2">
      <c r="A120" t="s">
        <v>2414</v>
      </c>
      <c r="B120">
        <v>116</v>
      </c>
      <c r="E120" t="s">
        <v>1893</v>
      </c>
      <c r="F120">
        <v>567</v>
      </c>
      <c r="G120">
        <v>0</v>
      </c>
      <c r="H120">
        <v>116</v>
      </c>
      <c r="K120" t="s">
        <v>1411</v>
      </c>
      <c r="L120">
        <v>310</v>
      </c>
    </row>
    <row r="121" spans="1:12" x14ac:dyDescent="0.2">
      <c r="A121" t="s">
        <v>1716</v>
      </c>
      <c r="B121">
        <v>117</v>
      </c>
      <c r="E121" t="s">
        <v>1895</v>
      </c>
      <c r="F121">
        <v>568</v>
      </c>
      <c r="G121">
        <v>0</v>
      </c>
      <c r="H121">
        <v>117</v>
      </c>
      <c r="K121" t="s">
        <v>1413</v>
      </c>
      <c r="L121">
        <v>311</v>
      </c>
    </row>
    <row r="122" spans="1:12" x14ac:dyDescent="0.2">
      <c r="A122" t="s">
        <v>2414</v>
      </c>
      <c r="B122">
        <v>118</v>
      </c>
      <c r="E122" t="s">
        <v>1897</v>
      </c>
      <c r="F122">
        <v>569</v>
      </c>
      <c r="G122">
        <v>0</v>
      </c>
      <c r="H122">
        <v>118</v>
      </c>
      <c r="K122" t="s">
        <v>1381</v>
      </c>
      <c r="L122">
        <v>312</v>
      </c>
    </row>
    <row r="123" spans="1:12" x14ac:dyDescent="0.2">
      <c r="A123" t="s">
        <v>2414</v>
      </c>
      <c r="B123">
        <v>119</v>
      </c>
      <c r="E123" t="s">
        <v>1899</v>
      </c>
      <c r="F123">
        <v>570</v>
      </c>
      <c r="G123">
        <v>0</v>
      </c>
      <c r="H123">
        <v>119</v>
      </c>
      <c r="K123" t="s">
        <v>1382</v>
      </c>
      <c r="L123">
        <v>313</v>
      </c>
    </row>
    <row r="124" spans="1:12" x14ac:dyDescent="0.2">
      <c r="A124" t="s">
        <v>2414</v>
      </c>
      <c r="B124">
        <v>120</v>
      </c>
      <c r="E124" t="s">
        <v>1901</v>
      </c>
      <c r="F124">
        <v>571</v>
      </c>
      <c r="G124">
        <v>0</v>
      </c>
      <c r="H124">
        <v>120</v>
      </c>
      <c r="K124" t="s">
        <v>1383</v>
      </c>
      <c r="L124">
        <v>314</v>
      </c>
    </row>
    <row r="125" spans="1:12" x14ac:dyDescent="0.2">
      <c r="A125" t="s">
        <v>2414</v>
      </c>
      <c r="B125">
        <v>121</v>
      </c>
      <c r="E125" t="s">
        <v>1903</v>
      </c>
      <c r="F125">
        <v>572</v>
      </c>
      <c r="G125">
        <v>0</v>
      </c>
      <c r="H125">
        <v>121</v>
      </c>
      <c r="K125" t="s">
        <v>1384</v>
      </c>
      <c r="L125">
        <v>315</v>
      </c>
    </row>
    <row r="126" spans="1:12" x14ac:dyDescent="0.2">
      <c r="A126" t="s">
        <v>2414</v>
      </c>
      <c r="B126">
        <v>122</v>
      </c>
      <c r="E126" t="s">
        <v>1905</v>
      </c>
      <c r="F126">
        <v>573</v>
      </c>
      <c r="G126">
        <v>0</v>
      </c>
      <c r="H126">
        <v>122</v>
      </c>
      <c r="K126" t="s">
        <v>1385</v>
      </c>
      <c r="L126">
        <v>316</v>
      </c>
    </row>
    <row r="127" spans="1:12" x14ac:dyDescent="0.2">
      <c r="A127" t="s">
        <v>2414</v>
      </c>
      <c r="B127">
        <v>123</v>
      </c>
      <c r="E127" t="s">
        <v>1907</v>
      </c>
      <c r="F127">
        <v>574</v>
      </c>
      <c r="G127">
        <v>0</v>
      </c>
      <c r="H127">
        <v>123</v>
      </c>
      <c r="K127" t="s">
        <v>1390</v>
      </c>
      <c r="L127">
        <v>317</v>
      </c>
    </row>
    <row r="128" spans="1:12" x14ac:dyDescent="0.2">
      <c r="A128" t="s">
        <v>2414</v>
      </c>
      <c r="B128">
        <v>124</v>
      </c>
      <c r="E128" t="s">
        <v>1909</v>
      </c>
      <c r="F128">
        <v>575</v>
      </c>
      <c r="G128">
        <v>0</v>
      </c>
      <c r="H128">
        <v>124</v>
      </c>
      <c r="K128" t="s">
        <v>1421</v>
      </c>
      <c r="L128">
        <v>318</v>
      </c>
    </row>
    <row r="129" spans="1:12" x14ac:dyDescent="0.2">
      <c r="A129" t="s">
        <v>2414</v>
      </c>
      <c r="B129">
        <v>125</v>
      </c>
      <c r="E129" t="s">
        <v>1911</v>
      </c>
      <c r="F129">
        <v>576</v>
      </c>
      <c r="G129">
        <v>0</v>
      </c>
      <c r="H129">
        <v>125</v>
      </c>
      <c r="K129" t="s">
        <v>1422</v>
      </c>
      <c r="L129">
        <v>319</v>
      </c>
    </row>
    <row r="130" spans="1:12" x14ac:dyDescent="0.2">
      <c r="A130" t="s">
        <v>2414</v>
      </c>
      <c r="B130">
        <v>126</v>
      </c>
      <c r="E130" t="s">
        <v>1516</v>
      </c>
      <c r="F130">
        <v>577</v>
      </c>
      <c r="G130">
        <v>0</v>
      </c>
      <c r="H130">
        <v>126</v>
      </c>
      <c r="K130" t="s">
        <v>1425</v>
      </c>
      <c r="L130">
        <v>320</v>
      </c>
    </row>
    <row r="131" spans="1:12" x14ac:dyDescent="0.2">
      <c r="A131" t="s">
        <v>2414</v>
      </c>
      <c r="B131">
        <v>127</v>
      </c>
      <c r="E131" t="s">
        <v>1607</v>
      </c>
      <c r="F131">
        <v>578</v>
      </c>
      <c r="G131">
        <v>0</v>
      </c>
      <c r="H131">
        <v>127</v>
      </c>
      <c r="K131" t="s">
        <v>1426</v>
      </c>
      <c r="L131">
        <v>321</v>
      </c>
    </row>
    <row r="132" spans="1:12" x14ac:dyDescent="0.2">
      <c r="A132" t="s">
        <v>2414</v>
      </c>
      <c r="B132">
        <v>128</v>
      </c>
      <c r="E132" t="s">
        <v>1517</v>
      </c>
      <c r="F132">
        <v>579</v>
      </c>
      <c r="G132">
        <v>0</v>
      </c>
      <c r="H132">
        <v>128</v>
      </c>
      <c r="K132" t="s">
        <v>1427</v>
      </c>
      <c r="L132">
        <v>322</v>
      </c>
    </row>
    <row r="133" spans="1:12" x14ac:dyDescent="0.2">
      <c r="A133" t="s">
        <v>2414</v>
      </c>
      <c r="B133">
        <v>129</v>
      </c>
      <c r="E133" t="s">
        <v>1913</v>
      </c>
      <c r="F133">
        <v>580</v>
      </c>
      <c r="G133">
        <v>0</v>
      </c>
      <c r="H133">
        <v>129</v>
      </c>
      <c r="K133" t="s">
        <v>1431</v>
      </c>
      <c r="L133">
        <v>323</v>
      </c>
    </row>
    <row r="134" spans="1:12" x14ac:dyDescent="0.2">
      <c r="A134" t="s">
        <v>2414</v>
      </c>
      <c r="B134">
        <v>130</v>
      </c>
      <c r="E134" t="s">
        <v>1534</v>
      </c>
      <c r="F134">
        <v>581</v>
      </c>
      <c r="G134">
        <v>0</v>
      </c>
      <c r="H134">
        <v>130</v>
      </c>
      <c r="K134" t="s">
        <v>1434</v>
      </c>
      <c r="L134">
        <v>324</v>
      </c>
    </row>
    <row r="135" spans="1:12" x14ac:dyDescent="0.2">
      <c r="A135" t="s">
        <v>2414</v>
      </c>
      <c r="B135">
        <v>131</v>
      </c>
      <c r="E135" t="s">
        <v>1915</v>
      </c>
      <c r="F135">
        <v>582</v>
      </c>
      <c r="G135">
        <v>0</v>
      </c>
      <c r="H135">
        <v>131</v>
      </c>
      <c r="K135" t="s">
        <v>1436</v>
      </c>
      <c r="L135">
        <v>325</v>
      </c>
    </row>
    <row r="136" spans="1:12" x14ac:dyDescent="0.2">
      <c r="A136" t="s">
        <v>2414</v>
      </c>
      <c r="B136">
        <v>132</v>
      </c>
      <c r="E136" t="s">
        <v>1599</v>
      </c>
      <c r="F136">
        <v>583</v>
      </c>
      <c r="G136">
        <v>0</v>
      </c>
      <c r="H136">
        <v>132</v>
      </c>
      <c r="K136" t="s">
        <v>1441</v>
      </c>
      <c r="L136">
        <v>326</v>
      </c>
    </row>
    <row r="137" spans="1:12" x14ac:dyDescent="0.2">
      <c r="A137" t="s">
        <v>2414</v>
      </c>
      <c r="B137">
        <v>133</v>
      </c>
      <c r="E137" t="s">
        <v>1917</v>
      </c>
      <c r="F137">
        <v>584</v>
      </c>
      <c r="G137">
        <v>0</v>
      </c>
      <c r="H137">
        <v>133</v>
      </c>
      <c r="K137" t="s">
        <v>1412</v>
      </c>
      <c r="L137">
        <v>327</v>
      </c>
    </row>
    <row r="138" spans="1:12" x14ac:dyDescent="0.2">
      <c r="A138" t="s">
        <v>2414</v>
      </c>
      <c r="B138">
        <v>134</v>
      </c>
      <c r="E138" t="s">
        <v>1576</v>
      </c>
      <c r="F138">
        <v>585</v>
      </c>
      <c r="G138">
        <v>0</v>
      </c>
      <c r="H138">
        <v>134</v>
      </c>
      <c r="K138" t="s">
        <v>1387</v>
      </c>
      <c r="L138">
        <v>328</v>
      </c>
    </row>
    <row r="139" spans="1:12" x14ac:dyDescent="0.2">
      <c r="A139" t="s">
        <v>2414</v>
      </c>
      <c r="B139">
        <v>135</v>
      </c>
      <c r="E139" t="s">
        <v>1919</v>
      </c>
      <c r="F139">
        <v>586</v>
      </c>
      <c r="G139">
        <v>0</v>
      </c>
      <c r="H139">
        <v>135</v>
      </c>
      <c r="K139" t="s">
        <v>1388</v>
      </c>
      <c r="L139">
        <v>329</v>
      </c>
    </row>
    <row r="140" spans="1:12" x14ac:dyDescent="0.2">
      <c r="A140" t="s">
        <v>2414</v>
      </c>
      <c r="B140">
        <v>136</v>
      </c>
      <c r="E140" t="s">
        <v>1577</v>
      </c>
      <c r="F140">
        <v>587</v>
      </c>
      <c r="G140">
        <v>0</v>
      </c>
      <c r="H140">
        <v>136</v>
      </c>
      <c r="K140" t="s">
        <v>1389</v>
      </c>
      <c r="L140">
        <v>330</v>
      </c>
    </row>
    <row r="141" spans="1:12" x14ac:dyDescent="0.2">
      <c r="A141" t="s">
        <v>2414</v>
      </c>
      <c r="B141">
        <v>137</v>
      </c>
      <c r="E141" t="s">
        <v>1921</v>
      </c>
      <c r="F141">
        <v>588</v>
      </c>
      <c r="G141">
        <v>0</v>
      </c>
      <c r="H141">
        <v>137</v>
      </c>
      <c r="K141" t="s">
        <v>1391</v>
      </c>
      <c r="L141">
        <v>331</v>
      </c>
    </row>
    <row r="142" spans="1:12" x14ac:dyDescent="0.2">
      <c r="A142" t="s">
        <v>2415</v>
      </c>
      <c r="B142">
        <v>138</v>
      </c>
      <c r="E142" t="s">
        <v>1578</v>
      </c>
      <c r="F142">
        <v>589</v>
      </c>
      <c r="G142">
        <v>0</v>
      </c>
      <c r="H142">
        <v>138</v>
      </c>
      <c r="K142" t="s">
        <v>1392</v>
      </c>
      <c r="L142">
        <v>332</v>
      </c>
    </row>
    <row r="143" spans="1:12" x14ac:dyDescent="0.2">
      <c r="A143" t="s">
        <v>2415</v>
      </c>
      <c r="B143">
        <v>139</v>
      </c>
      <c r="E143" t="s">
        <v>1923</v>
      </c>
      <c r="F143">
        <v>590</v>
      </c>
      <c r="G143">
        <v>0</v>
      </c>
      <c r="H143">
        <v>139</v>
      </c>
      <c r="K143" t="s">
        <v>1393</v>
      </c>
      <c r="L143">
        <v>333</v>
      </c>
    </row>
    <row r="144" spans="1:12" x14ac:dyDescent="0.2">
      <c r="A144" t="s">
        <v>2415</v>
      </c>
      <c r="B144">
        <v>140</v>
      </c>
      <c r="E144" t="s">
        <v>1925</v>
      </c>
      <c r="F144">
        <v>591</v>
      </c>
      <c r="G144">
        <v>0</v>
      </c>
      <c r="H144">
        <v>140</v>
      </c>
      <c r="K144" t="s">
        <v>1394</v>
      </c>
      <c r="L144">
        <v>334</v>
      </c>
    </row>
    <row r="145" spans="1:12" x14ac:dyDescent="0.2">
      <c r="A145" t="s">
        <v>2415</v>
      </c>
      <c r="B145">
        <v>141</v>
      </c>
      <c r="E145" t="s">
        <v>1927</v>
      </c>
      <c r="F145">
        <v>592</v>
      </c>
      <c r="G145">
        <v>0</v>
      </c>
      <c r="H145">
        <v>141</v>
      </c>
      <c r="K145" t="s">
        <v>1395</v>
      </c>
      <c r="L145">
        <v>335</v>
      </c>
    </row>
    <row r="146" spans="1:12" x14ac:dyDescent="0.2">
      <c r="A146" t="s">
        <v>2415</v>
      </c>
      <c r="B146">
        <v>142</v>
      </c>
      <c r="E146" t="s">
        <v>1929</v>
      </c>
      <c r="F146">
        <v>593</v>
      </c>
      <c r="G146">
        <v>0</v>
      </c>
      <c r="H146">
        <v>142</v>
      </c>
      <c r="K146" t="s">
        <v>1396</v>
      </c>
      <c r="L146">
        <v>336</v>
      </c>
    </row>
    <row r="147" spans="1:12" x14ac:dyDescent="0.2">
      <c r="A147" t="s">
        <v>2415</v>
      </c>
      <c r="B147">
        <v>143</v>
      </c>
      <c r="E147" t="s">
        <v>1931</v>
      </c>
      <c r="F147">
        <v>594</v>
      </c>
      <c r="G147">
        <v>0</v>
      </c>
      <c r="H147">
        <v>143</v>
      </c>
      <c r="K147" t="s">
        <v>1397</v>
      </c>
      <c r="L147">
        <v>337</v>
      </c>
    </row>
    <row r="148" spans="1:12" x14ac:dyDescent="0.2">
      <c r="A148" t="s">
        <v>2415</v>
      </c>
      <c r="B148">
        <v>144</v>
      </c>
      <c r="E148" t="s">
        <v>1535</v>
      </c>
      <c r="F148">
        <v>595</v>
      </c>
      <c r="G148">
        <v>0</v>
      </c>
      <c r="H148">
        <v>144</v>
      </c>
      <c r="K148" t="s">
        <v>1398</v>
      </c>
      <c r="L148">
        <v>338</v>
      </c>
    </row>
    <row r="149" spans="1:12" x14ac:dyDescent="0.2">
      <c r="A149" t="s">
        <v>2415</v>
      </c>
      <c r="B149">
        <v>145</v>
      </c>
      <c r="E149" t="s">
        <v>1608</v>
      </c>
      <c r="F149">
        <v>596</v>
      </c>
      <c r="G149">
        <v>0</v>
      </c>
      <c r="H149">
        <v>145</v>
      </c>
      <c r="K149" t="s">
        <v>1399</v>
      </c>
      <c r="L149">
        <v>339</v>
      </c>
    </row>
    <row r="150" spans="1:12" x14ac:dyDescent="0.2">
      <c r="A150" t="s">
        <v>2415</v>
      </c>
      <c r="B150">
        <v>146</v>
      </c>
      <c r="E150" t="s">
        <v>1933</v>
      </c>
      <c r="F150">
        <v>597</v>
      </c>
      <c r="G150">
        <v>0</v>
      </c>
      <c r="H150">
        <v>146</v>
      </c>
      <c r="K150" t="s">
        <v>1400</v>
      </c>
      <c r="L150">
        <v>340</v>
      </c>
    </row>
    <row r="151" spans="1:12" x14ac:dyDescent="0.2">
      <c r="A151" t="s">
        <v>2415</v>
      </c>
      <c r="B151">
        <v>147</v>
      </c>
      <c r="E151" t="s">
        <v>1935</v>
      </c>
      <c r="F151">
        <v>598</v>
      </c>
      <c r="G151">
        <v>0</v>
      </c>
      <c r="H151">
        <v>147</v>
      </c>
      <c r="K151" t="s">
        <v>1401</v>
      </c>
      <c r="L151">
        <v>341</v>
      </c>
    </row>
    <row r="152" spans="1:12" x14ac:dyDescent="0.2">
      <c r="A152" t="s">
        <v>2415</v>
      </c>
      <c r="B152">
        <v>148</v>
      </c>
      <c r="E152" t="s">
        <v>1937</v>
      </c>
      <c r="F152">
        <v>599</v>
      </c>
      <c r="G152">
        <v>0</v>
      </c>
      <c r="H152">
        <v>148</v>
      </c>
      <c r="K152" t="s">
        <v>1402</v>
      </c>
      <c r="L152">
        <v>342</v>
      </c>
    </row>
    <row r="153" spans="1:12" x14ac:dyDescent="0.2">
      <c r="A153" t="s">
        <v>2415</v>
      </c>
      <c r="B153">
        <v>149</v>
      </c>
      <c r="E153" t="s">
        <v>1939</v>
      </c>
      <c r="F153">
        <v>600</v>
      </c>
      <c r="G153">
        <v>0</v>
      </c>
      <c r="H153">
        <v>149</v>
      </c>
      <c r="K153" t="s">
        <v>2430</v>
      </c>
      <c r="L153">
        <v>343</v>
      </c>
    </row>
    <row r="154" spans="1:12" x14ac:dyDescent="0.2">
      <c r="A154" t="s">
        <v>2415</v>
      </c>
      <c r="B154">
        <v>150</v>
      </c>
      <c r="E154" t="s">
        <v>1941</v>
      </c>
      <c r="F154">
        <v>601</v>
      </c>
      <c r="G154">
        <v>0</v>
      </c>
      <c r="H154">
        <v>150</v>
      </c>
      <c r="K154" t="s">
        <v>2431</v>
      </c>
      <c r="L154">
        <v>344</v>
      </c>
    </row>
    <row r="155" spans="1:12" x14ac:dyDescent="0.2">
      <c r="A155" t="s">
        <v>2415</v>
      </c>
      <c r="B155">
        <v>151</v>
      </c>
      <c r="E155" t="s">
        <v>1943</v>
      </c>
      <c r="F155">
        <v>602</v>
      </c>
      <c r="G155">
        <v>0</v>
      </c>
      <c r="H155">
        <v>151</v>
      </c>
      <c r="K155" t="s">
        <v>2432</v>
      </c>
      <c r="L155">
        <v>345</v>
      </c>
    </row>
    <row r="156" spans="1:12" x14ac:dyDescent="0.2">
      <c r="A156" t="s">
        <v>2415</v>
      </c>
      <c r="B156">
        <v>152</v>
      </c>
      <c r="E156" t="s">
        <v>1945</v>
      </c>
      <c r="F156">
        <v>603</v>
      </c>
      <c r="G156">
        <v>0</v>
      </c>
      <c r="H156">
        <v>152</v>
      </c>
      <c r="K156" t="s">
        <v>2433</v>
      </c>
      <c r="L156">
        <v>346</v>
      </c>
    </row>
    <row r="157" spans="1:12" x14ac:dyDescent="0.2">
      <c r="A157" t="s">
        <v>2415</v>
      </c>
      <c r="B157">
        <v>153</v>
      </c>
      <c r="E157" t="s">
        <v>1947</v>
      </c>
      <c r="F157">
        <v>604</v>
      </c>
      <c r="G157">
        <v>0</v>
      </c>
      <c r="H157">
        <v>153</v>
      </c>
      <c r="K157" t="s">
        <v>1489</v>
      </c>
      <c r="L157">
        <v>347</v>
      </c>
    </row>
    <row r="158" spans="1:12" x14ac:dyDescent="0.2">
      <c r="A158" t="s">
        <v>2415</v>
      </c>
      <c r="B158">
        <v>154</v>
      </c>
      <c r="E158" t="s">
        <v>1949</v>
      </c>
      <c r="F158">
        <v>605</v>
      </c>
      <c r="G158">
        <v>0</v>
      </c>
      <c r="H158">
        <v>154</v>
      </c>
      <c r="K158" t="s">
        <v>1490</v>
      </c>
      <c r="L158">
        <v>348</v>
      </c>
    </row>
    <row r="159" spans="1:12" x14ac:dyDescent="0.2">
      <c r="A159" t="s">
        <v>2415</v>
      </c>
      <c r="B159">
        <v>155</v>
      </c>
      <c r="E159" t="s">
        <v>1951</v>
      </c>
      <c r="F159">
        <v>606</v>
      </c>
      <c r="G159">
        <v>0</v>
      </c>
      <c r="H159">
        <v>155</v>
      </c>
      <c r="K159" t="s">
        <v>1499</v>
      </c>
      <c r="L159">
        <v>349</v>
      </c>
    </row>
    <row r="160" spans="1:12" x14ac:dyDescent="0.2">
      <c r="A160" t="s">
        <v>2415</v>
      </c>
      <c r="B160">
        <v>156</v>
      </c>
      <c r="E160" t="s">
        <v>1953</v>
      </c>
      <c r="F160">
        <v>607</v>
      </c>
      <c r="G160">
        <v>0</v>
      </c>
      <c r="H160">
        <v>156</v>
      </c>
      <c r="K160" t="s">
        <v>1491</v>
      </c>
      <c r="L160">
        <v>350</v>
      </c>
    </row>
    <row r="161" spans="1:12" x14ac:dyDescent="0.2">
      <c r="A161" t="s">
        <v>2415</v>
      </c>
      <c r="B161">
        <v>157</v>
      </c>
      <c r="E161" t="s">
        <v>1955</v>
      </c>
      <c r="F161">
        <v>608</v>
      </c>
      <c r="G161">
        <v>0</v>
      </c>
      <c r="H161">
        <v>157</v>
      </c>
      <c r="K161" t="s">
        <v>1486</v>
      </c>
      <c r="L161">
        <v>351</v>
      </c>
    </row>
    <row r="162" spans="1:12" x14ac:dyDescent="0.2">
      <c r="A162" t="s">
        <v>2415</v>
      </c>
      <c r="B162">
        <v>158</v>
      </c>
      <c r="E162" t="s">
        <v>1957</v>
      </c>
      <c r="F162">
        <v>609</v>
      </c>
      <c r="G162">
        <v>0</v>
      </c>
      <c r="H162">
        <v>158</v>
      </c>
      <c r="K162" t="s">
        <v>1487</v>
      </c>
      <c r="L162">
        <v>352</v>
      </c>
    </row>
    <row r="163" spans="1:12" x14ac:dyDescent="0.2">
      <c r="A163" t="s">
        <v>2415</v>
      </c>
      <c r="B163">
        <v>159</v>
      </c>
      <c r="E163" t="s">
        <v>1959</v>
      </c>
      <c r="F163">
        <v>610</v>
      </c>
      <c r="G163">
        <v>0</v>
      </c>
      <c r="H163">
        <v>159</v>
      </c>
      <c r="K163" t="s">
        <v>1488</v>
      </c>
      <c r="L163">
        <v>353</v>
      </c>
    </row>
    <row r="164" spans="1:12" x14ac:dyDescent="0.2">
      <c r="A164" t="s">
        <v>2415</v>
      </c>
      <c r="B164">
        <v>160</v>
      </c>
      <c r="E164" t="s">
        <v>1961</v>
      </c>
      <c r="F164">
        <v>611</v>
      </c>
      <c r="G164">
        <v>0</v>
      </c>
      <c r="H164">
        <v>160</v>
      </c>
      <c r="K164" t="s">
        <v>1475</v>
      </c>
      <c r="L164">
        <v>354</v>
      </c>
    </row>
    <row r="165" spans="1:12" x14ac:dyDescent="0.2">
      <c r="A165" t="s">
        <v>2415</v>
      </c>
      <c r="B165">
        <v>161</v>
      </c>
      <c r="E165" t="s">
        <v>1963</v>
      </c>
      <c r="F165">
        <v>612</v>
      </c>
      <c r="G165">
        <v>0</v>
      </c>
      <c r="H165">
        <v>161</v>
      </c>
      <c r="K165" t="s">
        <v>1370</v>
      </c>
      <c r="L165">
        <v>355</v>
      </c>
    </row>
    <row r="166" spans="1:12" x14ac:dyDescent="0.2">
      <c r="A166" t="s">
        <v>2415</v>
      </c>
      <c r="B166">
        <v>162</v>
      </c>
      <c r="E166" t="s">
        <v>1965</v>
      </c>
      <c r="F166">
        <v>613</v>
      </c>
      <c r="G166">
        <v>0</v>
      </c>
      <c r="H166">
        <v>162</v>
      </c>
      <c r="K166" t="s">
        <v>1476</v>
      </c>
      <c r="L166">
        <v>356</v>
      </c>
    </row>
    <row r="167" spans="1:12" x14ac:dyDescent="0.2">
      <c r="A167" t="s">
        <v>2415</v>
      </c>
      <c r="B167">
        <v>163</v>
      </c>
      <c r="E167" t="s">
        <v>1967</v>
      </c>
      <c r="F167">
        <v>614</v>
      </c>
      <c r="G167">
        <v>0</v>
      </c>
      <c r="H167">
        <v>163</v>
      </c>
      <c r="K167" t="s">
        <v>1477</v>
      </c>
      <c r="L167">
        <v>357</v>
      </c>
    </row>
    <row r="168" spans="1:12" x14ac:dyDescent="0.2">
      <c r="A168" t="s">
        <v>2415</v>
      </c>
      <c r="B168">
        <v>164</v>
      </c>
      <c r="E168" t="s">
        <v>1969</v>
      </c>
      <c r="F168">
        <v>615</v>
      </c>
      <c r="G168">
        <v>0</v>
      </c>
      <c r="H168">
        <v>164</v>
      </c>
      <c r="K168" t="s">
        <v>1478</v>
      </c>
      <c r="L168">
        <v>358</v>
      </c>
    </row>
    <row r="169" spans="1:12" x14ac:dyDescent="0.2">
      <c r="A169" t="s">
        <v>2415</v>
      </c>
      <c r="B169">
        <v>165</v>
      </c>
      <c r="E169" t="s">
        <v>1585</v>
      </c>
      <c r="F169">
        <v>616</v>
      </c>
      <c r="G169">
        <v>0</v>
      </c>
      <c r="H169">
        <v>165</v>
      </c>
      <c r="K169" t="s">
        <v>1479</v>
      </c>
      <c r="L169">
        <v>359</v>
      </c>
    </row>
    <row r="170" spans="1:12" x14ac:dyDescent="0.2">
      <c r="A170" t="s">
        <v>2415</v>
      </c>
      <c r="B170">
        <v>166</v>
      </c>
      <c r="E170" t="s">
        <v>1584</v>
      </c>
      <c r="F170">
        <v>617</v>
      </c>
      <c r="G170">
        <v>0</v>
      </c>
      <c r="H170">
        <v>166</v>
      </c>
      <c r="K170" t="s">
        <v>1480</v>
      </c>
      <c r="L170">
        <v>360</v>
      </c>
    </row>
    <row r="171" spans="1:12" x14ac:dyDescent="0.2">
      <c r="A171" t="s">
        <v>2415</v>
      </c>
      <c r="B171">
        <v>167</v>
      </c>
      <c r="E171" t="s">
        <v>1971</v>
      </c>
      <c r="F171">
        <v>618</v>
      </c>
      <c r="G171">
        <v>0</v>
      </c>
      <c r="H171">
        <v>167</v>
      </c>
      <c r="K171" t="s">
        <v>1481</v>
      </c>
      <c r="L171">
        <v>361</v>
      </c>
    </row>
    <row r="172" spans="1:12" x14ac:dyDescent="0.2">
      <c r="A172" t="s">
        <v>2415</v>
      </c>
      <c r="B172">
        <v>168</v>
      </c>
      <c r="E172" t="s">
        <v>1543</v>
      </c>
      <c r="F172">
        <v>619</v>
      </c>
      <c r="G172">
        <v>0</v>
      </c>
      <c r="H172">
        <v>168</v>
      </c>
      <c r="K172" t="s">
        <v>1482</v>
      </c>
      <c r="L172">
        <v>362</v>
      </c>
    </row>
    <row r="173" spans="1:12" x14ac:dyDescent="0.2">
      <c r="A173" t="s">
        <v>2415</v>
      </c>
      <c r="B173">
        <v>169</v>
      </c>
      <c r="E173" t="s">
        <v>1973</v>
      </c>
      <c r="F173">
        <v>620</v>
      </c>
      <c r="G173">
        <v>0</v>
      </c>
      <c r="H173">
        <v>169</v>
      </c>
      <c r="K173" t="s">
        <v>1498</v>
      </c>
      <c r="L173">
        <v>363</v>
      </c>
    </row>
    <row r="174" spans="1:12" x14ac:dyDescent="0.2">
      <c r="A174" t="s">
        <v>2415</v>
      </c>
      <c r="B174">
        <v>170</v>
      </c>
      <c r="E174" t="s">
        <v>1538</v>
      </c>
      <c r="F174">
        <v>621</v>
      </c>
      <c r="G174">
        <v>0</v>
      </c>
      <c r="H174">
        <v>170</v>
      </c>
      <c r="K174" t="s">
        <v>1500</v>
      </c>
      <c r="L174">
        <v>364</v>
      </c>
    </row>
    <row r="175" spans="1:12" x14ac:dyDescent="0.2">
      <c r="A175" t="s">
        <v>2415</v>
      </c>
      <c r="B175">
        <v>171</v>
      </c>
      <c r="E175" t="s">
        <v>1539</v>
      </c>
      <c r="F175">
        <v>622</v>
      </c>
      <c r="G175">
        <v>0</v>
      </c>
      <c r="H175">
        <v>171</v>
      </c>
      <c r="K175" t="s">
        <v>1503</v>
      </c>
      <c r="L175">
        <v>365</v>
      </c>
    </row>
    <row r="176" spans="1:12" x14ac:dyDescent="0.2">
      <c r="A176" t="s">
        <v>2415</v>
      </c>
      <c r="B176">
        <v>172</v>
      </c>
      <c r="E176" t="s">
        <v>1975</v>
      </c>
      <c r="F176">
        <v>623</v>
      </c>
      <c r="G176">
        <v>0</v>
      </c>
      <c r="H176">
        <v>172</v>
      </c>
      <c r="K176" t="s">
        <v>2434</v>
      </c>
      <c r="L176">
        <v>366</v>
      </c>
    </row>
    <row r="177" spans="1:12" x14ac:dyDescent="0.2">
      <c r="A177" t="s">
        <v>2415</v>
      </c>
      <c r="B177">
        <v>173</v>
      </c>
      <c r="E177" t="s">
        <v>1977</v>
      </c>
      <c r="F177">
        <v>624</v>
      </c>
      <c r="G177">
        <v>0</v>
      </c>
      <c r="H177">
        <v>173</v>
      </c>
      <c r="K177" t="s">
        <v>2435</v>
      </c>
      <c r="L177">
        <v>367</v>
      </c>
    </row>
    <row r="178" spans="1:12" x14ac:dyDescent="0.2">
      <c r="A178" t="s">
        <v>2415</v>
      </c>
      <c r="B178">
        <v>174</v>
      </c>
      <c r="E178" t="s">
        <v>1540</v>
      </c>
      <c r="F178">
        <v>625</v>
      </c>
      <c r="G178">
        <v>0</v>
      </c>
      <c r="H178">
        <v>174</v>
      </c>
      <c r="K178" t="s">
        <v>2436</v>
      </c>
      <c r="L178">
        <v>368</v>
      </c>
    </row>
    <row r="179" spans="1:12" x14ac:dyDescent="0.2">
      <c r="A179" t="s">
        <v>2415</v>
      </c>
      <c r="B179">
        <v>175</v>
      </c>
      <c r="E179" t="s">
        <v>1541</v>
      </c>
      <c r="F179">
        <v>626</v>
      </c>
      <c r="G179">
        <v>0</v>
      </c>
      <c r="H179">
        <v>175</v>
      </c>
      <c r="K179" t="s">
        <v>1483</v>
      </c>
      <c r="L179">
        <v>369</v>
      </c>
    </row>
    <row r="180" spans="1:12" x14ac:dyDescent="0.2">
      <c r="A180" t="s">
        <v>2415</v>
      </c>
      <c r="B180">
        <v>176</v>
      </c>
      <c r="E180" t="s">
        <v>1581</v>
      </c>
      <c r="F180">
        <v>627</v>
      </c>
      <c r="K180" t="s">
        <v>1363</v>
      </c>
      <c r="L180">
        <v>370</v>
      </c>
    </row>
    <row r="181" spans="1:12" x14ac:dyDescent="0.2">
      <c r="A181" t="s">
        <v>2415</v>
      </c>
      <c r="B181">
        <v>177</v>
      </c>
      <c r="E181" t="s">
        <v>1582</v>
      </c>
      <c r="F181">
        <v>628</v>
      </c>
      <c r="K181" t="s">
        <v>1484</v>
      </c>
      <c r="L181">
        <v>371</v>
      </c>
    </row>
    <row r="182" spans="1:12" x14ac:dyDescent="0.2">
      <c r="A182" t="s">
        <v>2415</v>
      </c>
      <c r="B182">
        <v>178</v>
      </c>
      <c r="E182" t="s">
        <v>1979</v>
      </c>
      <c r="F182">
        <v>629</v>
      </c>
      <c r="K182" t="s">
        <v>1485</v>
      </c>
      <c r="L182">
        <v>372</v>
      </c>
    </row>
    <row r="183" spans="1:12" x14ac:dyDescent="0.2">
      <c r="A183" t="s">
        <v>2415</v>
      </c>
      <c r="B183">
        <v>179</v>
      </c>
      <c r="E183" t="s">
        <v>1611</v>
      </c>
      <c r="F183">
        <v>630</v>
      </c>
      <c r="K183" t="s">
        <v>1505</v>
      </c>
      <c r="L183">
        <v>373</v>
      </c>
    </row>
    <row r="184" spans="1:12" x14ac:dyDescent="0.2">
      <c r="A184" t="s">
        <v>2415</v>
      </c>
      <c r="B184">
        <v>180</v>
      </c>
      <c r="E184" t="s">
        <v>1981</v>
      </c>
      <c r="F184">
        <v>631</v>
      </c>
      <c r="K184" t="s">
        <v>1506</v>
      </c>
      <c r="L184">
        <v>374</v>
      </c>
    </row>
    <row r="185" spans="1:12" x14ac:dyDescent="0.2">
      <c r="A185" t="s">
        <v>2415</v>
      </c>
      <c r="B185">
        <v>181</v>
      </c>
      <c r="E185" t="s">
        <v>1583</v>
      </c>
      <c r="F185">
        <v>632</v>
      </c>
      <c r="K185" t="s">
        <v>1507</v>
      </c>
      <c r="L185">
        <v>375</v>
      </c>
    </row>
    <row r="186" spans="1:12" x14ac:dyDescent="0.2">
      <c r="A186" t="s">
        <v>2415</v>
      </c>
      <c r="B186">
        <v>182</v>
      </c>
      <c r="E186" t="s">
        <v>1983</v>
      </c>
      <c r="F186">
        <v>633</v>
      </c>
      <c r="K186" t="s">
        <v>1508</v>
      </c>
      <c r="L186">
        <v>376</v>
      </c>
    </row>
    <row r="187" spans="1:12" x14ac:dyDescent="0.2">
      <c r="A187" t="s">
        <v>2415</v>
      </c>
      <c r="B187">
        <v>183</v>
      </c>
      <c r="E187" t="s">
        <v>1985</v>
      </c>
      <c r="F187">
        <v>634</v>
      </c>
      <c r="K187" t="s">
        <v>1509</v>
      </c>
      <c r="L187">
        <v>377</v>
      </c>
    </row>
    <row r="188" spans="1:12" x14ac:dyDescent="0.2">
      <c r="A188" t="s">
        <v>2415</v>
      </c>
      <c r="B188">
        <v>184</v>
      </c>
      <c r="E188" t="s">
        <v>1987</v>
      </c>
      <c r="F188">
        <v>635</v>
      </c>
      <c r="K188" t="s">
        <v>1510</v>
      </c>
      <c r="L188">
        <v>378</v>
      </c>
    </row>
    <row r="189" spans="1:12" x14ac:dyDescent="0.2">
      <c r="A189" t="s">
        <v>2415</v>
      </c>
      <c r="B189">
        <v>185</v>
      </c>
      <c r="E189" t="s">
        <v>1989</v>
      </c>
      <c r="F189">
        <v>636</v>
      </c>
      <c r="K189" t="s">
        <v>1511</v>
      </c>
      <c r="L189">
        <v>379</v>
      </c>
    </row>
    <row r="190" spans="1:12" x14ac:dyDescent="0.2">
      <c r="A190" t="s">
        <v>2415</v>
      </c>
      <c r="B190">
        <v>186</v>
      </c>
      <c r="E190" t="s">
        <v>1991</v>
      </c>
      <c r="F190">
        <v>637</v>
      </c>
      <c r="K190" t="s">
        <v>2437</v>
      </c>
      <c r="L190">
        <v>380</v>
      </c>
    </row>
    <row r="191" spans="1:12" x14ac:dyDescent="0.2">
      <c r="A191" t="s">
        <v>2415</v>
      </c>
      <c r="B191">
        <v>187</v>
      </c>
      <c r="E191" t="s">
        <v>1993</v>
      </c>
      <c r="F191">
        <v>638</v>
      </c>
      <c r="K191" t="s">
        <v>1504</v>
      </c>
      <c r="L191">
        <v>381</v>
      </c>
    </row>
    <row r="192" spans="1:12" x14ac:dyDescent="0.2">
      <c r="A192" t="s">
        <v>2415</v>
      </c>
      <c r="B192">
        <v>188</v>
      </c>
      <c r="E192" t="s">
        <v>1995</v>
      </c>
      <c r="F192">
        <v>639</v>
      </c>
      <c r="K192" t="s">
        <v>1501</v>
      </c>
      <c r="L192">
        <v>382</v>
      </c>
    </row>
    <row r="193" spans="1:12" x14ac:dyDescent="0.2">
      <c r="A193" t="s">
        <v>2415</v>
      </c>
      <c r="B193">
        <v>189</v>
      </c>
      <c r="E193" t="s">
        <v>1997</v>
      </c>
      <c r="F193">
        <v>640</v>
      </c>
      <c r="K193" t="s">
        <v>1502</v>
      </c>
      <c r="L193">
        <v>383</v>
      </c>
    </row>
    <row r="194" spans="1:12" x14ac:dyDescent="0.2">
      <c r="A194" t="s">
        <v>2415</v>
      </c>
      <c r="B194">
        <v>190</v>
      </c>
      <c r="E194" t="s">
        <v>1999</v>
      </c>
      <c r="F194">
        <v>641</v>
      </c>
      <c r="K194" t="s">
        <v>1462</v>
      </c>
      <c r="L194">
        <v>384</v>
      </c>
    </row>
    <row r="195" spans="1:12" x14ac:dyDescent="0.2">
      <c r="A195" t="s">
        <v>2415</v>
      </c>
      <c r="B195">
        <v>191</v>
      </c>
      <c r="E195" t="s">
        <v>2001</v>
      </c>
      <c r="F195">
        <v>642</v>
      </c>
      <c r="K195" t="s">
        <v>1463</v>
      </c>
      <c r="L195">
        <v>385</v>
      </c>
    </row>
    <row r="196" spans="1:12" x14ac:dyDescent="0.2">
      <c r="A196" t="s">
        <v>2415</v>
      </c>
      <c r="B196">
        <v>192</v>
      </c>
      <c r="E196" t="s">
        <v>2003</v>
      </c>
      <c r="F196">
        <v>643</v>
      </c>
      <c r="K196" t="s">
        <v>1464</v>
      </c>
      <c r="L196">
        <v>386</v>
      </c>
    </row>
    <row r="197" spans="1:12" x14ac:dyDescent="0.2">
      <c r="A197" t="s">
        <v>2415</v>
      </c>
      <c r="B197">
        <v>193</v>
      </c>
      <c r="E197" t="s">
        <v>2005</v>
      </c>
      <c r="F197">
        <v>644</v>
      </c>
      <c r="K197" t="s">
        <v>2438</v>
      </c>
      <c r="L197">
        <v>387</v>
      </c>
    </row>
    <row r="198" spans="1:12" x14ac:dyDescent="0.2">
      <c r="A198" t="s">
        <v>2415</v>
      </c>
      <c r="B198">
        <v>194</v>
      </c>
      <c r="E198" t="s">
        <v>2007</v>
      </c>
      <c r="F198">
        <v>645</v>
      </c>
      <c r="K198" t="s">
        <v>2439</v>
      </c>
      <c r="L198">
        <v>388</v>
      </c>
    </row>
    <row r="199" spans="1:12" x14ac:dyDescent="0.2">
      <c r="A199" t="s">
        <v>2415</v>
      </c>
      <c r="B199">
        <v>195</v>
      </c>
      <c r="E199" t="s">
        <v>2009</v>
      </c>
      <c r="F199">
        <v>646</v>
      </c>
      <c r="K199" t="s">
        <v>1461</v>
      </c>
      <c r="L199">
        <v>389</v>
      </c>
    </row>
    <row r="200" spans="1:12" x14ac:dyDescent="0.2">
      <c r="A200" t="s">
        <v>2415</v>
      </c>
      <c r="B200">
        <v>196</v>
      </c>
      <c r="E200" t="s">
        <v>2011</v>
      </c>
      <c r="F200">
        <v>647</v>
      </c>
      <c r="K200" t="s">
        <v>2440</v>
      </c>
      <c r="L200">
        <v>390</v>
      </c>
    </row>
    <row r="201" spans="1:12" x14ac:dyDescent="0.2">
      <c r="A201" t="s">
        <v>2415</v>
      </c>
      <c r="B201">
        <v>197</v>
      </c>
      <c r="E201" t="s">
        <v>2013</v>
      </c>
      <c r="F201">
        <v>648</v>
      </c>
      <c r="K201" t="s">
        <v>2441</v>
      </c>
      <c r="L201">
        <v>391</v>
      </c>
    </row>
    <row r="202" spans="1:12" x14ac:dyDescent="0.2">
      <c r="A202" t="s">
        <v>2415</v>
      </c>
      <c r="B202">
        <v>198</v>
      </c>
      <c r="E202" t="s">
        <v>2015</v>
      </c>
      <c r="F202">
        <v>649</v>
      </c>
      <c r="K202" t="s">
        <v>1465</v>
      </c>
      <c r="L202">
        <v>392</v>
      </c>
    </row>
    <row r="203" spans="1:12" x14ac:dyDescent="0.2">
      <c r="A203" t="s">
        <v>2415</v>
      </c>
      <c r="B203">
        <v>199</v>
      </c>
      <c r="E203" t="s">
        <v>2017</v>
      </c>
      <c r="F203">
        <v>650</v>
      </c>
      <c r="K203" t="s">
        <v>1466</v>
      </c>
      <c r="L203">
        <v>393</v>
      </c>
    </row>
    <row r="204" spans="1:12" x14ac:dyDescent="0.2">
      <c r="A204" t="s">
        <v>2415</v>
      </c>
      <c r="B204">
        <v>200</v>
      </c>
      <c r="E204" t="s">
        <v>2019</v>
      </c>
      <c r="F204">
        <v>651</v>
      </c>
      <c r="K204" t="s">
        <v>1467</v>
      </c>
      <c r="L204">
        <v>394</v>
      </c>
    </row>
    <row r="205" spans="1:12" x14ac:dyDescent="0.2">
      <c r="A205" t="s">
        <v>2415</v>
      </c>
      <c r="B205">
        <v>201</v>
      </c>
      <c r="E205" t="s">
        <v>2021</v>
      </c>
      <c r="F205">
        <v>652</v>
      </c>
      <c r="K205" t="s">
        <v>1468</v>
      </c>
      <c r="L205">
        <v>395</v>
      </c>
    </row>
    <row r="206" spans="1:12" x14ac:dyDescent="0.2">
      <c r="A206" t="s">
        <v>2415</v>
      </c>
      <c r="B206">
        <v>202</v>
      </c>
      <c r="E206" t="s">
        <v>2023</v>
      </c>
      <c r="F206">
        <v>653</v>
      </c>
      <c r="K206" t="s">
        <v>1469</v>
      </c>
      <c r="L206">
        <v>396</v>
      </c>
    </row>
    <row r="207" spans="1:12" x14ac:dyDescent="0.2">
      <c r="A207" t="s">
        <v>2415</v>
      </c>
      <c r="B207">
        <v>203</v>
      </c>
      <c r="E207" t="s">
        <v>1542</v>
      </c>
      <c r="F207">
        <v>654</v>
      </c>
      <c r="K207" t="s">
        <v>1470</v>
      </c>
      <c r="L207">
        <v>397</v>
      </c>
    </row>
    <row r="208" spans="1:12" x14ac:dyDescent="0.2">
      <c r="A208" t="s">
        <v>2415</v>
      </c>
      <c r="B208">
        <v>204</v>
      </c>
      <c r="E208" t="s">
        <v>2025</v>
      </c>
      <c r="F208">
        <v>655</v>
      </c>
      <c r="K208" t="s">
        <v>2442</v>
      </c>
      <c r="L208">
        <v>398</v>
      </c>
    </row>
    <row r="209" spans="1:12" x14ac:dyDescent="0.2">
      <c r="A209" t="s">
        <v>2415</v>
      </c>
      <c r="B209">
        <v>205</v>
      </c>
      <c r="E209" t="s">
        <v>2027</v>
      </c>
      <c r="F209">
        <v>656</v>
      </c>
      <c r="K209" t="s">
        <v>1471</v>
      </c>
      <c r="L209">
        <v>399</v>
      </c>
    </row>
    <row r="210" spans="1:12" x14ac:dyDescent="0.2">
      <c r="A210" t="s">
        <v>2415</v>
      </c>
      <c r="B210">
        <v>206</v>
      </c>
      <c r="E210" t="s">
        <v>2029</v>
      </c>
      <c r="F210">
        <v>657</v>
      </c>
      <c r="K210" t="s">
        <v>2443</v>
      </c>
      <c r="L210">
        <v>400</v>
      </c>
    </row>
    <row r="211" spans="1:12" x14ac:dyDescent="0.2">
      <c r="A211" t="s">
        <v>2415</v>
      </c>
      <c r="B211">
        <v>207</v>
      </c>
      <c r="E211" t="s">
        <v>2031</v>
      </c>
      <c r="F211">
        <v>658</v>
      </c>
      <c r="K211" t="s">
        <v>2444</v>
      </c>
      <c r="L211">
        <v>401</v>
      </c>
    </row>
    <row r="212" spans="1:12" x14ac:dyDescent="0.2">
      <c r="A212" t="s">
        <v>2414</v>
      </c>
      <c r="B212">
        <v>208</v>
      </c>
      <c r="E212" t="s">
        <v>2033</v>
      </c>
      <c r="F212">
        <v>659</v>
      </c>
      <c r="K212" t="s">
        <v>1472</v>
      </c>
      <c r="L212">
        <v>402</v>
      </c>
    </row>
    <row r="213" spans="1:12" x14ac:dyDescent="0.2">
      <c r="A213" t="s">
        <v>2415</v>
      </c>
      <c r="B213">
        <v>209</v>
      </c>
      <c r="E213" t="s">
        <v>2035</v>
      </c>
      <c r="F213">
        <v>660</v>
      </c>
      <c r="K213" t="s">
        <v>1473</v>
      </c>
      <c r="L213">
        <v>403</v>
      </c>
    </row>
    <row r="214" spans="1:12" x14ac:dyDescent="0.2">
      <c r="A214" t="s">
        <v>2415</v>
      </c>
      <c r="B214">
        <v>210</v>
      </c>
      <c r="E214" t="s">
        <v>2037</v>
      </c>
      <c r="F214">
        <v>661</v>
      </c>
      <c r="K214" t="s">
        <v>2446</v>
      </c>
      <c r="L214">
        <v>404</v>
      </c>
    </row>
    <row r="215" spans="1:12" x14ac:dyDescent="0.2">
      <c r="A215" t="s">
        <v>2415</v>
      </c>
      <c r="B215">
        <v>211</v>
      </c>
      <c r="E215" t="s">
        <v>1580</v>
      </c>
      <c r="F215">
        <v>662</v>
      </c>
      <c r="K215" t="s">
        <v>2417</v>
      </c>
      <c r="L215">
        <v>405</v>
      </c>
    </row>
    <row r="216" spans="1:12" x14ac:dyDescent="0.2">
      <c r="A216" t="s">
        <v>2415</v>
      </c>
      <c r="B216">
        <v>212</v>
      </c>
      <c r="E216" t="s">
        <v>2039</v>
      </c>
      <c r="F216">
        <v>663</v>
      </c>
      <c r="K216" t="s">
        <v>1647</v>
      </c>
      <c r="L216">
        <v>406</v>
      </c>
    </row>
    <row r="217" spans="1:12" x14ac:dyDescent="0.2">
      <c r="A217" t="s">
        <v>2415</v>
      </c>
      <c r="B217">
        <v>213</v>
      </c>
      <c r="E217" t="s">
        <v>2041</v>
      </c>
      <c r="F217">
        <v>664</v>
      </c>
      <c r="K217">
        <v>-6655.27</v>
      </c>
      <c r="L217">
        <v>407</v>
      </c>
    </row>
    <row r="218" spans="1:12" x14ac:dyDescent="0.2">
      <c r="A218" t="s">
        <v>2415</v>
      </c>
      <c r="B218">
        <v>214</v>
      </c>
      <c r="E218" t="s">
        <v>2043</v>
      </c>
      <c r="F218">
        <v>665</v>
      </c>
      <c r="K218">
        <v>0</v>
      </c>
      <c r="L218">
        <v>408</v>
      </c>
    </row>
    <row r="219" spans="1:12" x14ac:dyDescent="0.2">
      <c r="A219" t="s">
        <v>2415</v>
      </c>
      <c r="B219">
        <v>215</v>
      </c>
      <c r="E219" t="s">
        <v>2045</v>
      </c>
      <c r="F219">
        <v>666</v>
      </c>
      <c r="K219">
        <v>0</v>
      </c>
      <c r="L219">
        <v>409</v>
      </c>
    </row>
    <row r="220" spans="1:12" x14ac:dyDescent="0.2">
      <c r="A220" t="s">
        <v>2415</v>
      </c>
      <c r="B220">
        <v>216</v>
      </c>
      <c r="E220" t="s">
        <v>1546</v>
      </c>
      <c r="F220">
        <v>667</v>
      </c>
      <c r="K220">
        <v>0</v>
      </c>
      <c r="L220">
        <v>410</v>
      </c>
    </row>
    <row r="221" spans="1:12" x14ac:dyDescent="0.2">
      <c r="A221" t="s">
        <v>2415</v>
      </c>
      <c r="B221">
        <v>217</v>
      </c>
      <c r="E221" t="s">
        <v>2047</v>
      </c>
      <c r="F221">
        <v>668</v>
      </c>
      <c r="K221">
        <v>0</v>
      </c>
      <c r="L221">
        <v>411</v>
      </c>
    </row>
    <row r="222" spans="1:12" x14ac:dyDescent="0.2">
      <c r="A222" t="s">
        <v>2415</v>
      </c>
      <c r="B222">
        <v>218</v>
      </c>
      <c r="E222" t="s">
        <v>2049</v>
      </c>
      <c r="F222">
        <v>669</v>
      </c>
      <c r="K222">
        <v>0</v>
      </c>
      <c r="L222">
        <v>412</v>
      </c>
    </row>
    <row r="223" spans="1:12" x14ac:dyDescent="0.2">
      <c r="A223" t="s">
        <v>2415</v>
      </c>
      <c r="B223">
        <v>219</v>
      </c>
      <c r="E223" t="s">
        <v>2051</v>
      </c>
      <c r="F223">
        <v>670</v>
      </c>
      <c r="K223">
        <v>0</v>
      </c>
      <c r="L223">
        <v>413</v>
      </c>
    </row>
    <row r="224" spans="1:12" x14ac:dyDescent="0.2">
      <c r="A224" t="s">
        <v>1716</v>
      </c>
      <c r="B224">
        <v>220</v>
      </c>
      <c r="E224" t="s">
        <v>2480</v>
      </c>
      <c r="F224">
        <v>671</v>
      </c>
      <c r="K224">
        <v>0</v>
      </c>
      <c r="L224">
        <v>414</v>
      </c>
    </row>
    <row r="225" spans="1:12" x14ac:dyDescent="0.2">
      <c r="A225" t="s">
        <v>1716</v>
      </c>
      <c r="B225">
        <v>221</v>
      </c>
      <c r="E225" t="s">
        <v>2054</v>
      </c>
      <c r="F225">
        <v>672</v>
      </c>
      <c r="K225">
        <v>0</v>
      </c>
      <c r="L225">
        <v>415</v>
      </c>
    </row>
    <row r="226" spans="1:12" x14ac:dyDescent="0.2">
      <c r="A226" t="s">
        <v>1716</v>
      </c>
      <c r="B226">
        <v>222</v>
      </c>
      <c r="E226" t="s">
        <v>2056</v>
      </c>
      <c r="F226">
        <v>673</v>
      </c>
      <c r="K226">
        <v>0</v>
      </c>
      <c r="L226">
        <v>416</v>
      </c>
    </row>
    <row r="227" spans="1:12" x14ac:dyDescent="0.2">
      <c r="A227" t="s">
        <v>1716</v>
      </c>
      <c r="B227">
        <v>223</v>
      </c>
      <c r="E227" t="s">
        <v>1545</v>
      </c>
      <c r="F227">
        <v>674</v>
      </c>
      <c r="K227">
        <v>0</v>
      </c>
      <c r="L227">
        <v>417</v>
      </c>
    </row>
    <row r="228" spans="1:12" x14ac:dyDescent="0.2">
      <c r="A228" t="s">
        <v>2415</v>
      </c>
      <c r="B228">
        <v>224</v>
      </c>
      <c r="E228" t="s">
        <v>2058</v>
      </c>
      <c r="F228">
        <v>675</v>
      </c>
      <c r="K228">
        <v>-6655.27</v>
      </c>
      <c r="L228">
        <v>418</v>
      </c>
    </row>
    <row r="229" spans="1:12" x14ac:dyDescent="0.2">
      <c r="A229" t="s">
        <v>2415</v>
      </c>
      <c r="B229">
        <v>225</v>
      </c>
      <c r="E229" t="s">
        <v>2060</v>
      </c>
      <c r="F229">
        <v>676</v>
      </c>
      <c r="K229">
        <v>0</v>
      </c>
      <c r="L229">
        <v>419</v>
      </c>
    </row>
    <row r="230" spans="1:12" x14ac:dyDescent="0.2">
      <c r="A230" t="s">
        <v>2415</v>
      </c>
      <c r="B230">
        <v>226</v>
      </c>
      <c r="E230" t="s">
        <v>2062</v>
      </c>
      <c r="F230">
        <v>677</v>
      </c>
      <c r="K230">
        <v>-6655.27</v>
      </c>
      <c r="L230">
        <v>420</v>
      </c>
    </row>
    <row r="231" spans="1:12" x14ac:dyDescent="0.2">
      <c r="A231" t="s">
        <v>2415</v>
      </c>
      <c r="B231">
        <v>227</v>
      </c>
      <c r="E231" t="s">
        <v>2064</v>
      </c>
      <c r="F231">
        <v>678</v>
      </c>
      <c r="K231">
        <v>0</v>
      </c>
      <c r="L231">
        <v>421</v>
      </c>
    </row>
    <row r="232" spans="1:12" x14ac:dyDescent="0.2">
      <c r="A232" t="s">
        <v>2415</v>
      </c>
      <c r="B232">
        <v>228</v>
      </c>
      <c r="E232" t="s">
        <v>1544</v>
      </c>
      <c r="F232">
        <v>679</v>
      </c>
      <c r="K232">
        <v>0</v>
      </c>
      <c r="L232">
        <v>422</v>
      </c>
    </row>
    <row r="233" spans="1:12" x14ac:dyDescent="0.2">
      <c r="A233" t="s">
        <v>2415</v>
      </c>
      <c r="B233">
        <v>229</v>
      </c>
      <c r="E233" t="s">
        <v>2066</v>
      </c>
      <c r="F233">
        <v>680</v>
      </c>
      <c r="K233">
        <v>0</v>
      </c>
      <c r="L233">
        <v>423</v>
      </c>
    </row>
    <row r="234" spans="1:12" x14ac:dyDescent="0.2">
      <c r="A234" t="s">
        <v>2415</v>
      </c>
      <c r="B234">
        <v>230</v>
      </c>
      <c r="E234" t="s">
        <v>2068</v>
      </c>
      <c r="F234">
        <v>681</v>
      </c>
      <c r="K234">
        <v>0</v>
      </c>
      <c r="L234">
        <v>424</v>
      </c>
    </row>
    <row r="235" spans="1:12" x14ac:dyDescent="0.2">
      <c r="A235" t="s">
        <v>2415</v>
      </c>
      <c r="B235">
        <v>231</v>
      </c>
      <c r="E235" t="s">
        <v>1612</v>
      </c>
      <c r="F235">
        <v>682</v>
      </c>
      <c r="K235">
        <v>0</v>
      </c>
      <c r="L235">
        <v>425</v>
      </c>
    </row>
    <row r="236" spans="1:12" x14ac:dyDescent="0.2">
      <c r="A236" t="s">
        <v>2415</v>
      </c>
      <c r="B236">
        <v>232</v>
      </c>
      <c r="E236" t="s">
        <v>2070</v>
      </c>
      <c r="F236">
        <v>683</v>
      </c>
      <c r="K236">
        <v>0</v>
      </c>
      <c r="L236">
        <v>426</v>
      </c>
    </row>
    <row r="237" spans="1:12" x14ac:dyDescent="0.2">
      <c r="A237" t="s">
        <v>2415</v>
      </c>
      <c r="B237">
        <v>233</v>
      </c>
      <c r="E237" t="s">
        <v>2072</v>
      </c>
      <c r="F237">
        <v>684</v>
      </c>
      <c r="K237">
        <v>0</v>
      </c>
      <c r="L237">
        <v>427</v>
      </c>
    </row>
    <row r="238" spans="1:12" x14ac:dyDescent="0.2">
      <c r="A238" t="s">
        <v>2415</v>
      </c>
      <c r="B238">
        <v>234</v>
      </c>
      <c r="E238" t="s">
        <v>2074</v>
      </c>
      <c r="F238">
        <v>685</v>
      </c>
      <c r="K238">
        <v>0</v>
      </c>
      <c r="L238">
        <v>428</v>
      </c>
    </row>
    <row r="239" spans="1:12" x14ac:dyDescent="0.2">
      <c r="A239" t="s">
        <v>2415</v>
      </c>
      <c r="B239">
        <v>235</v>
      </c>
      <c r="E239" t="s">
        <v>2076</v>
      </c>
      <c r="F239">
        <v>686</v>
      </c>
      <c r="K239">
        <v>0</v>
      </c>
      <c r="L239">
        <v>429</v>
      </c>
    </row>
    <row r="240" spans="1:12" x14ac:dyDescent="0.2">
      <c r="A240" t="s">
        <v>2415</v>
      </c>
      <c r="B240">
        <v>236</v>
      </c>
      <c r="E240" t="s">
        <v>2078</v>
      </c>
      <c r="F240">
        <v>687</v>
      </c>
      <c r="K240">
        <v>0</v>
      </c>
      <c r="L240">
        <v>430</v>
      </c>
    </row>
    <row r="241" spans="1:12" x14ac:dyDescent="0.2">
      <c r="A241" t="s">
        <v>2415</v>
      </c>
      <c r="B241">
        <v>237</v>
      </c>
      <c r="E241" t="s">
        <v>2080</v>
      </c>
      <c r="F241">
        <v>688</v>
      </c>
      <c r="K241">
        <v>0</v>
      </c>
      <c r="L241">
        <v>431</v>
      </c>
    </row>
    <row r="242" spans="1:12" x14ac:dyDescent="0.2">
      <c r="A242" t="s">
        <v>2415</v>
      </c>
      <c r="B242">
        <v>238</v>
      </c>
      <c r="E242" t="s">
        <v>2082</v>
      </c>
      <c r="F242">
        <v>689</v>
      </c>
      <c r="K242">
        <v>0</v>
      </c>
      <c r="L242">
        <v>432</v>
      </c>
    </row>
    <row r="243" spans="1:12" x14ac:dyDescent="0.2">
      <c r="A243" t="s">
        <v>2415</v>
      </c>
      <c r="B243">
        <v>239</v>
      </c>
      <c r="E243" t="s">
        <v>2084</v>
      </c>
      <c r="F243">
        <v>690</v>
      </c>
      <c r="K243">
        <v>0</v>
      </c>
      <c r="L243">
        <v>433</v>
      </c>
    </row>
    <row r="244" spans="1:12" x14ac:dyDescent="0.2">
      <c r="A244" t="s">
        <v>2415</v>
      </c>
      <c r="B244">
        <v>240</v>
      </c>
      <c r="E244" t="s">
        <v>2086</v>
      </c>
      <c r="F244">
        <v>691</v>
      </c>
      <c r="K244">
        <v>0</v>
      </c>
      <c r="L244">
        <v>434</v>
      </c>
    </row>
    <row r="245" spans="1:12" x14ac:dyDescent="0.2">
      <c r="A245" t="s">
        <v>2415</v>
      </c>
      <c r="B245">
        <v>241</v>
      </c>
      <c r="E245" t="s">
        <v>1591</v>
      </c>
      <c r="F245">
        <v>692</v>
      </c>
      <c r="K245">
        <v>0</v>
      </c>
      <c r="L245">
        <v>435</v>
      </c>
    </row>
    <row r="246" spans="1:12" x14ac:dyDescent="0.2">
      <c r="A246" t="s">
        <v>2415</v>
      </c>
      <c r="B246">
        <v>242</v>
      </c>
      <c r="E246" t="s">
        <v>1554</v>
      </c>
      <c r="F246">
        <v>693</v>
      </c>
      <c r="K246">
        <v>0</v>
      </c>
      <c r="L246">
        <v>436</v>
      </c>
    </row>
    <row r="247" spans="1:12" x14ac:dyDescent="0.2">
      <c r="A247" t="s">
        <v>2415</v>
      </c>
      <c r="B247">
        <v>243</v>
      </c>
      <c r="E247" t="s">
        <v>2088</v>
      </c>
      <c r="F247">
        <v>694</v>
      </c>
      <c r="K247">
        <v>0</v>
      </c>
      <c r="L247">
        <v>437</v>
      </c>
    </row>
    <row r="248" spans="1:12" x14ac:dyDescent="0.2">
      <c r="A248" t="s">
        <v>2415</v>
      </c>
      <c r="B248">
        <v>244</v>
      </c>
      <c r="E248" t="s">
        <v>1587</v>
      </c>
      <c r="F248">
        <v>695</v>
      </c>
      <c r="K248">
        <v>0</v>
      </c>
      <c r="L248">
        <v>438</v>
      </c>
    </row>
    <row r="249" spans="1:12" x14ac:dyDescent="0.2">
      <c r="A249" t="s">
        <v>2415</v>
      </c>
      <c r="B249">
        <v>245</v>
      </c>
      <c r="E249" t="s">
        <v>1588</v>
      </c>
      <c r="F249">
        <v>696</v>
      </c>
      <c r="K249">
        <v>0</v>
      </c>
      <c r="L249">
        <v>439</v>
      </c>
    </row>
    <row r="250" spans="1:12" x14ac:dyDescent="0.2">
      <c r="A250" t="s">
        <v>2415</v>
      </c>
      <c r="B250">
        <v>246</v>
      </c>
      <c r="E250" t="s">
        <v>1589</v>
      </c>
      <c r="F250">
        <v>697</v>
      </c>
      <c r="K250">
        <v>0</v>
      </c>
      <c r="L250">
        <v>440</v>
      </c>
    </row>
    <row r="251" spans="1:12" x14ac:dyDescent="0.2">
      <c r="A251" t="s">
        <v>2415</v>
      </c>
      <c r="B251">
        <v>247</v>
      </c>
      <c r="E251" t="s">
        <v>2090</v>
      </c>
      <c r="F251">
        <v>698</v>
      </c>
      <c r="K251">
        <v>0</v>
      </c>
      <c r="L251">
        <v>441</v>
      </c>
    </row>
    <row r="252" spans="1:12" x14ac:dyDescent="0.2">
      <c r="A252" t="s">
        <v>2415</v>
      </c>
      <c r="B252">
        <v>248</v>
      </c>
      <c r="E252" t="s">
        <v>2092</v>
      </c>
      <c r="F252">
        <v>699</v>
      </c>
      <c r="K252">
        <v>0</v>
      </c>
      <c r="L252">
        <v>442</v>
      </c>
    </row>
    <row r="253" spans="1:12" x14ac:dyDescent="0.2">
      <c r="A253" t="s">
        <v>2415</v>
      </c>
      <c r="B253">
        <v>249</v>
      </c>
      <c r="E253" t="s">
        <v>1590</v>
      </c>
      <c r="F253">
        <v>700</v>
      </c>
      <c r="K253">
        <v>0</v>
      </c>
      <c r="L253">
        <v>443</v>
      </c>
    </row>
    <row r="254" spans="1:12" x14ac:dyDescent="0.2">
      <c r="A254" t="s">
        <v>2415</v>
      </c>
      <c r="B254">
        <v>250</v>
      </c>
      <c r="E254" t="s">
        <v>2094</v>
      </c>
      <c r="F254">
        <v>701</v>
      </c>
      <c r="K254">
        <v>0</v>
      </c>
      <c r="L254">
        <v>444</v>
      </c>
    </row>
    <row r="255" spans="1:12" x14ac:dyDescent="0.2">
      <c r="A255" t="s">
        <v>2416</v>
      </c>
      <c r="B255">
        <v>251</v>
      </c>
      <c r="E255" t="s">
        <v>2096</v>
      </c>
      <c r="F255">
        <v>702</v>
      </c>
      <c r="K255">
        <v>0</v>
      </c>
      <c r="L255">
        <v>445</v>
      </c>
    </row>
    <row r="256" spans="1:12" x14ac:dyDescent="0.2">
      <c r="A256" t="s">
        <v>2416</v>
      </c>
      <c r="B256">
        <v>252</v>
      </c>
      <c r="E256" t="s">
        <v>2098</v>
      </c>
      <c r="F256">
        <v>703</v>
      </c>
      <c r="K256">
        <v>0</v>
      </c>
      <c r="L256">
        <v>446</v>
      </c>
    </row>
    <row r="257" spans="1:12" x14ac:dyDescent="0.2">
      <c r="A257" t="s">
        <v>2416</v>
      </c>
      <c r="B257">
        <v>253</v>
      </c>
      <c r="E257" t="s">
        <v>2100</v>
      </c>
      <c r="F257">
        <v>704</v>
      </c>
      <c r="K257">
        <v>0</v>
      </c>
      <c r="L257">
        <v>447</v>
      </c>
    </row>
    <row r="258" spans="1:12" x14ac:dyDescent="0.2">
      <c r="A258" t="s">
        <v>2416</v>
      </c>
      <c r="B258">
        <v>254</v>
      </c>
      <c r="E258" t="s">
        <v>2102</v>
      </c>
      <c r="F258">
        <v>705</v>
      </c>
      <c r="K258">
        <v>0</v>
      </c>
      <c r="L258">
        <v>448</v>
      </c>
    </row>
    <row r="259" spans="1:12" x14ac:dyDescent="0.2">
      <c r="A259" t="s">
        <v>2416</v>
      </c>
      <c r="B259">
        <v>255</v>
      </c>
      <c r="E259" t="s">
        <v>2104</v>
      </c>
      <c r="F259">
        <v>706</v>
      </c>
      <c r="K259">
        <v>0</v>
      </c>
      <c r="L259">
        <v>449</v>
      </c>
    </row>
    <row r="260" spans="1:12" x14ac:dyDescent="0.2">
      <c r="A260" t="s">
        <v>2416</v>
      </c>
      <c r="B260">
        <v>256</v>
      </c>
      <c r="E260" t="s">
        <v>2106</v>
      </c>
      <c r="F260">
        <v>707</v>
      </c>
      <c r="K260">
        <v>0</v>
      </c>
      <c r="L260">
        <v>450</v>
      </c>
    </row>
    <row r="261" spans="1:12" x14ac:dyDescent="0.2">
      <c r="A261" t="s">
        <v>2416</v>
      </c>
      <c r="B261">
        <v>257</v>
      </c>
      <c r="E261" t="s">
        <v>2108</v>
      </c>
      <c r="F261">
        <v>708</v>
      </c>
      <c r="K261">
        <v>0</v>
      </c>
      <c r="L261">
        <v>451</v>
      </c>
    </row>
    <row r="262" spans="1:12" x14ac:dyDescent="0.2">
      <c r="A262" t="s">
        <v>2416</v>
      </c>
      <c r="B262">
        <v>258</v>
      </c>
      <c r="E262" t="s">
        <v>1586</v>
      </c>
      <c r="F262">
        <v>709</v>
      </c>
      <c r="K262">
        <v>0</v>
      </c>
      <c r="L262">
        <v>452</v>
      </c>
    </row>
    <row r="263" spans="1:12" x14ac:dyDescent="0.2">
      <c r="A263" t="s">
        <v>2416</v>
      </c>
      <c r="B263">
        <v>259</v>
      </c>
      <c r="E263" t="s">
        <v>2110</v>
      </c>
      <c r="F263">
        <v>710</v>
      </c>
      <c r="K263">
        <v>0</v>
      </c>
      <c r="L263">
        <v>453</v>
      </c>
    </row>
    <row r="264" spans="1:12" x14ac:dyDescent="0.2">
      <c r="A264" t="s">
        <v>2416</v>
      </c>
      <c r="B264">
        <v>260</v>
      </c>
      <c r="E264" t="s">
        <v>2112</v>
      </c>
      <c r="F264">
        <v>711</v>
      </c>
      <c r="K264">
        <v>0</v>
      </c>
      <c r="L264">
        <v>454</v>
      </c>
    </row>
    <row r="265" spans="1:12" x14ac:dyDescent="0.2">
      <c r="A265" t="s">
        <v>2416</v>
      </c>
      <c r="B265">
        <v>261</v>
      </c>
      <c r="E265" t="s">
        <v>2114</v>
      </c>
      <c r="F265">
        <v>712</v>
      </c>
      <c r="K265">
        <v>0</v>
      </c>
      <c r="L265">
        <v>455</v>
      </c>
    </row>
    <row r="266" spans="1:12" x14ac:dyDescent="0.2">
      <c r="A266" t="s">
        <v>2416</v>
      </c>
      <c r="B266">
        <v>262</v>
      </c>
      <c r="E266" t="s">
        <v>2116</v>
      </c>
      <c r="F266">
        <v>713</v>
      </c>
      <c r="K266">
        <v>0</v>
      </c>
      <c r="L266">
        <v>456</v>
      </c>
    </row>
    <row r="267" spans="1:12" x14ac:dyDescent="0.2">
      <c r="A267" t="s">
        <v>2416</v>
      </c>
      <c r="B267">
        <v>263</v>
      </c>
      <c r="E267" t="s">
        <v>2118</v>
      </c>
      <c r="F267">
        <v>714</v>
      </c>
      <c r="K267">
        <v>0</v>
      </c>
      <c r="L267">
        <v>457</v>
      </c>
    </row>
    <row r="268" spans="1:12" x14ac:dyDescent="0.2">
      <c r="A268" t="s">
        <v>2416</v>
      </c>
      <c r="B268">
        <v>264</v>
      </c>
      <c r="E268" t="s">
        <v>2120</v>
      </c>
      <c r="F268">
        <v>715</v>
      </c>
      <c r="K268">
        <v>0</v>
      </c>
      <c r="L268">
        <v>458</v>
      </c>
    </row>
    <row r="269" spans="1:12" x14ac:dyDescent="0.2">
      <c r="A269" t="s">
        <v>2416</v>
      </c>
      <c r="B269">
        <v>265</v>
      </c>
      <c r="E269" t="s">
        <v>2122</v>
      </c>
      <c r="F269">
        <v>716</v>
      </c>
      <c r="K269">
        <v>0</v>
      </c>
      <c r="L269">
        <v>459</v>
      </c>
    </row>
    <row r="270" spans="1:12" x14ac:dyDescent="0.2">
      <c r="A270" t="s">
        <v>2416</v>
      </c>
      <c r="B270">
        <v>266</v>
      </c>
      <c r="E270" t="s">
        <v>2124</v>
      </c>
      <c r="F270">
        <v>717</v>
      </c>
      <c r="K270">
        <v>0</v>
      </c>
      <c r="L270">
        <v>460</v>
      </c>
    </row>
    <row r="271" spans="1:12" x14ac:dyDescent="0.2">
      <c r="A271" t="s">
        <v>2416</v>
      </c>
      <c r="B271">
        <v>267</v>
      </c>
      <c r="E271" t="s">
        <v>2126</v>
      </c>
      <c r="F271">
        <v>718</v>
      </c>
      <c r="K271">
        <v>0</v>
      </c>
      <c r="L271">
        <v>461</v>
      </c>
    </row>
    <row r="272" spans="1:12" x14ac:dyDescent="0.2">
      <c r="A272" t="s">
        <v>2416</v>
      </c>
      <c r="B272">
        <v>268</v>
      </c>
      <c r="E272" t="s">
        <v>2128</v>
      </c>
      <c r="F272">
        <v>719</v>
      </c>
      <c r="K272">
        <v>0</v>
      </c>
      <c r="L272">
        <v>462</v>
      </c>
    </row>
    <row r="273" spans="1:12" x14ac:dyDescent="0.2">
      <c r="A273" t="s">
        <v>2416</v>
      </c>
      <c r="B273">
        <v>269</v>
      </c>
      <c r="E273" t="s">
        <v>2130</v>
      </c>
      <c r="F273">
        <v>720</v>
      </c>
      <c r="K273">
        <v>-950257.56</v>
      </c>
      <c r="L273">
        <v>463</v>
      </c>
    </row>
    <row r="274" spans="1:12" x14ac:dyDescent="0.2">
      <c r="A274" t="s">
        <v>2416</v>
      </c>
      <c r="B274">
        <v>270</v>
      </c>
      <c r="E274" t="s">
        <v>2132</v>
      </c>
      <c r="F274">
        <v>721</v>
      </c>
      <c r="K274">
        <v>0</v>
      </c>
      <c r="L274">
        <v>464</v>
      </c>
    </row>
    <row r="275" spans="1:12" x14ac:dyDescent="0.2">
      <c r="A275" t="s">
        <v>2416</v>
      </c>
      <c r="B275">
        <v>271</v>
      </c>
      <c r="E275" t="s">
        <v>2134</v>
      </c>
      <c r="F275">
        <v>722</v>
      </c>
      <c r="K275">
        <v>0</v>
      </c>
      <c r="L275">
        <v>465</v>
      </c>
    </row>
    <row r="276" spans="1:12" x14ac:dyDescent="0.2">
      <c r="A276" t="s">
        <v>2416</v>
      </c>
      <c r="B276">
        <v>272</v>
      </c>
      <c r="E276" t="s">
        <v>2136</v>
      </c>
      <c r="F276">
        <v>723</v>
      </c>
      <c r="K276">
        <v>0</v>
      </c>
      <c r="L276">
        <v>466</v>
      </c>
    </row>
    <row r="277" spans="1:12" x14ac:dyDescent="0.2">
      <c r="A277" t="s">
        <v>2416</v>
      </c>
      <c r="B277">
        <v>273</v>
      </c>
      <c r="E277" t="s">
        <v>2138</v>
      </c>
      <c r="F277">
        <v>724</v>
      </c>
      <c r="K277">
        <v>0</v>
      </c>
      <c r="L277">
        <v>467</v>
      </c>
    </row>
    <row r="278" spans="1:12" x14ac:dyDescent="0.2">
      <c r="A278" t="s">
        <v>2416</v>
      </c>
      <c r="B278">
        <v>274</v>
      </c>
      <c r="E278" t="s">
        <v>2140</v>
      </c>
      <c r="F278">
        <v>725</v>
      </c>
      <c r="K278">
        <v>0</v>
      </c>
      <c r="L278">
        <v>468</v>
      </c>
    </row>
    <row r="279" spans="1:12" x14ac:dyDescent="0.2">
      <c r="A279" t="s">
        <v>2416</v>
      </c>
      <c r="B279">
        <v>275</v>
      </c>
      <c r="E279" t="s">
        <v>2142</v>
      </c>
      <c r="F279">
        <v>726</v>
      </c>
      <c r="K279">
        <v>0</v>
      </c>
      <c r="L279">
        <v>469</v>
      </c>
    </row>
    <row r="280" spans="1:12" x14ac:dyDescent="0.2">
      <c r="A280" t="s">
        <v>2416</v>
      </c>
      <c r="B280">
        <v>276</v>
      </c>
      <c r="E280" t="s">
        <v>2144</v>
      </c>
      <c r="F280">
        <v>727</v>
      </c>
      <c r="K280">
        <v>0</v>
      </c>
      <c r="L280">
        <v>470</v>
      </c>
    </row>
    <row r="281" spans="1:12" x14ac:dyDescent="0.2">
      <c r="A281" t="s">
        <v>2416</v>
      </c>
      <c r="B281">
        <v>277</v>
      </c>
      <c r="E281" t="s">
        <v>2146</v>
      </c>
      <c r="F281">
        <v>728</v>
      </c>
      <c r="K281">
        <v>0</v>
      </c>
      <c r="L281">
        <v>471</v>
      </c>
    </row>
    <row r="282" spans="1:12" x14ac:dyDescent="0.2">
      <c r="A282" t="s">
        <v>2416</v>
      </c>
      <c r="B282">
        <v>278</v>
      </c>
      <c r="E282" t="s">
        <v>2148</v>
      </c>
      <c r="F282">
        <v>729</v>
      </c>
      <c r="K282">
        <v>0</v>
      </c>
      <c r="L282">
        <v>472</v>
      </c>
    </row>
    <row r="283" spans="1:12" x14ac:dyDescent="0.2">
      <c r="A283" t="s">
        <v>2416</v>
      </c>
      <c r="B283">
        <v>279</v>
      </c>
      <c r="E283" t="s">
        <v>2150</v>
      </c>
      <c r="F283">
        <v>730</v>
      </c>
      <c r="K283">
        <v>0</v>
      </c>
      <c r="L283">
        <v>473</v>
      </c>
    </row>
    <row r="284" spans="1:12" x14ac:dyDescent="0.2">
      <c r="A284" t="s">
        <v>2416</v>
      </c>
      <c r="B284">
        <v>280</v>
      </c>
      <c r="E284" t="s">
        <v>2152</v>
      </c>
      <c r="F284">
        <v>731</v>
      </c>
      <c r="K284">
        <v>-950257.56</v>
      </c>
      <c r="L284">
        <v>474</v>
      </c>
    </row>
    <row r="285" spans="1:12" x14ac:dyDescent="0.2">
      <c r="A285" t="s">
        <v>2416</v>
      </c>
      <c r="B285">
        <v>281</v>
      </c>
      <c r="E285" t="s">
        <v>2154</v>
      </c>
      <c r="F285">
        <v>732</v>
      </c>
      <c r="K285">
        <v>0</v>
      </c>
      <c r="L285">
        <v>475</v>
      </c>
    </row>
    <row r="286" spans="1:12" x14ac:dyDescent="0.2">
      <c r="A286" t="s">
        <v>2416</v>
      </c>
      <c r="B286">
        <v>282</v>
      </c>
      <c r="E286" t="s">
        <v>2156</v>
      </c>
      <c r="F286">
        <v>733</v>
      </c>
      <c r="K286">
        <v>-950257.56</v>
      </c>
      <c r="L286">
        <v>476</v>
      </c>
    </row>
    <row r="287" spans="1:12" x14ac:dyDescent="0.2">
      <c r="A287" t="s">
        <v>2416</v>
      </c>
      <c r="B287">
        <v>283</v>
      </c>
      <c r="E287" t="s">
        <v>2158</v>
      </c>
      <c r="F287">
        <v>734</v>
      </c>
      <c r="K287">
        <v>0</v>
      </c>
      <c r="L287">
        <v>477</v>
      </c>
    </row>
    <row r="288" spans="1:12" x14ac:dyDescent="0.2">
      <c r="A288" t="s">
        <v>2416</v>
      </c>
      <c r="B288">
        <v>284</v>
      </c>
      <c r="E288" t="s">
        <v>2160</v>
      </c>
      <c r="F288">
        <v>735</v>
      </c>
      <c r="K288">
        <v>0</v>
      </c>
      <c r="L288">
        <v>478</v>
      </c>
    </row>
    <row r="289" spans="1:12" x14ac:dyDescent="0.2">
      <c r="A289" t="s">
        <v>2416</v>
      </c>
      <c r="B289">
        <v>285</v>
      </c>
      <c r="E289" t="s">
        <v>2162</v>
      </c>
      <c r="F289">
        <v>736</v>
      </c>
      <c r="K289">
        <v>0</v>
      </c>
      <c r="L289">
        <v>479</v>
      </c>
    </row>
    <row r="290" spans="1:12" x14ac:dyDescent="0.2">
      <c r="A290" t="s">
        <v>2416</v>
      </c>
      <c r="B290">
        <v>286</v>
      </c>
      <c r="E290" t="s">
        <v>2164</v>
      </c>
      <c r="F290">
        <v>737</v>
      </c>
      <c r="K290">
        <v>0</v>
      </c>
      <c r="L290">
        <v>480</v>
      </c>
    </row>
    <row r="291" spans="1:12" x14ac:dyDescent="0.2">
      <c r="A291" t="s">
        <v>2416</v>
      </c>
      <c r="B291">
        <v>287</v>
      </c>
      <c r="E291" t="s">
        <v>2166</v>
      </c>
      <c r="F291">
        <v>738</v>
      </c>
      <c r="K291">
        <v>0</v>
      </c>
      <c r="L291">
        <v>481</v>
      </c>
    </row>
    <row r="292" spans="1:12" x14ac:dyDescent="0.2">
      <c r="A292" t="s">
        <v>2416</v>
      </c>
      <c r="B292">
        <v>288</v>
      </c>
      <c r="E292" t="s">
        <v>2168</v>
      </c>
      <c r="F292">
        <v>739</v>
      </c>
      <c r="K292">
        <v>0</v>
      </c>
      <c r="L292">
        <v>482</v>
      </c>
    </row>
    <row r="293" spans="1:12" x14ac:dyDescent="0.2">
      <c r="A293" t="s">
        <v>2416</v>
      </c>
      <c r="B293">
        <v>289</v>
      </c>
      <c r="E293" t="s">
        <v>2170</v>
      </c>
      <c r="F293">
        <v>740</v>
      </c>
      <c r="K293">
        <v>0</v>
      </c>
      <c r="L293">
        <v>483</v>
      </c>
    </row>
    <row r="294" spans="1:12" x14ac:dyDescent="0.2">
      <c r="A294" t="s">
        <v>2416</v>
      </c>
      <c r="B294">
        <v>290</v>
      </c>
      <c r="E294" t="s">
        <v>2172</v>
      </c>
      <c r="F294">
        <v>741</v>
      </c>
      <c r="K294">
        <v>0</v>
      </c>
      <c r="L294">
        <v>484</v>
      </c>
    </row>
    <row r="295" spans="1:12" x14ac:dyDescent="0.2">
      <c r="A295" t="s">
        <v>2416</v>
      </c>
      <c r="B295">
        <v>291</v>
      </c>
      <c r="E295" t="s">
        <v>2174</v>
      </c>
      <c r="F295">
        <v>742</v>
      </c>
      <c r="K295">
        <v>0</v>
      </c>
      <c r="L295">
        <v>485</v>
      </c>
    </row>
    <row r="296" spans="1:12" x14ac:dyDescent="0.2">
      <c r="A296" t="s">
        <v>2416</v>
      </c>
      <c r="B296">
        <v>292</v>
      </c>
      <c r="E296" t="s">
        <v>2176</v>
      </c>
      <c r="F296">
        <v>743</v>
      </c>
      <c r="K296">
        <v>0</v>
      </c>
      <c r="L296">
        <v>486</v>
      </c>
    </row>
    <row r="297" spans="1:12" x14ac:dyDescent="0.2">
      <c r="A297" t="s">
        <v>2416</v>
      </c>
      <c r="B297">
        <v>293</v>
      </c>
      <c r="E297" t="s">
        <v>2178</v>
      </c>
      <c r="F297">
        <v>744</v>
      </c>
      <c r="K297">
        <v>0</v>
      </c>
      <c r="L297">
        <v>487</v>
      </c>
    </row>
    <row r="298" spans="1:12" x14ac:dyDescent="0.2">
      <c r="A298" t="s">
        <v>2416</v>
      </c>
      <c r="B298">
        <v>294</v>
      </c>
      <c r="E298" t="s">
        <v>2180</v>
      </c>
      <c r="F298">
        <v>745</v>
      </c>
      <c r="K298">
        <v>0</v>
      </c>
      <c r="L298">
        <v>488</v>
      </c>
    </row>
    <row r="299" spans="1:12" x14ac:dyDescent="0.2">
      <c r="A299" t="s">
        <v>2416</v>
      </c>
      <c r="B299">
        <v>295</v>
      </c>
      <c r="E299" t="s">
        <v>2182</v>
      </c>
      <c r="F299">
        <v>746</v>
      </c>
      <c r="K299">
        <v>0</v>
      </c>
      <c r="L299">
        <v>489</v>
      </c>
    </row>
    <row r="300" spans="1:12" x14ac:dyDescent="0.2">
      <c r="A300" t="s">
        <v>2416</v>
      </c>
      <c r="B300">
        <v>296</v>
      </c>
      <c r="E300" t="s">
        <v>2184</v>
      </c>
      <c r="F300">
        <v>747</v>
      </c>
      <c r="K300">
        <v>0</v>
      </c>
      <c r="L300">
        <v>490</v>
      </c>
    </row>
    <row r="301" spans="1:12" x14ac:dyDescent="0.2">
      <c r="A301" t="s">
        <v>2416</v>
      </c>
      <c r="B301">
        <v>297</v>
      </c>
      <c r="E301" t="s">
        <v>2186</v>
      </c>
      <c r="F301">
        <v>748</v>
      </c>
      <c r="K301">
        <v>0</v>
      </c>
      <c r="L301">
        <v>491</v>
      </c>
    </row>
    <row r="302" spans="1:12" x14ac:dyDescent="0.2">
      <c r="A302" t="s">
        <v>2416</v>
      </c>
      <c r="B302">
        <v>298</v>
      </c>
      <c r="E302" t="s">
        <v>2188</v>
      </c>
      <c r="F302">
        <v>749</v>
      </c>
      <c r="K302">
        <v>0</v>
      </c>
      <c r="L302">
        <v>492</v>
      </c>
    </row>
    <row r="303" spans="1:12" x14ac:dyDescent="0.2">
      <c r="A303" t="s">
        <v>2416</v>
      </c>
      <c r="B303">
        <v>299</v>
      </c>
      <c r="E303" t="s">
        <v>2190</v>
      </c>
      <c r="F303">
        <v>750</v>
      </c>
      <c r="K303">
        <v>0</v>
      </c>
      <c r="L303">
        <v>493</v>
      </c>
    </row>
    <row r="304" spans="1:12" x14ac:dyDescent="0.2">
      <c r="A304" t="s">
        <v>2416</v>
      </c>
      <c r="B304">
        <v>300</v>
      </c>
      <c r="E304" t="s">
        <v>1547</v>
      </c>
      <c r="F304">
        <v>751</v>
      </c>
      <c r="K304">
        <v>0</v>
      </c>
      <c r="L304">
        <v>494</v>
      </c>
    </row>
    <row r="305" spans="1:12" x14ac:dyDescent="0.2">
      <c r="A305" t="s">
        <v>2416</v>
      </c>
      <c r="B305">
        <v>301</v>
      </c>
      <c r="E305" t="s">
        <v>2192</v>
      </c>
      <c r="F305">
        <v>752</v>
      </c>
      <c r="K305">
        <v>0</v>
      </c>
      <c r="L305">
        <v>495</v>
      </c>
    </row>
    <row r="306" spans="1:12" x14ac:dyDescent="0.2">
      <c r="A306" t="s">
        <v>116</v>
      </c>
      <c r="B306">
        <v>302</v>
      </c>
      <c r="E306" t="s">
        <v>2194</v>
      </c>
      <c r="F306">
        <v>753</v>
      </c>
      <c r="K306">
        <v>0</v>
      </c>
      <c r="L306">
        <v>496</v>
      </c>
    </row>
    <row r="307" spans="1:12" x14ac:dyDescent="0.2">
      <c r="A307" t="s">
        <v>116</v>
      </c>
      <c r="B307">
        <v>303</v>
      </c>
      <c r="E307" t="s">
        <v>2196</v>
      </c>
      <c r="F307">
        <v>754</v>
      </c>
      <c r="K307">
        <v>0</v>
      </c>
      <c r="L307">
        <v>497</v>
      </c>
    </row>
    <row r="308" spans="1:12" x14ac:dyDescent="0.2">
      <c r="A308" t="s">
        <v>116</v>
      </c>
      <c r="B308">
        <v>304</v>
      </c>
      <c r="E308" t="s">
        <v>2198</v>
      </c>
      <c r="F308">
        <v>755</v>
      </c>
      <c r="K308">
        <v>0</v>
      </c>
      <c r="L308">
        <v>498</v>
      </c>
    </row>
    <row r="309" spans="1:12" x14ac:dyDescent="0.2">
      <c r="A309" t="s">
        <v>116</v>
      </c>
      <c r="B309">
        <v>305</v>
      </c>
      <c r="E309" t="s">
        <v>2200</v>
      </c>
      <c r="F309">
        <v>756</v>
      </c>
      <c r="K309">
        <v>0</v>
      </c>
      <c r="L309">
        <v>499</v>
      </c>
    </row>
    <row r="310" spans="1:12" x14ac:dyDescent="0.2">
      <c r="A310" t="s">
        <v>116</v>
      </c>
      <c r="B310">
        <v>306</v>
      </c>
      <c r="E310" t="s">
        <v>2202</v>
      </c>
      <c r="F310">
        <v>757</v>
      </c>
      <c r="K310">
        <v>0</v>
      </c>
      <c r="L310">
        <v>500</v>
      </c>
    </row>
    <row r="311" spans="1:12" x14ac:dyDescent="0.2">
      <c r="A311" t="s">
        <v>116</v>
      </c>
      <c r="B311">
        <v>307</v>
      </c>
      <c r="E311" t="s">
        <v>2204</v>
      </c>
      <c r="F311">
        <v>758</v>
      </c>
      <c r="K311">
        <v>0</v>
      </c>
      <c r="L311">
        <v>501</v>
      </c>
    </row>
    <row r="312" spans="1:12" x14ac:dyDescent="0.2">
      <c r="A312" t="s">
        <v>116</v>
      </c>
      <c r="B312">
        <v>308</v>
      </c>
      <c r="E312" t="s">
        <v>2206</v>
      </c>
      <c r="F312">
        <v>759</v>
      </c>
      <c r="K312">
        <v>0</v>
      </c>
      <c r="L312">
        <v>502</v>
      </c>
    </row>
    <row r="313" spans="1:12" x14ac:dyDescent="0.2">
      <c r="A313" t="s">
        <v>116</v>
      </c>
      <c r="B313">
        <v>309</v>
      </c>
      <c r="E313" t="s">
        <v>2208</v>
      </c>
      <c r="F313">
        <v>760</v>
      </c>
      <c r="K313">
        <v>0</v>
      </c>
      <c r="L313">
        <v>503</v>
      </c>
    </row>
    <row r="314" spans="1:12" x14ac:dyDescent="0.2">
      <c r="A314" t="s">
        <v>116</v>
      </c>
      <c r="B314">
        <v>310</v>
      </c>
      <c r="E314" t="s">
        <v>2210</v>
      </c>
      <c r="F314">
        <v>761</v>
      </c>
      <c r="K314">
        <v>0</v>
      </c>
      <c r="L314">
        <v>504</v>
      </c>
    </row>
    <row r="315" spans="1:12" x14ac:dyDescent="0.2">
      <c r="A315" t="s">
        <v>116</v>
      </c>
      <c r="B315">
        <v>311</v>
      </c>
      <c r="E315" t="s">
        <v>2212</v>
      </c>
      <c r="F315">
        <v>762</v>
      </c>
      <c r="K315">
        <v>0</v>
      </c>
      <c r="L315">
        <v>505</v>
      </c>
    </row>
    <row r="316" spans="1:12" x14ac:dyDescent="0.2">
      <c r="A316" t="s">
        <v>116</v>
      </c>
      <c r="B316">
        <v>312</v>
      </c>
      <c r="E316" t="s">
        <v>2214</v>
      </c>
      <c r="F316">
        <v>763</v>
      </c>
      <c r="K316">
        <v>0</v>
      </c>
      <c r="L316">
        <v>506</v>
      </c>
    </row>
    <row r="317" spans="1:12" x14ac:dyDescent="0.2">
      <c r="A317" t="s">
        <v>116</v>
      </c>
      <c r="B317">
        <v>313</v>
      </c>
      <c r="E317" t="s">
        <v>2216</v>
      </c>
      <c r="F317">
        <v>764</v>
      </c>
      <c r="K317">
        <v>0</v>
      </c>
      <c r="L317">
        <v>507</v>
      </c>
    </row>
    <row r="318" spans="1:12" x14ac:dyDescent="0.2">
      <c r="A318" t="s">
        <v>116</v>
      </c>
      <c r="B318">
        <v>314</v>
      </c>
      <c r="E318" t="s">
        <v>1518</v>
      </c>
      <c r="F318">
        <v>765</v>
      </c>
      <c r="K318">
        <v>0</v>
      </c>
      <c r="L318">
        <v>508</v>
      </c>
    </row>
    <row r="319" spans="1:12" x14ac:dyDescent="0.2">
      <c r="A319" t="s">
        <v>116</v>
      </c>
      <c r="B319">
        <v>315</v>
      </c>
      <c r="E319" t="s">
        <v>2218</v>
      </c>
      <c r="F319">
        <v>766</v>
      </c>
      <c r="K319">
        <v>0</v>
      </c>
      <c r="L319">
        <v>509</v>
      </c>
    </row>
    <row r="320" spans="1:12" x14ac:dyDescent="0.2">
      <c r="A320" t="s">
        <v>116</v>
      </c>
      <c r="B320">
        <v>316</v>
      </c>
      <c r="E320" t="s">
        <v>1555</v>
      </c>
      <c r="F320">
        <v>767</v>
      </c>
      <c r="K320">
        <v>0</v>
      </c>
      <c r="L320">
        <v>510</v>
      </c>
    </row>
    <row r="321" spans="1:12" x14ac:dyDescent="0.2">
      <c r="A321" t="s">
        <v>116</v>
      </c>
      <c r="B321">
        <v>317</v>
      </c>
      <c r="E321" t="s">
        <v>2220</v>
      </c>
      <c r="F321">
        <v>768</v>
      </c>
      <c r="K321">
        <v>0</v>
      </c>
      <c r="L321">
        <v>511</v>
      </c>
    </row>
    <row r="322" spans="1:12" x14ac:dyDescent="0.2">
      <c r="A322" t="s">
        <v>116</v>
      </c>
      <c r="B322">
        <v>318</v>
      </c>
      <c r="E322" t="s">
        <v>1571</v>
      </c>
      <c r="F322">
        <v>769</v>
      </c>
      <c r="K322">
        <v>0</v>
      </c>
      <c r="L322">
        <v>512</v>
      </c>
    </row>
    <row r="323" spans="1:12" x14ac:dyDescent="0.2">
      <c r="A323" t="s">
        <v>116</v>
      </c>
      <c r="B323">
        <v>319</v>
      </c>
      <c r="E323" t="s">
        <v>2222</v>
      </c>
      <c r="F323">
        <v>770</v>
      </c>
      <c r="K323">
        <v>0</v>
      </c>
      <c r="L323">
        <v>513</v>
      </c>
    </row>
    <row r="324" spans="1:12" x14ac:dyDescent="0.2">
      <c r="A324" t="s">
        <v>116</v>
      </c>
      <c r="B324">
        <v>320</v>
      </c>
      <c r="E324" t="s">
        <v>2224</v>
      </c>
      <c r="F324">
        <v>771</v>
      </c>
      <c r="K324">
        <v>0</v>
      </c>
      <c r="L324">
        <v>514</v>
      </c>
    </row>
    <row r="325" spans="1:12" x14ac:dyDescent="0.2">
      <c r="A325" t="s">
        <v>116</v>
      </c>
      <c r="B325">
        <v>321</v>
      </c>
      <c r="E325" t="s">
        <v>2226</v>
      </c>
      <c r="F325">
        <v>772</v>
      </c>
      <c r="K325">
        <v>0</v>
      </c>
      <c r="L325">
        <v>515</v>
      </c>
    </row>
    <row r="326" spans="1:12" x14ac:dyDescent="0.2">
      <c r="A326" t="s">
        <v>116</v>
      </c>
      <c r="B326">
        <v>322</v>
      </c>
      <c r="E326" t="s">
        <v>2228</v>
      </c>
      <c r="F326">
        <v>773</v>
      </c>
      <c r="K326">
        <v>0</v>
      </c>
      <c r="L326">
        <v>516</v>
      </c>
    </row>
    <row r="327" spans="1:12" x14ac:dyDescent="0.2">
      <c r="A327" t="s">
        <v>116</v>
      </c>
      <c r="B327">
        <v>323</v>
      </c>
      <c r="E327" t="s">
        <v>2230</v>
      </c>
      <c r="F327">
        <v>774</v>
      </c>
      <c r="K327">
        <v>0</v>
      </c>
      <c r="L327">
        <v>517</v>
      </c>
    </row>
    <row r="328" spans="1:12" x14ac:dyDescent="0.2">
      <c r="A328" t="s">
        <v>587</v>
      </c>
      <c r="B328">
        <v>324</v>
      </c>
      <c r="E328" t="s">
        <v>2232</v>
      </c>
      <c r="F328">
        <v>775</v>
      </c>
      <c r="K328">
        <v>0</v>
      </c>
      <c r="L328">
        <v>518</v>
      </c>
    </row>
    <row r="329" spans="1:12" x14ac:dyDescent="0.2">
      <c r="A329" t="s">
        <v>587</v>
      </c>
      <c r="B329">
        <v>325</v>
      </c>
      <c r="E329" t="s">
        <v>1512</v>
      </c>
      <c r="F329">
        <v>776</v>
      </c>
      <c r="K329">
        <v>-372956.55</v>
      </c>
      <c r="L329">
        <v>519</v>
      </c>
    </row>
    <row r="330" spans="1:12" x14ac:dyDescent="0.2">
      <c r="A330" t="s">
        <v>587</v>
      </c>
      <c r="B330">
        <v>326</v>
      </c>
      <c r="E330" t="s">
        <v>2234</v>
      </c>
      <c r="F330">
        <v>777</v>
      </c>
      <c r="K330">
        <v>0</v>
      </c>
      <c r="L330">
        <v>520</v>
      </c>
    </row>
    <row r="331" spans="1:12" x14ac:dyDescent="0.2">
      <c r="A331" t="s">
        <v>587</v>
      </c>
      <c r="B331">
        <v>327</v>
      </c>
      <c r="E331" t="s">
        <v>2236</v>
      </c>
      <c r="F331">
        <v>778</v>
      </c>
      <c r="K331">
        <v>0</v>
      </c>
      <c r="L331">
        <v>521</v>
      </c>
    </row>
    <row r="332" spans="1:12" x14ac:dyDescent="0.2">
      <c r="A332" t="s">
        <v>587</v>
      </c>
      <c r="B332">
        <v>328</v>
      </c>
      <c r="E332" t="s">
        <v>2238</v>
      </c>
      <c r="F332">
        <v>779</v>
      </c>
      <c r="K332">
        <v>0</v>
      </c>
      <c r="L332">
        <v>522</v>
      </c>
    </row>
    <row r="333" spans="1:12" x14ac:dyDescent="0.2">
      <c r="A333" t="s">
        <v>587</v>
      </c>
      <c r="B333">
        <v>329</v>
      </c>
      <c r="E333" t="s">
        <v>2240</v>
      </c>
      <c r="F333">
        <v>780</v>
      </c>
      <c r="K333">
        <v>0</v>
      </c>
      <c r="L333">
        <v>523</v>
      </c>
    </row>
    <row r="334" spans="1:12" x14ac:dyDescent="0.2">
      <c r="A334" t="s">
        <v>587</v>
      </c>
      <c r="B334">
        <v>330</v>
      </c>
      <c r="E334" t="s">
        <v>2242</v>
      </c>
      <c r="F334">
        <v>781</v>
      </c>
      <c r="K334">
        <v>0</v>
      </c>
      <c r="L334">
        <v>524</v>
      </c>
    </row>
    <row r="335" spans="1:12" x14ac:dyDescent="0.2">
      <c r="A335" t="s">
        <v>587</v>
      </c>
      <c r="B335">
        <v>331</v>
      </c>
      <c r="E335" t="s">
        <v>2244</v>
      </c>
      <c r="F335">
        <v>782</v>
      </c>
      <c r="K335">
        <v>0</v>
      </c>
      <c r="L335">
        <v>525</v>
      </c>
    </row>
    <row r="336" spans="1:12" x14ac:dyDescent="0.2">
      <c r="A336" t="s">
        <v>587</v>
      </c>
      <c r="B336">
        <v>332</v>
      </c>
      <c r="E336" t="s">
        <v>1524</v>
      </c>
      <c r="F336">
        <v>783</v>
      </c>
      <c r="K336">
        <v>0</v>
      </c>
      <c r="L336">
        <v>526</v>
      </c>
    </row>
    <row r="337" spans="1:12" x14ac:dyDescent="0.2">
      <c r="A337" t="s">
        <v>587</v>
      </c>
      <c r="B337">
        <v>333</v>
      </c>
      <c r="E337" t="s">
        <v>1600</v>
      </c>
      <c r="F337">
        <v>784</v>
      </c>
      <c r="K337">
        <v>0</v>
      </c>
      <c r="L337">
        <v>527</v>
      </c>
    </row>
    <row r="338" spans="1:12" x14ac:dyDescent="0.2">
      <c r="A338" t="s">
        <v>587</v>
      </c>
      <c r="B338">
        <v>334</v>
      </c>
      <c r="E338" t="s">
        <v>2246</v>
      </c>
      <c r="F338">
        <v>785</v>
      </c>
      <c r="K338">
        <v>0</v>
      </c>
      <c r="L338">
        <v>528</v>
      </c>
    </row>
    <row r="339" spans="1:12" x14ac:dyDescent="0.2">
      <c r="A339" t="s">
        <v>587</v>
      </c>
      <c r="B339">
        <v>335</v>
      </c>
      <c r="E339" t="s">
        <v>1570</v>
      </c>
      <c r="F339">
        <v>786</v>
      </c>
      <c r="K339">
        <v>0</v>
      </c>
      <c r="L339">
        <v>529</v>
      </c>
    </row>
    <row r="340" spans="1:12" x14ac:dyDescent="0.2">
      <c r="A340" t="s">
        <v>587</v>
      </c>
      <c r="B340">
        <v>336</v>
      </c>
      <c r="E340" t="s">
        <v>2248</v>
      </c>
      <c r="F340">
        <v>787</v>
      </c>
      <c r="K340">
        <v>-372956.55</v>
      </c>
      <c r="L340">
        <v>530</v>
      </c>
    </row>
    <row r="341" spans="1:12" x14ac:dyDescent="0.2">
      <c r="A341" t="s">
        <v>587</v>
      </c>
      <c r="B341">
        <v>337</v>
      </c>
      <c r="E341" t="s">
        <v>1519</v>
      </c>
      <c r="F341">
        <v>788</v>
      </c>
      <c r="K341">
        <v>0</v>
      </c>
      <c r="L341">
        <v>531</v>
      </c>
    </row>
    <row r="342" spans="1:12" x14ac:dyDescent="0.2">
      <c r="A342" t="s">
        <v>587</v>
      </c>
      <c r="B342">
        <v>338</v>
      </c>
      <c r="E342" t="s">
        <v>1556</v>
      </c>
      <c r="F342">
        <v>789</v>
      </c>
      <c r="K342">
        <v>-372956.55</v>
      </c>
      <c r="L342">
        <v>532</v>
      </c>
    </row>
    <row r="343" spans="1:12" x14ac:dyDescent="0.2">
      <c r="A343" t="s">
        <v>587</v>
      </c>
      <c r="B343">
        <v>339</v>
      </c>
      <c r="E343" t="s">
        <v>1604</v>
      </c>
      <c r="F343">
        <v>790</v>
      </c>
      <c r="K343">
        <v>0</v>
      </c>
      <c r="L343">
        <v>533</v>
      </c>
    </row>
    <row r="344" spans="1:12" x14ac:dyDescent="0.2">
      <c r="A344" t="s">
        <v>587</v>
      </c>
      <c r="B344">
        <v>340</v>
      </c>
      <c r="E344" t="s">
        <v>1557</v>
      </c>
      <c r="F344">
        <v>791</v>
      </c>
      <c r="K344">
        <v>0</v>
      </c>
      <c r="L344">
        <v>534</v>
      </c>
    </row>
    <row r="345" spans="1:12" x14ac:dyDescent="0.2">
      <c r="A345" t="s">
        <v>587</v>
      </c>
      <c r="B345">
        <v>341</v>
      </c>
      <c r="E345" t="s">
        <v>1562</v>
      </c>
      <c r="F345">
        <v>792</v>
      </c>
      <c r="K345">
        <v>0</v>
      </c>
      <c r="L345">
        <v>535</v>
      </c>
    </row>
    <row r="346" spans="1:12" x14ac:dyDescent="0.2">
      <c r="A346" t="s">
        <v>587</v>
      </c>
      <c r="B346">
        <v>342</v>
      </c>
      <c r="E346" t="s">
        <v>1514</v>
      </c>
      <c r="F346">
        <v>793</v>
      </c>
      <c r="K346">
        <v>0</v>
      </c>
      <c r="L346">
        <v>536</v>
      </c>
    </row>
    <row r="347" spans="1:12" x14ac:dyDescent="0.2">
      <c r="A347" t="s">
        <v>587</v>
      </c>
      <c r="B347">
        <v>343</v>
      </c>
      <c r="E347" t="s">
        <v>1525</v>
      </c>
      <c r="F347">
        <v>794</v>
      </c>
      <c r="K347">
        <v>0</v>
      </c>
      <c r="L347">
        <v>537</v>
      </c>
    </row>
    <row r="348" spans="1:12" x14ac:dyDescent="0.2">
      <c r="A348" t="s">
        <v>587</v>
      </c>
      <c r="B348">
        <v>344</v>
      </c>
      <c r="E348" t="s">
        <v>2250</v>
      </c>
      <c r="F348">
        <v>795</v>
      </c>
      <c r="K348">
        <v>0</v>
      </c>
      <c r="L348">
        <v>538</v>
      </c>
    </row>
    <row r="349" spans="1:12" x14ac:dyDescent="0.2">
      <c r="A349" t="s">
        <v>587</v>
      </c>
      <c r="B349">
        <v>345</v>
      </c>
      <c r="E349" t="s">
        <v>1558</v>
      </c>
      <c r="F349">
        <v>796</v>
      </c>
      <c r="K349">
        <v>0</v>
      </c>
      <c r="L349">
        <v>539</v>
      </c>
    </row>
    <row r="350" spans="1:12" x14ac:dyDescent="0.2">
      <c r="A350" t="s">
        <v>587</v>
      </c>
      <c r="B350">
        <v>346</v>
      </c>
      <c r="E350" t="s">
        <v>1526</v>
      </c>
      <c r="F350">
        <v>797</v>
      </c>
      <c r="K350">
        <v>0</v>
      </c>
      <c r="L350">
        <v>540</v>
      </c>
    </row>
    <row r="351" spans="1:12" x14ac:dyDescent="0.2">
      <c r="A351" t="s">
        <v>587</v>
      </c>
      <c r="B351">
        <v>347</v>
      </c>
      <c r="E351" t="s">
        <v>1528</v>
      </c>
      <c r="F351">
        <v>798</v>
      </c>
      <c r="K351">
        <v>0</v>
      </c>
      <c r="L351">
        <v>541</v>
      </c>
    </row>
    <row r="352" spans="1:12" x14ac:dyDescent="0.2">
      <c r="A352" t="s">
        <v>587</v>
      </c>
      <c r="B352">
        <v>348</v>
      </c>
      <c r="E352" t="s">
        <v>1559</v>
      </c>
      <c r="F352">
        <v>799</v>
      </c>
      <c r="K352">
        <v>0</v>
      </c>
      <c r="L352">
        <v>542</v>
      </c>
    </row>
    <row r="353" spans="1:12" x14ac:dyDescent="0.2">
      <c r="A353" t="s">
        <v>587</v>
      </c>
      <c r="B353">
        <v>349</v>
      </c>
      <c r="E353" t="s">
        <v>1529</v>
      </c>
      <c r="F353">
        <v>800</v>
      </c>
      <c r="K353">
        <v>0</v>
      </c>
      <c r="L353">
        <v>543</v>
      </c>
    </row>
    <row r="354" spans="1:12" x14ac:dyDescent="0.2">
      <c r="A354" t="s">
        <v>587</v>
      </c>
      <c r="B354">
        <v>350</v>
      </c>
      <c r="E354" t="s">
        <v>1560</v>
      </c>
      <c r="F354">
        <v>801</v>
      </c>
      <c r="K354">
        <v>0</v>
      </c>
      <c r="L354">
        <v>544</v>
      </c>
    </row>
    <row r="355" spans="1:12" x14ac:dyDescent="0.2">
      <c r="A355" t="s">
        <v>587</v>
      </c>
      <c r="B355">
        <v>351</v>
      </c>
      <c r="E355" t="s">
        <v>1515</v>
      </c>
      <c r="F355">
        <v>802</v>
      </c>
      <c r="K355">
        <v>0</v>
      </c>
      <c r="L355">
        <v>545</v>
      </c>
    </row>
    <row r="356" spans="1:12" x14ac:dyDescent="0.2">
      <c r="A356" t="s">
        <v>587</v>
      </c>
      <c r="B356">
        <v>352</v>
      </c>
      <c r="E356" t="s">
        <v>2252</v>
      </c>
      <c r="F356">
        <v>803</v>
      </c>
      <c r="K356">
        <v>0</v>
      </c>
      <c r="L356">
        <v>546</v>
      </c>
    </row>
    <row r="357" spans="1:12" x14ac:dyDescent="0.2">
      <c r="A357" t="s">
        <v>587</v>
      </c>
      <c r="B357">
        <v>353</v>
      </c>
      <c r="E357" t="s">
        <v>2254</v>
      </c>
      <c r="F357">
        <v>804</v>
      </c>
      <c r="K357">
        <v>0</v>
      </c>
      <c r="L357">
        <v>547</v>
      </c>
    </row>
    <row r="358" spans="1:12" x14ac:dyDescent="0.2">
      <c r="A358" t="s">
        <v>587</v>
      </c>
      <c r="B358">
        <v>354</v>
      </c>
      <c r="E358" t="s">
        <v>1565</v>
      </c>
      <c r="F358">
        <v>805</v>
      </c>
      <c r="K358">
        <v>0</v>
      </c>
      <c r="L358">
        <v>548</v>
      </c>
    </row>
    <row r="359" spans="1:12" x14ac:dyDescent="0.2">
      <c r="A359" t="s">
        <v>587</v>
      </c>
      <c r="B359">
        <v>355</v>
      </c>
      <c r="E359" t="s">
        <v>1561</v>
      </c>
      <c r="F359">
        <v>806</v>
      </c>
      <c r="K359">
        <v>0</v>
      </c>
      <c r="L359">
        <v>549</v>
      </c>
    </row>
    <row r="360" spans="1:12" x14ac:dyDescent="0.2">
      <c r="A360" t="s">
        <v>587</v>
      </c>
      <c r="B360">
        <v>356</v>
      </c>
      <c r="E360" t="s">
        <v>2256</v>
      </c>
      <c r="F360">
        <v>807</v>
      </c>
      <c r="K360">
        <v>0</v>
      </c>
      <c r="L360">
        <v>550</v>
      </c>
    </row>
    <row r="361" spans="1:12" x14ac:dyDescent="0.2">
      <c r="A361" t="s">
        <v>587</v>
      </c>
      <c r="B361">
        <v>357</v>
      </c>
      <c r="E361" t="s">
        <v>2258</v>
      </c>
      <c r="F361">
        <v>808</v>
      </c>
      <c r="K361">
        <v>0</v>
      </c>
      <c r="L361">
        <v>551</v>
      </c>
    </row>
    <row r="362" spans="1:12" x14ac:dyDescent="0.2">
      <c r="A362" t="s">
        <v>587</v>
      </c>
      <c r="B362">
        <v>358</v>
      </c>
      <c r="E362" t="s">
        <v>2260</v>
      </c>
      <c r="F362">
        <v>809</v>
      </c>
      <c r="K362">
        <v>0</v>
      </c>
      <c r="L362">
        <v>552</v>
      </c>
    </row>
    <row r="363" spans="1:12" x14ac:dyDescent="0.2">
      <c r="A363" t="s">
        <v>587</v>
      </c>
      <c r="B363">
        <v>359</v>
      </c>
      <c r="E363" t="s">
        <v>1711</v>
      </c>
      <c r="F363">
        <v>810</v>
      </c>
      <c r="K363">
        <v>0</v>
      </c>
      <c r="L363">
        <v>553</v>
      </c>
    </row>
    <row r="364" spans="1:12" x14ac:dyDescent="0.2">
      <c r="A364" t="s">
        <v>587</v>
      </c>
      <c r="B364">
        <v>360</v>
      </c>
      <c r="E364" t="s">
        <v>2262</v>
      </c>
      <c r="F364">
        <v>811</v>
      </c>
      <c r="K364">
        <v>0</v>
      </c>
      <c r="L364">
        <v>554</v>
      </c>
    </row>
    <row r="365" spans="1:12" x14ac:dyDescent="0.2">
      <c r="A365" t="s">
        <v>587</v>
      </c>
      <c r="B365">
        <v>361</v>
      </c>
      <c r="E365" t="s">
        <v>2264</v>
      </c>
      <c r="F365">
        <v>812</v>
      </c>
      <c r="K365">
        <v>0</v>
      </c>
      <c r="L365">
        <v>555</v>
      </c>
    </row>
    <row r="366" spans="1:12" x14ac:dyDescent="0.2">
      <c r="A366" t="s">
        <v>587</v>
      </c>
      <c r="B366">
        <v>362</v>
      </c>
      <c r="E366" t="s">
        <v>1520</v>
      </c>
      <c r="F366">
        <v>813</v>
      </c>
      <c r="K366">
        <v>0</v>
      </c>
      <c r="L366">
        <v>556</v>
      </c>
    </row>
    <row r="367" spans="1:12" x14ac:dyDescent="0.2">
      <c r="A367" t="s">
        <v>587</v>
      </c>
      <c r="B367">
        <v>363</v>
      </c>
      <c r="E367" t="s">
        <v>2266</v>
      </c>
      <c r="F367">
        <v>814</v>
      </c>
      <c r="K367">
        <v>0</v>
      </c>
      <c r="L367">
        <v>557</v>
      </c>
    </row>
    <row r="368" spans="1:12" x14ac:dyDescent="0.2">
      <c r="A368" t="s">
        <v>587</v>
      </c>
      <c r="B368">
        <v>364</v>
      </c>
      <c r="E368" t="s">
        <v>1594</v>
      </c>
      <c r="F368">
        <v>815</v>
      </c>
      <c r="K368">
        <v>0</v>
      </c>
      <c r="L368">
        <v>558</v>
      </c>
    </row>
    <row r="369" spans="1:12" x14ac:dyDescent="0.2">
      <c r="A369" t="s">
        <v>587</v>
      </c>
      <c r="B369">
        <v>365</v>
      </c>
      <c r="E369" t="s">
        <v>1595</v>
      </c>
      <c r="F369">
        <v>816</v>
      </c>
      <c r="K369">
        <v>0</v>
      </c>
      <c r="L369">
        <v>559</v>
      </c>
    </row>
    <row r="370" spans="1:12" x14ac:dyDescent="0.2">
      <c r="A370" t="s">
        <v>587</v>
      </c>
      <c r="B370">
        <v>366</v>
      </c>
      <c r="E370" t="s">
        <v>2268</v>
      </c>
      <c r="F370">
        <v>817</v>
      </c>
      <c r="K370">
        <v>0</v>
      </c>
      <c r="L370">
        <v>560</v>
      </c>
    </row>
    <row r="371" spans="1:12" x14ac:dyDescent="0.2">
      <c r="A371" t="s">
        <v>587</v>
      </c>
      <c r="B371">
        <v>367</v>
      </c>
      <c r="E371" t="s">
        <v>1530</v>
      </c>
      <c r="F371">
        <v>818</v>
      </c>
      <c r="K371">
        <v>-64757.29</v>
      </c>
      <c r="L371">
        <v>561</v>
      </c>
    </row>
    <row r="372" spans="1:12" x14ac:dyDescent="0.2">
      <c r="A372" t="s">
        <v>587</v>
      </c>
      <c r="B372">
        <v>368</v>
      </c>
      <c r="E372" t="s">
        <v>1531</v>
      </c>
      <c r="F372">
        <v>819</v>
      </c>
      <c r="K372">
        <v>0</v>
      </c>
      <c r="L372">
        <v>562</v>
      </c>
    </row>
    <row r="373" spans="1:12" x14ac:dyDescent="0.2">
      <c r="A373" t="s">
        <v>587</v>
      </c>
      <c r="B373">
        <v>369</v>
      </c>
      <c r="E373" t="s">
        <v>1568</v>
      </c>
      <c r="F373">
        <v>820</v>
      </c>
      <c r="K373">
        <v>0</v>
      </c>
      <c r="L373">
        <v>563</v>
      </c>
    </row>
    <row r="374" spans="1:12" x14ac:dyDescent="0.2">
      <c r="A374" t="s">
        <v>587</v>
      </c>
      <c r="B374">
        <v>370</v>
      </c>
      <c r="E374" t="s">
        <v>2270</v>
      </c>
      <c r="F374">
        <v>821</v>
      </c>
      <c r="K374">
        <v>0</v>
      </c>
      <c r="L374">
        <v>564</v>
      </c>
    </row>
    <row r="375" spans="1:12" x14ac:dyDescent="0.2">
      <c r="A375" t="s">
        <v>587</v>
      </c>
      <c r="B375">
        <v>371</v>
      </c>
      <c r="E375" t="s">
        <v>2272</v>
      </c>
      <c r="F375">
        <v>822</v>
      </c>
      <c r="K375">
        <v>0</v>
      </c>
      <c r="L375">
        <v>565</v>
      </c>
    </row>
    <row r="376" spans="1:12" x14ac:dyDescent="0.2">
      <c r="A376" t="s">
        <v>587</v>
      </c>
      <c r="B376">
        <v>372</v>
      </c>
      <c r="E376" t="s">
        <v>2274</v>
      </c>
      <c r="F376">
        <v>823</v>
      </c>
      <c r="K376">
        <v>0</v>
      </c>
      <c r="L376">
        <v>566</v>
      </c>
    </row>
    <row r="377" spans="1:12" x14ac:dyDescent="0.2">
      <c r="A377" t="s">
        <v>587</v>
      </c>
      <c r="B377">
        <v>373</v>
      </c>
      <c r="E377" t="s">
        <v>2276</v>
      </c>
      <c r="F377">
        <v>824</v>
      </c>
      <c r="K377">
        <v>0</v>
      </c>
      <c r="L377">
        <v>567</v>
      </c>
    </row>
    <row r="378" spans="1:12" x14ac:dyDescent="0.2">
      <c r="A378" t="s">
        <v>587</v>
      </c>
      <c r="B378">
        <v>374</v>
      </c>
      <c r="E378" t="s">
        <v>2278</v>
      </c>
      <c r="F378">
        <v>825</v>
      </c>
      <c r="K378">
        <v>0</v>
      </c>
      <c r="L378">
        <v>568</v>
      </c>
    </row>
    <row r="379" spans="1:12" x14ac:dyDescent="0.2">
      <c r="A379" t="s">
        <v>587</v>
      </c>
      <c r="B379">
        <v>375</v>
      </c>
      <c r="E379" t="s">
        <v>2280</v>
      </c>
      <c r="F379">
        <v>826</v>
      </c>
      <c r="K379">
        <v>0</v>
      </c>
      <c r="L379">
        <v>569</v>
      </c>
    </row>
    <row r="380" spans="1:12" x14ac:dyDescent="0.2">
      <c r="A380" t="s">
        <v>587</v>
      </c>
      <c r="B380">
        <v>376</v>
      </c>
      <c r="E380" t="s">
        <v>2282</v>
      </c>
      <c r="F380">
        <v>827</v>
      </c>
      <c r="K380">
        <v>0</v>
      </c>
      <c r="L380">
        <v>570</v>
      </c>
    </row>
    <row r="381" spans="1:12" x14ac:dyDescent="0.2">
      <c r="A381" t="s">
        <v>587</v>
      </c>
      <c r="B381">
        <v>377</v>
      </c>
      <c r="E381" t="s">
        <v>2284</v>
      </c>
      <c r="F381">
        <v>828</v>
      </c>
      <c r="K381">
        <v>0</v>
      </c>
      <c r="L381">
        <v>571</v>
      </c>
    </row>
    <row r="382" spans="1:12" x14ac:dyDescent="0.2">
      <c r="A382" t="s">
        <v>587</v>
      </c>
      <c r="B382">
        <v>378</v>
      </c>
      <c r="E382" t="s">
        <v>2286</v>
      </c>
      <c r="F382">
        <v>829</v>
      </c>
      <c r="K382">
        <v>-64757.29</v>
      </c>
      <c r="L382">
        <v>572</v>
      </c>
    </row>
    <row r="383" spans="1:12" x14ac:dyDescent="0.2">
      <c r="A383" t="s">
        <v>587</v>
      </c>
      <c r="B383">
        <v>379</v>
      </c>
      <c r="E383" t="s">
        <v>2288</v>
      </c>
      <c r="F383">
        <v>830</v>
      </c>
      <c r="K383">
        <v>0</v>
      </c>
      <c r="L383">
        <v>573</v>
      </c>
    </row>
    <row r="384" spans="1:12" x14ac:dyDescent="0.2">
      <c r="A384" t="s">
        <v>587</v>
      </c>
      <c r="B384">
        <v>380</v>
      </c>
      <c r="E384" t="s">
        <v>2290</v>
      </c>
      <c r="F384">
        <v>831</v>
      </c>
      <c r="K384">
        <v>-64757.29</v>
      </c>
      <c r="L384">
        <v>574</v>
      </c>
    </row>
    <row r="385" spans="1:12" x14ac:dyDescent="0.2">
      <c r="A385" t="s">
        <v>587</v>
      </c>
      <c r="B385">
        <v>381</v>
      </c>
      <c r="E385" t="s">
        <v>2292</v>
      </c>
      <c r="F385">
        <v>832</v>
      </c>
      <c r="K385">
        <v>0</v>
      </c>
      <c r="L385">
        <v>575</v>
      </c>
    </row>
    <row r="386" spans="1:12" x14ac:dyDescent="0.2">
      <c r="A386" t="s">
        <v>587</v>
      </c>
      <c r="B386">
        <v>382</v>
      </c>
      <c r="E386" t="s">
        <v>2294</v>
      </c>
      <c r="F386">
        <v>833</v>
      </c>
      <c r="K386">
        <v>0</v>
      </c>
      <c r="L386">
        <v>576</v>
      </c>
    </row>
    <row r="387" spans="1:12" x14ac:dyDescent="0.2">
      <c r="A387" t="s">
        <v>587</v>
      </c>
      <c r="B387">
        <v>383</v>
      </c>
      <c r="E387" t="s">
        <v>2296</v>
      </c>
      <c r="F387">
        <v>834</v>
      </c>
      <c r="K387">
        <v>0</v>
      </c>
      <c r="L387">
        <v>577</v>
      </c>
    </row>
    <row r="388" spans="1:12" x14ac:dyDescent="0.2">
      <c r="A388" t="s">
        <v>587</v>
      </c>
      <c r="B388">
        <v>384</v>
      </c>
      <c r="E388" t="s">
        <v>2298</v>
      </c>
      <c r="F388">
        <v>835</v>
      </c>
      <c r="K388">
        <v>0</v>
      </c>
      <c r="L388">
        <v>578</v>
      </c>
    </row>
    <row r="389" spans="1:12" x14ac:dyDescent="0.2">
      <c r="A389" t="s">
        <v>587</v>
      </c>
      <c r="B389">
        <v>385</v>
      </c>
      <c r="E389" t="s">
        <v>2300</v>
      </c>
      <c r="F389">
        <v>836</v>
      </c>
      <c r="K389">
        <v>0</v>
      </c>
      <c r="L389">
        <v>579</v>
      </c>
    </row>
    <row r="390" spans="1:12" x14ac:dyDescent="0.2">
      <c r="A390" t="s">
        <v>587</v>
      </c>
      <c r="B390">
        <v>386</v>
      </c>
      <c r="E390" t="s">
        <v>2302</v>
      </c>
      <c r="F390">
        <v>837</v>
      </c>
      <c r="K390">
        <v>0</v>
      </c>
      <c r="L390">
        <v>580</v>
      </c>
    </row>
    <row r="391" spans="1:12" x14ac:dyDescent="0.2">
      <c r="A391" t="s">
        <v>587</v>
      </c>
      <c r="B391">
        <v>387</v>
      </c>
      <c r="E391" t="s">
        <v>2304</v>
      </c>
      <c r="F391">
        <v>838</v>
      </c>
      <c r="K391">
        <v>0</v>
      </c>
      <c r="L391">
        <v>581</v>
      </c>
    </row>
    <row r="392" spans="1:12" x14ac:dyDescent="0.2">
      <c r="A392" t="s">
        <v>587</v>
      </c>
      <c r="B392">
        <v>388</v>
      </c>
      <c r="E392" t="s">
        <v>2306</v>
      </c>
      <c r="F392">
        <v>839</v>
      </c>
      <c r="K392">
        <v>0</v>
      </c>
      <c r="L392">
        <v>582</v>
      </c>
    </row>
    <row r="393" spans="1:12" x14ac:dyDescent="0.2">
      <c r="A393" t="s">
        <v>587</v>
      </c>
      <c r="B393">
        <v>389</v>
      </c>
      <c r="E393" t="s">
        <v>2308</v>
      </c>
      <c r="F393">
        <v>840</v>
      </c>
      <c r="K393">
        <v>0</v>
      </c>
      <c r="L393">
        <v>583</v>
      </c>
    </row>
    <row r="394" spans="1:12" x14ac:dyDescent="0.2">
      <c r="A394" t="s">
        <v>587</v>
      </c>
      <c r="B394">
        <v>390</v>
      </c>
      <c r="E394" t="s">
        <v>2310</v>
      </c>
      <c r="F394">
        <v>841</v>
      </c>
      <c r="K394">
        <v>0</v>
      </c>
      <c r="L394">
        <v>584</v>
      </c>
    </row>
    <row r="395" spans="1:12" x14ac:dyDescent="0.2">
      <c r="A395" t="s">
        <v>587</v>
      </c>
      <c r="B395">
        <v>391</v>
      </c>
      <c r="E395" t="s">
        <v>2312</v>
      </c>
      <c r="F395">
        <v>842</v>
      </c>
      <c r="K395">
        <v>0</v>
      </c>
      <c r="L395">
        <v>585</v>
      </c>
    </row>
    <row r="396" spans="1:12" x14ac:dyDescent="0.2">
      <c r="A396" t="s">
        <v>587</v>
      </c>
      <c r="B396">
        <v>392</v>
      </c>
      <c r="E396" t="s">
        <v>2314</v>
      </c>
      <c r="F396">
        <v>843</v>
      </c>
      <c r="K396">
        <v>0</v>
      </c>
      <c r="L396">
        <v>586</v>
      </c>
    </row>
    <row r="397" spans="1:12" x14ac:dyDescent="0.2">
      <c r="A397" t="s">
        <v>587</v>
      </c>
      <c r="B397">
        <v>393</v>
      </c>
      <c r="E397" t="s">
        <v>2316</v>
      </c>
      <c r="F397">
        <v>844</v>
      </c>
      <c r="K397">
        <v>0</v>
      </c>
      <c r="L397">
        <v>587</v>
      </c>
    </row>
    <row r="398" spans="1:12" x14ac:dyDescent="0.2">
      <c r="A398" t="s">
        <v>587</v>
      </c>
      <c r="B398">
        <v>394</v>
      </c>
      <c r="E398" t="s">
        <v>2318</v>
      </c>
      <c r="F398">
        <v>845</v>
      </c>
      <c r="K398">
        <v>0</v>
      </c>
      <c r="L398">
        <v>588</v>
      </c>
    </row>
    <row r="399" spans="1:12" x14ac:dyDescent="0.2">
      <c r="A399" t="s">
        <v>587</v>
      </c>
      <c r="B399">
        <v>395</v>
      </c>
      <c r="E399" t="s">
        <v>2320</v>
      </c>
      <c r="F399">
        <v>846</v>
      </c>
      <c r="K399">
        <v>89690.7</v>
      </c>
      <c r="L399">
        <v>589</v>
      </c>
    </row>
    <row r="400" spans="1:12" x14ac:dyDescent="0.2">
      <c r="A400" t="s">
        <v>587</v>
      </c>
      <c r="B400">
        <v>396</v>
      </c>
      <c r="E400" t="s">
        <v>2322</v>
      </c>
      <c r="F400">
        <v>847</v>
      </c>
      <c r="K400">
        <v>0</v>
      </c>
      <c r="L400">
        <v>590</v>
      </c>
    </row>
    <row r="401" spans="1:12" x14ac:dyDescent="0.2">
      <c r="A401" t="s">
        <v>587</v>
      </c>
      <c r="B401">
        <v>397</v>
      </c>
      <c r="E401" t="s">
        <v>2324</v>
      </c>
      <c r="F401">
        <v>848</v>
      </c>
      <c r="K401">
        <v>0</v>
      </c>
      <c r="L401">
        <v>591</v>
      </c>
    </row>
    <row r="402" spans="1:12" x14ac:dyDescent="0.2">
      <c r="A402" t="s">
        <v>587</v>
      </c>
      <c r="B402">
        <v>398</v>
      </c>
      <c r="E402" t="s">
        <v>2326</v>
      </c>
      <c r="F402">
        <v>849</v>
      </c>
      <c r="K402">
        <v>0</v>
      </c>
      <c r="L402">
        <v>592</v>
      </c>
    </row>
    <row r="403" spans="1:12" x14ac:dyDescent="0.2">
      <c r="A403" t="s">
        <v>587</v>
      </c>
      <c r="B403">
        <v>399</v>
      </c>
      <c r="E403" t="s">
        <v>2328</v>
      </c>
      <c r="F403">
        <v>850</v>
      </c>
      <c r="K403">
        <v>0</v>
      </c>
      <c r="L403">
        <v>593</v>
      </c>
    </row>
    <row r="404" spans="1:12" x14ac:dyDescent="0.2">
      <c r="A404" t="s">
        <v>587</v>
      </c>
      <c r="B404">
        <v>400</v>
      </c>
      <c r="E404" t="s">
        <v>2330</v>
      </c>
      <c r="F404">
        <v>851</v>
      </c>
      <c r="K404">
        <v>0</v>
      </c>
      <c r="L404">
        <v>594</v>
      </c>
    </row>
    <row r="405" spans="1:12" x14ac:dyDescent="0.2">
      <c r="A405" t="s">
        <v>587</v>
      </c>
      <c r="B405">
        <v>401</v>
      </c>
      <c r="E405" t="s">
        <v>2332</v>
      </c>
      <c r="F405">
        <v>852</v>
      </c>
      <c r="K405">
        <v>0</v>
      </c>
      <c r="L405">
        <v>595</v>
      </c>
    </row>
    <row r="406" spans="1:12" x14ac:dyDescent="0.2">
      <c r="A406" t="s">
        <v>587</v>
      </c>
      <c r="B406">
        <v>402</v>
      </c>
      <c r="E406" t="s">
        <v>2334</v>
      </c>
      <c r="F406">
        <v>853</v>
      </c>
      <c r="K406">
        <v>0</v>
      </c>
      <c r="L406">
        <v>596</v>
      </c>
    </row>
    <row r="407" spans="1:12" x14ac:dyDescent="0.2">
      <c r="A407" t="s">
        <v>587</v>
      </c>
      <c r="B407">
        <v>403</v>
      </c>
      <c r="E407" t="s">
        <v>2336</v>
      </c>
      <c r="F407">
        <v>854</v>
      </c>
      <c r="K407">
        <v>0</v>
      </c>
      <c r="L407">
        <v>597</v>
      </c>
    </row>
    <row r="408" spans="1:12" x14ac:dyDescent="0.2">
      <c r="A408" t="s">
        <v>587</v>
      </c>
      <c r="B408">
        <v>404</v>
      </c>
      <c r="E408" t="s">
        <v>2338</v>
      </c>
      <c r="F408">
        <v>855</v>
      </c>
      <c r="K408">
        <v>0</v>
      </c>
      <c r="L408">
        <v>598</v>
      </c>
    </row>
    <row r="409" spans="1:12" x14ac:dyDescent="0.2">
      <c r="A409" t="s">
        <v>587</v>
      </c>
      <c r="B409">
        <v>405</v>
      </c>
      <c r="E409" t="s">
        <v>2340</v>
      </c>
      <c r="F409">
        <v>856</v>
      </c>
      <c r="K409">
        <v>0</v>
      </c>
      <c r="L409">
        <v>599</v>
      </c>
    </row>
    <row r="410" spans="1:12" x14ac:dyDescent="0.2">
      <c r="A410" t="s">
        <v>587</v>
      </c>
      <c r="B410">
        <v>406</v>
      </c>
      <c r="E410" t="s">
        <v>2342</v>
      </c>
      <c r="F410">
        <v>857</v>
      </c>
      <c r="K410">
        <v>89690.7</v>
      </c>
      <c r="L410">
        <v>600</v>
      </c>
    </row>
    <row r="411" spans="1:12" x14ac:dyDescent="0.2">
      <c r="A411" t="s">
        <v>587</v>
      </c>
      <c r="B411">
        <v>407</v>
      </c>
      <c r="E411" t="s">
        <v>2344</v>
      </c>
      <c r="F411">
        <v>858</v>
      </c>
      <c r="K411">
        <v>0</v>
      </c>
      <c r="L411">
        <v>601</v>
      </c>
    </row>
    <row r="412" spans="1:12" x14ac:dyDescent="0.2">
      <c r="A412" t="s">
        <v>587</v>
      </c>
      <c r="B412">
        <v>408</v>
      </c>
      <c r="E412" t="s">
        <v>2346</v>
      </c>
      <c r="F412">
        <v>859</v>
      </c>
      <c r="K412">
        <v>89690.7</v>
      </c>
      <c r="L412">
        <v>602</v>
      </c>
    </row>
    <row r="413" spans="1:12" x14ac:dyDescent="0.2">
      <c r="A413" t="s">
        <v>587</v>
      </c>
      <c r="B413">
        <v>409</v>
      </c>
      <c r="E413" t="s">
        <v>2348</v>
      </c>
      <c r="F413">
        <v>860</v>
      </c>
      <c r="K413">
        <v>0</v>
      </c>
      <c r="L413">
        <v>603</v>
      </c>
    </row>
    <row r="414" spans="1:12" x14ac:dyDescent="0.2">
      <c r="A414" t="s">
        <v>587</v>
      </c>
      <c r="B414">
        <v>410</v>
      </c>
      <c r="E414" t="s">
        <v>2350</v>
      </c>
      <c r="F414">
        <v>861</v>
      </c>
      <c r="K414">
        <v>0</v>
      </c>
      <c r="L414">
        <v>604</v>
      </c>
    </row>
    <row r="415" spans="1:12" x14ac:dyDescent="0.2">
      <c r="A415" t="s">
        <v>587</v>
      </c>
      <c r="B415">
        <v>411</v>
      </c>
      <c r="E415" t="s">
        <v>2352</v>
      </c>
      <c r="F415">
        <v>862</v>
      </c>
      <c r="K415">
        <v>0</v>
      </c>
      <c r="L415">
        <v>605</v>
      </c>
    </row>
    <row r="416" spans="1:12" x14ac:dyDescent="0.2">
      <c r="A416" t="s">
        <v>587</v>
      </c>
      <c r="B416">
        <v>412</v>
      </c>
      <c r="E416" t="s">
        <v>2354</v>
      </c>
      <c r="F416">
        <v>863</v>
      </c>
      <c r="K416">
        <v>0</v>
      </c>
      <c r="L416">
        <v>606</v>
      </c>
    </row>
    <row r="417" spans="1:12" x14ac:dyDescent="0.2">
      <c r="A417" t="s">
        <v>587</v>
      </c>
      <c r="B417">
        <v>413</v>
      </c>
      <c r="E417" t="s">
        <v>2356</v>
      </c>
      <c r="F417">
        <v>864</v>
      </c>
      <c r="K417">
        <v>0</v>
      </c>
      <c r="L417">
        <v>607</v>
      </c>
    </row>
    <row r="418" spans="1:12" x14ac:dyDescent="0.2">
      <c r="A418" t="s">
        <v>587</v>
      </c>
      <c r="B418">
        <v>414</v>
      </c>
      <c r="E418" t="s">
        <v>1522</v>
      </c>
      <c r="F418">
        <v>865</v>
      </c>
      <c r="K418">
        <v>0</v>
      </c>
      <c r="L418">
        <v>608</v>
      </c>
    </row>
    <row r="419" spans="1:12" x14ac:dyDescent="0.2">
      <c r="A419" t="s">
        <v>587</v>
      </c>
      <c r="B419">
        <v>415</v>
      </c>
      <c r="E419" t="s">
        <v>1597</v>
      </c>
      <c r="F419">
        <v>866</v>
      </c>
      <c r="K419">
        <v>0</v>
      </c>
      <c r="L419">
        <v>609</v>
      </c>
    </row>
    <row r="420" spans="1:12" x14ac:dyDescent="0.2">
      <c r="A420" t="s">
        <v>587</v>
      </c>
      <c r="B420">
        <v>416</v>
      </c>
      <c r="E420" t="s">
        <v>1573</v>
      </c>
      <c r="F420">
        <v>867</v>
      </c>
      <c r="K420">
        <v>0</v>
      </c>
      <c r="L420">
        <v>610</v>
      </c>
    </row>
    <row r="421" spans="1:12" x14ac:dyDescent="0.2">
      <c r="A421" t="s">
        <v>587</v>
      </c>
      <c r="B421">
        <v>417</v>
      </c>
      <c r="E421" t="s">
        <v>2358</v>
      </c>
      <c r="F421">
        <v>868</v>
      </c>
      <c r="K421">
        <v>0</v>
      </c>
      <c r="L421">
        <v>611</v>
      </c>
    </row>
    <row r="422" spans="1:12" x14ac:dyDescent="0.2">
      <c r="A422" t="s">
        <v>587</v>
      </c>
      <c r="B422">
        <v>418</v>
      </c>
      <c r="E422" t="s">
        <v>1602</v>
      </c>
      <c r="F422">
        <v>869</v>
      </c>
      <c r="K422">
        <v>0</v>
      </c>
      <c r="L422">
        <v>612</v>
      </c>
    </row>
    <row r="423" spans="1:12" x14ac:dyDescent="0.2">
      <c r="A423" t="s">
        <v>587</v>
      </c>
      <c r="B423">
        <v>419</v>
      </c>
      <c r="E423" t="s">
        <v>1603</v>
      </c>
      <c r="F423">
        <v>870</v>
      </c>
      <c r="K423">
        <v>0</v>
      </c>
      <c r="L423">
        <v>613</v>
      </c>
    </row>
    <row r="424" spans="1:12" x14ac:dyDescent="0.2">
      <c r="A424" t="s">
        <v>587</v>
      </c>
      <c r="B424">
        <v>420</v>
      </c>
      <c r="E424" t="s">
        <v>1566</v>
      </c>
      <c r="F424">
        <v>871</v>
      </c>
      <c r="K424">
        <v>0</v>
      </c>
      <c r="L424">
        <v>614</v>
      </c>
    </row>
    <row r="425" spans="1:12" x14ac:dyDescent="0.2">
      <c r="A425" t="s">
        <v>587</v>
      </c>
      <c r="B425">
        <v>421</v>
      </c>
      <c r="E425" t="s">
        <v>1513</v>
      </c>
      <c r="F425">
        <v>872</v>
      </c>
      <c r="K425">
        <v>0</v>
      </c>
      <c r="L425">
        <v>615</v>
      </c>
    </row>
    <row r="426" spans="1:12" x14ac:dyDescent="0.2">
      <c r="A426" t="s">
        <v>587</v>
      </c>
      <c r="B426">
        <v>422</v>
      </c>
      <c r="E426" t="s">
        <v>2360</v>
      </c>
      <c r="F426">
        <v>873</v>
      </c>
      <c r="K426">
        <v>0</v>
      </c>
      <c r="L426">
        <v>616</v>
      </c>
    </row>
    <row r="427" spans="1:12" x14ac:dyDescent="0.2">
      <c r="A427" t="s">
        <v>587</v>
      </c>
      <c r="B427">
        <v>423</v>
      </c>
      <c r="E427" t="s">
        <v>1521</v>
      </c>
      <c r="F427">
        <v>874</v>
      </c>
      <c r="K427">
        <v>0</v>
      </c>
      <c r="L427">
        <v>617</v>
      </c>
    </row>
    <row r="428" spans="1:12" x14ac:dyDescent="0.2">
      <c r="A428" t="s">
        <v>587</v>
      </c>
      <c r="B428">
        <v>424</v>
      </c>
      <c r="E428" t="s">
        <v>2362</v>
      </c>
      <c r="F428">
        <v>875</v>
      </c>
      <c r="K428">
        <v>0</v>
      </c>
      <c r="L428">
        <v>618</v>
      </c>
    </row>
    <row r="429" spans="1:12" x14ac:dyDescent="0.2">
      <c r="A429" t="s">
        <v>587</v>
      </c>
      <c r="B429">
        <v>425</v>
      </c>
      <c r="E429" t="s">
        <v>2364</v>
      </c>
      <c r="F429">
        <v>876</v>
      </c>
      <c r="K429">
        <v>0</v>
      </c>
      <c r="L429">
        <v>619</v>
      </c>
    </row>
    <row r="430" spans="1:12" x14ac:dyDescent="0.2">
      <c r="A430" t="s">
        <v>587</v>
      </c>
      <c r="B430">
        <v>426</v>
      </c>
      <c r="E430" t="s">
        <v>2366</v>
      </c>
      <c r="F430">
        <v>877</v>
      </c>
      <c r="K430">
        <v>0</v>
      </c>
      <c r="L430">
        <v>620</v>
      </c>
    </row>
    <row r="431" spans="1:12" x14ac:dyDescent="0.2">
      <c r="A431" t="s">
        <v>587</v>
      </c>
      <c r="B431">
        <v>427</v>
      </c>
      <c r="E431" t="s">
        <v>2368</v>
      </c>
      <c r="F431">
        <v>878</v>
      </c>
      <c r="K431">
        <v>0</v>
      </c>
      <c r="L431">
        <v>621</v>
      </c>
    </row>
    <row r="432" spans="1:12" x14ac:dyDescent="0.2">
      <c r="A432" t="s">
        <v>587</v>
      </c>
      <c r="B432">
        <v>428</v>
      </c>
      <c r="E432" t="s">
        <v>2369</v>
      </c>
      <c r="F432">
        <v>879</v>
      </c>
      <c r="K432">
        <v>0</v>
      </c>
      <c r="L432">
        <v>622</v>
      </c>
    </row>
    <row r="433" spans="1:12" x14ac:dyDescent="0.2">
      <c r="A433" t="s">
        <v>587</v>
      </c>
      <c r="B433">
        <v>429</v>
      </c>
      <c r="E433" t="s">
        <v>2371</v>
      </c>
      <c r="F433">
        <v>880</v>
      </c>
      <c r="K433">
        <v>0</v>
      </c>
      <c r="L433">
        <v>623</v>
      </c>
    </row>
    <row r="434" spans="1:12" x14ac:dyDescent="0.2">
      <c r="A434" t="s">
        <v>587</v>
      </c>
      <c r="B434">
        <v>430</v>
      </c>
      <c r="E434" t="s">
        <v>2373</v>
      </c>
      <c r="F434">
        <v>881</v>
      </c>
      <c r="K434">
        <v>0</v>
      </c>
      <c r="L434">
        <v>624</v>
      </c>
    </row>
    <row r="435" spans="1:12" x14ac:dyDescent="0.2">
      <c r="A435" t="s">
        <v>587</v>
      </c>
      <c r="B435">
        <v>431</v>
      </c>
      <c r="E435" t="s">
        <v>2375</v>
      </c>
      <c r="F435">
        <v>882</v>
      </c>
      <c r="K435">
        <v>0</v>
      </c>
      <c r="L435">
        <v>625</v>
      </c>
    </row>
    <row r="436" spans="1:12" x14ac:dyDescent="0.2">
      <c r="A436" t="s">
        <v>587</v>
      </c>
      <c r="B436">
        <v>432</v>
      </c>
      <c r="E436" t="s">
        <v>2377</v>
      </c>
      <c r="F436">
        <v>883</v>
      </c>
      <c r="K436">
        <v>0</v>
      </c>
      <c r="L436">
        <v>626</v>
      </c>
    </row>
    <row r="437" spans="1:12" x14ac:dyDescent="0.2">
      <c r="A437" t="s">
        <v>587</v>
      </c>
      <c r="B437">
        <v>433</v>
      </c>
      <c r="E437" t="s">
        <v>2379</v>
      </c>
      <c r="F437">
        <v>884</v>
      </c>
      <c r="K437">
        <v>0</v>
      </c>
      <c r="L437">
        <v>627</v>
      </c>
    </row>
    <row r="438" spans="1:12" x14ac:dyDescent="0.2">
      <c r="A438" t="s">
        <v>587</v>
      </c>
      <c r="B438">
        <v>434</v>
      </c>
      <c r="E438" t="s">
        <v>2381</v>
      </c>
      <c r="F438">
        <v>885</v>
      </c>
      <c r="K438">
        <v>0</v>
      </c>
      <c r="L438">
        <v>628</v>
      </c>
    </row>
    <row r="439" spans="1:12" x14ac:dyDescent="0.2">
      <c r="A439" t="s">
        <v>587</v>
      </c>
      <c r="B439">
        <v>435</v>
      </c>
      <c r="E439" t="s">
        <v>2383</v>
      </c>
      <c r="F439">
        <v>886</v>
      </c>
      <c r="K439">
        <v>0</v>
      </c>
      <c r="L439">
        <v>629</v>
      </c>
    </row>
    <row r="440" spans="1:12" x14ac:dyDescent="0.2">
      <c r="A440" t="s">
        <v>587</v>
      </c>
      <c r="B440">
        <v>436</v>
      </c>
      <c r="E440" t="s">
        <v>2385</v>
      </c>
      <c r="F440">
        <v>887</v>
      </c>
      <c r="K440">
        <v>0</v>
      </c>
      <c r="L440">
        <v>630</v>
      </c>
    </row>
    <row r="441" spans="1:12" x14ac:dyDescent="0.2">
      <c r="A441" t="s">
        <v>587</v>
      </c>
      <c r="B441">
        <v>437</v>
      </c>
      <c r="E441" t="s">
        <v>2387</v>
      </c>
      <c r="F441">
        <v>888</v>
      </c>
      <c r="K441">
        <v>-507681.28000000003</v>
      </c>
      <c r="L441">
        <v>631</v>
      </c>
    </row>
    <row r="442" spans="1:12" x14ac:dyDescent="0.2">
      <c r="A442" t="s">
        <v>587</v>
      </c>
      <c r="B442">
        <v>438</v>
      </c>
      <c r="E442" t="s">
        <v>2389</v>
      </c>
      <c r="F442">
        <v>889</v>
      </c>
      <c r="K442">
        <v>0</v>
      </c>
      <c r="L442">
        <v>632</v>
      </c>
    </row>
    <row r="443" spans="1:12" x14ac:dyDescent="0.2">
      <c r="A443" t="s">
        <v>587</v>
      </c>
      <c r="B443">
        <v>439</v>
      </c>
      <c r="E443" t="s">
        <v>2391</v>
      </c>
      <c r="F443">
        <v>890</v>
      </c>
      <c r="K443">
        <v>0</v>
      </c>
      <c r="L443">
        <v>633</v>
      </c>
    </row>
    <row r="444" spans="1:12" x14ac:dyDescent="0.2">
      <c r="A444" t="s">
        <v>587</v>
      </c>
      <c r="B444">
        <v>440</v>
      </c>
      <c r="E444" t="s">
        <v>2393</v>
      </c>
      <c r="F444">
        <v>891</v>
      </c>
      <c r="K444">
        <v>0</v>
      </c>
      <c r="L444">
        <v>634</v>
      </c>
    </row>
    <row r="445" spans="1:12" x14ac:dyDescent="0.2">
      <c r="A445" t="s">
        <v>587</v>
      </c>
      <c r="B445">
        <v>441</v>
      </c>
      <c r="E445" t="s">
        <v>2395</v>
      </c>
      <c r="F445">
        <v>892</v>
      </c>
      <c r="K445">
        <v>0</v>
      </c>
      <c r="L445">
        <v>635</v>
      </c>
    </row>
    <row r="446" spans="1:12" x14ac:dyDescent="0.2">
      <c r="A446" t="s">
        <v>587</v>
      </c>
      <c r="B446">
        <v>442</v>
      </c>
      <c r="E446" t="s">
        <v>1596</v>
      </c>
      <c r="F446">
        <v>893</v>
      </c>
      <c r="K446">
        <v>0</v>
      </c>
      <c r="L446">
        <v>636</v>
      </c>
    </row>
    <row r="447" spans="1:12" x14ac:dyDescent="0.2">
      <c r="A447" t="s">
        <v>587</v>
      </c>
      <c r="B447">
        <v>443</v>
      </c>
      <c r="E447" t="s">
        <v>2397</v>
      </c>
      <c r="F447">
        <v>894</v>
      </c>
      <c r="K447">
        <v>0</v>
      </c>
      <c r="L447">
        <v>637</v>
      </c>
    </row>
    <row r="448" spans="1:12" x14ac:dyDescent="0.2">
      <c r="A448" t="s">
        <v>587</v>
      </c>
      <c r="B448">
        <v>444</v>
      </c>
      <c r="E448" t="s">
        <v>2399</v>
      </c>
      <c r="F448">
        <v>895</v>
      </c>
      <c r="K448">
        <v>0</v>
      </c>
      <c r="L448">
        <v>638</v>
      </c>
    </row>
    <row r="449" spans="1:12" x14ac:dyDescent="0.2">
      <c r="A449" t="s">
        <v>587</v>
      </c>
      <c r="B449">
        <v>445</v>
      </c>
      <c r="E449" t="s">
        <v>2401</v>
      </c>
      <c r="F449">
        <v>896</v>
      </c>
      <c r="K449">
        <v>0</v>
      </c>
      <c r="L449">
        <v>639</v>
      </c>
    </row>
    <row r="450" spans="1:12" x14ac:dyDescent="0.2">
      <c r="A450" t="s">
        <v>587</v>
      </c>
      <c r="B450">
        <v>446</v>
      </c>
      <c r="E450" t="s">
        <v>1548</v>
      </c>
      <c r="F450">
        <v>897</v>
      </c>
      <c r="K450">
        <v>0</v>
      </c>
      <c r="L450">
        <v>640</v>
      </c>
    </row>
    <row r="451" spans="1:12" x14ac:dyDescent="0.2">
      <c r="E451" t="s">
        <v>2403</v>
      </c>
      <c r="F451">
        <v>898</v>
      </c>
      <c r="K451">
        <v>0</v>
      </c>
      <c r="L451">
        <v>641</v>
      </c>
    </row>
    <row r="452" spans="1:12" x14ac:dyDescent="0.2">
      <c r="E452" t="s">
        <v>2405</v>
      </c>
      <c r="F452">
        <v>899</v>
      </c>
      <c r="K452">
        <v>-507681.28000000003</v>
      </c>
      <c r="L452">
        <v>642</v>
      </c>
    </row>
    <row r="453" spans="1:12" x14ac:dyDescent="0.2">
      <c r="E453" t="s">
        <v>2407</v>
      </c>
      <c r="F453">
        <v>900</v>
      </c>
      <c r="K453">
        <v>0</v>
      </c>
      <c r="L453">
        <v>643</v>
      </c>
    </row>
    <row r="454" spans="1:12" x14ac:dyDescent="0.2">
      <c r="E454" t="s">
        <v>1523</v>
      </c>
      <c r="F454">
        <v>901</v>
      </c>
      <c r="K454">
        <v>-507681.28000000003</v>
      </c>
      <c r="L454">
        <v>644</v>
      </c>
    </row>
    <row r="455" spans="1:12" x14ac:dyDescent="0.2">
      <c r="E455" t="s">
        <v>1598</v>
      </c>
      <c r="F455">
        <v>902</v>
      </c>
      <c r="K455">
        <v>-9020516.5199999996</v>
      </c>
      <c r="L455">
        <v>645</v>
      </c>
    </row>
    <row r="456" spans="1:12" x14ac:dyDescent="0.2">
      <c r="E456" t="s">
        <v>2409</v>
      </c>
      <c r="F456">
        <v>903</v>
      </c>
      <c r="K456">
        <v>0</v>
      </c>
      <c r="L456">
        <v>646</v>
      </c>
    </row>
    <row r="457" spans="1:12" x14ac:dyDescent="0.2">
      <c r="E457" t="s">
        <v>2411</v>
      </c>
      <c r="F457">
        <v>904</v>
      </c>
      <c r="K457">
        <v>0</v>
      </c>
      <c r="L457">
        <v>647</v>
      </c>
    </row>
    <row r="458" spans="1:12" x14ac:dyDescent="0.2">
      <c r="E458" t="s">
        <v>2413</v>
      </c>
      <c r="F458">
        <v>905</v>
      </c>
      <c r="K458">
        <v>0</v>
      </c>
      <c r="L458">
        <v>648</v>
      </c>
    </row>
    <row r="459" spans="1:12" x14ac:dyDescent="0.2">
      <c r="E459" t="s">
        <v>2457</v>
      </c>
      <c r="F459">
        <v>906</v>
      </c>
      <c r="K459">
        <v>0</v>
      </c>
      <c r="L459">
        <v>649</v>
      </c>
    </row>
    <row r="460" spans="1:12" x14ac:dyDescent="0.2">
      <c r="E460" t="s">
        <v>2472</v>
      </c>
      <c r="F460">
        <v>907</v>
      </c>
      <c r="K460">
        <v>0</v>
      </c>
      <c r="L460">
        <v>650</v>
      </c>
    </row>
    <row r="461" spans="1:12" x14ac:dyDescent="0.2">
      <c r="E461" t="s">
        <v>1717</v>
      </c>
      <c r="F461">
        <v>908</v>
      </c>
      <c r="K461">
        <v>0</v>
      </c>
      <c r="L461">
        <v>651</v>
      </c>
    </row>
    <row r="462" spans="1:12" x14ac:dyDescent="0.2">
      <c r="E462" t="s">
        <v>1679</v>
      </c>
      <c r="F462">
        <v>909</v>
      </c>
      <c r="K462">
        <v>0</v>
      </c>
      <c r="L462">
        <v>652</v>
      </c>
    </row>
    <row r="463" spans="1:12" x14ac:dyDescent="0.2">
      <c r="E463" t="s">
        <v>1719</v>
      </c>
      <c r="F463">
        <v>910</v>
      </c>
      <c r="K463">
        <v>0</v>
      </c>
      <c r="L463">
        <v>653</v>
      </c>
    </row>
    <row r="464" spans="1:12" x14ac:dyDescent="0.2">
      <c r="E464" t="s">
        <v>1721</v>
      </c>
      <c r="F464">
        <v>911</v>
      </c>
      <c r="K464">
        <v>0</v>
      </c>
      <c r="L464">
        <v>654</v>
      </c>
    </row>
    <row r="465" spans="5:12" x14ac:dyDescent="0.2">
      <c r="E465" t="s">
        <v>1723</v>
      </c>
      <c r="F465">
        <v>912</v>
      </c>
      <c r="K465">
        <v>0</v>
      </c>
      <c r="L465">
        <v>655</v>
      </c>
    </row>
    <row r="466" spans="5:12" x14ac:dyDescent="0.2">
      <c r="E466" t="s">
        <v>1725</v>
      </c>
      <c r="F466">
        <v>913</v>
      </c>
      <c r="K466">
        <v>-9020516.5199999996</v>
      </c>
      <c r="L466">
        <v>656</v>
      </c>
    </row>
    <row r="467" spans="5:12" x14ac:dyDescent="0.2">
      <c r="E467" t="s">
        <v>1727</v>
      </c>
      <c r="F467">
        <v>914</v>
      </c>
      <c r="K467">
        <v>0</v>
      </c>
      <c r="L467">
        <v>657</v>
      </c>
    </row>
    <row r="468" spans="5:12" x14ac:dyDescent="0.2">
      <c r="E468" t="s">
        <v>1729</v>
      </c>
      <c r="F468">
        <v>915</v>
      </c>
      <c r="K468">
        <v>-9020516.5199999996</v>
      </c>
      <c r="L468">
        <v>658</v>
      </c>
    </row>
    <row r="469" spans="5:12" x14ac:dyDescent="0.2">
      <c r="E469" t="s">
        <v>1731</v>
      </c>
      <c r="F469">
        <v>916</v>
      </c>
      <c r="K469">
        <v>0</v>
      </c>
      <c r="L469">
        <v>659</v>
      </c>
    </row>
    <row r="470" spans="5:12" x14ac:dyDescent="0.2">
      <c r="E470" t="s">
        <v>1733</v>
      </c>
      <c r="F470">
        <v>917</v>
      </c>
      <c r="K470">
        <v>0</v>
      </c>
      <c r="L470">
        <v>660</v>
      </c>
    </row>
    <row r="471" spans="5:12" x14ac:dyDescent="0.2">
      <c r="E471" t="s">
        <v>1735</v>
      </c>
      <c r="F471">
        <v>918</v>
      </c>
      <c r="K471">
        <v>0</v>
      </c>
      <c r="L471">
        <v>661</v>
      </c>
    </row>
    <row r="472" spans="5:12" x14ac:dyDescent="0.2">
      <c r="E472" t="s">
        <v>1737</v>
      </c>
      <c r="F472">
        <v>919</v>
      </c>
      <c r="K472">
        <v>0</v>
      </c>
      <c r="L472">
        <v>662</v>
      </c>
    </row>
    <row r="473" spans="5:12" x14ac:dyDescent="0.2">
      <c r="E473" t="s">
        <v>1739</v>
      </c>
      <c r="F473">
        <v>920</v>
      </c>
      <c r="K473">
        <v>0</v>
      </c>
      <c r="L473">
        <v>663</v>
      </c>
    </row>
    <row r="474" spans="5:12" x14ac:dyDescent="0.2">
      <c r="E474" t="s">
        <v>1741</v>
      </c>
      <c r="F474">
        <v>921</v>
      </c>
      <c r="K474">
        <v>0</v>
      </c>
      <c r="L474">
        <v>664</v>
      </c>
    </row>
    <row r="475" spans="5:12" x14ac:dyDescent="0.2">
      <c r="E475" t="s">
        <v>1743</v>
      </c>
      <c r="F475">
        <v>922</v>
      </c>
      <c r="K475">
        <v>0</v>
      </c>
      <c r="L475">
        <v>665</v>
      </c>
    </row>
    <row r="476" spans="5:12" x14ac:dyDescent="0.2">
      <c r="E476" t="s">
        <v>1613</v>
      </c>
      <c r="F476">
        <v>923</v>
      </c>
      <c r="K476">
        <v>0</v>
      </c>
      <c r="L476">
        <v>666</v>
      </c>
    </row>
    <row r="477" spans="5:12" x14ac:dyDescent="0.2">
      <c r="E477" t="s">
        <v>1745</v>
      </c>
      <c r="F477">
        <v>924</v>
      </c>
      <c r="K477">
        <v>0</v>
      </c>
      <c r="L477">
        <v>667</v>
      </c>
    </row>
    <row r="478" spans="5:12" x14ac:dyDescent="0.2">
      <c r="E478" t="s">
        <v>1747</v>
      </c>
      <c r="F478">
        <v>925</v>
      </c>
      <c r="K478">
        <v>0</v>
      </c>
      <c r="L478">
        <v>668</v>
      </c>
    </row>
    <row r="479" spans="5:12" x14ac:dyDescent="0.2">
      <c r="E479" t="s">
        <v>1749</v>
      </c>
      <c r="F479">
        <v>926</v>
      </c>
      <c r="K479">
        <v>0</v>
      </c>
      <c r="L479">
        <v>669</v>
      </c>
    </row>
    <row r="480" spans="5:12" x14ac:dyDescent="0.2">
      <c r="E480" t="s">
        <v>1751</v>
      </c>
      <c r="F480">
        <v>927</v>
      </c>
      <c r="K480">
        <v>0</v>
      </c>
      <c r="L480">
        <v>670</v>
      </c>
    </row>
    <row r="481" spans="5:12" x14ac:dyDescent="0.2">
      <c r="E481" t="s">
        <v>1753</v>
      </c>
      <c r="F481">
        <v>928</v>
      </c>
      <c r="K481">
        <v>0</v>
      </c>
      <c r="L481">
        <v>671</v>
      </c>
    </row>
    <row r="482" spans="5:12" x14ac:dyDescent="0.2">
      <c r="E482" t="s">
        <v>1755</v>
      </c>
      <c r="F482">
        <v>929</v>
      </c>
      <c r="K482">
        <v>0</v>
      </c>
      <c r="L482">
        <v>672</v>
      </c>
    </row>
    <row r="483" spans="5:12" x14ac:dyDescent="0.2">
      <c r="E483" t="s">
        <v>1639</v>
      </c>
      <c r="F483">
        <v>930</v>
      </c>
      <c r="K483">
        <v>0</v>
      </c>
      <c r="L483">
        <v>673</v>
      </c>
    </row>
    <row r="484" spans="5:12" x14ac:dyDescent="0.2">
      <c r="E484" t="s">
        <v>1757</v>
      </c>
      <c r="F484">
        <v>931</v>
      </c>
      <c r="K484">
        <v>0</v>
      </c>
      <c r="L484">
        <v>674</v>
      </c>
    </row>
    <row r="485" spans="5:12" x14ac:dyDescent="0.2">
      <c r="E485" t="s">
        <v>1759</v>
      </c>
      <c r="F485">
        <v>932</v>
      </c>
      <c r="K485">
        <v>0</v>
      </c>
      <c r="L485">
        <v>675</v>
      </c>
    </row>
    <row r="486" spans="5:12" x14ac:dyDescent="0.2">
      <c r="E486" t="s">
        <v>1761</v>
      </c>
      <c r="F486">
        <v>933</v>
      </c>
      <c r="K486">
        <v>0</v>
      </c>
      <c r="L486">
        <v>676</v>
      </c>
    </row>
    <row r="487" spans="5:12" x14ac:dyDescent="0.2">
      <c r="E487" t="s">
        <v>1763</v>
      </c>
      <c r="F487">
        <v>934</v>
      </c>
      <c r="K487">
        <v>0</v>
      </c>
      <c r="L487">
        <v>677</v>
      </c>
    </row>
    <row r="488" spans="5:12" x14ac:dyDescent="0.2">
      <c r="E488" t="s">
        <v>1765</v>
      </c>
      <c r="F488">
        <v>935</v>
      </c>
      <c r="K488">
        <v>0</v>
      </c>
      <c r="L488">
        <v>678</v>
      </c>
    </row>
    <row r="489" spans="5:12" x14ac:dyDescent="0.2">
      <c r="E489" t="s">
        <v>1767</v>
      </c>
      <c r="F489">
        <v>936</v>
      </c>
      <c r="K489">
        <v>0</v>
      </c>
      <c r="L489">
        <v>679</v>
      </c>
    </row>
    <row r="490" spans="5:12" x14ac:dyDescent="0.2">
      <c r="E490" t="s">
        <v>1769</v>
      </c>
      <c r="F490">
        <v>937</v>
      </c>
      <c r="K490">
        <v>0</v>
      </c>
      <c r="L490">
        <v>680</v>
      </c>
    </row>
    <row r="491" spans="5:12" x14ac:dyDescent="0.2">
      <c r="E491" t="s">
        <v>1771</v>
      </c>
      <c r="F491">
        <v>938</v>
      </c>
      <c r="K491">
        <v>0</v>
      </c>
      <c r="L491">
        <v>681</v>
      </c>
    </row>
    <row r="492" spans="5:12" x14ac:dyDescent="0.2">
      <c r="E492" t="s">
        <v>1773</v>
      </c>
      <c r="F492">
        <v>939</v>
      </c>
      <c r="K492">
        <v>0</v>
      </c>
      <c r="L492">
        <v>682</v>
      </c>
    </row>
    <row r="493" spans="5:12" x14ac:dyDescent="0.2">
      <c r="E493" t="s">
        <v>1775</v>
      </c>
      <c r="F493">
        <v>940</v>
      </c>
      <c r="K493">
        <v>0</v>
      </c>
      <c r="L493">
        <v>683</v>
      </c>
    </row>
    <row r="494" spans="5:12" x14ac:dyDescent="0.2">
      <c r="E494" t="s">
        <v>1777</v>
      </c>
      <c r="F494">
        <v>941</v>
      </c>
      <c r="K494">
        <v>0</v>
      </c>
      <c r="L494">
        <v>684</v>
      </c>
    </row>
    <row r="495" spans="5:12" x14ac:dyDescent="0.2">
      <c r="E495" t="s">
        <v>1779</v>
      </c>
      <c r="F495">
        <v>942</v>
      </c>
      <c r="K495">
        <v>0</v>
      </c>
      <c r="L495">
        <v>685</v>
      </c>
    </row>
    <row r="496" spans="5:12" x14ac:dyDescent="0.2">
      <c r="E496" t="s">
        <v>1781</v>
      </c>
      <c r="F496">
        <v>943</v>
      </c>
      <c r="K496">
        <v>0</v>
      </c>
      <c r="L496">
        <v>686</v>
      </c>
    </row>
    <row r="497" spans="5:12" x14ac:dyDescent="0.2">
      <c r="E497" t="s">
        <v>1783</v>
      </c>
      <c r="F497">
        <v>944</v>
      </c>
      <c r="K497">
        <v>0</v>
      </c>
      <c r="L497">
        <v>687</v>
      </c>
    </row>
    <row r="498" spans="5:12" x14ac:dyDescent="0.2">
      <c r="E498" t="s">
        <v>1785</v>
      </c>
      <c r="F498">
        <v>945</v>
      </c>
      <c r="K498">
        <v>0</v>
      </c>
      <c r="L498">
        <v>688</v>
      </c>
    </row>
    <row r="499" spans="5:12" x14ac:dyDescent="0.2">
      <c r="E499" t="s">
        <v>1787</v>
      </c>
      <c r="F499">
        <v>946</v>
      </c>
      <c r="K499">
        <v>0</v>
      </c>
      <c r="L499">
        <v>689</v>
      </c>
    </row>
    <row r="500" spans="5:12" x14ac:dyDescent="0.2">
      <c r="E500" t="s">
        <v>1789</v>
      </c>
      <c r="F500">
        <v>947</v>
      </c>
      <c r="K500">
        <v>0</v>
      </c>
      <c r="L500">
        <v>690</v>
      </c>
    </row>
    <row r="501" spans="5:12" x14ac:dyDescent="0.2">
      <c r="E501" t="s">
        <v>1791</v>
      </c>
      <c r="F501">
        <v>948</v>
      </c>
      <c r="K501">
        <v>0</v>
      </c>
      <c r="L501">
        <v>691</v>
      </c>
    </row>
    <row r="502" spans="5:12" x14ac:dyDescent="0.2">
      <c r="E502" t="s">
        <v>1793</v>
      </c>
      <c r="F502">
        <v>949</v>
      </c>
      <c r="K502">
        <v>0</v>
      </c>
      <c r="L502">
        <v>692</v>
      </c>
    </row>
    <row r="503" spans="5:12" x14ac:dyDescent="0.2">
      <c r="E503" t="s">
        <v>1795</v>
      </c>
      <c r="F503">
        <v>950</v>
      </c>
      <c r="K503">
        <v>0</v>
      </c>
      <c r="L503">
        <v>693</v>
      </c>
    </row>
    <row r="504" spans="5:12" x14ac:dyDescent="0.2">
      <c r="E504" t="s">
        <v>1797</v>
      </c>
      <c r="F504">
        <v>951</v>
      </c>
      <c r="K504">
        <v>0</v>
      </c>
      <c r="L504">
        <v>694</v>
      </c>
    </row>
    <row r="505" spans="5:12" x14ac:dyDescent="0.2">
      <c r="E505" t="s">
        <v>1799</v>
      </c>
      <c r="F505">
        <v>952</v>
      </c>
      <c r="K505">
        <v>0</v>
      </c>
      <c r="L505">
        <v>695</v>
      </c>
    </row>
    <row r="506" spans="5:12" x14ac:dyDescent="0.2">
      <c r="E506" t="s">
        <v>1680</v>
      </c>
      <c r="F506">
        <v>953</v>
      </c>
      <c r="K506">
        <v>0</v>
      </c>
      <c r="L506">
        <v>696</v>
      </c>
    </row>
    <row r="507" spans="5:12" x14ac:dyDescent="0.2">
      <c r="E507" t="s">
        <v>1801</v>
      </c>
      <c r="F507">
        <v>954</v>
      </c>
      <c r="K507">
        <v>0</v>
      </c>
      <c r="L507">
        <v>697</v>
      </c>
    </row>
    <row r="508" spans="5:12" x14ac:dyDescent="0.2">
      <c r="E508" t="s">
        <v>1803</v>
      </c>
      <c r="F508">
        <v>955</v>
      </c>
      <c r="K508">
        <v>0</v>
      </c>
      <c r="L508">
        <v>698</v>
      </c>
    </row>
    <row r="509" spans="5:12" x14ac:dyDescent="0.2">
      <c r="E509" t="s">
        <v>1805</v>
      </c>
      <c r="F509">
        <v>956</v>
      </c>
      <c r="K509">
        <v>0</v>
      </c>
      <c r="L509">
        <v>699</v>
      </c>
    </row>
    <row r="510" spans="5:12" x14ac:dyDescent="0.2">
      <c r="E510" t="s">
        <v>1681</v>
      </c>
      <c r="F510">
        <v>957</v>
      </c>
      <c r="K510">
        <v>0</v>
      </c>
      <c r="L510">
        <v>700</v>
      </c>
    </row>
    <row r="511" spans="5:12" x14ac:dyDescent="0.2">
      <c r="E511" t="s">
        <v>1807</v>
      </c>
      <c r="F511">
        <v>958</v>
      </c>
      <c r="K511">
        <v>0</v>
      </c>
      <c r="L511">
        <v>701</v>
      </c>
    </row>
    <row r="512" spans="5:12" x14ac:dyDescent="0.2">
      <c r="E512" t="s">
        <v>1638</v>
      </c>
      <c r="F512">
        <v>959</v>
      </c>
      <c r="K512">
        <v>0</v>
      </c>
      <c r="L512">
        <v>702</v>
      </c>
    </row>
    <row r="513" spans="5:12" x14ac:dyDescent="0.2">
      <c r="E513" t="s">
        <v>1809</v>
      </c>
      <c r="F513">
        <v>960</v>
      </c>
      <c r="K513">
        <v>0</v>
      </c>
      <c r="L513">
        <v>703</v>
      </c>
    </row>
    <row r="514" spans="5:12" x14ac:dyDescent="0.2">
      <c r="E514" t="s">
        <v>1811</v>
      </c>
      <c r="F514">
        <v>961</v>
      </c>
      <c r="K514">
        <v>0</v>
      </c>
      <c r="L514">
        <v>704</v>
      </c>
    </row>
    <row r="515" spans="5:12" x14ac:dyDescent="0.2">
      <c r="E515" t="s">
        <v>1813</v>
      </c>
      <c r="F515">
        <v>962</v>
      </c>
      <c r="K515">
        <v>0</v>
      </c>
      <c r="L515">
        <v>705</v>
      </c>
    </row>
    <row r="516" spans="5:12" x14ac:dyDescent="0.2">
      <c r="E516" t="s">
        <v>1815</v>
      </c>
      <c r="F516">
        <v>963</v>
      </c>
      <c r="K516">
        <v>0</v>
      </c>
      <c r="L516">
        <v>706</v>
      </c>
    </row>
    <row r="517" spans="5:12" x14ac:dyDescent="0.2">
      <c r="E517" t="s">
        <v>1817</v>
      </c>
      <c r="F517">
        <v>964</v>
      </c>
      <c r="K517">
        <v>0</v>
      </c>
      <c r="L517">
        <v>707</v>
      </c>
    </row>
    <row r="518" spans="5:12" x14ac:dyDescent="0.2">
      <c r="E518" t="s">
        <v>1682</v>
      </c>
      <c r="F518">
        <v>965</v>
      </c>
      <c r="K518">
        <v>0</v>
      </c>
      <c r="L518">
        <v>708</v>
      </c>
    </row>
    <row r="519" spans="5:12" x14ac:dyDescent="0.2">
      <c r="E519" t="s">
        <v>1691</v>
      </c>
      <c r="F519">
        <v>966</v>
      </c>
      <c r="K519">
        <v>0</v>
      </c>
      <c r="L519">
        <v>709</v>
      </c>
    </row>
    <row r="520" spans="5:12" x14ac:dyDescent="0.2">
      <c r="E520" t="s">
        <v>1692</v>
      </c>
      <c r="F520">
        <v>967</v>
      </c>
      <c r="K520">
        <v>0</v>
      </c>
      <c r="L520">
        <v>710</v>
      </c>
    </row>
    <row r="521" spans="5:12" x14ac:dyDescent="0.2">
      <c r="E521" t="s">
        <v>1690</v>
      </c>
      <c r="F521">
        <v>968</v>
      </c>
      <c r="K521">
        <v>0</v>
      </c>
      <c r="L521">
        <v>711</v>
      </c>
    </row>
    <row r="522" spans="5:12" x14ac:dyDescent="0.2">
      <c r="E522" t="s">
        <v>1819</v>
      </c>
      <c r="F522">
        <v>969</v>
      </c>
      <c r="K522">
        <v>0</v>
      </c>
      <c r="L522">
        <v>712</v>
      </c>
    </row>
    <row r="523" spans="5:12" x14ac:dyDescent="0.2">
      <c r="E523" t="s">
        <v>1821</v>
      </c>
      <c r="F523">
        <v>970</v>
      </c>
      <c r="K523">
        <v>0</v>
      </c>
      <c r="L523">
        <v>713</v>
      </c>
    </row>
    <row r="524" spans="5:12" x14ac:dyDescent="0.2">
      <c r="E524" t="s">
        <v>1823</v>
      </c>
      <c r="F524">
        <v>971</v>
      </c>
      <c r="K524">
        <v>0</v>
      </c>
      <c r="L524">
        <v>714</v>
      </c>
    </row>
    <row r="525" spans="5:12" x14ac:dyDescent="0.2">
      <c r="E525" t="s">
        <v>1825</v>
      </c>
      <c r="F525">
        <v>972</v>
      </c>
      <c r="K525">
        <v>-19.21</v>
      </c>
      <c r="L525">
        <v>715</v>
      </c>
    </row>
    <row r="526" spans="5:12" x14ac:dyDescent="0.2">
      <c r="E526" t="s">
        <v>1827</v>
      </c>
      <c r="F526">
        <v>973</v>
      </c>
      <c r="K526">
        <v>0</v>
      </c>
      <c r="L526">
        <v>716</v>
      </c>
    </row>
    <row r="527" spans="5:12" x14ac:dyDescent="0.2">
      <c r="E527" t="s">
        <v>1829</v>
      </c>
      <c r="F527">
        <v>974</v>
      </c>
      <c r="K527">
        <v>0</v>
      </c>
      <c r="L527">
        <v>717</v>
      </c>
    </row>
    <row r="528" spans="5:12" x14ac:dyDescent="0.2">
      <c r="E528" t="s">
        <v>1831</v>
      </c>
      <c r="F528">
        <v>975</v>
      </c>
      <c r="K528">
        <v>0</v>
      </c>
      <c r="L528">
        <v>718</v>
      </c>
    </row>
    <row r="529" spans="5:12" x14ac:dyDescent="0.2">
      <c r="E529" t="s">
        <v>1833</v>
      </c>
      <c r="F529">
        <v>976</v>
      </c>
      <c r="K529">
        <v>0</v>
      </c>
      <c r="L529">
        <v>719</v>
      </c>
    </row>
    <row r="530" spans="5:12" x14ac:dyDescent="0.2">
      <c r="E530" t="s">
        <v>1835</v>
      </c>
      <c r="F530">
        <v>977</v>
      </c>
      <c r="K530">
        <v>0</v>
      </c>
      <c r="L530">
        <v>720</v>
      </c>
    </row>
    <row r="531" spans="5:12" x14ac:dyDescent="0.2">
      <c r="E531" t="s">
        <v>1837</v>
      </c>
      <c r="F531">
        <v>978</v>
      </c>
      <c r="K531">
        <v>0</v>
      </c>
      <c r="L531">
        <v>721</v>
      </c>
    </row>
    <row r="532" spans="5:12" x14ac:dyDescent="0.2">
      <c r="E532" t="s">
        <v>1839</v>
      </c>
      <c r="F532">
        <v>979</v>
      </c>
      <c r="K532">
        <v>0</v>
      </c>
      <c r="L532">
        <v>722</v>
      </c>
    </row>
    <row r="533" spans="5:12" x14ac:dyDescent="0.2">
      <c r="E533" t="s">
        <v>1841</v>
      </c>
      <c r="F533">
        <v>980</v>
      </c>
      <c r="K533">
        <v>0</v>
      </c>
      <c r="L533">
        <v>723</v>
      </c>
    </row>
    <row r="534" spans="5:12" x14ac:dyDescent="0.2">
      <c r="E534" t="s">
        <v>1843</v>
      </c>
      <c r="F534">
        <v>981</v>
      </c>
      <c r="K534">
        <v>0</v>
      </c>
      <c r="L534">
        <v>724</v>
      </c>
    </row>
    <row r="535" spans="5:12" x14ac:dyDescent="0.2">
      <c r="E535" t="s">
        <v>1845</v>
      </c>
      <c r="F535">
        <v>982</v>
      </c>
      <c r="K535">
        <v>0</v>
      </c>
      <c r="L535">
        <v>725</v>
      </c>
    </row>
    <row r="536" spans="5:12" x14ac:dyDescent="0.2">
      <c r="E536" t="s">
        <v>1847</v>
      </c>
      <c r="F536">
        <v>983</v>
      </c>
      <c r="K536">
        <v>-19.21</v>
      </c>
      <c r="L536">
        <v>726</v>
      </c>
    </row>
    <row r="537" spans="5:12" x14ac:dyDescent="0.2">
      <c r="E537" t="s">
        <v>1849</v>
      </c>
      <c r="F537">
        <v>984</v>
      </c>
      <c r="K537">
        <v>0</v>
      </c>
      <c r="L537">
        <v>727</v>
      </c>
    </row>
    <row r="538" spans="5:12" x14ac:dyDescent="0.2">
      <c r="E538" t="s">
        <v>1851</v>
      </c>
      <c r="F538">
        <v>985</v>
      </c>
      <c r="K538">
        <v>-19.21</v>
      </c>
      <c r="L538">
        <v>728</v>
      </c>
    </row>
    <row r="539" spans="5:12" x14ac:dyDescent="0.2">
      <c r="E539" t="s">
        <v>1853</v>
      </c>
      <c r="F539">
        <v>986</v>
      </c>
      <c r="K539">
        <v>0</v>
      </c>
      <c r="L539">
        <v>729</v>
      </c>
    </row>
    <row r="540" spans="5:12" x14ac:dyDescent="0.2">
      <c r="E540" t="s">
        <v>1855</v>
      </c>
      <c r="F540">
        <v>987</v>
      </c>
      <c r="K540">
        <v>0</v>
      </c>
      <c r="L540">
        <v>730</v>
      </c>
    </row>
    <row r="541" spans="5:12" x14ac:dyDescent="0.2">
      <c r="E541" t="s">
        <v>1857</v>
      </c>
      <c r="F541">
        <v>988</v>
      </c>
      <c r="K541">
        <v>0</v>
      </c>
      <c r="L541">
        <v>731</v>
      </c>
    </row>
    <row r="542" spans="5:12" x14ac:dyDescent="0.2">
      <c r="E542" t="s">
        <v>1859</v>
      </c>
      <c r="F542">
        <v>989</v>
      </c>
      <c r="K542">
        <v>0</v>
      </c>
      <c r="L542">
        <v>732</v>
      </c>
    </row>
    <row r="543" spans="5:12" x14ac:dyDescent="0.2">
      <c r="E543" t="s">
        <v>1861</v>
      </c>
      <c r="F543">
        <v>990</v>
      </c>
      <c r="K543">
        <v>0</v>
      </c>
      <c r="L543">
        <v>733</v>
      </c>
    </row>
    <row r="544" spans="5:12" x14ac:dyDescent="0.2">
      <c r="E544" t="s">
        <v>1688</v>
      </c>
      <c r="F544">
        <v>991</v>
      </c>
      <c r="K544">
        <v>0</v>
      </c>
      <c r="L544">
        <v>734</v>
      </c>
    </row>
    <row r="545" spans="5:12" x14ac:dyDescent="0.2">
      <c r="E545" t="s">
        <v>1689</v>
      </c>
      <c r="F545">
        <v>992</v>
      </c>
      <c r="K545">
        <v>0</v>
      </c>
      <c r="L545">
        <v>735</v>
      </c>
    </row>
    <row r="546" spans="5:12" x14ac:dyDescent="0.2">
      <c r="E546" t="s">
        <v>1863</v>
      </c>
      <c r="F546">
        <v>993</v>
      </c>
      <c r="K546">
        <v>0</v>
      </c>
      <c r="L546">
        <v>736</v>
      </c>
    </row>
    <row r="547" spans="5:12" x14ac:dyDescent="0.2">
      <c r="E547" t="s">
        <v>1865</v>
      </c>
      <c r="F547">
        <v>994</v>
      </c>
      <c r="K547">
        <v>0</v>
      </c>
      <c r="L547">
        <v>737</v>
      </c>
    </row>
    <row r="548" spans="5:12" x14ac:dyDescent="0.2">
      <c r="E548" t="s">
        <v>1867</v>
      </c>
      <c r="F548">
        <v>995</v>
      </c>
      <c r="K548">
        <v>0</v>
      </c>
      <c r="L548">
        <v>738</v>
      </c>
    </row>
    <row r="549" spans="5:12" x14ac:dyDescent="0.2">
      <c r="E549" t="s">
        <v>1666</v>
      </c>
      <c r="F549">
        <v>996</v>
      </c>
      <c r="K549">
        <v>0</v>
      </c>
      <c r="L549">
        <v>739</v>
      </c>
    </row>
    <row r="550" spans="5:12" x14ac:dyDescent="0.2">
      <c r="E550" t="s">
        <v>1869</v>
      </c>
      <c r="F550">
        <v>997</v>
      </c>
      <c r="K550">
        <v>0</v>
      </c>
      <c r="L550">
        <v>740</v>
      </c>
    </row>
    <row r="551" spans="5:12" x14ac:dyDescent="0.2">
      <c r="E551" t="s">
        <v>1640</v>
      </c>
      <c r="F551">
        <v>998</v>
      </c>
      <c r="K551">
        <v>0</v>
      </c>
      <c r="L551">
        <v>741</v>
      </c>
    </row>
    <row r="552" spans="5:12" x14ac:dyDescent="0.2">
      <c r="E552" t="s">
        <v>1871</v>
      </c>
      <c r="F552">
        <v>999</v>
      </c>
      <c r="K552">
        <v>0</v>
      </c>
      <c r="L552">
        <v>742</v>
      </c>
    </row>
    <row r="553" spans="5:12" x14ac:dyDescent="0.2">
      <c r="E553" t="s">
        <v>1641</v>
      </c>
      <c r="F553">
        <v>1000</v>
      </c>
      <c r="K553">
        <v>0</v>
      </c>
      <c r="L553">
        <v>743</v>
      </c>
    </row>
    <row r="554" spans="5:12" x14ac:dyDescent="0.2">
      <c r="E554" t="s">
        <v>1873</v>
      </c>
      <c r="F554">
        <v>1001</v>
      </c>
      <c r="K554">
        <v>0</v>
      </c>
      <c r="L554">
        <v>744</v>
      </c>
    </row>
    <row r="555" spans="5:12" x14ac:dyDescent="0.2">
      <c r="E555" t="s">
        <v>1694</v>
      </c>
      <c r="F555">
        <v>1002</v>
      </c>
      <c r="K555">
        <v>0</v>
      </c>
      <c r="L555">
        <v>745</v>
      </c>
    </row>
    <row r="556" spans="5:12" x14ac:dyDescent="0.2">
      <c r="E556" t="s">
        <v>1693</v>
      </c>
      <c r="F556">
        <v>1003</v>
      </c>
      <c r="K556">
        <v>0</v>
      </c>
      <c r="L556">
        <v>746</v>
      </c>
    </row>
    <row r="557" spans="5:12" x14ac:dyDescent="0.2">
      <c r="E557" t="s">
        <v>1875</v>
      </c>
      <c r="F557">
        <v>1004</v>
      </c>
      <c r="K557">
        <v>0</v>
      </c>
      <c r="L557">
        <v>747</v>
      </c>
    </row>
    <row r="558" spans="5:12" x14ac:dyDescent="0.2">
      <c r="E558" t="s">
        <v>1642</v>
      </c>
      <c r="F558">
        <v>1005</v>
      </c>
      <c r="K558">
        <v>0</v>
      </c>
      <c r="L558">
        <v>748</v>
      </c>
    </row>
    <row r="559" spans="5:12" x14ac:dyDescent="0.2">
      <c r="E559" t="s">
        <v>617</v>
      </c>
      <c r="F559">
        <v>1006</v>
      </c>
      <c r="K559">
        <v>0</v>
      </c>
      <c r="L559">
        <v>749</v>
      </c>
    </row>
    <row r="560" spans="5:12" x14ac:dyDescent="0.2">
      <c r="E560" t="s">
        <v>1878</v>
      </c>
      <c r="F560">
        <v>1007</v>
      </c>
      <c r="K560">
        <v>0</v>
      </c>
      <c r="L560">
        <v>750</v>
      </c>
    </row>
    <row r="561" spans="5:12" x14ac:dyDescent="0.2">
      <c r="E561" t="s">
        <v>1880</v>
      </c>
      <c r="F561">
        <v>1008</v>
      </c>
      <c r="K561">
        <v>0</v>
      </c>
      <c r="L561">
        <v>751</v>
      </c>
    </row>
    <row r="562" spans="5:12" x14ac:dyDescent="0.2">
      <c r="E562" t="s">
        <v>1683</v>
      </c>
      <c r="F562">
        <v>1009</v>
      </c>
      <c r="K562">
        <v>0</v>
      </c>
      <c r="L562">
        <v>752</v>
      </c>
    </row>
    <row r="563" spans="5:12" x14ac:dyDescent="0.2">
      <c r="E563" t="s">
        <v>1882</v>
      </c>
      <c r="F563">
        <v>1010</v>
      </c>
      <c r="K563">
        <v>0</v>
      </c>
      <c r="L563">
        <v>753</v>
      </c>
    </row>
    <row r="564" spans="5:12" x14ac:dyDescent="0.2">
      <c r="E564" t="s">
        <v>1884</v>
      </c>
      <c r="F564">
        <v>1011</v>
      </c>
      <c r="K564">
        <v>0</v>
      </c>
      <c r="L564">
        <v>754</v>
      </c>
    </row>
    <row r="565" spans="5:12" x14ac:dyDescent="0.2">
      <c r="E565" t="s">
        <v>1886</v>
      </c>
      <c r="F565">
        <v>1012</v>
      </c>
      <c r="K565">
        <v>0</v>
      </c>
      <c r="L565">
        <v>755</v>
      </c>
    </row>
    <row r="566" spans="5:12" x14ac:dyDescent="0.2">
      <c r="E566" t="s">
        <v>1888</v>
      </c>
      <c r="F566">
        <v>1013</v>
      </c>
      <c r="K566">
        <v>0</v>
      </c>
      <c r="L566">
        <v>756</v>
      </c>
    </row>
    <row r="567" spans="5:12" x14ac:dyDescent="0.2">
      <c r="E567" t="s">
        <v>1890</v>
      </c>
      <c r="F567">
        <v>1014</v>
      </c>
      <c r="K567">
        <v>0</v>
      </c>
      <c r="L567">
        <v>757</v>
      </c>
    </row>
    <row r="568" spans="5:12" x14ac:dyDescent="0.2">
      <c r="E568" t="s">
        <v>1892</v>
      </c>
      <c r="F568">
        <v>1015</v>
      </c>
      <c r="K568">
        <v>0</v>
      </c>
      <c r="L568">
        <v>758</v>
      </c>
    </row>
    <row r="569" spans="5:12" x14ac:dyDescent="0.2">
      <c r="E569" t="s">
        <v>1894</v>
      </c>
      <c r="F569">
        <v>1016</v>
      </c>
      <c r="K569">
        <v>0</v>
      </c>
      <c r="L569">
        <v>759</v>
      </c>
    </row>
    <row r="570" spans="5:12" x14ac:dyDescent="0.2">
      <c r="E570" t="s">
        <v>1896</v>
      </c>
      <c r="F570">
        <v>1017</v>
      </c>
      <c r="K570">
        <v>0</v>
      </c>
      <c r="L570">
        <v>760</v>
      </c>
    </row>
    <row r="571" spans="5:12" x14ac:dyDescent="0.2">
      <c r="E571" t="s">
        <v>1898</v>
      </c>
      <c r="F571">
        <v>1018</v>
      </c>
      <c r="K571">
        <v>0</v>
      </c>
      <c r="L571">
        <v>761</v>
      </c>
    </row>
    <row r="572" spans="5:12" x14ac:dyDescent="0.2">
      <c r="E572" t="s">
        <v>1900</v>
      </c>
      <c r="F572">
        <v>1019</v>
      </c>
      <c r="K572">
        <v>0</v>
      </c>
      <c r="L572">
        <v>762</v>
      </c>
    </row>
    <row r="573" spans="5:12" x14ac:dyDescent="0.2">
      <c r="E573" t="s">
        <v>1902</v>
      </c>
      <c r="F573">
        <v>1020</v>
      </c>
      <c r="K573">
        <v>0</v>
      </c>
      <c r="L573">
        <v>763</v>
      </c>
    </row>
    <row r="574" spans="5:12" x14ac:dyDescent="0.2">
      <c r="E574" t="s">
        <v>1904</v>
      </c>
      <c r="F574">
        <v>1021</v>
      </c>
      <c r="K574">
        <v>0</v>
      </c>
      <c r="L574">
        <v>764</v>
      </c>
    </row>
    <row r="575" spans="5:12" x14ac:dyDescent="0.2">
      <c r="E575" t="s">
        <v>1906</v>
      </c>
      <c r="F575">
        <v>1022</v>
      </c>
      <c r="K575">
        <v>0</v>
      </c>
      <c r="L575">
        <v>765</v>
      </c>
    </row>
    <row r="576" spans="5:12" x14ac:dyDescent="0.2">
      <c r="E576" t="s">
        <v>1908</v>
      </c>
      <c r="F576">
        <v>1023</v>
      </c>
      <c r="K576">
        <v>0</v>
      </c>
      <c r="L576">
        <v>766</v>
      </c>
    </row>
    <row r="577" spans="5:12" x14ac:dyDescent="0.2">
      <c r="E577" t="s">
        <v>1910</v>
      </c>
      <c r="F577">
        <v>1024</v>
      </c>
      <c r="K577">
        <v>0</v>
      </c>
      <c r="L577">
        <v>767</v>
      </c>
    </row>
    <row r="578" spans="5:12" x14ac:dyDescent="0.2">
      <c r="E578" t="s">
        <v>1614</v>
      </c>
      <c r="F578">
        <v>1025</v>
      </c>
      <c r="K578">
        <v>0</v>
      </c>
      <c r="L578">
        <v>768</v>
      </c>
    </row>
    <row r="579" spans="5:12" x14ac:dyDescent="0.2">
      <c r="E579" t="s">
        <v>1684</v>
      </c>
      <c r="F579">
        <v>1026</v>
      </c>
      <c r="K579">
        <v>0</v>
      </c>
      <c r="L579">
        <v>769</v>
      </c>
    </row>
    <row r="580" spans="5:12" x14ac:dyDescent="0.2">
      <c r="E580" t="s">
        <v>1615</v>
      </c>
      <c r="F580">
        <v>1027</v>
      </c>
      <c r="K580">
        <v>0</v>
      </c>
      <c r="L580">
        <v>770</v>
      </c>
    </row>
    <row r="581" spans="5:12" x14ac:dyDescent="0.2">
      <c r="E581" t="s">
        <v>1912</v>
      </c>
      <c r="F581">
        <v>1028</v>
      </c>
      <c r="K581">
        <v>0</v>
      </c>
      <c r="L581">
        <v>771</v>
      </c>
    </row>
    <row r="582" spans="5:12" x14ac:dyDescent="0.2">
      <c r="E582" t="s">
        <v>1685</v>
      </c>
      <c r="F582">
        <v>1029</v>
      </c>
      <c r="K582">
        <v>0</v>
      </c>
      <c r="L582">
        <v>772</v>
      </c>
    </row>
    <row r="583" spans="5:12" x14ac:dyDescent="0.2">
      <c r="E583" t="s">
        <v>1914</v>
      </c>
      <c r="F583">
        <v>1030</v>
      </c>
      <c r="K583">
        <v>0</v>
      </c>
      <c r="L583">
        <v>773</v>
      </c>
    </row>
    <row r="584" spans="5:12" x14ac:dyDescent="0.2">
      <c r="E584" t="s">
        <v>1659</v>
      </c>
      <c r="F584">
        <v>1031</v>
      </c>
      <c r="K584">
        <v>0</v>
      </c>
      <c r="L584">
        <v>774</v>
      </c>
    </row>
    <row r="585" spans="5:12" x14ac:dyDescent="0.2">
      <c r="E585" t="s">
        <v>1916</v>
      </c>
      <c r="F585">
        <v>1032</v>
      </c>
      <c r="K585">
        <v>0</v>
      </c>
      <c r="L585">
        <v>775</v>
      </c>
    </row>
    <row r="586" spans="5:12" x14ac:dyDescent="0.2">
      <c r="E586" t="s">
        <v>1687</v>
      </c>
      <c r="F586">
        <v>1033</v>
      </c>
      <c r="K586">
        <v>0</v>
      </c>
      <c r="L586">
        <v>776</v>
      </c>
    </row>
    <row r="587" spans="5:12" x14ac:dyDescent="0.2">
      <c r="E587" t="s">
        <v>1918</v>
      </c>
      <c r="F587">
        <v>1034</v>
      </c>
      <c r="K587">
        <v>0</v>
      </c>
      <c r="L587">
        <v>777</v>
      </c>
    </row>
    <row r="588" spans="5:12" x14ac:dyDescent="0.2">
      <c r="E588" t="s">
        <v>1673</v>
      </c>
      <c r="F588">
        <v>1035</v>
      </c>
      <c r="K588">
        <v>0</v>
      </c>
      <c r="L588">
        <v>778</v>
      </c>
    </row>
    <row r="589" spans="5:12" x14ac:dyDescent="0.2">
      <c r="E589" t="s">
        <v>1920</v>
      </c>
      <c r="F589">
        <v>1036</v>
      </c>
      <c r="K589">
        <v>0</v>
      </c>
      <c r="L589">
        <v>779</v>
      </c>
    </row>
    <row r="590" spans="5:12" x14ac:dyDescent="0.2">
      <c r="E590" t="s">
        <v>1674</v>
      </c>
      <c r="F590">
        <v>1037</v>
      </c>
      <c r="K590">
        <v>0</v>
      </c>
      <c r="L590">
        <v>780</v>
      </c>
    </row>
    <row r="591" spans="5:12" x14ac:dyDescent="0.2">
      <c r="E591" t="s">
        <v>1922</v>
      </c>
      <c r="F591">
        <v>1038</v>
      </c>
      <c r="K591">
        <v>0</v>
      </c>
      <c r="L591">
        <v>781</v>
      </c>
    </row>
    <row r="592" spans="5:12" x14ac:dyDescent="0.2">
      <c r="E592" t="s">
        <v>1924</v>
      </c>
      <c r="F592">
        <v>1039</v>
      </c>
      <c r="K592">
        <v>0</v>
      </c>
      <c r="L592">
        <v>782</v>
      </c>
    </row>
    <row r="593" spans="5:12" x14ac:dyDescent="0.2">
      <c r="E593" t="s">
        <v>1926</v>
      </c>
      <c r="F593">
        <v>1040</v>
      </c>
      <c r="K593">
        <v>0</v>
      </c>
      <c r="L593">
        <v>783</v>
      </c>
    </row>
    <row r="594" spans="5:12" x14ac:dyDescent="0.2">
      <c r="E594" t="s">
        <v>1928</v>
      </c>
      <c r="F594">
        <v>1041</v>
      </c>
      <c r="K594">
        <v>0</v>
      </c>
      <c r="L594">
        <v>784</v>
      </c>
    </row>
    <row r="595" spans="5:12" x14ac:dyDescent="0.2">
      <c r="E595" t="s">
        <v>1930</v>
      </c>
      <c r="F595">
        <v>1042</v>
      </c>
      <c r="K595">
        <v>0</v>
      </c>
      <c r="L595">
        <v>785</v>
      </c>
    </row>
    <row r="596" spans="5:12" x14ac:dyDescent="0.2">
      <c r="E596" t="s">
        <v>1660</v>
      </c>
      <c r="F596">
        <v>1043</v>
      </c>
      <c r="K596">
        <v>0</v>
      </c>
      <c r="L596">
        <v>786</v>
      </c>
    </row>
    <row r="597" spans="5:12" x14ac:dyDescent="0.2">
      <c r="E597" t="s">
        <v>1686</v>
      </c>
      <c r="F597">
        <v>1044</v>
      </c>
      <c r="K597">
        <v>0</v>
      </c>
      <c r="L597">
        <v>787</v>
      </c>
    </row>
    <row r="598" spans="5:12" x14ac:dyDescent="0.2">
      <c r="E598" t="s">
        <v>1932</v>
      </c>
      <c r="F598">
        <v>1045</v>
      </c>
      <c r="K598">
        <v>0</v>
      </c>
      <c r="L598">
        <v>788</v>
      </c>
    </row>
    <row r="599" spans="5:12" x14ac:dyDescent="0.2">
      <c r="E599" t="s">
        <v>1934</v>
      </c>
      <c r="F599">
        <v>1046</v>
      </c>
      <c r="K599">
        <v>0</v>
      </c>
      <c r="L599">
        <v>789</v>
      </c>
    </row>
    <row r="600" spans="5:12" x14ac:dyDescent="0.2">
      <c r="E600" t="s">
        <v>1936</v>
      </c>
      <c r="F600">
        <v>1047</v>
      </c>
      <c r="K600">
        <v>0</v>
      </c>
      <c r="L600">
        <v>790</v>
      </c>
    </row>
    <row r="601" spans="5:12" x14ac:dyDescent="0.2">
      <c r="E601" t="s">
        <v>1938</v>
      </c>
      <c r="F601">
        <v>1048</v>
      </c>
      <c r="K601">
        <v>0</v>
      </c>
      <c r="L601">
        <v>791</v>
      </c>
    </row>
    <row r="602" spans="5:12" x14ac:dyDescent="0.2">
      <c r="E602" t="s">
        <v>1940</v>
      </c>
      <c r="F602">
        <v>1049</v>
      </c>
      <c r="K602">
        <v>0</v>
      </c>
      <c r="L602">
        <v>792</v>
      </c>
    </row>
    <row r="603" spans="5:12" x14ac:dyDescent="0.2">
      <c r="E603" t="s">
        <v>1942</v>
      </c>
      <c r="F603">
        <v>1050</v>
      </c>
      <c r="K603">
        <v>0</v>
      </c>
      <c r="L603">
        <v>793</v>
      </c>
    </row>
    <row r="604" spans="5:12" x14ac:dyDescent="0.2">
      <c r="E604" t="s">
        <v>1944</v>
      </c>
      <c r="F604">
        <v>1051</v>
      </c>
      <c r="K604">
        <v>0</v>
      </c>
      <c r="L604">
        <v>794</v>
      </c>
    </row>
    <row r="605" spans="5:12" x14ac:dyDescent="0.2">
      <c r="E605" t="s">
        <v>1946</v>
      </c>
      <c r="F605">
        <v>1052</v>
      </c>
      <c r="K605">
        <v>0</v>
      </c>
      <c r="L605">
        <v>795</v>
      </c>
    </row>
    <row r="606" spans="5:12" x14ac:dyDescent="0.2">
      <c r="E606" t="s">
        <v>1948</v>
      </c>
      <c r="F606">
        <v>1053</v>
      </c>
      <c r="K606">
        <v>0</v>
      </c>
      <c r="L606">
        <v>796</v>
      </c>
    </row>
    <row r="607" spans="5:12" x14ac:dyDescent="0.2">
      <c r="E607" t="s">
        <v>1950</v>
      </c>
      <c r="F607">
        <v>1054</v>
      </c>
      <c r="K607">
        <v>0</v>
      </c>
      <c r="L607">
        <v>797</v>
      </c>
    </row>
    <row r="608" spans="5:12" x14ac:dyDescent="0.2">
      <c r="E608" t="s">
        <v>1952</v>
      </c>
      <c r="F608">
        <v>1055</v>
      </c>
      <c r="K608">
        <v>0</v>
      </c>
      <c r="L608">
        <v>798</v>
      </c>
    </row>
    <row r="609" spans="5:12" x14ac:dyDescent="0.2">
      <c r="E609" t="s">
        <v>1954</v>
      </c>
      <c r="F609">
        <v>1056</v>
      </c>
      <c r="K609">
        <v>0</v>
      </c>
      <c r="L609">
        <v>799</v>
      </c>
    </row>
    <row r="610" spans="5:12" x14ac:dyDescent="0.2">
      <c r="E610" t="s">
        <v>1956</v>
      </c>
      <c r="F610">
        <v>1057</v>
      </c>
      <c r="K610">
        <v>0</v>
      </c>
      <c r="L610">
        <v>800</v>
      </c>
    </row>
    <row r="611" spans="5:12" x14ac:dyDescent="0.2">
      <c r="E611" t="s">
        <v>1958</v>
      </c>
      <c r="F611">
        <v>1058</v>
      </c>
      <c r="K611">
        <v>0</v>
      </c>
      <c r="L611">
        <v>801</v>
      </c>
    </row>
    <row r="612" spans="5:12" x14ac:dyDescent="0.2">
      <c r="E612" t="s">
        <v>1960</v>
      </c>
      <c r="F612">
        <v>1059</v>
      </c>
      <c r="K612">
        <v>0</v>
      </c>
      <c r="L612">
        <v>802</v>
      </c>
    </row>
    <row r="613" spans="5:12" x14ac:dyDescent="0.2">
      <c r="E613" t="s">
        <v>1962</v>
      </c>
      <c r="F613">
        <v>1060</v>
      </c>
      <c r="K613">
        <v>0</v>
      </c>
      <c r="L613">
        <v>803</v>
      </c>
    </row>
    <row r="614" spans="5:12" x14ac:dyDescent="0.2">
      <c r="E614" t="s">
        <v>1964</v>
      </c>
      <c r="F614">
        <v>1061</v>
      </c>
      <c r="K614">
        <v>0</v>
      </c>
      <c r="L614">
        <v>804</v>
      </c>
    </row>
    <row r="615" spans="5:12" x14ac:dyDescent="0.2">
      <c r="E615" t="s">
        <v>1966</v>
      </c>
      <c r="F615">
        <v>1062</v>
      </c>
      <c r="K615">
        <v>0</v>
      </c>
      <c r="L615">
        <v>805</v>
      </c>
    </row>
    <row r="616" spans="5:12" x14ac:dyDescent="0.2">
      <c r="E616" t="s">
        <v>1968</v>
      </c>
      <c r="F616">
        <v>1063</v>
      </c>
      <c r="K616">
        <v>0</v>
      </c>
      <c r="L616">
        <v>806</v>
      </c>
    </row>
    <row r="617" spans="5:12" x14ac:dyDescent="0.2">
      <c r="E617" t="s">
        <v>1643</v>
      </c>
      <c r="F617">
        <v>1064</v>
      </c>
      <c r="K617">
        <v>0</v>
      </c>
      <c r="L617">
        <v>807</v>
      </c>
    </row>
    <row r="618" spans="5:12" x14ac:dyDescent="0.2">
      <c r="E618" t="s">
        <v>1701</v>
      </c>
      <c r="F618">
        <v>1065</v>
      </c>
      <c r="K618">
        <v>0</v>
      </c>
      <c r="L618">
        <v>808</v>
      </c>
    </row>
    <row r="619" spans="5:12" x14ac:dyDescent="0.2">
      <c r="E619" t="s">
        <v>1970</v>
      </c>
      <c r="F619">
        <v>1066</v>
      </c>
      <c r="K619">
        <v>0</v>
      </c>
      <c r="L619">
        <v>809</v>
      </c>
    </row>
    <row r="620" spans="5:12" x14ac:dyDescent="0.2">
      <c r="E620" t="s">
        <v>1700</v>
      </c>
      <c r="F620">
        <v>1067</v>
      </c>
      <c r="K620">
        <v>0</v>
      </c>
      <c r="L620">
        <v>810</v>
      </c>
    </row>
    <row r="621" spans="5:12" x14ac:dyDescent="0.2">
      <c r="E621" t="s">
        <v>1972</v>
      </c>
      <c r="F621">
        <v>1068</v>
      </c>
      <c r="K621">
        <v>0</v>
      </c>
      <c r="L621">
        <v>811</v>
      </c>
    </row>
    <row r="622" spans="5:12" x14ac:dyDescent="0.2">
      <c r="E622" t="s">
        <v>1696</v>
      </c>
      <c r="F622">
        <v>1069</v>
      </c>
      <c r="K622">
        <v>0</v>
      </c>
      <c r="L622">
        <v>812</v>
      </c>
    </row>
    <row r="623" spans="5:12" x14ac:dyDescent="0.2">
      <c r="E623" t="s">
        <v>1661</v>
      </c>
      <c r="F623">
        <v>1070</v>
      </c>
      <c r="K623">
        <v>0</v>
      </c>
      <c r="L623">
        <v>813</v>
      </c>
    </row>
    <row r="624" spans="5:12" x14ac:dyDescent="0.2">
      <c r="E624" t="s">
        <v>1974</v>
      </c>
      <c r="F624">
        <v>1071</v>
      </c>
      <c r="K624">
        <v>0</v>
      </c>
      <c r="L624">
        <v>814</v>
      </c>
    </row>
    <row r="625" spans="5:12" x14ac:dyDescent="0.2">
      <c r="E625" t="s">
        <v>1976</v>
      </c>
      <c r="F625">
        <v>1072</v>
      </c>
      <c r="K625">
        <v>0</v>
      </c>
      <c r="L625">
        <v>815</v>
      </c>
    </row>
    <row r="626" spans="5:12" x14ac:dyDescent="0.2">
      <c r="E626" t="s">
        <v>1657</v>
      </c>
      <c r="F626">
        <v>1073</v>
      </c>
      <c r="K626">
        <v>0</v>
      </c>
      <c r="L626">
        <v>816</v>
      </c>
    </row>
    <row r="627" spans="5:12" x14ac:dyDescent="0.2">
      <c r="E627" t="s">
        <v>1662</v>
      </c>
      <c r="F627">
        <v>1074</v>
      </c>
      <c r="K627">
        <v>0</v>
      </c>
      <c r="L627">
        <v>817</v>
      </c>
    </row>
    <row r="628" spans="5:12" x14ac:dyDescent="0.2">
      <c r="E628" t="s">
        <v>1697</v>
      </c>
      <c r="F628">
        <v>1075</v>
      </c>
      <c r="K628">
        <v>0</v>
      </c>
      <c r="L628">
        <v>818</v>
      </c>
    </row>
    <row r="629" spans="5:12" x14ac:dyDescent="0.2">
      <c r="E629" t="s">
        <v>1675</v>
      </c>
      <c r="F629">
        <v>1076</v>
      </c>
      <c r="K629">
        <v>0</v>
      </c>
      <c r="L629">
        <v>819</v>
      </c>
    </row>
    <row r="630" spans="5:12" x14ac:dyDescent="0.2">
      <c r="E630" t="s">
        <v>1978</v>
      </c>
      <c r="F630">
        <v>1077</v>
      </c>
      <c r="K630">
        <v>0</v>
      </c>
      <c r="L630">
        <v>820</v>
      </c>
    </row>
    <row r="631" spans="5:12" x14ac:dyDescent="0.2">
      <c r="E631" t="s">
        <v>1698</v>
      </c>
      <c r="F631">
        <v>1078</v>
      </c>
      <c r="K631">
        <v>0</v>
      </c>
      <c r="L631">
        <v>821</v>
      </c>
    </row>
    <row r="632" spans="5:12" x14ac:dyDescent="0.2">
      <c r="E632" t="s">
        <v>1980</v>
      </c>
      <c r="F632">
        <v>1079</v>
      </c>
      <c r="K632">
        <v>0</v>
      </c>
      <c r="L632">
        <v>822</v>
      </c>
    </row>
    <row r="633" spans="5:12" x14ac:dyDescent="0.2">
      <c r="E633" t="s">
        <v>1699</v>
      </c>
      <c r="F633">
        <v>1080</v>
      </c>
      <c r="K633">
        <v>0</v>
      </c>
      <c r="L633">
        <v>823</v>
      </c>
    </row>
    <row r="634" spans="5:12" x14ac:dyDescent="0.2">
      <c r="E634" t="s">
        <v>1982</v>
      </c>
      <c r="F634">
        <v>1081</v>
      </c>
      <c r="K634">
        <v>0</v>
      </c>
      <c r="L634">
        <v>824</v>
      </c>
    </row>
    <row r="635" spans="5:12" x14ac:dyDescent="0.2">
      <c r="E635" t="s">
        <v>1984</v>
      </c>
      <c r="F635">
        <v>1082</v>
      </c>
      <c r="K635">
        <v>0</v>
      </c>
      <c r="L635">
        <v>825</v>
      </c>
    </row>
    <row r="636" spans="5:12" x14ac:dyDescent="0.2">
      <c r="E636" t="s">
        <v>1986</v>
      </c>
      <c r="F636">
        <v>1083</v>
      </c>
      <c r="K636">
        <v>0</v>
      </c>
      <c r="L636">
        <v>826</v>
      </c>
    </row>
    <row r="637" spans="5:12" x14ac:dyDescent="0.2">
      <c r="E637" t="s">
        <v>1988</v>
      </c>
      <c r="F637">
        <v>1084</v>
      </c>
      <c r="K637">
        <v>0</v>
      </c>
      <c r="L637">
        <v>827</v>
      </c>
    </row>
    <row r="638" spans="5:12" x14ac:dyDescent="0.2">
      <c r="E638" t="s">
        <v>1990</v>
      </c>
      <c r="F638">
        <v>1085</v>
      </c>
      <c r="K638">
        <v>0</v>
      </c>
      <c r="L638">
        <v>828</v>
      </c>
    </row>
    <row r="639" spans="5:12" x14ac:dyDescent="0.2">
      <c r="E639" t="s">
        <v>1992</v>
      </c>
      <c r="F639">
        <v>1086</v>
      </c>
      <c r="K639">
        <v>0</v>
      </c>
      <c r="L639">
        <v>829</v>
      </c>
    </row>
    <row r="640" spans="5:12" x14ac:dyDescent="0.2">
      <c r="E640" t="s">
        <v>1994</v>
      </c>
      <c r="F640">
        <v>1087</v>
      </c>
      <c r="K640">
        <v>0</v>
      </c>
      <c r="L640">
        <v>830</v>
      </c>
    </row>
    <row r="641" spans="5:12" x14ac:dyDescent="0.2">
      <c r="E641" t="s">
        <v>1996</v>
      </c>
      <c r="F641">
        <v>1088</v>
      </c>
      <c r="K641">
        <v>0</v>
      </c>
      <c r="L641">
        <v>831</v>
      </c>
    </row>
    <row r="642" spans="5:12" x14ac:dyDescent="0.2">
      <c r="E642" t="s">
        <v>1998</v>
      </c>
      <c r="F642">
        <v>1089</v>
      </c>
      <c r="K642">
        <v>0</v>
      </c>
      <c r="L642">
        <v>832</v>
      </c>
    </row>
    <row r="643" spans="5:12" x14ac:dyDescent="0.2">
      <c r="E643" t="s">
        <v>2000</v>
      </c>
      <c r="F643">
        <v>1090</v>
      </c>
      <c r="K643">
        <v>0</v>
      </c>
      <c r="L643">
        <v>833</v>
      </c>
    </row>
    <row r="644" spans="5:12" x14ac:dyDescent="0.2">
      <c r="E644" t="s">
        <v>2002</v>
      </c>
      <c r="F644">
        <v>1091</v>
      </c>
      <c r="K644">
        <v>0</v>
      </c>
      <c r="L644">
        <v>834</v>
      </c>
    </row>
    <row r="645" spans="5:12" x14ac:dyDescent="0.2">
      <c r="E645" t="s">
        <v>2004</v>
      </c>
      <c r="F645">
        <v>1092</v>
      </c>
      <c r="K645">
        <v>0</v>
      </c>
      <c r="L645">
        <v>835</v>
      </c>
    </row>
    <row r="646" spans="5:12" x14ac:dyDescent="0.2">
      <c r="E646" t="s">
        <v>2006</v>
      </c>
      <c r="F646">
        <v>1093</v>
      </c>
      <c r="K646">
        <v>0</v>
      </c>
      <c r="L646">
        <v>836</v>
      </c>
    </row>
    <row r="647" spans="5:12" x14ac:dyDescent="0.2">
      <c r="E647" t="s">
        <v>2008</v>
      </c>
      <c r="F647">
        <v>1094</v>
      </c>
      <c r="K647">
        <v>0</v>
      </c>
      <c r="L647">
        <v>837</v>
      </c>
    </row>
    <row r="648" spans="5:12" x14ac:dyDescent="0.2">
      <c r="E648" t="s">
        <v>2010</v>
      </c>
      <c r="F648">
        <v>1095</v>
      </c>
      <c r="K648">
        <v>0</v>
      </c>
      <c r="L648">
        <v>838</v>
      </c>
    </row>
    <row r="649" spans="5:12" x14ac:dyDescent="0.2">
      <c r="E649" t="s">
        <v>2012</v>
      </c>
      <c r="F649">
        <v>1096</v>
      </c>
      <c r="K649">
        <v>0</v>
      </c>
      <c r="L649">
        <v>839</v>
      </c>
    </row>
    <row r="650" spans="5:12" x14ac:dyDescent="0.2">
      <c r="E650" t="s">
        <v>2014</v>
      </c>
      <c r="F650">
        <v>1097</v>
      </c>
      <c r="K650">
        <v>0</v>
      </c>
      <c r="L650">
        <v>840</v>
      </c>
    </row>
    <row r="651" spans="5:12" x14ac:dyDescent="0.2">
      <c r="E651" t="s">
        <v>2016</v>
      </c>
      <c r="F651">
        <v>1098</v>
      </c>
      <c r="K651">
        <v>0</v>
      </c>
      <c r="L651">
        <v>841</v>
      </c>
    </row>
    <row r="652" spans="5:12" x14ac:dyDescent="0.2">
      <c r="E652" t="s">
        <v>2018</v>
      </c>
      <c r="F652">
        <v>1099</v>
      </c>
      <c r="K652">
        <v>0</v>
      </c>
      <c r="L652">
        <v>842</v>
      </c>
    </row>
    <row r="653" spans="5:12" x14ac:dyDescent="0.2">
      <c r="E653" t="s">
        <v>2020</v>
      </c>
      <c r="F653">
        <v>1100</v>
      </c>
      <c r="K653">
        <v>0</v>
      </c>
      <c r="L653">
        <v>843</v>
      </c>
    </row>
    <row r="654" spans="5:12" x14ac:dyDescent="0.2">
      <c r="E654" t="s">
        <v>2022</v>
      </c>
      <c r="F654">
        <v>1101</v>
      </c>
      <c r="K654">
        <v>0</v>
      </c>
      <c r="L654">
        <v>844</v>
      </c>
    </row>
    <row r="655" spans="5:12" x14ac:dyDescent="0.2">
      <c r="E655" t="s">
        <v>1663</v>
      </c>
      <c r="F655">
        <v>1102</v>
      </c>
      <c r="K655">
        <v>0</v>
      </c>
      <c r="L655">
        <v>845</v>
      </c>
    </row>
    <row r="656" spans="5:12" x14ac:dyDescent="0.2">
      <c r="E656" t="s">
        <v>2024</v>
      </c>
      <c r="F656">
        <v>1103</v>
      </c>
      <c r="K656">
        <v>0</v>
      </c>
      <c r="L656">
        <v>846</v>
      </c>
    </row>
    <row r="657" spans="5:12" x14ac:dyDescent="0.2">
      <c r="E657" t="s">
        <v>2026</v>
      </c>
      <c r="F657">
        <v>1104</v>
      </c>
      <c r="K657">
        <v>0</v>
      </c>
      <c r="L657">
        <v>847</v>
      </c>
    </row>
    <row r="658" spans="5:12" x14ac:dyDescent="0.2">
      <c r="E658" t="s">
        <v>2028</v>
      </c>
      <c r="F658">
        <v>1105</v>
      </c>
      <c r="K658">
        <v>0</v>
      </c>
      <c r="L658">
        <v>848</v>
      </c>
    </row>
    <row r="659" spans="5:12" x14ac:dyDescent="0.2">
      <c r="E659" t="s">
        <v>2030</v>
      </c>
      <c r="F659">
        <v>1106</v>
      </c>
      <c r="K659">
        <v>0</v>
      </c>
      <c r="L659">
        <v>849</v>
      </c>
    </row>
    <row r="660" spans="5:12" x14ac:dyDescent="0.2">
      <c r="E660" t="s">
        <v>2032</v>
      </c>
      <c r="F660">
        <v>1107</v>
      </c>
      <c r="K660">
        <v>0</v>
      </c>
      <c r="L660">
        <v>850</v>
      </c>
    </row>
    <row r="661" spans="5:12" x14ac:dyDescent="0.2">
      <c r="E661" t="s">
        <v>2034</v>
      </c>
      <c r="F661">
        <v>1108</v>
      </c>
      <c r="K661">
        <v>0</v>
      </c>
      <c r="L661">
        <v>851</v>
      </c>
    </row>
    <row r="662" spans="5:12" x14ac:dyDescent="0.2">
      <c r="E662" t="s">
        <v>2036</v>
      </c>
      <c r="F662">
        <v>1109</v>
      </c>
      <c r="K662">
        <v>0</v>
      </c>
      <c r="L662">
        <v>852</v>
      </c>
    </row>
    <row r="663" spans="5:12" x14ac:dyDescent="0.2">
      <c r="E663" t="s">
        <v>1695</v>
      </c>
      <c r="F663">
        <v>1110</v>
      </c>
      <c r="K663">
        <v>0</v>
      </c>
      <c r="L663">
        <v>853</v>
      </c>
    </row>
    <row r="664" spans="5:12" x14ac:dyDescent="0.2">
      <c r="E664" t="s">
        <v>2038</v>
      </c>
      <c r="F664">
        <v>1111</v>
      </c>
      <c r="K664">
        <v>0</v>
      </c>
      <c r="L664">
        <v>854</v>
      </c>
    </row>
    <row r="665" spans="5:12" x14ac:dyDescent="0.2">
      <c r="E665" t="s">
        <v>2040</v>
      </c>
      <c r="F665">
        <v>1112</v>
      </c>
      <c r="K665">
        <v>0</v>
      </c>
      <c r="L665">
        <v>855</v>
      </c>
    </row>
    <row r="666" spans="5:12" x14ac:dyDescent="0.2">
      <c r="E666" t="s">
        <v>2042</v>
      </c>
      <c r="F666">
        <v>1113</v>
      </c>
      <c r="K666">
        <v>0</v>
      </c>
      <c r="L666">
        <v>856</v>
      </c>
    </row>
    <row r="667" spans="5:12" x14ac:dyDescent="0.2">
      <c r="E667" t="s">
        <v>2044</v>
      </c>
      <c r="F667">
        <v>1114</v>
      </c>
      <c r="K667">
        <v>0</v>
      </c>
      <c r="L667">
        <v>857</v>
      </c>
    </row>
    <row r="668" spans="5:12" x14ac:dyDescent="0.2">
      <c r="E668" t="s">
        <v>1707</v>
      </c>
      <c r="F668">
        <v>1115</v>
      </c>
      <c r="K668">
        <v>0</v>
      </c>
      <c r="L668">
        <v>858</v>
      </c>
    </row>
    <row r="669" spans="5:12" x14ac:dyDescent="0.2">
      <c r="E669" t="s">
        <v>2046</v>
      </c>
      <c r="F669">
        <v>1116</v>
      </c>
      <c r="K669">
        <v>0</v>
      </c>
      <c r="L669">
        <v>859</v>
      </c>
    </row>
    <row r="670" spans="5:12" x14ac:dyDescent="0.2">
      <c r="E670" t="s">
        <v>2048</v>
      </c>
      <c r="F670">
        <v>1117</v>
      </c>
      <c r="K670">
        <v>0</v>
      </c>
      <c r="L670">
        <v>860</v>
      </c>
    </row>
    <row r="671" spans="5:12" x14ac:dyDescent="0.2">
      <c r="E671" t="s">
        <v>2050</v>
      </c>
      <c r="F671">
        <v>1118</v>
      </c>
      <c r="K671">
        <v>0</v>
      </c>
      <c r="L671">
        <v>861</v>
      </c>
    </row>
    <row r="672" spans="5:12" x14ac:dyDescent="0.2">
      <c r="E672" t="s">
        <v>2052</v>
      </c>
      <c r="F672">
        <v>1119</v>
      </c>
      <c r="K672">
        <v>0</v>
      </c>
      <c r="L672">
        <v>862</v>
      </c>
    </row>
    <row r="673" spans="5:12" x14ac:dyDescent="0.2">
      <c r="E673" t="s">
        <v>2053</v>
      </c>
      <c r="F673">
        <v>1120</v>
      </c>
      <c r="K673">
        <v>0</v>
      </c>
      <c r="L673">
        <v>863</v>
      </c>
    </row>
    <row r="674" spans="5:12" x14ac:dyDescent="0.2">
      <c r="E674" t="s">
        <v>2055</v>
      </c>
      <c r="F674">
        <v>1121</v>
      </c>
      <c r="K674">
        <v>0</v>
      </c>
      <c r="L674">
        <v>864</v>
      </c>
    </row>
    <row r="675" spans="5:12" x14ac:dyDescent="0.2">
      <c r="E675" t="s">
        <v>1644</v>
      </c>
      <c r="F675">
        <v>1122</v>
      </c>
      <c r="K675">
        <v>0</v>
      </c>
      <c r="L675">
        <v>865</v>
      </c>
    </row>
    <row r="676" spans="5:12" x14ac:dyDescent="0.2">
      <c r="E676" t="s">
        <v>2057</v>
      </c>
      <c r="F676">
        <v>1123</v>
      </c>
      <c r="K676">
        <v>0</v>
      </c>
      <c r="L676">
        <v>866</v>
      </c>
    </row>
    <row r="677" spans="5:12" x14ac:dyDescent="0.2">
      <c r="E677" t="s">
        <v>2059</v>
      </c>
      <c r="F677">
        <v>1124</v>
      </c>
      <c r="K677">
        <v>0</v>
      </c>
      <c r="L677">
        <v>867</v>
      </c>
    </row>
    <row r="678" spans="5:12" x14ac:dyDescent="0.2">
      <c r="E678" t="s">
        <v>2061</v>
      </c>
      <c r="F678">
        <v>1125</v>
      </c>
      <c r="K678">
        <v>0</v>
      </c>
      <c r="L678">
        <v>868</v>
      </c>
    </row>
    <row r="679" spans="5:12" x14ac:dyDescent="0.2">
      <c r="E679" t="s">
        <v>2063</v>
      </c>
      <c r="F679">
        <v>1126</v>
      </c>
      <c r="K679">
        <v>0</v>
      </c>
      <c r="L679">
        <v>869</v>
      </c>
    </row>
    <row r="680" spans="5:12" x14ac:dyDescent="0.2">
      <c r="E680" t="s">
        <v>1705</v>
      </c>
      <c r="F680">
        <v>1127</v>
      </c>
      <c r="K680">
        <v>0</v>
      </c>
      <c r="L680">
        <v>870</v>
      </c>
    </row>
    <row r="681" spans="5:12" x14ac:dyDescent="0.2">
      <c r="E681" t="s">
        <v>2065</v>
      </c>
      <c r="F681">
        <v>1128</v>
      </c>
      <c r="K681">
        <v>0</v>
      </c>
      <c r="L681">
        <v>871</v>
      </c>
    </row>
    <row r="682" spans="5:12" x14ac:dyDescent="0.2">
      <c r="E682" t="s">
        <v>2067</v>
      </c>
      <c r="F682">
        <v>1129</v>
      </c>
      <c r="K682">
        <v>0</v>
      </c>
      <c r="L682">
        <v>872</v>
      </c>
    </row>
    <row r="683" spans="5:12" x14ac:dyDescent="0.2">
      <c r="E683" t="s">
        <v>1706</v>
      </c>
      <c r="F683">
        <v>1130</v>
      </c>
      <c r="K683">
        <v>0</v>
      </c>
      <c r="L683">
        <v>873</v>
      </c>
    </row>
    <row r="684" spans="5:12" x14ac:dyDescent="0.2">
      <c r="E684" t="s">
        <v>2069</v>
      </c>
      <c r="F684">
        <v>1131</v>
      </c>
      <c r="K684">
        <v>0</v>
      </c>
      <c r="L684">
        <v>874</v>
      </c>
    </row>
    <row r="685" spans="5:12" x14ac:dyDescent="0.2">
      <c r="E685" t="s">
        <v>2071</v>
      </c>
      <c r="F685">
        <v>1132</v>
      </c>
      <c r="K685">
        <v>0</v>
      </c>
      <c r="L685">
        <v>875</v>
      </c>
    </row>
    <row r="686" spans="5:12" x14ac:dyDescent="0.2">
      <c r="E686" t="s">
        <v>2073</v>
      </c>
      <c r="F686">
        <v>1133</v>
      </c>
      <c r="K686">
        <v>0</v>
      </c>
      <c r="L686">
        <v>876</v>
      </c>
    </row>
    <row r="687" spans="5:12" x14ac:dyDescent="0.2">
      <c r="E687" t="s">
        <v>2075</v>
      </c>
      <c r="F687">
        <v>1134</v>
      </c>
      <c r="K687">
        <v>0</v>
      </c>
      <c r="L687">
        <v>877</v>
      </c>
    </row>
    <row r="688" spans="5:12" x14ac:dyDescent="0.2">
      <c r="E688" t="s">
        <v>2077</v>
      </c>
      <c r="F688">
        <v>1135</v>
      </c>
      <c r="K688">
        <v>0</v>
      </c>
      <c r="L688">
        <v>878</v>
      </c>
    </row>
    <row r="689" spans="5:12" x14ac:dyDescent="0.2">
      <c r="E689" t="s">
        <v>2079</v>
      </c>
      <c r="F689">
        <v>1136</v>
      </c>
      <c r="K689">
        <v>0</v>
      </c>
      <c r="L689">
        <v>879</v>
      </c>
    </row>
    <row r="690" spans="5:12" x14ac:dyDescent="0.2">
      <c r="E690" t="s">
        <v>2081</v>
      </c>
      <c r="F690">
        <v>1137</v>
      </c>
      <c r="K690">
        <v>0</v>
      </c>
      <c r="L690">
        <v>880</v>
      </c>
    </row>
    <row r="691" spans="5:12" x14ac:dyDescent="0.2">
      <c r="E691" t="s">
        <v>2083</v>
      </c>
      <c r="F691">
        <v>1138</v>
      </c>
      <c r="K691">
        <v>0</v>
      </c>
      <c r="L691">
        <v>881</v>
      </c>
    </row>
    <row r="692" spans="5:12" x14ac:dyDescent="0.2">
      <c r="E692" t="s">
        <v>2085</v>
      </c>
      <c r="F692">
        <v>1139</v>
      </c>
      <c r="K692">
        <v>0</v>
      </c>
      <c r="L692">
        <v>882</v>
      </c>
    </row>
    <row r="693" spans="5:12" x14ac:dyDescent="0.2">
      <c r="E693" t="s">
        <v>1645</v>
      </c>
      <c r="F693">
        <v>1140</v>
      </c>
      <c r="K693">
        <v>0</v>
      </c>
      <c r="L693">
        <v>883</v>
      </c>
    </row>
    <row r="694" spans="5:12" x14ac:dyDescent="0.2">
      <c r="E694" t="s">
        <v>1616</v>
      </c>
      <c r="F694">
        <v>1141</v>
      </c>
      <c r="K694">
        <v>0</v>
      </c>
      <c r="L694">
        <v>884</v>
      </c>
    </row>
    <row r="695" spans="5:12" x14ac:dyDescent="0.2">
      <c r="E695" t="s">
        <v>2087</v>
      </c>
      <c r="F695">
        <v>1142</v>
      </c>
      <c r="K695">
        <v>0</v>
      </c>
      <c r="L695">
        <v>885</v>
      </c>
    </row>
    <row r="696" spans="5:12" x14ac:dyDescent="0.2">
      <c r="E696" t="s">
        <v>1703</v>
      </c>
      <c r="F696">
        <v>1143</v>
      </c>
      <c r="K696">
        <v>0</v>
      </c>
      <c r="L696">
        <v>886</v>
      </c>
    </row>
    <row r="697" spans="5:12" x14ac:dyDescent="0.2">
      <c r="E697" t="s">
        <v>1676</v>
      </c>
      <c r="F697">
        <v>1144</v>
      </c>
      <c r="K697">
        <v>0</v>
      </c>
      <c r="L697">
        <v>887</v>
      </c>
    </row>
    <row r="698" spans="5:12" x14ac:dyDescent="0.2">
      <c r="E698" t="s">
        <v>1677</v>
      </c>
      <c r="F698">
        <v>1145</v>
      </c>
      <c r="K698">
        <v>0</v>
      </c>
      <c r="L698">
        <v>888</v>
      </c>
    </row>
    <row r="699" spans="5:12" x14ac:dyDescent="0.2">
      <c r="E699" t="s">
        <v>2089</v>
      </c>
      <c r="F699">
        <v>1146</v>
      </c>
      <c r="K699">
        <v>0</v>
      </c>
      <c r="L699">
        <v>889</v>
      </c>
    </row>
    <row r="700" spans="5:12" x14ac:dyDescent="0.2">
      <c r="E700" t="s">
        <v>2091</v>
      </c>
      <c r="F700">
        <v>1147</v>
      </c>
      <c r="K700">
        <v>0</v>
      </c>
      <c r="L700">
        <v>890</v>
      </c>
    </row>
    <row r="701" spans="5:12" x14ac:dyDescent="0.2">
      <c r="E701" t="s">
        <v>1704</v>
      </c>
      <c r="F701">
        <v>1148</v>
      </c>
      <c r="K701">
        <v>0</v>
      </c>
      <c r="L701">
        <v>891</v>
      </c>
    </row>
    <row r="702" spans="5:12" x14ac:dyDescent="0.2">
      <c r="E702" t="s">
        <v>2093</v>
      </c>
      <c r="F702">
        <v>1149</v>
      </c>
      <c r="K702">
        <v>0</v>
      </c>
      <c r="L702">
        <v>892</v>
      </c>
    </row>
    <row r="703" spans="5:12" x14ac:dyDescent="0.2">
      <c r="E703" t="s">
        <v>2095</v>
      </c>
      <c r="F703">
        <v>1150</v>
      </c>
      <c r="K703">
        <v>0</v>
      </c>
      <c r="L703">
        <v>893</v>
      </c>
    </row>
    <row r="704" spans="5:12" x14ac:dyDescent="0.2">
      <c r="E704" t="s">
        <v>2097</v>
      </c>
      <c r="F704">
        <v>1151</v>
      </c>
      <c r="K704">
        <v>0</v>
      </c>
      <c r="L704">
        <v>894</v>
      </c>
    </row>
    <row r="705" spans="5:12" x14ac:dyDescent="0.2">
      <c r="E705" t="s">
        <v>2099</v>
      </c>
      <c r="F705">
        <v>1152</v>
      </c>
      <c r="K705">
        <v>0</v>
      </c>
      <c r="L705">
        <v>895</v>
      </c>
    </row>
    <row r="706" spans="5:12" x14ac:dyDescent="0.2">
      <c r="E706" t="s">
        <v>2101</v>
      </c>
      <c r="F706">
        <v>1153</v>
      </c>
      <c r="K706">
        <v>0</v>
      </c>
      <c r="L706">
        <v>896</v>
      </c>
    </row>
    <row r="707" spans="5:12" x14ac:dyDescent="0.2">
      <c r="E707" t="s">
        <v>2103</v>
      </c>
      <c r="F707">
        <v>1154</v>
      </c>
      <c r="K707">
        <v>0</v>
      </c>
      <c r="L707">
        <v>897</v>
      </c>
    </row>
    <row r="708" spans="5:12" x14ac:dyDescent="0.2">
      <c r="E708" t="s">
        <v>2105</v>
      </c>
      <c r="F708">
        <v>1155</v>
      </c>
      <c r="K708">
        <v>0</v>
      </c>
      <c r="L708">
        <v>898</v>
      </c>
    </row>
    <row r="709" spans="5:12" x14ac:dyDescent="0.2">
      <c r="E709" t="s">
        <v>2107</v>
      </c>
      <c r="F709">
        <v>1156</v>
      </c>
      <c r="K709">
        <v>0</v>
      </c>
      <c r="L709">
        <v>899</v>
      </c>
    </row>
    <row r="710" spans="5:12" x14ac:dyDescent="0.2">
      <c r="E710" t="s">
        <v>1702</v>
      </c>
      <c r="F710">
        <v>1157</v>
      </c>
      <c r="K710">
        <v>0</v>
      </c>
      <c r="L710">
        <v>900</v>
      </c>
    </row>
    <row r="711" spans="5:12" x14ac:dyDescent="0.2">
      <c r="E711" t="s">
        <v>2109</v>
      </c>
      <c r="F711">
        <v>1158</v>
      </c>
      <c r="K711">
        <v>0</v>
      </c>
      <c r="L711">
        <v>901</v>
      </c>
    </row>
    <row r="712" spans="5:12" x14ac:dyDescent="0.2">
      <c r="E712" t="s">
        <v>2111</v>
      </c>
      <c r="F712">
        <v>1159</v>
      </c>
      <c r="K712">
        <v>0</v>
      </c>
      <c r="L712">
        <v>902</v>
      </c>
    </row>
    <row r="713" spans="5:12" x14ac:dyDescent="0.2">
      <c r="E713" t="s">
        <v>2113</v>
      </c>
      <c r="F713">
        <v>1160</v>
      </c>
      <c r="K713">
        <v>0</v>
      </c>
      <c r="L713">
        <v>903</v>
      </c>
    </row>
    <row r="714" spans="5:12" x14ac:dyDescent="0.2">
      <c r="E714" t="s">
        <v>2115</v>
      </c>
      <c r="F714">
        <v>1161</v>
      </c>
      <c r="K714">
        <v>0</v>
      </c>
      <c r="L714">
        <v>904</v>
      </c>
    </row>
    <row r="715" spans="5:12" x14ac:dyDescent="0.2">
      <c r="E715" t="s">
        <v>2117</v>
      </c>
      <c r="F715">
        <v>1162</v>
      </c>
      <c r="K715">
        <v>0</v>
      </c>
      <c r="L715">
        <v>905</v>
      </c>
    </row>
    <row r="716" spans="5:12" x14ac:dyDescent="0.2">
      <c r="E716" t="s">
        <v>2119</v>
      </c>
      <c r="F716">
        <v>1163</v>
      </c>
      <c r="K716">
        <v>0</v>
      </c>
      <c r="L716">
        <v>906</v>
      </c>
    </row>
    <row r="717" spans="5:12" x14ac:dyDescent="0.2">
      <c r="E717" t="s">
        <v>2121</v>
      </c>
      <c r="F717">
        <v>1164</v>
      </c>
      <c r="K717">
        <v>0</v>
      </c>
      <c r="L717">
        <v>907</v>
      </c>
    </row>
    <row r="718" spans="5:12" x14ac:dyDescent="0.2">
      <c r="E718" t="s">
        <v>2123</v>
      </c>
      <c r="F718">
        <v>1165</v>
      </c>
      <c r="K718">
        <v>0</v>
      </c>
      <c r="L718">
        <v>908</v>
      </c>
    </row>
    <row r="719" spans="5:12" x14ac:dyDescent="0.2">
      <c r="E719" t="s">
        <v>2125</v>
      </c>
      <c r="F719">
        <v>1166</v>
      </c>
      <c r="K719">
        <v>0</v>
      </c>
      <c r="L719">
        <v>909</v>
      </c>
    </row>
    <row r="720" spans="5:12" x14ac:dyDescent="0.2">
      <c r="E720" t="s">
        <v>2127</v>
      </c>
      <c r="F720">
        <v>1167</v>
      </c>
      <c r="K720">
        <v>0</v>
      </c>
      <c r="L720">
        <v>910</v>
      </c>
    </row>
    <row r="721" spans="5:12" x14ac:dyDescent="0.2">
      <c r="E721" t="s">
        <v>2129</v>
      </c>
      <c r="F721">
        <v>1168</v>
      </c>
      <c r="K721">
        <v>0</v>
      </c>
      <c r="L721">
        <v>911</v>
      </c>
    </row>
    <row r="722" spans="5:12" x14ac:dyDescent="0.2">
      <c r="E722" t="s">
        <v>2131</v>
      </c>
      <c r="F722">
        <v>1169</v>
      </c>
      <c r="K722">
        <v>0</v>
      </c>
      <c r="L722">
        <v>912</v>
      </c>
    </row>
    <row r="723" spans="5:12" x14ac:dyDescent="0.2">
      <c r="E723" t="s">
        <v>2133</v>
      </c>
      <c r="F723">
        <v>1170</v>
      </c>
      <c r="K723">
        <v>0</v>
      </c>
      <c r="L723">
        <v>913</v>
      </c>
    </row>
    <row r="724" spans="5:12" x14ac:dyDescent="0.2">
      <c r="E724" t="s">
        <v>2135</v>
      </c>
      <c r="F724">
        <v>1171</v>
      </c>
      <c r="K724">
        <v>0</v>
      </c>
      <c r="L724">
        <v>914</v>
      </c>
    </row>
    <row r="725" spans="5:12" x14ac:dyDescent="0.2">
      <c r="E725" t="s">
        <v>2137</v>
      </c>
      <c r="F725">
        <v>1172</v>
      </c>
      <c r="K725">
        <v>0</v>
      </c>
      <c r="L725">
        <v>915</v>
      </c>
    </row>
    <row r="726" spans="5:12" x14ac:dyDescent="0.2">
      <c r="E726" t="s">
        <v>2139</v>
      </c>
      <c r="F726">
        <v>1173</v>
      </c>
      <c r="K726">
        <v>0</v>
      </c>
      <c r="L726">
        <v>916</v>
      </c>
    </row>
    <row r="727" spans="5:12" x14ac:dyDescent="0.2">
      <c r="E727" t="s">
        <v>2141</v>
      </c>
      <c r="F727">
        <v>1174</v>
      </c>
      <c r="K727">
        <v>0</v>
      </c>
      <c r="L727">
        <v>917</v>
      </c>
    </row>
    <row r="728" spans="5:12" x14ac:dyDescent="0.2">
      <c r="E728" t="s">
        <v>2143</v>
      </c>
      <c r="F728">
        <v>1175</v>
      </c>
      <c r="K728">
        <v>0</v>
      </c>
      <c r="L728">
        <v>918</v>
      </c>
    </row>
    <row r="729" spans="5:12" x14ac:dyDescent="0.2">
      <c r="E729" t="s">
        <v>2145</v>
      </c>
      <c r="F729">
        <v>1176</v>
      </c>
      <c r="K729">
        <v>0</v>
      </c>
      <c r="L729">
        <v>919</v>
      </c>
    </row>
    <row r="730" spans="5:12" x14ac:dyDescent="0.2">
      <c r="E730" t="s">
        <v>2147</v>
      </c>
      <c r="F730">
        <v>1177</v>
      </c>
      <c r="K730">
        <v>0</v>
      </c>
      <c r="L730">
        <v>920</v>
      </c>
    </row>
    <row r="731" spans="5:12" x14ac:dyDescent="0.2">
      <c r="E731" t="s">
        <v>2149</v>
      </c>
      <c r="F731">
        <v>1178</v>
      </c>
      <c r="K731">
        <v>0</v>
      </c>
      <c r="L731">
        <v>921</v>
      </c>
    </row>
    <row r="732" spans="5:12" x14ac:dyDescent="0.2">
      <c r="E732" t="s">
        <v>2151</v>
      </c>
      <c r="F732">
        <v>1179</v>
      </c>
      <c r="K732">
        <v>0</v>
      </c>
      <c r="L732">
        <v>922</v>
      </c>
    </row>
    <row r="733" spans="5:12" x14ac:dyDescent="0.2">
      <c r="E733" t="s">
        <v>2153</v>
      </c>
      <c r="F733">
        <v>1180</v>
      </c>
      <c r="K733">
        <v>0</v>
      </c>
      <c r="L733">
        <v>923</v>
      </c>
    </row>
    <row r="734" spans="5:12" x14ac:dyDescent="0.2">
      <c r="E734" t="s">
        <v>2155</v>
      </c>
      <c r="F734">
        <v>1181</v>
      </c>
      <c r="K734">
        <v>0</v>
      </c>
      <c r="L734">
        <v>924</v>
      </c>
    </row>
    <row r="735" spans="5:12" x14ac:dyDescent="0.2">
      <c r="E735" t="s">
        <v>2157</v>
      </c>
      <c r="F735">
        <v>1182</v>
      </c>
      <c r="K735">
        <v>0</v>
      </c>
      <c r="L735">
        <v>925</v>
      </c>
    </row>
    <row r="736" spans="5:12" x14ac:dyDescent="0.2">
      <c r="E736" t="s">
        <v>2159</v>
      </c>
      <c r="F736">
        <v>1183</v>
      </c>
      <c r="K736">
        <v>0</v>
      </c>
      <c r="L736">
        <v>926</v>
      </c>
    </row>
    <row r="737" spans="5:12" x14ac:dyDescent="0.2">
      <c r="E737" t="s">
        <v>2161</v>
      </c>
      <c r="F737">
        <v>1184</v>
      </c>
      <c r="K737">
        <v>0</v>
      </c>
      <c r="L737">
        <v>927</v>
      </c>
    </row>
    <row r="738" spans="5:12" x14ac:dyDescent="0.2">
      <c r="E738" t="s">
        <v>2163</v>
      </c>
      <c r="F738">
        <v>1185</v>
      </c>
      <c r="K738">
        <v>0</v>
      </c>
      <c r="L738">
        <v>928</v>
      </c>
    </row>
    <row r="739" spans="5:12" x14ac:dyDescent="0.2">
      <c r="E739" t="s">
        <v>2165</v>
      </c>
      <c r="F739">
        <v>1186</v>
      </c>
      <c r="K739">
        <v>0</v>
      </c>
      <c r="L739">
        <v>929</v>
      </c>
    </row>
    <row r="740" spans="5:12" x14ac:dyDescent="0.2">
      <c r="E740" t="s">
        <v>2167</v>
      </c>
      <c r="F740">
        <v>1187</v>
      </c>
      <c r="K740">
        <v>0</v>
      </c>
      <c r="L740">
        <v>930</v>
      </c>
    </row>
    <row r="741" spans="5:12" x14ac:dyDescent="0.2">
      <c r="E741" t="s">
        <v>2169</v>
      </c>
      <c r="F741">
        <v>1188</v>
      </c>
      <c r="K741">
        <v>0</v>
      </c>
      <c r="L741">
        <v>931</v>
      </c>
    </row>
    <row r="742" spans="5:12" x14ac:dyDescent="0.2">
      <c r="E742" t="s">
        <v>2171</v>
      </c>
      <c r="F742">
        <v>1189</v>
      </c>
      <c r="K742">
        <v>0</v>
      </c>
      <c r="L742">
        <v>932</v>
      </c>
    </row>
    <row r="743" spans="5:12" x14ac:dyDescent="0.2">
      <c r="E743" t="s">
        <v>2173</v>
      </c>
      <c r="F743">
        <v>1190</v>
      </c>
      <c r="K743">
        <v>0</v>
      </c>
      <c r="L743">
        <v>933</v>
      </c>
    </row>
    <row r="744" spans="5:12" x14ac:dyDescent="0.2">
      <c r="E744" t="s">
        <v>2175</v>
      </c>
      <c r="F744">
        <v>1191</v>
      </c>
      <c r="K744">
        <v>0</v>
      </c>
      <c r="L744">
        <v>934</v>
      </c>
    </row>
    <row r="745" spans="5:12" x14ac:dyDescent="0.2">
      <c r="E745" t="s">
        <v>2177</v>
      </c>
      <c r="F745">
        <v>1192</v>
      </c>
      <c r="K745">
        <v>0</v>
      </c>
      <c r="L745">
        <v>935</v>
      </c>
    </row>
    <row r="746" spans="5:12" x14ac:dyDescent="0.2">
      <c r="E746" t="s">
        <v>2179</v>
      </c>
      <c r="F746">
        <v>1193</v>
      </c>
      <c r="K746">
        <v>0</v>
      </c>
      <c r="L746">
        <v>936</v>
      </c>
    </row>
    <row r="747" spans="5:12" x14ac:dyDescent="0.2">
      <c r="E747" t="s">
        <v>2181</v>
      </c>
      <c r="F747">
        <v>1194</v>
      </c>
      <c r="K747">
        <v>0</v>
      </c>
      <c r="L747">
        <v>937</v>
      </c>
    </row>
    <row r="748" spans="5:12" x14ac:dyDescent="0.2">
      <c r="E748" t="s">
        <v>2183</v>
      </c>
      <c r="F748">
        <v>1195</v>
      </c>
      <c r="K748">
        <v>0</v>
      </c>
      <c r="L748">
        <v>938</v>
      </c>
    </row>
    <row r="749" spans="5:12" x14ac:dyDescent="0.2">
      <c r="E749" t="s">
        <v>2185</v>
      </c>
      <c r="F749">
        <v>1196</v>
      </c>
      <c r="K749">
        <v>-300222.63</v>
      </c>
      <c r="L749">
        <v>939</v>
      </c>
    </row>
    <row r="750" spans="5:12" x14ac:dyDescent="0.2">
      <c r="E750" t="s">
        <v>2187</v>
      </c>
      <c r="F750">
        <v>1197</v>
      </c>
      <c r="K750">
        <v>0</v>
      </c>
      <c r="L750">
        <v>940</v>
      </c>
    </row>
    <row r="751" spans="5:12" x14ac:dyDescent="0.2">
      <c r="E751" t="s">
        <v>2189</v>
      </c>
      <c r="F751">
        <v>1198</v>
      </c>
      <c r="K751">
        <v>0</v>
      </c>
      <c r="L751">
        <v>941</v>
      </c>
    </row>
    <row r="752" spans="5:12" x14ac:dyDescent="0.2">
      <c r="E752" t="s">
        <v>1708</v>
      </c>
      <c r="F752">
        <v>1199</v>
      </c>
      <c r="K752">
        <v>0</v>
      </c>
      <c r="L752">
        <v>942</v>
      </c>
    </row>
    <row r="753" spans="5:12" x14ac:dyDescent="0.2">
      <c r="E753" t="s">
        <v>2191</v>
      </c>
      <c r="F753">
        <v>1200</v>
      </c>
      <c r="K753">
        <v>0</v>
      </c>
      <c r="L753">
        <v>943</v>
      </c>
    </row>
    <row r="754" spans="5:12" x14ac:dyDescent="0.2">
      <c r="E754" t="s">
        <v>2193</v>
      </c>
      <c r="F754">
        <v>1201</v>
      </c>
      <c r="K754">
        <v>0</v>
      </c>
      <c r="L754">
        <v>944</v>
      </c>
    </row>
    <row r="755" spans="5:12" x14ac:dyDescent="0.2">
      <c r="E755" t="s">
        <v>2195</v>
      </c>
      <c r="F755">
        <v>1202</v>
      </c>
      <c r="K755">
        <v>0</v>
      </c>
      <c r="L755">
        <v>945</v>
      </c>
    </row>
    <row r="756" spans="5:12" x14ac:dyDescent="0.2">
      <c r="E756" t="s">
        <v>2197</v>
      </c>
      <c r="F756">
        <v>1203</v>
      </c>
      <c r="K756">
        <v>0</v>
      </c>
      <c r="L756">
        <v>946</v>
      </c>
    </row>
    <row r="757" spans="5:12" x14ac:dyDescent="0.2">
      <c r="E757" t="s">
        <v>2199</v>
      </c>
      <c r="F757">
        <v>1204</v>
      </c>
      <c r="K757">
        <v>0</v>
      </c>
      <c r="L757">
        <v>947</v>
      </c>
    </row>
    <row r="758" spans="5:12" x14ac:dyDescent="0.2">
      <c r="E758" t="s">
        <v>2201</v>
      </c>
      <c r="F758">
        <v>1205</v>
      </c>
      <c r="K758">
        <v>0</v>
      </c>
      <c r="L758">
        <v>948</v>
      </c>
    </row>
    <row r="759" spans="5:12" x14ac:dyDescent="0.2">
      <c r="E759" t="s">
        <v>2203</v>
      </c>
      <c r="F759">
        <v>1206</v>
      </c>
      <c r="K759">
        <v>0</v>
      </c>
      <c r="L759">
        <v>949</v>
      </c>
    </row>
    <row r="760" spans="5:12" x14ac:dyDescent="0.2">
      <c r="E760" t="s">
        <v>2205</v>
      </c>
      <c r="F760">
        <v>1207</v>
      </c>
      <c r="K760">
        <v>-300222.63</v>
      </c>
      <c r="L760">
        <v>950</v>
      </c>
    </row>
    <row r="761" spans="5:12" x14ac:dyDescent="0.2">
      <c r="E761" t="s">
        <v>2207</v>
      </c>
      <c r="F761">
        <v>1208</v>
      </c>
      <c r="K761">
        <v>0</v>
      </c>
      <c r="L761">
        <v>951</v>
      </c>
    </row>
    <row r="762" spans="5:12" x14ac:dyDescent="0.2">
      <c r="E762" t="s">
        <v>2209</v>
      </c>
      <c r="F762">
        <v>1209</v>
      </c>
      <c r="K762">
        <v>-300222.63</v>
      </c>
      <c r="L762">
        <v>952</v>
      </c>
    </row>
    <row r="763" spans="5:12" x14ac:dyDescent="0.2">
      <c r="E763" t="s">
        <v>2211</v>
      </c>
      <c r="F763">
        <v>1210</v>
      </c>
      <c r="K763">
        <v>0</v>
      </c>
      <c r="L763">
        <v>953</v>
      </c>
    </row>
    <row r="764" spans="5:12" x14ac:dyDescent="0.2">
      <c r="E764" t="s">
        <v>2213</v>
      </c>
      <c r="F764">
        <v>1211</v>
      </c>
      <c r="K764">
        <v>0</v>
      </c>
      <c r="L764">
        <v>954</v>
      </c>
    </row>
    <row r="765" spans="5:12" x14ac:dyDescent="0.2">
      <c r="E765" t="s">
        <v>2215</v>
      </c>
      <c r="F765">
        <v>1212</v>
      </c>
      <c r="K765">
        <v>0</v>
      </c>
      <c r="L765">
        <v>955</v>
      </c>
    </row>
    <row r="766" spans="5:12" x14ac:dyDescent="0.2">
      <c r="E766" t="s">
        <v>1646</v>
      </c>
      <c r="F766">
        <v>1213</v>
      </c>
      <c r="K766">
        <v>0</v>
      </c>
      <c r="L766">
        <v>956</v>
      </c>
    </row>
    <row r="767" spans="5:12" x14ac:dyDescent="0.2">
      <c r="E767" t="s">
        <v>2217</v>
      </c>
      <c r="F767">
        <v>1214</v>
      </c>
      <c r="K767">
        <v>0</v>
      </c>
      <c r="L767">
        <v>957</v>
      </c>
    </row>
    <row r="768" spans="5:12" x14ac:dyDescent="0.2">
      <c r="E768" t="s">
        <v>1617</v>
      </c>
      <c r="F768">
        <v>1215</v>
      </c>
      <c r="K768">
        <v>0</v>
      </c>
      <c r="L768">
        <v>958</v>
      </c>
    </row>
    <row r="769" spans="5:12" x14ac:dyDescent="0.2">
      <c r="E769" t="s">
        <v>2219</v>
      </c>
      <c r="F769">
        <v>1216</v>
      </c>
      <c r="K769">
        <v>0</v>
      </c>
      <c r="L769">
        <v>959</v>
      </c>
    </row>
    <row r="770" spans="5:12" x14ac:dyDescent="0.2">
      <c r="E770" t="s">
        <v>1667</v>
      </c>
      <c r="F770">
        <v>1217</v>
      </c>
      <c r="K770">
        <v>0</v>
      </c>
      <c r="L770">
        <v>960</v>
      </c>
    </row>
    <row r="771" spans="5:12" x14ac:dyDescent="0.2">
      <c r="E771" t="s">
        <v>2221</v>
      </c>
      <c r="F771">
        <v>1218</v>
      </c>
      <c r="K771">
        <v>0</v>
      </c>
      <c r="L771">
        <v>961</v>
      </c>
    </row>
    <row r="772" spans="5:12" x14ac:dyDescent="0.2">
      <c r="E772" t="s">
        <v>2223</v>
      </c>
      <c r="F772">
        <v>1219</v>
      </c>
      <c r="K772">
        <v>0</v>
      </c>
      <c r="L772">
        <v>962</v>
      </c>
    </row>
    <row r="773" spans="5:12" x14ac:dyDescent="0.2">
      <c r="E773" t="s">
        <v>2225</v>
      </c>
      <c r="F773">
        <v>1220</v>
      </c>
      <c r="K773">
        <v>0</v>
      </c>
      <c r="L773">
        <v>963</v>
      </c>
    </row>
    <row r="774" spans="5:12" x14ac:dyDescent="0.2">
      <c r="E774" t="s">
        <v>2227</v>
      </c>
      <c r="F774">
        <v>1221</v>
      </c>
      <c r="K774">
        <v>0</v>
      </c>
      <c r="L774">
        <v>964</v>
      </c>
    </row>
    <row r="775" spans="5:12" x14ac:dyDescent="0.2">
      <c r="E775" t="s">
        <v>2229</v>
      </c>
      <c r="F775">
        <v>1222</v>
      </c>
      <c r="K775">
        <v>0</v>
      </c>
      <c r="L775">
        <v>965</v>
      </c>
    </row>
    <row r="776" spans="5:12" x14ac:dyDescent="0.2">
      <c r="E776" t="s">
        <v>2231</v>
      </c>
      <c r="F776">
        <v>1223</v>
      </c>
      <c r="K776">
        <v>0</v>
      </c>
      <c r="L776">
        <v>966</v>
      </c>
    </row>
    <row r="777" spans="5:12" x14ac:dyDescent="0.2">
      <c r="E777" t="s">
        <v>1647</v>
      </c>
      <c r="F777">
        <v>1224</v>
      </c>
      <c r="K777">
        <v>0</v>
      </c>
      <c r="L777">
        <v>967</v>
      </c>
    </row>
    <row r="778" spans="5:12" x14ac:dyDescent="0.2">
      <c r="E778" t="s">
        <v>2233</v>
      </c>
      <c r="F778">
        <v>1225</v>
      </c>
      <c r="K778">
        <v>0</v>
      </c>
      <c r="L778">
        <v>968</v>
      </c>
    </row>
    <row r="779" spans="5:12" x14ac:dyDescent="0.2">
      <c r="E779" t="s">
        <v>2235</v>
      </c>
      <c r="F779">
        <v>1226</v>
      </c>
      <c r="K779">
        <v>0</v>
      </c>
      <c r="L779">
        <v>969</v>
      </c>
    </row>
    <row r="780" spans="5:12" x14ac:dyDescent="0.2">
      <c r="E780" t="s">
        <v>2237</v>
      </c>
      <c r="F780">
        <v>1227</v>
      </c>
      <c r="K780">
        <v>0</v>
      </c>
      <c r="L780">
        <v>970</v>
      </c>
    </row>
    <row r="781" spans="5:12" x14ac:dyDescent="0.2">
      <c r="E781" t="s">
        <v>2239</v>
      </c>
      <c r="F781">
        <v>1228</v>
      </c>
      <c r="K781">
        <v>0</v>
      </c>
      <c r="L781">
        <v>971</v>
      </c>
    </row>
    <row r="782" spans="5:12" x14ac:dyDescent="0.2">
      <c r="E782" t="s">
        <v>2241</v>
      </c>
      <c r="F782">
        <v>1229</v>
      </c>
      <c r="K782">
        <v>0</v>
      </c>
      <c r="L782">
        <v>972</v>
      </c>
    </row>
    <row r="783" spans="5:12" x14ac:dyDescent="0.2">
      <c r="E783" t="s">
        <v>2243</v>
      </c>
      <c r="F783">
        <v>1230</v>
      </c>
      <c r="K783">
        <v>0</v>
      </c>
      <c r="L783">
        <v>973</v>
      </c>
    </row>
    <row r="784" spans="5:12" x14ac:dyDescent="0.2">
      <c r="E784" t="s">
        <v>1619</v>
      </c>
      <c r="F784">
        <v>1231</v>
      </c>
      <c r="K784">
        <v>0</v>
      </c>
      <c r="L784">
        <v>974</v>
      </c>
    </row>
    <row r="785" spans="5:12" x14ac:dyDescent="0.2">
      <c r="E785" t="s">
        <v>1664</v>
      </c>
      <c r="F785">
        <v>1232</v>
      </c>
      <c r="K785">
        <v>0</v>
      </c>
      <c r="L785">
        <v>975</v>
      </c>
    </row>
    <row r="786" spans="5:12" x14ac:dyDescent="0.2">
      <c r="E786" t="s">
        <v>2245</v>
      </c>
      <c r="F786">
        <v>1233</v>
      </c>
      <c r="K786">
        <v>0</v>
      </c>
      <c r="L786">
        <v>976</v>
      </c>
    </row>
    <row r="787" spans="5:12" x14ac:dyDescent="0.2">
      <c r="E787" t="s">
        <v>1620</v>
      </c>
      <c r="F787">
        <v>1234</v>
      </c>
      <c r="K787">
        <v>0</v>
      </c>
      <c r="L787">
        <v>977</v>
      </c>
    </row>
    <row r="788" spans="5:12" x14ac:dyDescent="0.2">
      <c r="E788" t="s">
        <v>2247</v>
      </c>
      <c r="F788">
        <v>1235</v>
      </c>
      <c r="K788">
        <v>0</v>
      </c>
      <c r="L788">
        <v>978</v>
      </c>
    </row>
    <row r="789" spans="5:12" x14ac:dyDescent="0.2">
      <c r="E789" t="s">
        <v>1621</v>
      </c>
      <c r="F789">
        <v>1236</v>
      </c>
      <c r="K789">
        <v>0</v>
      </c>
      <c r="L789">
        <v>979</v>
      </c>
    </row>
    <row r="790" spans="5:12" x14ac:dyDescent="0.2">
      <c r="E790" t="s">
        <v>1622</v>
      </c>
      <c r="F790">
        <v>1237</v>
      </c>
      <c r="K790">
        <v>0</v>
      </c>
      <c r="L790">
        <v>980</v>
      </c>
    </row>
    <row r="791" spans="5:12" x14ac:dyDescent="0.2">
      <c r="E791" t="s">
        <v>1670</v>
      </c>
      <c r="F791">
        <v>1238</v>
      </c>
      <c r="K791">
        <v>0</v>
      </c>
      <c r="L791">
        <v>981</v>
      </c>
    </row>
    <row r="792" spans="5:12" x14ac:dyDescent="0.2">
      <c r="E792" t="s">
        <v>1623</v>
      </c>
      <c r="F792">
        <v>1239</v>
      </c>
      <c r="K792">
        <v>0</v>
      </c>
      <c r="L792">
        <v>982</v>
      </c>
    </row>
    <row r="793" spans="5:12" x14ac:dyDescent="0.2">
      <c r="E793" t="s">
        <v>1636</v>
      </c>
      <c r="F793">
        <v>1240</v>
      </c>
      <c r="K793">
        <v>0</v>
      </c>
      <c r="L793">
        <v>983</v>
      </c>
    </row>
    <row r="794" spans="5:12" x14ac:dyDescent="0.2">
      <c r="E794" t="s">
        <v>1624</v>
      </c>
      <c r="F794">
        <v>1241</v>
      </c>
      <c r="K794">
        <v>0</v>
      </c>
      <c r="L794">
        <v>984</v>
      </c>
    </row>
    <row r="795" spans="5:12" x14ac:dyDescent="0.2">
      <c r="E795" t="s">
        <v>1648</v>
      </c>
      <c r="F795">
        <v>1242</v>
      </c>
      <c r="K795">
        <v>0</v>
      </c>
      <c r="L795">
        <v>985</v>
      </c>
    </row>
    <row r="796" spans="5:12" x14ac:dyDescent="0.2">
      <c r="E796" t="s">
        <v>2249</v>
      </c>
      <c r="F796">
        <v>1243</v>
      </c>
      <c r="K796">
        <v>0</v>
      </c>
      <c r="L796">
        <v>986</v>
      </c>
    </row>
    <row r="797" spans="5:12" x14ac:dyDescent="0.2">
      <c r="E797" t="s">
        <v>1625</v>
      </c>
      <c r="F797">
        <v>1244</v>
      </c>
      <c r="K797">
        <v>0</v>
      </c>
      <c r="L797">
        <v>987</v>
      </c>
    </row>
    <row r="798" spans="5:12" x14ac:dyDescent="0.2">
      <c r="E798" t="s">
        <v>1626</v>
      </c>
      <c r="F798">
        <v>1245</v>
      </c>
      <c r="K798">
        <v>0</v>
      </c>
      <c r="L798">
        <v>988</v>
      </c>
    </row>
    <row r="799" spans="5:12" x14ac:dyDescent="0.2">
      <c r="E799" t="s">
        <v>1627</v>
      </c>
      <c r="F799">
        <v>1246</v>
      </c>
      <c r="K799">
        <v>0</v>
      </c>
      <c r="L799">
        <v>989</v>
      </c>
    </row>
    <row r="800" spans="5:12" x14ac:dyDescent="0.2">
      <c r="E800" t="s">
        <v>1628</v>
      </c>
      <c r="F800">
        <v>1247</v>
      </c>
      <c r="K800">
        <v>0</v>
      </c>
      <c r="L800">
        <v>990</v>
      </c>
    </row>
    <row r="801" spans="5:12" x14ac:dyDescent="0.2">
      <c r="E801" t="s">
        <v>1629</v>
      </c>
      <c r="F801">
        <v>1248</v>
      </c>
      <c r="K801">
        <v>0</v>
      </c>
      <c r="L801">
        <v>991</v>
      </c>
    </row>
    <row r="802" spans="5:12" x14ac:dyDescent="0.2">
      <c r="E802" t="s">
        <v>1630</v>
      </c>
      <c r="F802">
        <v>1249</v>
      </c>
      <c r="K802">
        <v>0</v>
      </c>
      <c r="L802">
        <v>992</v>
      </c>
    </row>
    <row r="803" spans="5:12" x14ac:dyDescent="0.2">
      <c r="E803" t="s">
        <v>1631</v>
      </c>
      <c r="F803">
        <v>1250</v>
      </c>
      <c r="K803">
        <v>0</v>
      </c>
      <c r="L803">
        <v>993</v>
      </c>
    </row>
    <row r="804" spans="5:12" x14ac:dyDescent="0.2">
      <c r="E804" t="s">
        <v>2251</v>
      </c>
      <c r="F804">
        <v>1251</v>
      </c>
      <c r="K804">
        <v>0</v>
      </c>
      <c r="L804">
        <v>994</v>
      </c>
    </row>
    <row r="805" spans="5:12" x14ac:dyDescent="0.2">
      <c r="E805" t="s">
        <v>2253</v>
      </c>
      <c r="F805">
        <v>1252</v>
      </c>
      <c r="K805">
        <v>0</v>
      </c>
      <c r="L805">
        <v>995</v>
      </c>
    </row>
    <row r="806" spans="5:12" x14ac:dyDescent="0.2">
      <c r="E806" t="s">
        <v>1649</v>
      </c>
      <c r="F806">
        <v>1253</v>
      </c>
      <c r="K806">
        <v>0</v>
      </c>
      <c r="L806">
        <v>996</v>
      </c>
    </row>
    <row r="807" spans="5:12" x14ac:dyDescent="0.2">
      <c r="E807" t="s">
        <v>1632</v>
      </c>
      <c r="F807">
        <v>1254</v>
      </c>
      <c r="K807">
        <v>0</v>
      </c>
      <c r="L807">
        <v>997</v>
      </c>
    </row>
    <row r="808" spans="5:12" x14ac:dyDescent="0.2">
      <c r="E808" t="s">
        <v>2255</v>
      </c>
      <c r="F808">
        <v>1255</v>
      </c>
      <c r="K808">
        <v>0</v>
      </c>
      <c r="L808">
        <v>998</v>
      </c>
    </row>
    <row r="809" spans="5:12" x14ac:dyDescent="0.2">
      <c r="E809" t="s">
        <v>2257</v>
      </c>
      <c r="F809">
        <v>1256</v>
      </c>
      <c r="K809">
        <v>0</v>
      </c>
      <c r="L809">
        <v>999</v>
      </c>
    </row>
    <row r="810" spans="5:12" x14ac:dyDescent="0.2">
      <c r="E810" t="s">
        <v>2259</v>
      </c>
      <c r="F810">
        <v>1257</v>
      </c>
      <c r="K810">
        <v>0</v>
      </c>
      <c r="L810">
        <v>1000</v>
      </c>
    </row>
    <row r="811" spans="5:12" x14ac:dyDescent="0.2">
      <c r="E811" t="s">
        <v>1633</v>
      </c>
      <c r="F811">
        <v>1258</v>
      </c>
      <c r="K811">
        <v>0</v>
      </c>
      <c r="L811">
        <v>1001</v>
      </c>
    </row>
    <row r="812" spans="5:12" x14ac:dyDescent="0.2">
      <c r="E812" t="s">
        <v>2261</v>
      </c>
      <c r="F812">
        <v>1259</v>
      </c>
      <c r="K812">
        <v>0</v>
      </c>
      <c r="L812">
        <v>1002</v>
      </c>
    </row>
    <row r="813" spans="5:12" x14ac:dyDescent="0.2">
      <c r="E813" t="s">
        <v>2263</v>
      </c>
      <c r="F813">
        <v>1260</v>
      </c>
      <c r="K813">
        <v>0</v>
      </c>
      <c r="L813">
        <v>1003</v>
      </c>
    </row>
    <row r="814" spans="5:12" x14ac:dyDescent="0.2">
      <c r="E814" t="s">
        <v>1671</v>
      </c>
      <c r="F814">
        <v>1261</v>
      </c>
      <c r="K814">
        <v>0</v>
      </c>
      <c r="L814">
        <v>1004</v>
      </c>
    </row>
    <row r="815" spans="5:12" x14ac:dyDescent="0.2">
      <c r="E815" t="s">
        <v>2265</v>
      </c>
      <c r="F815">
        <v>1262</v>
      </c>
      <c r="K815">
        <v>0</v>
      </c>
      <c r="L815">
        <v>1005</v>
      </c>
    </row>
    <row r="816" spans="5:12" x14ac:dyDescent="0.2">
      <c r="E816" t="s">
        <v>1634</v>
      </c>
      <c r="F816">
        <v>1263</v>
      </c>
      <c r="K816">
        <v>0</v>
      </c>
      <c r="L816">
        <v>1006</v>
      </c>
    </row>
    <row r="817" spans="5:12" x14ac:dyDescent="0.2">
      <c r="E817" t="s">
        <v>1650</v>
      </c>
      <c r="F817">
        <v>1264</v>
      </c>
      <c r="K817">
        <v>0</v>
      </c>
      <c r="L817">
        <v>1007</v>
      </c>
    </row>
    <row r="818" spans="5:12" x14ac:dyDescent="0.2">
      <c r="E818" t="s">
        <v>2267</v>
      </c>
      <c r="F818">
        <v>1265</v>
      </c>
      <c r="K818">
        <v>0</v>
      </c>
      <c r="L818">
        <v>1008</v>
      </c>
    </row>
    <row r="819" spans="5:12" x14ac:dyDescent="0.2">
      <c r="E819" t="s">
        <v>1672</v>
      </c>
      <c r="F819">
        <v>1266</v>
      </c>
      <c r="K819">
        <v>0</v>
      </c>
      <c r="L819">
        <v>1009</v>
      </c>
    </row>
    <row r="820" spans="5:12" x14ac:dyDescent="0.2">
      <c r="E820" t="s">
        <v>1637</v>
      </c>
      <c r="F820">
        <v>1267</v>
      </c>
      <c r="K820">
        <v>0</v>
      </c>
      <c r="L820">
        <v>1010</v>
      </c>
    </row>
    <row r="821" spans="5:12" x14ac:dyDescent="0.2">
      <c r="E821" t="s">
        <v>1665</v>
      </c>
      <c r="F821">
        <v>1268</v>
      </c>
      <c r="K821">
        <v>0</v>
      </c>
      <c r="L821">
        <v>1011</v>
      </c>
    </row>
    <row r="822" spans="5:12" x14ac:dyDescent="0.2">
      <c r="E822" t="s">
        <v>2269</v>
      </c>
      <c r="F822">
        <v>1269</v>
      </c>
      <c r="K822">
        <v>0</v>
      </c>
      <c r="L822">
        <v>1012</v>
      </c>
    </row>
    <row r="823" spans="5:12" x14ac:dyDescent="0.2">
      <c r="E823" t="s">
        <v>2271</v>
      </c>
      <c r="F823">
        <v>1270</v>
      </c>
      <c r="K823">
        <v>0</v>
      </c>
      <c r="L823">
        <v>1013</v>
      </c>
    </row>
    <row r="824" spans="5:12" x14ac:dyDescent="0.2">
      <c r="E824" t="s">
        <v>2273</v>
      </c>
      <c r="F824">
        <v>1271</v>
      </c>
      <c r="K824">
        <v>0</v>
      </c>
      <c r="L824">
        <v>1014</v>
      </c>
    </row>
    <row r="825" spans="5:12" x14ac:dyDescent="0.2">
      <c r="E825" t="s">
        <v>2275</v>
      </c>
      <c r="F825">
        <v>1272</v>
      </c>
      <c r="K825">
        <v>0</v>
      </c>
      <c r="L825">
        <v>1015</v>
      </c>
    </row>
    <row r="826" spans="5:12" x14ac:dyDescent="0.2">
      <c r="E826" t="s">
        <v>2277</v>
      </c>
      <c r="F826">
        <v>1273</v>
      </c>
      <c r="K826">
        <v>0</v>
      </c>
      <c r="L826">
        <v>1016</v>
      </c>
    </row>
    <row r="827" spans="5:12" x14ac:dyDescent="0.2">
      <c r="E827" t="s">
        <v>2279</v>
      </c>
      <c r="F827">
        <v>1274</v>
      </c>
      <c r="K827">
        <v>0</v>
      </c>
      <c r="L827">
        <v>1017</v>
      </c>
    </row>
    <row r="828" spans="5:12" x14ac:dyDescent="0.2">
      <c r="E828" t="s">
        <v>2281</v>
      </c>
      <c r="F828">
        <v>1275</v>
      </c>
      <c r="K828">
        <v>0</v>
      </c>
      <c r="L828">
        <v>1018</v>
      </c>
    </row>
    <row r="829" spans="5:12" x14ac:dyDescent="0.2">
      <c r="E829" t="s">
        <v>2283</v>
      </c>
      <c r="F829">
        <v>1276</v>
      </c>
      <c r="K829">
        <v>0</v>
      </c>
      <c r="L829">
        <v>1019</v>
      </c>
    </row>
    <row r="830" spans="5:12" x14ac:dyDescent="0.2">
      <c r="E830" t="s">
        <v>2285</v>
      </c>
      <c r="F830">
        <v>1277</v>
      </c>
      <c r="K830">
        <v>0</v>
      </c>
      <c r="L830">
        <v>1020</v>
      </c>
    </row>
    <row r="831" spans="5:12" x14ac:dyDescent="0.2">
      <c r="E831" t="s">
        <v>2287</v>
      </c>
      <c r="F831">
        <v>1278</v>
      </c>
      <c r="K831">
        <v>0</v>
      </c>
      <c r="L831">
        <v>1021</v>
      </c>
    </row>
    <row r="832" spans="5:12" x14ac:dyDescent="0.2">
      <c r="E832" t="s">
        <v>2289</v>
      </c>
      <c r="F832">
        <v>1279</v>
      </c>
      <c r="K832">
        <v>0</v>
      </c>
      <c r="L832">
        <v>1022</v>
      </c>
    </row>
    <row r="833" spans="5:12" x14ac:dyDescent="0.2">
      <c r="E833" t="s">
        <v>2291</v>
      </c>
      <c r="F833">
        <v>1280</v>
      </c>
      <c r="K833">
        <v>0</v>
      </c>
      <c r="L833">
        <v>1023</v>
      </c>
    </row>
    <row r="834" spans="5:12" x14ac:dyDescent="0.2">
      <c r="E834" t="s">
        <v>2293</v>
      </c>
      <c r="F834">
        <v>1281</v>
      </c>
      <c r="K834">
        <v>0</v>
      </c>
      <c r="L834">
        <v>1024</v>
      </c>
    </row>
    <row r="835" spans="5:12" x14ac:dyDescent="0.2">
      <c r="E835" t="s">
        <v>2295</v>
      </c>
      <c r="F835">
        <v>1282</v>
      </c>
      <c r="K835">
        <v>0</v>
      </c>
      <c r="L835">
        <v>1025</v>
      </c>
    </row>
    <row r="836" spans="5:12" x14ac:dyDescent="0.2">
      <c r="E836" t="s">
        <v>2297</v>
      </c>
      <c r="F836">
        <v>1283</v>
      </c>
      <c r="K836">
        <v>0</v>
      </c>
      <c r="L836">
        <v>1026</v>
      </c>
    </row>
    <row r="837" spans="5:12" x14ac:dyDescent="0.2">
      <c r="E837" t="s">
        <v>2299</v>
      </c>
      <c r="F837">
        <v>1284</v>
      </c>
      <c r="K837">
        <v>0</v>
      </c>
      <c r="L837">
        <v>1027</v>
      </c>
    </row>
    <row r="838" spans="5:12" x14ac:dyDescent="0.2">
      <c r="E838" t="s">
        <v>2301</v>
      </c>
      <c r="F838">
        <v>1285</v>
      </c>
      <c r="K838">
        <v>0</v>
      </c>
      <c r="L838">
        <v>1028</v>
      </c>
    </row>
    <row r="839" spans="5:12" x14ac:dyDescent="0.2">
      <c r="E839" t="s">
        <v>2303</v>
      </c>
      <c r="F839">
        <v>1286</v>
      </c>
      <c r="K839">
        <v>0</v>
      </c>
      <c r="L839">
        <v>1029</v>
      </c>
    </row>
    <row r="840" spans="5:12" x14ac:dyDescent="0.2">
      <c r="E840" t="s">
        <v>2305</v>
      </c>
      <c r="F840">
        <v>1287</v>
      </c>
      <c r="K840">
        <v>0</v>
      </c>
      <c r="L840">
        <v>1030</v>
      </c>
    </row>
    <row r="841" spans="5:12" x14ac:dyDescent="0.2">
      <c r="E841" t="s">
        <v>2307</v>
      </c>
      <c r="F841">
        <v>1288</v>
      </c>
      <c r="K841">
        <v>0</v>
      </c>
      <c r="L841">
        <v>1031</v>
      </c>
    </row>
    <row r="842" spans="5:12" x14ac:dyDescent="0.2">
      <c r="E842" t="s">
        <v>2309</v>
      </c>
      <c r="F842">
        <v>1289</v>
      </c>
      <c r="K842">
        <v>0</v>
      </c>
      <c r="L842">
        <v>1032</v>
      </c>
    </row>
    <row r="843" spans="5:12" x14ac:dyDescent="0.2">
      <c r="E843" t="s">
        <v>2311</v>
      </c>
      <c r="F843">
        <v>1290</v>
      </c>
      <c r="K843">
        <v>0</v>
      </c>
      <c r="L843">
        <v>1033</v>
      </c>
    </row>
    <row r="844" spans="5:12" x14ac:dyDescent="0.2">
      <c r="E844" t="s">
        <v>2313</v>
      </c>
      <c r="F844">
        <v>1291</v>
      </c>
      <c r="K844">
        <v>0</v>
      </c>
      <c r="L844">
        <v>1034</v>
      </c>
    </row>
    <row r="845" spans="5:12" x14ac:dyDescent="0.2">
      <c r="E845" t="s">
        <v>2315</v>
      </c>
      <c r="F845">
        <v>1292</v>
      </c>
      <c r="K845">
        <v>0</v>
      </c>
      <c r="L845">
        <v>1035</v>
      </c>
    </row>
    <row r="846" spans="5:12" x14ac:dyDescent="0.2">
      <c r="E846" t="s">
        <v>2317</v>
      </c>
      <c r="F846">
        <v>1293</v>
      </c>
      <c r="K846">
        <v>0</v>
      </c>
      <c r="L846">
        <v>1036</v>
      </c>
    </row>
    <row r="847" spans="5:12" x14ac:dyDescent="0.2">
      <c r="E847" t="s">
        <v>2319</v>
      </c>
      <c r="F847">
        <v>1294</v>
      </c>
      <c r="K847">
        <v>0</v>
      </c>
      <c r="L847">
        <v>1037</v>
      </c>
    </row>
    <row r="848" spans="5:12" x14ac:dyDescent="0.2">
      <c r="E848" t="s">
        <v>2321</v>
      </c>
      <c r="F848">
        <v>1295</v>
      </c>
      <c r="K848">
        <v>0</v>
      </c>
      <c r="L848">
        <v>1038</v>
      </c>
    </row>
    <row r="849" spans="5:12" x14ac:dyDescent="0.2">
      <c r="E849" t="s">
        <v>2323</v>
      </c>
      <c r="F849">
        <v>1296</v>
      </c>
      <c r="K849">
        <v>0</v>
      </c>
      <c r="L849">
        <v>1039</v>
      </c>
    </row>
    <row r="850" spans="5:12" x14ac:dyDescent="0.2">
      <c r="E850" t="s">
        <v>2325</v>
      </c>
      <c r="F850">
        <v>1297</v>
      </c>
      <c r="K850">
        <v>0</v>
      </c>
      <c r="L850">
        <v>1040</v>
      </c>
    </row>
    <row r="851" spans="5:12" x14ac:dyDescent="0.2">
      <c r="E851" t="s">
        <v>2327</v>
      </c>
      <c r="F851">
        <v>1298</v>
      </c>
      <c r="K851">
        <v>0</v>
      </c>
      <c r="L851">
        <v>1041</v>
      </c>
    </row>
    <row r="852" spans="5:12" x14ac:dyDescent="0.2">
      <c r="E852" t="s">
        <v>2329</v>
      </c>
      <c r="F852">
        <v>1299</v>
      </c>
      <c r="K852">
        <v>0</v>
      </c>
      <c r="L852">
        <v>1042</v>
      </c>
    </row>
    <row r="853" spans="5:12" x14ac:dyDescent="0.2">
      <c r="E853" t="s">
        <v>2331</v>
      </c>
      <c r="F853">
        <v>1300</v>
      </c>
      <c r="K853">
        <v>0</v>
      </c>
      <c r="L853">
        <v>1043</v>
      </c>
    </row>
    <row r="854" spans="5:12" x14ac:dyDescent="0.2">
      <c r="E854" t="s">
        <v>2333</v>
      </c>
      <c r="F854">
        <v>1301</v>
      </c>
      <c r="K854">
        <v>0</v>
      </c>
      <c r="L854">
        <v>1044</v>
      </c>
    </row>
    <row r="855" spans="5:12" x14ac:dyDescent="0.2">
      <c r="E855" t="s">
        <v>2335</v>
      </c>
      <c r="F855">
        <v>1302</v>
      </c>
      <c r="K855">
        <v>0</v>
      </c>
      <c r="L855">
        <v>1045</v>
      </c>
    </row>
    <row r="856" spans="5:12" x14ac:dyDescent="0.2">
      <c r="E856" t="s">
        <v>2337</v>
      </c>
      <c r="F856">
        <v>1303</v>
      </c>
      <c r="K856">
        <v>0</v>
      </c>
      <c r="L856">
        <v>1046</v>
      </c>
    </row>
    <row r="857" spans="5:12" x14ac:dyDescent="0.2">
      <c r="E857" t="s">
        <v>2339</v>
      </c>
      <c r="F857">
        <v>1304</v>
      </c>
      <c r="K857">
        <v>0</v>
      </c>
      <c r="L857">
        <v>1047</v>
      </c>
    </row>
    <row r="858" spans="5:12" x14ac:dyDescent="0.2">
      <c r="E858" t="s">
        <v>2341</v>
      </c>
      <c r="F858">
        <v>1305</v>
      </c>
      <c r="K858">
        <v>0</v>
      </c>
      <c r="L858">
        <v>1048</v>
      </c>
    </row>
    <row r="859" spans="5:12" x14ac:dyDescent="0.2">
      <c r="E859" t="s">
        <v>2343</v>
      </c>
      <c r="F859">
        <v>1306</v>
      </c>
      <c r="K859">
        <v>0</v>
      </c>
      <c r="L859">
        <v>1049</v>
      </c>
    </row>
    <row r="860" spans="5:12" x14ac:dyDescent="0.2">
      <c r="E860" t="s">
        <v>2345</v>
      </c>
      <c r="F860">
        <v>1307</v>
      </c>
      <c r="K860">
        <v>0</v>
      </c>
      <c r="L860">
        <v>1050</v>
      </c>
    </row>
    <row r="861" spans="5:12" x14ac:dyDescent="0.2">
      <c r="E861" t="s">
        <v>2347</v>
      </c>
      <c r="F861">
        <v>1308</v>
      </c>
      <c r="K861">
        <v>0</v>
      </c>
      <c r="L861">
        <v>1051</v>
      </c>
    </row>
    <row r="862" spans="5:12" x14ac:dyDescent="0.2">
      <c r="E862" t="s">
        <v>2349</v>
      </c>
      <c r="F862">
        <v>1309</v>
      </c>
      <c r="K862">
        <v>0</v>
      </c>
      <c r="L862">
        <v>1052</v>
      </c>
    </row>
    <row r="863" spans="5:12" x14ac:dyDescent="0.2">
      <c r="E863" t="s">
        <v>2351</v>
      </c>
      <c r="F863">
        <v>1310</v>
      </c>
      <c r="K863">
        <v>0</v>
      </c>
      <c r="L863">
        <v>1053</v>
      </c>
    </row>
    <row r="864" spans="5:12" x14ac:dyDescent="0.2">
      <c r="E864" t="s">
        <v>2353</v>
      </c>
      <c r="F864">
        <v>1311</v>
      </c>
      <c r="K864">
        <v>0</v>
      </c>
      <c r="L864">
        <v>1054</v>
      </c>
    </row>
    <row r="865" spans="5:12" x14ac:dyDescent="0.2">
      <c r="E865" t="s">
        <v>2355</v>
      </c>
      <c r="F865">
        <v>1312</v>
      </c>
      <c r="K865">
        <v>0</v>
      </c>
      <c r="L865">
        <v>1055</v>
      </c>
    </row>
    <row r="866" spans="5:12" x14ac:dyDescent="0.2">
      <c r="E866" t="s">
        <v>1635</v>
      </c>
      <c r="F866">
        <v>1313</v>
      </c>
      <c r="K866">
        <v>0</v>
      </c>
      <c r="L866">
        <v>1056</v>
      </c>
    </row>
    <row r="867" spans="5:12" x14ac:dyDescent="0.2">
      <c r="E867" t="s">
        <v>1654</v>
      </c>
      <c r="F867">
        <v>1314</v>
      </c>
      <c r="K867">
        <v>0</v>
      </c>
      <c r="L867">
        <v>1057</v>
      </c>
    </row>
    <row r="868" spans="5:12" x14ac:dyDescent="0.2">
      <c r="E868" t="s">
        <v>1678</v>
      </c>
      <c r="F868">
        <v>1315</v>
      </c>
      <c r="K868">
        <v>0</v>
      </c>
      <c r="L868">
        <v>1058</v>
      </c>
    </row>
    <row r="869" spans="5:12" x14ac:dyDescent="0.2">
      <c r="E869" t="s">
        <v>2357</v>
      </c>
      <c r="F869">
        <v>1316</v>
      </c>
      <c r="K869">
        <v>0</v>
      </c>
      <c r="L869">
        <v>1059</v>
      </c>
    </row>
    <row r="870" spans="5:12" x14ac:dyDescent="0.2">
      <c r="E870" t="s">
        <v>1668</v>
      </c>
      <c r="F870">
        <v>1317</v>
      </c>
      <c r="K870">
        <v>0</v>
      </c>
      <c r="L870">
        <v>1060</v>
      </c>
    </row>
    <row r="871" spans="5:12" x14ac:dyDescent="0.2">
      <c r="E871" t="s">
        <v>1669</v>
      </c>
      <c r="F871">
        <v>1318</v>
      </c>
      <c r="K871">
        <v>0</v>
      </c>
      <c r="L871">
        <v>1061</v>
      </c>
    </row>
    <row r="872" spans="5:12" x14ac:dyDescent="0.2">
      <c r="E872" t="s">
        <v>1658</v>
      </c>
      <c r="F872">
        <v>1319</v>
      </c>
      <c r="K872">
        <v>0</v>
      </c>
      <c r="L872">
        <v>1062</v>
      </c>
    </row>
    <row r="873" spans="5:12" x14ac:dyDescent="0.2">
      <c r="E873" t="s">
        <v>1618</v>
      </c>
      <c r="F873">
        <v>1320</v>
      </c>
      <c r="K873">
        <v>0</v>
      </c>
      <c r="L873">
        <v>1063</v>
      </c>
    </row>
    <row r="874" spans="5:12" x14ac:dyDescent="0.2">
      <c r="E874" t="s">
        <v>2359</v>
      </c>
      <c r="F874">
        <v>1321</v>
      </c>
      <c r="K874">
        <v>0</v>
      </c>
      <c r="L874">
        <v>1064</v>
      </c>
    </row>
    <row r="875" spans="5:12" x14ac:dyDescent="0.2">
      <c r="E875" t="s">
        <v>1653</v>
      </c>
      <c r="F875">
        <v>1322</v>
      </c>
      <c r="K875">
        <v>0</v>
      </c>
      <c r="L875">
        <v>1065</v>
      </c>
    </row>
    <row r="876" spans="5:12" x14ac:dyDescent="0.2">
      <c r="E876" t="s">
        <v>2361</v>
      </c>
      <c r="F876">
        <v>1323</v>
      </c>
      <c r="K876">
        <v>0</v>
      </c>
      <c r="L876">
        <v>1066</v>
      </c>
    </row>
    <row r="877" spans="5:12" x14ac:dyDescent="0.2">
      <c r="E877" t="s">
        <v>2363</v>
      </c>
      <c r="F877">
        <v>1324</v>
      </c>
      <c r="K877">
        <v>0</v>
      </c>
      <c r="L877">
        <v>1067</v>
      </c>
    </row>
    <row r="878" spans="5:12" x14ac:dyDescent="0.2">
      <c r="E878" t="s">
        <v>2365</v>
      </c>
      <c r="F878">
        <v>1325</v>
      </c>
      <c r="K878">
        <v>0</v>
      </c>
      <c r="L878">
        <v>1068</v>
      </c>
    </row>
    <row r="879" spans="5:12" x14ac:dyDescent="0.2">
      <c r="E879" t="s">
        <v>2367</v>
      </c>
      <c r="F879">
        <v>1326</v>
      </c>
      <c r="K879">
        <v>0</v>
      </c>
      <c r="L879">
        <v>1069</v>
      </c>
    </row>
    <row r="880" spans="5:12" x14ac:dyDescent="0.2">
      <c r="E880" t="s">
        <v>689</v>
      </c>
      <c r="F880">
        <v>1327</v>
      </c>
      <c r="K880">
        <v>0</v>
      </c>
      <c r="L880">
        <v>1070</v>
      </c>
    </row>
    <row r="881" spans="5:12" x14ac:dyDescent="0.2">
      <c r="E881" t="s">
        <v>2370</v>
      </c>
      <c r="F881">
        <v>1328</v>
      </c>
      <c r="K881">
        <v>0</v>
      </c>
      <c r="L881">
        <v>1071</v>
      </c>
    </row>
    <row r="882" spans="5:12" x14ac:dyDescent="0.2">
      <c r="E882" t="s">
        <v>2372</v>
      </c>
      <c r="F882">
        <v>1329</v>
      </c>
      <c r="K882">
        <v>0</v>
      </c>
      <c r="L882">
        <v>1072</v>
      </c>
    </row>
    <row r="883" spans="5:12" x14ac:dyDescent="0.2">
      <c r="E883" t="s">
        <v>2374</v>
      </c>
      <c r="F883">
        <v>1330</v>
      </c>
      <c r="K883">
        <v>0</v>
      </c>
      <c r="L883">
        <v>1073</v>
      </c>
    </row>
    <row r="884" spans="5:12" x14ac:dyDescent="0.2">
      <c r="E884" t="s">
        <v>2376</v>
      </c>
      <c r="F884">
        <v>1331</v>
      </c>
      <c r="K884">
        <v>0</v>
      </c>
      <c r="L884">
        <v>1074</v>
      </c>
    </row>
    <row r="885" spans="5:12" x14ac:dyDescent="0.2">
      <c r="E885" t="s">
        <v>2378</v>
      </c>
      <c r="F885">
        <v>1332</v>
      </c>
      <c r="K885">
        <v>0</v>
      </c>
      <c r="L885">
        <v>1075</v>
      </c>
    </row>
    <row r="886" spans="5:12" x14ac:dyDescent="0.2">
      <c r="E886" t="s">
        <v>2380</v>
      </c>
      <c r="F886">
        <v>1333</v>
      </c>
      <c r="K886">
        <v>0</v>
      </c>
      <c r="L886">
        <v>1076</v>
      </c>
    </row>
    <row r="887" spans="5:12" x14ac:dyDescent="0.2">
      <c r="E887" t="s">
        <v>2382</v>
      </c>
      <c r="F887">
        <v>1334</v>
      </c>
      <c r="K887">
        <v>0</v>
      </c>
      <c r="L887">
        <v>1077</v>
      </c>
    </row>
    <row r="888" spans="5:12" x14ac:dyDescent="0.2">
      <c r="E888" t="s">
        <v>2384</v>
      </c>
      <c r="F888">
        <v>1335</v>
      </c>
      <c r="K888">
        <v>0</v>
      </c>
      <c r="L888">
        <v>1078</v>
      </c>
    </row>
    <row r="889" spans="5:12" x14ac:dyDescent="0.2">
      <c r="E889" t="s">
        <v>2386</v>
      </c>
      <c r="F889">
        <v>1336</v>
      </c>
      <c r="K889">
        <v>0</v>
      </c>
      <c r="L889">
        <v>1079</v>
      </c>
    </row>
    <row r="890" spans="5:12" x14ac:dyDescent="0.2">
      <c r="E890" t="s">
        <v>2388</v>
      </c>
      <c r="F890">
        <v>1337</v>
      </c>
      <c r="K890">
        <v>0</v>
      </c>
      <c r="L890">
        <v>1080</v>
      </c>
    </row>
    <row r="891" spans="5:12" x14ac:dyDescent="0.2">
      <c r="E891" t="s">
        <v>2390</v>
      </c>
      <c r="F891">
        <v>1338</v>
      </c>
      <c r="K891">
        <v>0</v>
      </c>
      <c r="L891">
        <v>1081</v>
      </c>
    </row>
    <row r="892" spans="5:12" x14ac:dyDescent="0.2">
      <c r="E892" t="s">
        <v>2392</v>
      </c>
      <c r="F892">
        <v>1339</v>
      </c>
      <c r="K892">
        <v>0</v>
      </c>
      <c r="L892">
        <v>1082</v>
      </c>
    </row>
    <row r="893" spans="5:12" x14ac:dyDescent="0.2">
      <c r="E893" t="s">
        <v>2394</v>
      </c>
      <c r="F893">
        <v>1340</v>
      </c>
      <c r="K893">
        <v>0</v>
      </c>
      <c r="L893">
        <v>1083</v>
      </c>
    </row>
    <row r="894" spans="5:12" x14ac:dyDescent="0.2">
      <c r="E894" t="s">
        <v>1651</v>
      </c>
      <c r="F894">
        <v>1341</v>
      </c>
      <c r="K894">
        <v>0</v>
      </c>
      <c r="L894">
        <v>1084</v>
      </c>
    </row>
    <row r="895" spans="5:12" x14ac:dyDescent="0.2">
      <c r="E895" t="s">
        <v>2396</v>
      </c>
      <c r="F895">
        <v>1342</v>
      </c>
      <c r="K895">
        <v>0</v>
      </c>
      <c r="L895">
        <v>1085</v>
      </c>
    </row>
    <row r="896" spans="5:12" x14ac:dyDescent="0.2">
      <c r="E896" t="s">
        <v>2398</v>
      </c>
      <c r="F896">
        <v>1343</v>
      </c>
      <c r="K896">
        <v>0</v>
      </c>
      <c r="L896">
        <v>1086</v>
      </c>
    </row>
    <row r="897" spans="5:12" x14ac:dyDescent="0.2">
      <c r="E897" t="s">
        <v>2400</v>
      </c>
      <c r="F897">
        <v>1344</v>
      </c>
      <c r="K897">
        <v>0</v>
      </c>
      <c r="L897">
        <v>1087</v>
      </c>
    </row>
    <row r="898" spans="5:12" x14ac:dyDescent="0.2">
      <c r="E898" t="s">
        <v>1652</v>
      </c>
      <c r="F898">
        <v>1345</v>
      </c>
      <c r="K898">
        <v>0</v>
      </c>
      <c r="L898">
        <v>1088</v>
      </c>
    </row>
    <row r="899" spans="5:12" x14ac:dyDescent="0.2">
      <c r="E899" t="s">
        <v>2402</v>
      </c>
      <c r="F899">
        <v>1346</v>
      </c>
      <c r="K899">
        <v>0</v>
      </c>
      <c r="L899">
        <v>1089</v>
      </c>
    </row>
    <row r="900" spans="5:12" x14ac:dyDescent="0.2">
      <c r="E900" t="s">
        <v>2404</v>
      </c>
      <c r="F900">
        <v>1347</v>
      </c>
      <c r="K900">
        <v>0</v>
      </c>
      <c r="L900">
        <v>1090</v>
      </c>
    </row>
    <row r="901" spans="5:12" x14ac:dyDescent="0.2">
      <c r="E901" t="s">
        <v>2406</v>
      </c>
      <c r="F901">
        <v>1348</v>
      </c>
      <c r="K901">
        <v>0</v>
      </c>
      <c r="L901">
        <v>1091</v>
      </c>
    </row>
    <row r="902" spans="5:12" x14ac:dyDescent="0.2">
      <c r="E902" t="s">
        <v>1655</v>
      </c>
      <c r="F902">
        <v>1349</v>
      </c>
      <c r="K902">
        <v>0</v>
      </c>
      <c r="L902">
        <v>1092</v>
      </c>
    </row>
    <row r="903" spans="5:12" x14ac:dyDescent="0.2">
      <c r="E903" t="s">
        <v>1656</v>
      </c>
      <c r="F903">
        <v>1350</v>
      </c>
      <c r="K903">
        <v>0</v>
      </c>
      <c r="L903">
        <v>1093</v>
      </c>
    </row>
    <row r="904" spans="5:12" x14ac:dyDescent="0.2">
      <c r="E904" t="s">
        <v>2408</v>
      </c>
      <c r="F904">
        <v>1351</v>
      </c>
      <c r="K904">
        <v>0</v>
      </c>
      <c r="L904">
        <v>1094</v>
      </c>
    </row>
    <row r="905" spans="5:12" x14ac:dyDescent="0.2">
      <c r="E905" t="s">
        <v>2410</v>
      </c>
      <c r="F905">
        <v>1352</v>
      </c>
      <c r="K905">
        <v>0</v>
      </c>
      <c r="L905">
        <v>1095</v>
      </c>
    </row>
    <row r="906" spans="5:12" x14ac:dyDescent="0.2">
      <c r="E906" t="s">
        <v>2412</v>
      </c>
      <c r="F906">
        <v>1353</v>
      </c>
      <c r="K906">
        <v>0</v>
      </c>
      <c r="L906">
        <v>1096</v>
      </c>
    </row>
    <row r="907" spans="5:12" x14ac:dyDescent="0.2">
      <c r="E907">
        <v>0</v>
      </c>
      <c r="F907">
        <v>1354</v>
      </c>
      <c r="K907">
        <v>0</v>
      </c>
      <c r="L907">
        <v>1097</v>
      </c>
    </row>
    <row r="908" spans="5:12" x14ac:dyDescent="0.2">
      <c r="E908">
        <v>0</v>
      </c>
      <c r="F908">
        <v>1355</v>
      </c>
      <c r="K908">
        <v>0</v>
      </c>
      <c r="L908">
        <v>1098</v>
      </c>
    </row>
    <row r="909" spans="5:12" x14ac:dyDescent="0.2">
      <c r="E909">
        <v>960728</v>
      </c>
      <c r="F909">
        <v>1356</v>
      </c>
      <c r="K909">
        <v>0</v>
      </c>
      <c r="L909">
        <v>1099</v>
      </c>
    </row>
    <row r="910" spans="5:12" x14ac:dyDescent="0.2">
      <c r="E910">
        <v>596764.47</v>
      </c>
      <c r="F910">
        <v>1357</v>
      </c>
      <c r="K910">
        <v>0</v>
      </c>
      <c r="L910">
        <v>1100</v>
      </c>
    </row>
    <row r="911" spans="5:12" x14ac:dyDescent="0.2">
      <c r="E911">
        <v>0</v>
      </c>
      <c r="F911">
        <v>1358</v>
      </c>
      <c r="K911">
        <v>0</v>
      </c>
      <c r="L911">
        <v>1101</v>
      </c>
    </row>
    <row r="912" spans="5:12" x14ac:dyDescent="0.2">
      <c r="E912">
        <v>0</v>
      </c>
      <c r="F912">
        <v>1359</v>
      </c>
      <c r="K912">
        <v>0</v>
      </c>
      <c r="L912">
        <v>1102</v>
      </c>
    </row>
    <row r="913" spans="5:12" x14ac:dyDescent="0.2">
      <c r="E913">
        <v>0</v>
      </c>
      <c r="F913">
        <v>1360</v>
      </c>
      <c r="K913">
        <v>0</v>
      </c>
      <c r="L913">
        <v>1103</v>
      </c>
    </row>
    <row r="914" spans="5:12" x14ac:dyDescent="0.2">
      <c r="E914">
        <v>0</v>
      </c>
      <c r="F914">
        <v>1361</v>
      </c>
      <c r="K914">
        <v>0</v>
      </c>
      <c r="L914">
        <v>1104</v>
      </c>
    </row>
    <row r="915" spans="5:12" x14ac:dyDescent="0.2">
      <c r="E915">
        <v>0</v>
      </c>
      <c r="F915">
        <v>1362</v>
      </c>
      <c r="K915">
        <v>0</v>
      </c>
      <c r="L915">
        <v>1105</v>
      </c>
    </row>
    <row r="916" spans="5:12" x14ac:dyDescent="0.2">
      <c r="E916">
        <v>0</v>
      </c>
      <c r="F916">
        <v>1363</v>
      </c>
      <c r="K916">
        <v>0</v>
      </c>
      <c r="L916">
        <v>1106</v>
      </c>
    </row>
    <row r="917" spans="5:12" x14ac:dyDescent="0.2">
      <c r="E917">
        <v>0</v>
      </c>
      <c r="F917">
        <v>1364</v>
      </c>
      <c r="K917">
        <v>0</v>
      </c>
      <c r="L917">
        <v>1107</v>
      </c>
    </row>
    <row r="918" spans="5:12" x14ac:dyDescent="0.2">
      <c r="E918">
        <v>0</v>
      </c>
      <c r="F918">
        <v>1365</v>
      </c>
      <c r="K918">
        <v>0</v>
      </c>
      <c r="L918">
        <v>1108</v>
      </c>
    </row>
    <row r="919" spans="5:12" x14ac:dyDescent="0.2">
      <c r="E919">
        <v>0</v>
      </c>
      <c r="F919">
        <v>1366</v>
      </c>
      <c r="K919">
        <v>0</v>
      </c>
      <c r="L919">
        <v>1109</v>
      </c>
    </row>
    <row r="920" spans="5:12" x14ac:dyDescent="0.2">
      <c r="E920">
        <v>0</v>
      </c>
      <c r="F920">
        <v>1367</v>
      </c>
      <c r="K920">
        <v>0</v>
      </c>
      <c r="L920">
        <v>1110</v>
      </c>
    </row>
    <row r="921" spans="5:12" x14ac:dyDescent="0.2">
      <c r="E921">
        <v>0</v>
      </c>
      <c r="F921">
        <v>1368</v>
      </c>
      <c r="K921">
        <v>0</v>
      </c>
      <c r="L921">
        <v>1111</v>
      </c>
    </row>
    <row r="922" spans="5:12" x14ac:dyDescent="0.2">
      <c r="E922">
        <v>0</v>
      </c>
      <c r="F922">
        <v>1369</v>
      </c>
      <c r="K922">
        <v>0</v>
      </c>
      <c r="L922">
        <v>1112</v>
      </c>
    </row>
    <row r="923" spans="5:12" x14ac:dyDescent="0.2">
      <c r="E923">
        <v>0</v>
      </c>
      <c r="F923">
        <v>1370</v>
      </c>
      <c r="K923">
        <v>0</v>
      </c>
      <c r="L923">
        <v>1113</v>
      </c>
    </row>
    <row r="924" spans="5:12" x14ac:dyDescent="0.2">
      <c r="E924">
        <v>0</v>
      </c>
      <c r="F924">
        <v>1371</v>
      </c>
      <c r="K924">
        <v>0</v>
      </c>
      <c r="L924">
        <v>1114</v>
      </c>
    </row>
    <row r="925" spans="5:12" x14ac:dyDescent="0.2">
      <c r="E925">
        <v>0</v>
      </c>
      <c r="F925">
        <v>1372</v>
      </c>
      <c r="K925">
        <v>0</v>
      </c>
      <c r="L925">
        <v>1115</v>
      </c>
    </row>
    <row r="926" spans="5:12" x14ac:dyDescent="0.2">
      <c r="E926">
        <v>0</v>
      </c>
      <c r="F926">
        <v>1373</v>
      </c>
      <c r="K926">
        <v>0</v>
      </c>
      <c r="L926">
        <v>1116</v>
      </c>
    </row>
    <row r="927" spans="5:12" x14ac:dyDescent="0.2">
      <c r="E927">
        <v>0</v>
      </c>
      <c r="F927">
        <v>1374</v>
      </c>
      <c r="K927">
        <v>0</v>
      </c>
      <c r="L927">
        <v>1117</v>
      </c>
    </row>
    <row r="928" spans="5:12" x14ac:dyDescent="0.2">
      <c r="E928">
        <v>0</v>
      </c>
      <c r="F928">
        <v>1375</v>
      </c>
      <c r="K928">
        <v>0</v>
      </c>
      <c r="L928">
        <v>1118</v>
      </c>
    </row>
    <row r="929" spans="5:12" x14ac:dyDescent="0.2">
      <c r="E929">
        <v>0</v>
      </c>
      <c r="F929">
        <v>1376</v>
      </c>
      <c r="K929">
        <v>0</v>
      </c>
      <c r="L929">
        <v>1119</v>
      </c>
    </row>
    <row r="930" spans="5:12" x14ac:dyDescent="0.2">
      <c r="E930">
        <v>0</v>
      </c>
      <c r="F930">
        <v>1377</v>
      </c>
      <c r="K930">
        <v>0</v>
      </c>
      <c r="L930">
        <v>1120</v>
      </c>
    </row>
    <row r="931" spans="5:12" x14ac:dyDescent="0.2">
      <c r="E931">
        <v>0</v>
      </c>
      <c r="F931">
        <v>1378</v>
      </c>
      <c r="K931">
        <v>0</v>
      </c>
      <c r="L931">
        <v>1121</v>
      </c>
    </row>
    <row r="932" spans="5:12" x14ac:dyDescent="0.2">
      <c r="E932">
        <v>0</v>
      </c>
      <c r="F932">
        <v>1379</v>
      </c>
      <c r="K932">
        <v>0</v>
      </c>
      <c r="L932">
        <v>1122</v>
      </c>
    </row>
    <row r="933" spans="5:12" x14ac:dyDescent="0.2">
      <c r="E933">
        <v>0</v>
      </c>
      <c r="F933">
        <v>1380</v>
      </c>
      <c r="K933">
        <v>0</v>
      </c>
      <c r="L933">
        <v>1123</v>
      </c>
    </row>
    <row r="934" spans="5:12" x14ac:dyDescent="0.2">
      <c r="E934">
        <v>0</v>
      </c>
      <c r="F934">
        <v>1381</v>
      </c>
      <c r="K934">
        <v>0</v>
      </c>
      <c r="L934">
        <v>1124</v>
      </c>
    </row>
    <row r="935" spans="5:12" x14ac:dyDescent="0.2">
      <c r="E935">
        <v>0</v>
      </c>
      <c r="F935">
        <v>1382</v>
      </c>
      <c r="K935">
        <v>0</v>
      </c>
      <c r="L935">
        <v>1125</v>
      </c>
    </row>
    <row r="936" spans="5:12" x14ac:dyDescent="0.2">
      <c r="E936">
        <v>0</v>
      </c>
      <c r="F936">
        <v>1383</v>
      </c>
      <c r="K936">
        <v>0</v>
      </c>
      <c r="L936">
        <v>1126</v>
      </c>
    </row>
    <row r="937" spans="5:12" x14ac:dyDescent="0.2">
      <c r="E937">
        <v>56335.86</v>
      </c>
      <c r="F937">
        <v>1384</v>
      </c>
      <c r="K937">
        <v>0</v>
      </c>
      <c r="L937">
        <v>1127</v>
      </c>
    </row>
    <row r="938" spans="5:12" x14ac:dyDescent="0.2">
      <c r="E938">
        <v>0</v>
      </c>
      <c r="F938">
        <v>1385</v>
      </c>
      <c r="K938">
        <v>0</v>
      </c>
      <c r="L938">
        <v>1128</v>
      </c>
    </row>
    <row r="939" spans="5:12" x14ac:dyDescent="0.2">
      <c r="E939">
        <v>0</v>
      </c>
      <c r="F939">
        <v>1386</v>
      </c>
      <c r="K939">
        <v>0</v>
      </c>
      <c r="L939">
        <v>1129</v>
      </c>
    </row>
    <row r="940" spans="5:12" x14ac:dyDescent="0.2">
      <c r="E940">
        <v>0</v>
      </c>
      <c r="F940">
        <v>1387</v>
      </c>
      <c r="K940">
        <v>0</v>
      </c>
      <c r="L940">
        <v>1130</v>
      </c>
    </row>
    <row r="941" spans="5:12" x14ac:dyDescent="0.2">
      <c r="E941">
        <v>0</v>
      </c>
      <c r="F941">
        <v>1388</v>
      </c>
      <c r="K941">
        <v>0</v>
      </c>
      <c r="L941">
        <v>1131</v>
      </c>
    </row>
    <row r="942" spans="5:12" x14ac:dyDescent="0.2">
      <c r="E942">
        <v>0</v>
      </c>
      <c r="F942">
        <v>1389</v>
      </c>
      <c r="K942">
        <v>0</v>
      </c>
      <c r="L942">
        <v>1132</v>
      </c>
    </row>
    <row r="943" spans="5:12" x14ac:dyDescent="0.2">
      <c r="E943">
        <v>0</v>
      </c>
      <c r="F943">
        <v>1390</v>
      </c>
      <c r="K943">
        <v>0</v>
      </c>
      <c r="L943">
        <v>1133</v>
      </c>
    </row>
    <row r="944" spans="5:12" x14ac:dyDescent="0.2">
      <c r="E944">
        <v>0</v>
      </c>
      <c r="F944">
        <v>1391</v>
      </c>
      <c r="K944">
        <v>0</v>
      </c>
      <c r="L944">
        <v>1134</v>
      </c>
    </row>
    <row r="945" spans="5:12" x14ac:dyDescent="0.2">
      <c r="E945">
        <v>0</v>
      </c>
      <c r="F945">
        <v>1392</v>
      </c>
      <c r="K945">
        <v>0</v>
      </c>
      <c r="L945">
        <v>1135</v>
      </c>
    </row>
    <row r="946" spans="5:12" x14ac:dyDescent="0.2">
      <c r="E946">
        <v>0</v>
      </c>
      <c r="F946">
        <v>1393</v>
      </c>
      <c r="K946">
        <v>0</v>
      </c>
      <c r="L946">
        <v>1136</v>
      </c>
    </row>
    <row r="947" spans="5:12" x14ac:dyDescent="0.2">
      <c r="E947">
        <v>0</v>
      </c>
      <c r="F947">
        <v>1394</v>
      </c>
      <c r="K947">
        <v>0</v>
      </c>
      <c r="L947">
        <v>1137</v>
      </c>
    </row>
    <row r="948" spans="5:12" x14ac:dyDescent="0.2">
      <c r="E948">
        <v>0</v>
      </c>
      <c r="F948">
        <v>1395</v>
      </c>
      <c r="K948">
        <v>0</v>
      </c>
      <c r="L948">
        <v>1138</v>
      </c>
    </row>
    <row r="949" spans="5:12" x14ac:dyDescent="0.2">
      <c r="E949">
        <v>0</v>
      </c>
      <c r="F949">
        <v>1396</v>
      </c>
      <c r="K949">
        <v>0</v>
      </c>
      <c r="L949">
        <v>1139</v>
      </c>
    </row>
    <row r="950" spans="5:12" x14ac:dyDescent="0.2">
      <c r="E950">
        <v>0</v>
      </c>
      <c r="F950">
        <v>1397</v>
      </c>
      <c r="K950">
        <v>0</v>
      </c>
      <c r="L950">
        <v>1140</v>
      </c>
    </row>
    <row r="951" spans="5:12" x14ac:dyDescent="0.2">
      <c r="E951">
        <v>0</v>
      </c>
      <c r="F951">
        <v>1398</v>
      </c>
      <c r="K951">
        <v>0</v>
      </c>
      <c r="L951">
        <v>1141</v>
      </c>
    </row>
    <row r="952" spans="5:12" x14ac:dyDescent="0.2">
      <c r="E952">
        <v>0</v>
      </c>
      <c r="F952">
        <v>1399</v>
      </c>
      <c r="K952">
        <v>0</v>
      </c>
      <c r="L952">
        <v>1142</v>
      </c>
    </row>
    <row r="953" spans="5:12" x14ac:dyDescent="0.2">
      <c r="E953">
        <v>0</v>
      </c>
      <c r="F953">
        <v>1400</v>
      </c>
      <c r="K953">
        <v>0</v>
      </c>
      <c r="L953">
        <v>1143</v>
      </c>
    </row>
    <row r="954" spans="5:12" x14ac:dyDescent="0.2">
      <c r="E954">
        <v>0</v>
      </c>
      <c r="F954">
        <v>1401</v>
      </c>
      <c r="K954">
        <v>0</v>
      </c>
      <c r="L954">
        <v>1144</v>
      </c>
    </row>
    <row r="955" spans="5:12" x14ac:dyDescent="0.2">
      <c r="E955">
        <v>0</v>
      </c>
      <c r="F955">
        <v>1402</v>
      </c>
      <c r="K955">
        <v>0</v>
      </c>
      <c r="L955">
        <v>1145</v>
      </c>
    </row>
    <row r="956" spans="5:12" x14ac:dyDescent="0.2">
      <c r="E956">
        <v>0</v>
      </c>
      <c r="F956">
        <v>1403</v>
      </c>
      <c r="K956">
        <v>0</v>
      </c>
      <c r="L956">
        <v>1146</v>
      </c>
    </row>
    <row r="957" spans="5:12" x14ac:dyDescent="0.2">
      <c r="E957">
        <v>0</v>
      </c>
      <c r="F957">
        <v>1404</v>
      </c>
      <c r="K957">
        <v>0</v>
      </c>
      <c r="L957">
        <v>1147</v>
      </c>
    </row>
    <row r="958" spans="5:12" x14ac:dyDescent="0.2">
      <c r="E958">
        <v>38049.910000000003</v>
      </c>
      <c r="F958">
        <v>1405</v>
      </c>
      <c r="K958">
        <v>0</v>
      </c>
      <c r="L958">
        <v>1148</v>
      </c>
    </row>
    <row r="959" spans="5:12" x14ac:dyDescent="0.2">
      <c r="E959">
        <v>0</v>
      </c>
      <c r="F959">
        <v>1406</v>
      </c>
      <c r="K959">
        <v>0</v>
      </c>
      <c r="L959">
        <v>1149</v>
      </c>
    </row>
    <row r="960" spans="5:12" x14ac:dyDescent="0.2">
      <c r="E960">
        <v>0</v>
      </c>
      <c r="F960">
        <v>1407</v>
      </c>
      <c r="K960">
        <v>0</v>
      </c>
      <c r="L960">
        <v>1150</v>
      </c>
    </row>
    <row r="961" spans="5:12" x14ac:dyDescent="0.2">
      <c r="E961">
        <v>20748</v>
      </c>
      <c r="F961">
        <v>1408</v>
      </c>
      <c r="K961">
        <v>0</v>
      </c>
      <c r="L961">
        <v>1151</v>
      </c>
    </row>
    <row r="962" spans="5:12" x14ac:dyDescent="0.2">
      <c r="E962">
        <v>0</v>
      </c>
      <c r="F962">
        <v>1409</v>
      </c>
      <c r="K962">
        <v>0</v>
      </c>
      <c r="L962">
        <v>1152</v>
      </c>
    </row>
    <row r="963" spans="5:12" x14ac:dyDescent="0.2">
      <c r="E963">
        <v>0</v>
      </c>
      <c r="F963">
        <v>1410</v>
      </c>
      <c r="K963">
        <v>0</v>
      </c>
      <c r="L963">
        <v>1153</v>
      </c>
    </row>
    <row r="964" spans="5:12" x14ac:dyDescent="0.2">
      <c r="E964">
        <v>0</v>
      </c>
      <c r="F964">
        <v>1411</v>
      </c>
      <c r="K964">
        <v>0</v>
      </c>
      <c r="L964">
        <v>1154</v>
      </c>
    </row>
    <row r="965" spans="5:12" x14ac:dyDescent="0.2">
      <c r="E965">
        <v>0</v>
      </c>
      <c r="F965">
        <v>1412</v>
      </c>
      <c r="K965">
        <v>0</v>
      </c>
      <c r="L965">
        <v>1155</v>
      </c>
    </row>
    <row r="966" spans="5:12" x14ac:dyDescent="0.2">
      <c r="E966">
        <v>0</v>
      </c>
      <c r="F966">
        <v>1413</v>
      </c>
      <c r="K966">
        <v>0</v>
      </c>
      <c r="L966">
        <v>1156</v>
      </c>
    </row>
    <row r="967" spans="5:12" x14ac:dyDescent="0.2">
      <c r="E967">
        <v>0</v>
      </c>
      <c r="F967">
        <v>1414</v>
      </c>
      <c r="K967">
        <v>0</v>
      </c>
      <c r="L967">
        <v>1157</v>
      </c>
    </row>
    <row r="968" spans="5:12" x14ac:dyDescent="0.2">
      <c r="E968">
        <v>0</v>
      </c>
      <c r="F968">
        <v>1415</v>
      </c>
      <c r="K968">
        <v>0</v>
      </c>
      <c r="L968">
        <v>1158</v>
      </c>
    </row>
    <row r="969" spans="5:12" x14ac:dyDescent="0.2">
      <c r="E969">
        <v>0</v>
      </c>
      <c r="F969">
        <v>1416</v>
      </c>
      <c r="K969">
        <v>0</v>
      </c>
      <c r="L969">
        <v>1159</v>
      </c>
    </row>
    <row r="970" spans="5:12" x14ac:dyDescent="0.2">
      <c r="E970">
        <v>0</v>
      </c>
      <c r="F970">
        <v>1417</v>
      </c>
      <c r="K970">
        <v>0</v>
      </c>
      <c r="L970">
        <v>1160</v>
      </c>
    </row>
    <row r="971" spans="5:12" x14ac:dyDescent="0.2">
      <c r="E971">
        <v>0</v>
      </c>
      <c r="F971">
        <v>1418</v>
      </c>
      <c r="K971">
        <v>0</v>
      </c>
      <c r="L971">
        <v>1161</v>
      </c>
    </row>
    <row r="972" spans="5:12" x14ac:dyDescent="0.2">
      <c r="E972">
        <v>0</v>
      </c>
      <c r="F972">
        <v>1419</v>
      </c>
      <c r="K972">
        <v>0</v>
      </c>
      <c r="L972">
        <v>1162</v>
      </c>
    </row>
    <row r="973" spans="5:12" x14ac:dyDescent="0.2">
      <c r="E973">
        <v>0</v>
      </c>
      <c r="F973">
        <v>1420</v>
      </c>
      <c r="K973">
        <v>0</v>
      </c>
      <c r="L973">
        <v>1163</v>
      </c>
    </row>
    <row r="974" spans="5:12" x14ac:dyDescent="0.2">
      <c r="E974">
        <v>0</v>
      </c>
      <c r="F974">
        <v>1421</v>
      </c>
      <c r="K974">
        <v>0</v>
      </c>
      <c r="L974">
        <v>1164</v>
      </c>
    </row>
    <row r="975" spans="5:12" x14ac:dyDescent="0.2">
      <c r="E975">
        <v>0</v>
      </c>
      <c r="F975">
        <v>1422</v>
      </c>
      <c r="K975">
        <v>0</v>
      </c>
      <c r="L975">
        <v>1165</v>
      </c>
    </row>
    <row r="976" spans="5:12" x14ac:dyDescent="0.2">
      <c r="E976">
        <v>0</v>
      </c>
      <c r="F976">
        <v>1423</v>
      </c>
      <c r="K976">
        <v>0</v>
      </c>
      <c r="L976">
        <v>1166</v>
      </c>
    </row>
    <row r="977" spans="5:12" x14ac:dyDescent="0.2">
      <c r="E977">
        <v>0</v>
      </c>
      <c r="F977">
        <v>1424</v>
      </c>
      <c r="K977">
        <v>0</v>
      </c>
      <c r="L977">
        <v>1167</v>
      </c>
    </row>
    <row r="978" spans="5:12" x14ac:dyDescent="0.2">
      <c r="E978">
        <v>0</v>
      </c>
      <c r="F978">
        <v>1425</v>
      </c>
      <c r="K978">
        <v>0</v>
      </c>
      <c r="L978">
        <v>1168</v>
      </c>
    </row>
    <row r="979" spans="5:12" x14ac:dyDescent="0.2">
      <c r="E979">
        <v>0</v>
      </c>
      <c r="F979">
        <v>1426</v>
      </c>
      <c r="K979">
        <v>0</v>
      </c>
      <c r="L979">
        <v>1169</v>
      </c>
    </row>
    <row r="980" spans="5:12" x14ac:dyDescent="0.2">
      <c r="E980">
        <v>0</v>
      </c>
      <c r="F980">
        <v>1427</v>
      </c>
      <c r="K980">
        <v>0</v>
      </c>
      <c r="L980">
        <v>1170</v>
      </c>
    </row>
    <row r="981" spans="5:12" x14ac:dyDescent="0.2">
      <c r="E981">
        <v>0</v>
      </c>
      <c r="F981">
        <v>1428</v>
      </c>
      <c r="K981">
        <v>0</v>
      </c>
      <c r="L981">
        <v>1171</v>
      </c>
    </row>
    <row r="982" spans="5:12" x14ac:dyDescent="0.2">
      <c r="E982">
        <v>0</v>
      </c>
      <c r="F982">
        <v>1429</v>
      </c>
      <c r="K982">
        <v>0</v>
      </c>
      <c r="L982">
        <v>1172</v>
      </c>
    </row>
    <row r="983" spans="5:12" x14ac:dyDescent="0.2">
      <c r="E983" t="s">
        <v>2474</v>
      </c>
      <c r="F983">
        <v>1434</v>
      </c>
      <c r="K983">
        <v>0</v>
      </c>
      <c r="L983">
        <v>1173</v>
      </c>
    </row>
    <row r="984" spans="5:12" x14ac:dyDescent="0.2">
      <c r="E984" t="s">
        <v>1569</v>
      </c>
      <c r="F984">
        <v>1435</v>
      </c>
      <c r="K984">
        <v>0</v>
      </c>
      <c r="L984">
        <v>1174</v>
      </c>
    </row>
    <row r="985" spans="5:12" x14ac:dyDescent="0.2">
      <c r="E985" t="s">
        <v>2475</v>
      </c>
      <c r="F985">
        <v>1436</v>
      </c>
      <c r="K985">
        <v>0</v>
      </c>
      <c r="L985">
        <v>1175</v>
      </c>
    </row>
    <row r="986" spans="5:12" x14ac:dyDescent="0.2">
      <c r="E986" t="s">
        <v>2457</v>
      </c>
      <c r="F986">
        <v>1438</v>
      </c>
      <c r="K986">
        <v>0</v>
      </c>
      <c r="L986">
        <v>1176</v>
      </c>
    </row>
    <row r="987" spans="5:12" x14ac:dyDescent="0.2">
      <c r="E987" t="s">
        <v>2457</v>
      </c>
      <c r="F987">
        <v>1439</v>
      </c>
      <c r="K987">
        <v>0</v>
      </c>
      <c r="L987">
        <v>1177</v>
      </c>
    </row>
    <row r="988" spans="5:12" x14ac:dyDescent="0.2">
      <c r="E988" t="s">
        <v>2457</v>
      </c>
      <c r="F988">
        <v>1440</v>
      </c>
      <c r="K988">
        <v>0</v>
      </c>
      <c r="L988">
        <v>1178</v>
      </c>
    </row>
    <row r="989" spans="5:12" x14ac:dyDescent="0.2">
      <c r="E989" t="s">
        <v>2457</v>
      </c>
      <c r="F989">
        <v>1443</v>
      </c>
      <c r="K989">
        <v>0</v>
      </c>
      <c r="L989">
        <v>1179</v>
      </c>
    </row>
    <row r="990" spans="5:12" x14ac:dyDescent="0.2">
      <c r="E990" t="s">
        <v>1572</v>
      </c>
      <c r="F990">
        <v>1444</v>
      </c>
      <c r="K990">
        <v>0</v>
      </c>
      <c r="L990">
        <v>1180</v>
      </c>
    </row>
    <row r="991" spans="5:12" x14ac:dyDescent="0.2">
      <c r="E991" t="s">
        <v>2457</v>
      </c>
      <c r="F991">
        <v>1446</v>
      </c>
      <c r="K991">
        <v>0</v>
      </c>
      <c r="L991">
        <v>1181</v>
      </c>
    </row>
    <row r="992" spans="5:12" x14ac:dyDescent="0.2">
      <c r="E992" t="s">
        <v>2476</v>
      </c>
      <c r="F992">
        <v>1447</v>
      </c>
      <c r="K992">
        <v>0</v>
      </c>
      <c r="L992">
        <v>1182</v>
      </c>
    </row>
    <row r="993" spans="11:12" x14ac:dyDescent="0.2">
      <c r="K993">
        <v>0</v>
      </c>
      <c r="L993">
        <v>1183</v>
      </c>
    </row>
    <row r="994" spans="11:12" x14ac:dyDescent="0.2">
      <c r="K994">
        <v>0</v>
      </c>
      <c r="L994">
        <v>1184</v>
      </c>
    </row>
    <row r="995" spans="11:12" x14ac:dyDescent="0.2">
      <c r="K995">
        <v>0</v>
      </c>
      <c r="L995">
        <v>1185</v>
      </c>
    </row>
    <row r="996" spans="11:12" x14ac:dyDescent="0.2">
      <c r="K996">
        <v>0</v>
      </c>
      <c r="L996">
        <v>1186</v>
      </c>
    </row>
    <row r="997" spans="11:12" x14ac:dyDescent="0.2">
      <c r="K997">
        <v>0</v>
      </c>
      <c r="L997">
        <v>1187</v>
      </c>
    </row>
    <row r="998" spans="11:12" x14ac:dyDescent="0.2">
      <c r="K998">
        <v>0</v>
      </c>
      <c r="L998">
        <v>1188</v>
      </c>
    </row>
    <row r="999" spans="11:12" x14ac:dyDescent="0.2">
      <c r="K999">
        <v>0</v>
      </c>
      <c r="L999">
        <v>1189</v>
      </c>
    </row>
    <row r="1000" spans="11:12" x14ac:dyDescent="0.2">
      <c r="K1000">
        <v>0</v>
      </c>
      <c r="L1000">
        <v>1190</v>
      </c>
    </row>
    <row r="1001" spans="11:12" x14ac:dyDescent="0.2">
      <c r="K1001">
        <v>0</v>
      </c>
      <c r="L1001">
        <v>1191</v>
      </c>
    </row>
    <row r="1002" spans="11:12" x14ac:dyDescent="0.2">
      <c r="K1002">
        <v>0</v>
      </c>
      <c r="L1002">
        <v>1192</v>
      </c>
    </row>
    <row r="1003" spans="11:12" x14ac:dyDescent="0.2">
      <c r="K1003">
        <v>0</v>
      </c>
      <c r="L1003">
        <v>1193</v>
      </c>
    </row>
    <row r="1004" spans="11:12" x14ac:dyDescent="0.2">
      <c r="K1004">
        <v>0</v>
      </c>
      <c r="L1004">
        <v>1194</v>
      </c>
    </row>
    <row r="1005" spans="11:12" x14ac:dyDescent="0.2">
      <c r="K1005">
        <v>0</v>
      </c>
      <c r="L1005">
        <v>1195</v>
      </c>
    </row>
    <row r="1006" spans="11:12" x14ac:dyDescent="0.2">
      <c r="K1006">
        <v>0</v>
      </c>
      <c r="L1006">
        <v>1196</v>
      </c>
    </row>
    <row r="1007" spans="11:12" x14ac:dyDescent="0.2">
      <c r="K1007">
        <v>0</v>
      </c>
      <c r="L1007">
        <v>1197</v>
      </c>
    </row>
    <row r="1008" spans="11:12" x14ac:dyDescent="0.2">
      <c r="K1008">
        <v>0</v>
      </c>
      <c r="L1008">
        <v>1198</v>
      </c>
    </row>
    <row r="1009" spans="11:12" x14ac:dyDescent="0.2">
      <c r="K1009">
        <v>0</v>
      </c>
      <c r="L1009">
        <v>1199</v>
      </c>
    </row>
    <row r="1010" spans="11:12" x14ac:dyDescent="0.2">
      <c r="K1010">
        <v>0</v>
      </c>
      <c r="L1010">
        <v>1200</v>
      </c>
    </row>
    <row r="1011" spans="11:12" x14ac:dyDescent="0.2">
      <c r="K1011">
        <v>0</v>
      </c>
      <c r="L1011">
        <v>1201</v>
      </c>
    </row>
    <row r="1012" spans="11:12" x14ac:dyDescent="0.2">
      <c r="K1012">
        <v>0</v>
      </c>
      <c r="L1012">
        <v>1202</v>
      </c>
    </row>
    <row r="1013" spans="11:12" x14ac:dyDescent="0.2">
      <c r="K1013">
        <v>0</v>
      </c>
      <c r="L1013">
        <v>1203</v>
      </c>
    </row>
    <row r="1014" spans="11:12" x14ac:dyDescent="0.2">
      <c r="K1014">
        <v>0</v>
      </c>
      <c r="L1014">
        <v>1204</v>
      </c>
    </row>
    <row r="1015" spans="11:12" x14ac:dyDescent="0.2">
      <c r="K1015">
        <v>0</v>
      </c>
      <c r="L1015">
        <v>1205</v>
      </c>
    </row>
    <row r="1016" spans="11:12" x14ac:dyDescent="0.2">
      <c r="K1016">
        <v>0</v>
      </c>
      <c r="L1016">
        <v>1206</v>
      </c>
    </row>
    <row r="1017" spans="11:12" x14ac:dyDescent="0.2">
      <c r="K1017">
        <v>0</v>
      </c>
      <c r="L1017">
        <v>1207</v>
      </c>
    </row>
    <row r="1018" spans="11:12" x14ac:dyDescent="0.2">
      <c r="K1018">
        <v>0</v>
      </c>
      <c r="L1018">
        <v>1208</v>
      </c>
    </row>
    <row r="1019" spans="11:12" x14ac:dyDescent="0.2">
      <c r="K1019">
        <v>0</v>
      </c>
      <c r="L1019">
        <v>1209</v>
      </c>
    </row>
    <row r="1020" spans="11:12" x14ac:dyDescent="0.2">
      <c r="K1020">
        <v>0</v>
      </c>
      <c r="L1020">
        <v>1210</v>
      </c>
    </row>
    <row r="1021" spans="11:12" x14ac:dyDescent="0.2">
      <c r="K1021">
        <v>0</v>
      </c>
      <c r="L1021">
        <v>1211</v>
      </c>
    </row>
    <row r="1022" spans="11:12" x14ac:dyDescent="0.2">
      <c r="K1022">
        <v>0</v>
      </c>
      <c r="L1022">
        <v>1212</v>
      </c>
    </row>
    <row r="1023" spans="11:12" x14ac:dyDescent="0.2">
      <c r="K1023">
        <v>0</v>
      </c>
      <c r="L1023">
        <v>1213</v>
      </c>
    </row>
    <row r="1024" spans="11:12" x14ac:dyDescent="0.2">
      <c r="K1024">
        <v>0</v>
      </c>
      <c r="L1024">
        <v>1214</v>
      </c>
    </row>
    <row r="1025" spans="11:12" x14ac:dyDescent="0.2">
      <c r="K1025">
        <v>0</v>
      </c>
      <c r="L1025">
        <v>1215</v>
      </c>
    </row>
    <row r="1026" spans="11:12" x14ac:dyDescent="0.2">
      <c r="K1026">
        <v>0</v>
      </c>
      <c r="L1026">
        <v>1216</v>
      </c>
    </row>
    <row r="1027" spans="11:12" x14ac:dyDescent="0.2">
      <c r="K1027">
        <v>0</v>
      </c>
      <c r="L1027">
        <v>1217</v>
      </c>
    </row>
    <row r="1028" spans="11:12" x14ac:dyDescent="0.2">
      <c r="K1028">
        <v>0</v>
      </c>
      <c r="L1028">
        <v>1218</v>
      </c>
    </row>
    <row r="1029" spans="11:12" x14ac:dyDescent="0.2">
      <c r="K1029">
        <v>0</v>
      </c>
      <c r="L1029">
        <v>1219</v>
      </c>
    </row>
    <row r="1030" spans="11:12" x14ac:dyDescent="0.2">
      <c r="K1030">
        <v>0</v>
      </c>
      <c r="L1030">
        <v>1220</v>
      </c>
    </row>
    <row r="1031" spans="11:12" x14ac:dyDescent="0.2">
      <c r="K1031">
        <v>0</v>
      </c>
      <c r="L1031">
        <v>1221</v>
      </c>
    </row>
    <row r="1032" spans="11:12" x14ac:dyDescent="0.2">
      <c r="K1032">
        <v>0</v>
      </c>
      <c r="L1032">
        <v>1222</v>
      </c>
    </row>
    <row r="1033" spans="11:12" x14ac:dyDescent="0.2">
      <c r="K1033">
        <v>0</v>
      </c>
      <c r="L1033">
        <v>1223</v>
      </c>
    </row>
    <row r="1034" spans="11:12" x14ac:dyDescent="0.2">
      <c r="K1034">
        <v>0</v>
      </c>
      <c r="L1034">
        <v>1224</v>
      </c>
    </row>
    <row r="1035" spans="11:12" x14ac:dyDescent="0.2">
      <c r="K1035">
        <v>0</v>
      </c>
      <c r="L1035">
        <v>1225</v>
      </c>
    </row>
    <row r="1036" spans="11:12" x14ac:dyDescent="0.2">
      <c r="K1036">
        <v>0</v>
      </c>
      <c r="L1036">
        <v>1226</v>
      </c>
    </row>
    <row r="1037" spans="11:12" x14ac:dyDescent="0.2">
      <c r="K1037">
        <v>0</v>
      </c>
      <c r="L1037">
        <v>1227</v>
      </c>
    </row>
    <row r="1038" spans="11:12" x14ac:dyDescent="0.2">
      <c r="K1038">
        <v>0</v>
      </c>
      <c r="L1038">
        <v>1228</v>
      </c>
    </row>
    <row r="1039" spans="11:12" x14ac:dyDescent="0.2">
      <c r="K1039">
        <v>0</v>
      </c>
      <c r="L1039">
        <v>1229</v>
      </c>
    </row>
    <row r="1040" spans="11:12" x14ac:dyDescent="0.2">
      <c r="K1040">
        <v>0</v>
      </c>
      <c r="L1040">
        <v>1230</v>
      </c>
    </row>
    <row r="1041" spans="11:12" x14ac:dyDescent="0.2">
      <c r="K1041">
        <v>0</v>
      </c>
      <c r="L1041">
        <v>1231</v>
      </c>
    </row>
    <row r="1042" spans="11:12" x14ac:dyDescent="0.2">
      <c r="K1042">
        <v>0</v>
      </c>
      <c r="L1042">
        <v>1232</v>
      </c>
    </row>
    <row r="1043" spans="11:12" x14ac:dyDescent="0.2">
      <c r="K1043">
        <v>0</v>
      </c>
      <c r="L1043">
        <v>1233</v>
      </c>
    </row>
    <row r="1044" spans="11:12" x14ac:dyDescent="0.2">
      <c r="K1044">
        <v>0</v>
      </c>
      <c r="L1044">
        <v>1234</v>
      </c>
    </row>
    <row r="1045" spans="11:12" x14ac:dyDescent="0.2">
      <c r="K1045">
        <v>0</v>
      </c>
      <c r="L1045">
        <v>1235</v>
      </c>
    </row>
    <row r="1046" spans="11:12" x14ac:dyDescent="0.2">
      <c r="K1046">
        <v>0</v>
      </c>
      <c r="L1046">
        <v>1236</v>
      </c>
    </row>
    <row r="1047" spans="11:12" x14ac:dyDescent="0.2">
      <c r="K1047">
        <v>0</v>
      </c>
      <c r="L1047">
        <v>1237</v>
      </c>
    </row>
    <row r="1048" spans="11:12" x14ac:dyDescent="0.2">
      <c r="K1048">
        <v>0</v>
      </c>
      <c r="L1048">
        <v>1238</v>
      </c>
    </row>
    <row r="1049" spans="11:12" x14ac:dyDescent="0.2">
      <c r="K1049">
        <v>0</v>
      </c>
      <c r="L1049">
        <v>1239</v>
      </c>
    </row>
    <row r="1050" spans="11:12" x14ac:dyDescent="0.2">
      <c r="K1050">
        <v>0</v>
      </c>
      <c r="L1050">
        <v>1240</v>
      </c>
    </row>
    <row r="1051" spans="11:12" x14ac:dyDescent="0.2">
      <c r="K1051">
        <v>0</v>
      </c>
      <c r="L1051">
        <v>1241</v>
      </c>
    </row>
    <row r="1052" spans="11:12" x14ac:dyDescent="0.2">
      <c r="K1052">
        <v>0</v>
      </c>
      <c r="L1052">
        <v>1242</v>
      </c>
    </row>
    <row r="1053" spans="11:12" x14ac:dyDescent="0.2">
      <c r="K1053">
        <v>0</v>
      </c>
      <c r="L1053">
        <v>1243</v>
      </c>
    </row>
    <row r="1054" spans="11:12" x14ac:dyDescent="0.2">
      <c r="K1054">
        <v>0</v>
      </c>
      <c r="L1054">
        <v>1244</v>
      </c>
    </row>
    <row r="1055" spans="11:12" x14ac:dyDescent="0.2">
      <c r="K1055">
        <v>0</v>
      </c>
      <c r="L1055">
        <v>1245</v>
      </c>
    </row>
    <row r="1056" spans="11:12" x14ac:dyDescent="0.2">
      <c r="K1056">
        <v>0</v>
      </c>
      <c r="L1056">
        <v>1246</v>
      </c>
    </row>
    <row r="1057" spans="11:12" x14ac:dyDescent="0.2">
      <c r="K1057">
        <v>0</v>
      </c>
      <c r="L1057">
        <v>1247</v>
      </c>
    </row>
    <row r="1058" spans="11:12" x14ac:dyDescent="0.2">
      <c r="K1058">
        <v>0</v>
      </c>
      <c r="L1058">
        <v>1248</v>
      </c>
    </row>
    <row r="1059" spans="11:12" x14ac:dyDescent="0.2">
      <c r="K1059">
        <v>0</v>
      </c>
      <c r="L1059">
        <v>1249</v>
      </c>
    </row>
    <row r="1060" spans="11:12" x14ac:dyDescent="0.2">
      <c r="K1060">
        <v>0</v>
      </c>
      <c r="L1060">
        <v>1250</v>
      </c>
    </row>
    <row r="1061" spans="11:12" x14ac:dyDescent="0.2">
      <c r="K1061">
        <v>0</v>
      </c>
      <c r="L1061">
        <v>1251</v>
      </c>
    </row>
    <row r="1062" spans="11:12" x14ac:dyDescent="0.2">
      <c r="K1062">
        <v>0</v>
      </c>
      <c r="L1062">
        <v>1252</v>
      </c>
    </row>
    <row r="1063" spans="11:12" x14ac:dyDescent="0.2">
      <c r="K1063">
        <v>0</v>
      </c>
      <c r="L1063">
        <v>1253</v>
      </c>
    </row>
    <row r="1064" spans="11:12" x14ac:dyDescent="0.2">
      <c r="K1064">
        <v>0</v>
      </c>
      <c r="L1064">
        <v>1254</v>
      </c>
    </row>
    <row r="1065" spans="11:12" x14ac:dyDescent="0.2">
      <c r="K1065">
        <v>0</v>
      </c>
      <c r="L1065">
        <v>1255</v>
      </c>
    </row>
    <row r="1066" spans="11:12" x14ac:dyDescent="0.2">
      <c r="K1066">
        <v>0</v>
      </c>
      <c r="L1066">
        <v>1256</v>
      </c>
    </row>
    <row r="1067" spans="11:12" x14ac:dyDescent="0.2">
      <c r="K1067">
        <v>0</v>
      </c>
      <c r="L1067">
        <v>1257</v>
      </c>
    </row>
    <row r="1068" spans="11:12" x14ac:dyDescent="0.2">
      <c r="K1068">
        <v>0</v>
      </c>
      <c r="L1068">
        <v>1258</v>
      </c>
    </row>
    <row r="1069" spans="11:12" x14ac:dyDescent="0.2">
      <c r="K1069">
        <v>0</v>
      </c>
      <c r="L1069">
        <v>1259</v>
      </c>
    </row>
    <row r="1070" spans="11:12" x14ac:dyDescent="0.2">
      <c r="K1070">
        <v>0</v>
      </c>
      <c r="L1070">
        <v>1260</v>
      </c>
    </row>
    <row r="1071" spans="11:12" x14ac:dyDescent="0.2">
      <c r="K1071">
        <v>0</v>
      </c>
      <c r="L1071">
        <v>1261</v>
      </c>
    </row>
    <row r="1072" spans="11:12" x14ac:dyDescent="0.2">
      <c r="K1072">
        <v>0</v>
      </c>
      <c r="L1072">
        <v>1262</v>
      </c>
    </row>
    <row r="1073" spans="11:12" x14ac:dyDescent="0.2">
      <c r="K1073">
        <v>0</v>
      </c>
      <c r="L1073">
        <v>1263</v>
      </c>
    </row>
    <row r="1074" spans="11:12" x14ac:dyDescent="0.2">
      <c r="K1074">
        <v>0</v>
      </c>
      <c r="L1074">
        <v>1264</v>
      </c>
    </row>
    <row r="1075" spans="11:12" x14ac:dyDescent="0.2">
      <c r="K1075">
        <v>0</v>
      </c>
      <c r="L1075">
        <v>1265</v>
      </c>
    </row>
    <row r="1076" spans="11:12" x14ac:dyDescent="0.2">
      <c r="K1076">
        <v>0</v>
      </c>
      <c r="L1076">
        <v>1266</v>
      </c>
    </row>
    <row r="1077" spans="11:12" x14ac:dyDescent="0.2">
      <c r="K1077">
        <v>0</v>
      </c>
      <c r="L1077">
        <v>1267</v>
      </c>
    </row>
    <row r="1078" spans="11:12" x14ac:dyDescent="0.2">
      <c r="K1078">
        <v>0</v>
      </c>
      <c r="L1078">
        <v>1268</v>
      </c>
    </row>
    <row r="1079" spans="11:12" x14ac:dyDescent="0.2">
      <c r="K1079">
        <v>0</v>
      </c>
      <c r="L1079">
        <v>1269</v>
      </c>
    </row>
    <row r="1080" spans="11:12" x14ac:dyDescent="0.2">
      <c r="K1080">
        <v>0</v>
      </c>
      <c r="L1080">
        <v>1270</v>
      </c>
    </row>
    <row r="1081" spans="11:12" x14ac:dyDescent="0.2">
      <c r="K1081">
        <v>0</v>
      </c>
      <c r="L1081">
        <v>1271</v>
      </c>
    </row>
    <row r="1082" spans="11:12" x14ac:dyDescent="0.2">
      <c r="K1082">
        <v>0</v>
      </c>
      <c r="L1082">
        <v>1272</v>
      </c>
    </row>
    <row r="1083" spans="11:12" x14ac:dyDescent="0.2">
      <c r="K1083">
        <v>0</v>
      </c>
      <c r="L1083">
        <v>1273</v>
      </c>
    </row>
    <row r="1084" spans="11:12" x14ac:dyDescent="0.2">
      <c r="K1084">
        <v>0</v>
      </c>
      <c r="L1084">
        <v>1274</v>
      </c>
    </row>
    <row r="1085" spans="11:12" x14ac:dyDescent="0.2">
      <c r="K1085">
        <v>0</v>
      </c>
      <c r="L1085">
        <v>1275</v>
      </c>
    </row>
    <row r="1086" spans="11:12" x14ac:dyDescent="0.2">
      <c r="K1086">
        <v>0</v>
      </c>
      <c r="L1086">
        <v>1276</v>
      </c>
    </row>
    <row r="1087" spans="11:12" x14ac:dyDescent="0.2">
      <c r="K1087">
        <v>0</v>
      </c>
      <c r="L1087">
        <v>1277</v>
      </c>
    </row>
    <row r="1088" spans="11:12" x14ac:dyDescent="0.2">
      <c r="K1088">
        <v>0</v>
      </c>
      <c r="L1088">
        <v>1278</v>
      </c>
    </row>
    <row r="1089" spans="11:12" x14ac:dyDescent="0.2">
      <c r="K1089">
        <v>0</v>
      </c>
      <c r="L1089">
        <v>1279</v>
      </c>
    </row>
    <row r="1090" spans="11:12" x14ac:dyDescent="0.2">
      <c r="K1090">
        <v>0</v>
      </c>
      <c r="L1090">
        <v>1280</v>
      </c>
    </row>
    <row r="1091" spans="11:12" x14ac:dyDescent="0.2">
      <c r="K1091">
        <v>0</v>
      </c>
      <c r="L1091">
        <v>1281</v>
      </c>
    </row>
    <row r="1092" spans="11:12" x14ac:dyDescent="0.2">
      <c r="K1092">
        <v>0</v>
      </c>
      <c r="L1092">
        <v>1282</v>
      </c>
    </row>
    <row r="1093" spans="11:12" x14ac:dyDescent="0.2">
      <c r="K1093">
        <v>0</v>
      </c>
      <c r="L1093">
        <v>1283</v>
      </c>
    </row>
    <row r="1094" spans="11:12" x14ac:dyDescent="0.2">
      <c r="K1094">
        <v>0</v>
      </c>
      <c r="L1094">
        <v>1284</v>
      </c>
    </row>
    <row r="1095" spans="11:12" x14ac:dyDescent="0.2">
      <c r="K1095">
        <v>0</v>
      </c>
      <c r="L1095">
        <v>1285</v>
      </c>
    </row>
    <row r="1096" spans="11:12" x14ac:dyDescent="0.2">
      <c r="K1096">
        <v>0</v>
      </c>
      <c r="L1096">
        <v>1286</v>
      </c>
    </row>
    <row r="1097" spans="11:12" x14ac:dyDescent="0.2">
      <c r="K1097">
        <v>0</v>
      </c>
      <c r="L1097">
        <v>1287</v>
      </c>
    </row>
    <row r="1098" spans="11:12" x14ac:dyDescent="0.2">
      <c r="K1098">
        <v>0</v>
      </c>
      <c r="L1098">
        <v>1288</v>
      </c>
    </row>
    <row r="1099" spans="11:12" x14ac:dyDescent="0.2">
      <c r="K1099">
        <v>0</v>
      </c>
      <c r="L1099">
        <v>1289</v>
      </c>
    </row>
    <row r="1100" spans="11:12" x14ac:dyDescent="0.2">
      <c r="K1100">
        <v>0</v>
      </c>
      <c r="L1100">
        <v>1290</v>
      </c>
    </row>
    <row r="1101" spans="11:12" x14ac:dyDescent="0.2">
      <c r="K1101">
        <v>0</v>
      </c>
      <c r="L1101">
        <v>1291</v>
      </c>
    </row>
    <row r="1102" spans="11:12" x14ac:dyDescent="0.2">
      <c r="K1102">
        <v>0</v>
      </c>
      <c r="L1102">
        <v>1292</v>
      </c>
    </row>
    <row r="1103" spans="11:12" x14ac:dyDescent="0.2">
      <c r="K1103">
        <v>0</v>
      </c>
      <c r="L1103">
        <v>1293</v>
      </c>
    </row>
    <row r="1104" spans="11:12" x14ac:dyDescent="0.2">
      <c r="K1104">
        <v>0</v>
      </c>
      <c r="L1104">
        <v>1294</v>
      </c>
    </row>
    <row r="1105" spans="11:12" x14ac:dyDescent="0.2">
      <c r="K1105">
        <v>0</v>
      </c>
      <c r="L1105">
        <v>1295</v>
      </c>
    </row>
    <row r="1106" spans="11:12" x14ac:dyDescent="0.2">
      <c r="K1106">
        <v>0</v>
      </c>
      <c r="L1106">
        <v>1296</v>
      </c>
    </row>
    <row r="1107" spans="11:12" x14ac:dyDescent="0.2">
      <c r="K1107">
        <v>0</v>
      </c>
      <c r="L1107">
        <v>1297</v>
      </c>
    </row>
    <row r="1108" spans="11:12" x14ac:dyDescent="0.2">
      <c r="K1108">
        <v>0</v>
      </c>
      <c r="L1108">
        <v>1298</v>
      </c>
    </row>
    <row r="1109" spans="11:12" x14ac:dyDescent="0.2">
      <c r="K1109">
        <v>0</v>
      </c>
      <c r="L1109">
        <v>1299</v>
      </c>
    </row>
    <row r="1110" spans="11:12" x14ac:dyDescent="0.2">
      <c r="K1110">
        <v>0</v>
      </c>
      <c r="L1110">
        <v>1300</v>
      </c>
    </row>
    <row r="1111" spans="11:12" x14ac:dyDescent="0.2">
      <c r="K1111">
        <v>0</v>
      </c>
      <c r="L1111">
        <v>1301</v>
      </c>
    </row>
    <row r="1112" spans="11:12" x14ac:dyDescent="0.2">
      <c r="K1112">
        <v>0</v>
      </c>
      <c r="L1112">
        <v>1302</v>
      </c>
    </row>
    <row r="1113" spans="11:12" x14ac:dyDescent="0.2">
      <c r="K1113">
        <v>0</v>
      </c>
      <c r="L1113">
        <v>1303</v>
      </c>
    </row>
    <row r="1114" spans="11:12" x14ac:dyDescent="0.2">
      <c r="K1114">
        <v>0</v>
      </c>
      <c r="L1114">
        <v>1304</v>
      </c>
    </row>
    <row r="1115" spans="11:12" x14ac:dyDescent="0.2">
      <c r="K1115">
        <v>0</v>
      </c>
      <c r="L1115">
        <v>1305</v>
      </c>
    </row>
    <row r="1116" spans="11:12" x14ac:dyDescent="0.2">
      <c r="K1116">
        <v>0</v>
      </c>
      <c r="L1116">
        <v>1306</v>
      </c>
    </row>
    <row r="1117" spans="11:12" x14ac:dyDescent="0.2">
      <c r="K1117">
        <v>0</v>
      </c>
      <c r="L1117">
        <v>1307</v>
      </c>
    </row>
    <row r="1118" spans="11:12" x14ac:dyDescent="0.2">
      <c r="K1118">
        <v>0</v>
      </c>
      <c r="L1118">
        <v>1308</v>
      </c>
    </row>
    <row r="1119" spans="11:12" x14ac:dyDescent="0.2">
      <c r="K1119">
        <v>0</v>
      </c>
      <c r="L1119">
        <v>1309</v>
      </c>
    </row>
    <row r="1120" spans="11:12" x14ac:dyDescent="0.2">
      <c r="K1120">
        <v>0</v>
      </c>
      <c r="L1120">
        <v>1310</v>
      </c>
    </row>
    <row r="1121" spans="11:12" x14ac:dyDescent="0.2">
      <c r="K1121">
        <v>0</v>
      </c>
      <c r="L1121">
        <v>1311</v>
      </c>
    </row>
    <row r="1122" spans="11:12" x14ac:dyDescent="0.2">
      <c r="K1122">
        <v>0</v>
      </c>
      <c r="L1122">
        <v>1312</v>
      </c>
    </row>
    <row r="1123" spans="11:12" x14ac:dyDescent="0.2">
      <c r="K1123">
        <v>0</v>
      </c>
      <c r="L1123">
        <v>1313</v>
      </c>
    </row>
    <row r="1124" spans="11:12" x14ac:dyDescent="0.2">
      <c r="K1124">
        <v>0</v>
      </c>
      <c r="L1124">
        <v>1314</v>
      </c>
    </row>
    <row r="1125" spans="11:12" x14ac:dyDescent="0.2">
      <c r="K1125">
        <v>0</v>
      </c>
      <c r="L1125">
        <v>1315</v>
      </c>
    </row>
    <row r="1126" spans="11:12" x14ac:dyDescent="0.2">
      <c r="K1126">
        <v>0</v>
      </c>
      <c r="L1126">
        <v>1316</v>
      </c>
    </row>
    <row r="1127" spans="11:12" x14ac:dyDescent="0.2">
      <c r="K1127">
        <v>0</v>
      </c>
      <c r="L1127">
        <v>1317</v>
      </c>
    </row>
    <row r="1128" spans="11:12" x14ac:dyDescent="0.2">
      <c r="K1128">
        <v>0</v>
      </c>
      <c r="L1128">
        <v>1318</v>
      </c>
    </row>
    <row r="1129" spans="11:12" x14ac:dyDescent="0.2">
      <c r="K1129">
        <v>0</v>
      </c>
      <c r="L1129">
        <v>1319</v>
      </c>
    </row>
    <row r="1130" spans="11:12" x14ac:dyDescent="0.2">
      <c r="K1130">
        <v>0</v>
      </c>
      <c r="L1130">
        <v>1320</v>
      </c>
    </row>
    <row r="1131" spans="11:12" x14ac:dyDescent="0.2">
      <c r="K1131">
        <v>0</v>
      </c>
      <c r="L1131">
        <v>1321</v>
      </c>
    </row>
    <row r="1132" spans="11:12" x14ac:dyDescent="0.2">
      <c r="K1132">
        <v>0</v>
      </c>
      <c r="L1132">
        <v>1322</v>
      </c>
    </row>
    <row r="1133" spans="11:12" x14ac:dyDescent="0.2">
      <c r="K1133">
        <v>0</v>
      </c>
      <c r="L1133">
        <v>1323</v>
      </c>
    </row>
    <row r="1134" spans="11:12" x14ac:dyDescent="0.2">
      <c r="K1134">
        <v>0</v>
      </c>
      <c r="L1134">
        <v>1324</v>
      </c>
    </row>
    <row r="1135" spans="11:12" x14ac:dyDescent="0.2">
      <c r="K1135">
        <v>0</v>
      </c>
      <c r="L1135">
        <v>1325</v>
      </c>
    </row>
    <row r="1136" spans="11:12" x14ac:dyDescent="0.2">
      <c r="K1136">
        <v>0</v>
      </c>
      <c r="L1136">
        <v>1326</v>
      </c>
    </row>
    <row r="1137" spans="11:12" x14ac:dyDescent="0.2">
      <c r="K1137">
        <v>0</v>
      </c>
      <c r="L1137">
        <v>1327</v>
      </c>
    </row>
    <row r="1138" spans="11:12" x14ac:dyDescent="0.2">
      <c r="K1138">
        <v>0</v>
      </c>
      <c r="L1138">
        <v>1328</v>
      </c>
    </row>
    <row r="1139" spans="11:12" x14ac:dyDescent="0.2">
      <c r="K1139">
        <v>0</v>
      </c>
      <c r="L1139">
        <v>1329</v>
      </c>
    </row>
    <row r="1140" spans="11:12" x14ac:dyDescent="0.2">
      <c r="K1140">
        <v>0</v>
      </c>
      <c r="L1140">
        <v>1330</v>
      </c>
    </row>
    <row r="1141" spans="11:12" x14ac:dyDescent="0.2">
      <c r="K1141">
        <v>0</v>
      </c>
      <c r="L1141">
        <v>1331</v>
      </c>
    </row>
    <row r="1142" spans="11:12" x14ac:dyDescent="0.2">
      <c r="K1142">
        <v>0</v>
      </c>
      <c r="L1142">
        <v>1332</v>
      </c>
    </row>
    <row r="1143" spans="11:12" x14ac:dyDescent="0.2">
      <c r="K1143">
        <v>0</v>
      </c>
      <c r="L1143">
        <v>1333</v>
      </c>
    </row>
    <row r="1144" spans="11:12" x14ac:dyDescent="0.2">
      <c r="K1144">
        <v>0</v>
      </c>
      <c r="L1144">
        <v>1334</v>
      </c>
    </row>
    <row r="1145" spans="11:12" x14ac:dyDescent="0.2">
      <c r="K1145">
        <v>0</v>
      </c>
      <c r="L1145">
        <v>1335</v>
      </c>
    </row>
    <row r="1146" spans="11:12" x14ac:dyDescent="0.2">
      <c r="K1146">
        <v>0</v>
      </c>
      <c r="L1146">
        <v>1336</v>
      </c>
    </row>
    <row r="1147" spans="11:12" x14ac:dyDescent="0.2">
      <c r="K1147">
        <v>0</v>
      </c>
      <c r="L1147">
        <v>1337</v>
      </c>
    </row>
    <row r="1148" spans="11:12" x14ac:dyDescent="0.2">
      <c r="K1148">
        <v>0</v>
      </c>
      <c r="L1148">
        <v>1338</v>
      </c>
    </row>
    <row r="1149" spans="11:12" x14ac:dyDescent="0.2">
      <c r="K1149">
        <v>0</v>
      </c>
      <c r="L1149">
        <v>1339</v>
      </c>
    </row>
    <row r="1150" spans="11:12" x14ac:dyDescent="0.2">
      <c r="K1150">
        <v>0</v>
      </c>
      <c r="L1150">
        <v>1340</v>
      </c>
    </row>
    <row r="1151" spans="11:12" x14ac:dyDescent="0.2">
      <c r="K1151">
        <v>0</v>
      </c>
      <c r="L1151">
        <v>1341</v>
      </c>
    </row>
    <row r="1152" spans="11:12" x14ac:dyDescent="0.2">
      <c r="K1152">
        <v>0</v>
      </c>
      <c r="L1152">
        <v>1342</v>
      </c>
    </row>
    <row r="1153" spans="11:12" x14ac:dyDescent="0.2">
      <c r="K1153">
        <v>0</v>
      </c>
      <c r="L1153">
        <v>1343</v>
      </c>
    </row>
    <row r="1154" spans="11:12" x14ac:dyDescent="0.2">
      <c r="K1154">
        <v>0</v>
      </c>
      <c r="L1154">
        <v>1344</v>
      </c>
    </row>
    <row r="1155" spans="11:12" x14ac:dyDescent="0.2">
      <c r="K1155">
        <v>0</v>
      </c>
      <c r="L1155">
        <v>1345</v>
      </c>
    </row>
    <row r="1156" spans="11:12" x14ac:dyDescent="0.2">
      <c r="K1156">
        <v>0</v>
      </c>
      <c r="L1156">
        <v>1346</v>
      </c>
    </row>
    <row r="1157" spans="11:12" x14ac:dyDescent="0.2">
      <c r="K1157">
        <v>0</v>
      </c>
      <c r="L1157">
        <v>1347</v>
      </c>
    </row>
    <row r="1158" spans="11:12" x14ac:dyDescent="0.2">
      <c r="K1158">
        <v>0</v>
      </c>
      <c r="L1158">
        <v>1348</v>
      </c>
    </row>
    <row r="1159" spans="11:12" x14ac:dyDescent="0.2">
      <c r="K1159">
        <v>0</v>
      </c>
      <c r="L1159">
        <v>1349</v>
      </c>
    </row>
    <row r="1160" spans="11:12" x14ac:dyDescent="0.2">
      <c r="K1160">
        <v>0</v>
      </c>
      <c r="L1160">
        <v>1350</v>
      </c>
    </row>
    <row r="1161" spans="11:12" x14ac:dyDescent="0.2">
      <c r="K1161">
        <v>0</v>
      </c>
      <c r="L1161">
        <v>1351</v>
      </c>
    </row>
    <row r="1162" spans="11:12" x14ac:dyDescent="0.2">
      <c r="K1162">
        <v>0</v>
      </c>
      <c r="L1162">
        <v>1352</v>
      </c>
    </row>
    <row r="1163" spans="11:12" x14ac:dyDescent="0.2">
      <c r="K1163">
        <v>0</v>
      </c>
      <c r="L1163">
        <v>1353</v>
      </c>
    </row>
    <row r="1164" spans="11:12" x14ac:dyDescent="0.2">
      <c r="K1164">
        <v>0</v>
      </c>
      <c r="L1164">
        <v>1354</v>
      </c>
    </row>
    <row r="1165" spans="11:12" x14ac:dyDescent="0.2">
      <c r="K1165">
        <v>0</v>
      </c>
      <c r="L1165">
        <v>1355</v>
      </c>
    </row>
    <row r="1166" spans="11:12" x14ac:dyDescent="0.2">
      <c r="K1166">
        <v>0</v>
      </c>
      <c r="L1166">
        <v>1356</v>
      </c>
    </row>
    <row r="1167" spans="11:12" x14ac:dyDescent="0.2">
      <c r="K1167">
        <v>0</v>
      </c>
      <c r="L1167">
        <v>1357</v>
      </c>
    </row>
    <row r="1168" spans="11:12" x14ac:dyDescent="0.2">
      <c r="K1168">
        <v>0</v>
      </c>
      <c r="L1168">
        <v>1358</v>
      </c>
    </row>
    <row r="1169" spans="11:12" x14ac:dyDescent="0.2">
      <c r="K1169">
        <v>0</v>
      </c>
      <c r="L1169">
        <v>1359</v>
      </c>
    </row>
    <row r="1170" spans="11:12" x14ac:dyDescent="0.2">
      <c r="K1170">
        <v>0</v>
      </c>
      <c r="L1170">
        <v>1360</v>
      </c>
    </row>
    <row r="1171" spans="11:12" x14ac:dyDescent="0.2">
      <c r="K1171">
        <v>0</v>
      </c>
      <c r="L1171">
        <v>1361</v>
      </c>
    </row>
    <row r="1172" spans="11:12" x14ac:dyDescent="0.2">
      <c r="K1172">
        <v>0</v>
      </c>
      <c r="L1172">
        <v>1362</v>
      </c>
    </row>
    <row r="1173" spans="11:12" x14ac:dyDescent="0.2">
      <c r="K1173">
        <v>0</v>
      </c>
      <c r="L1173">
        <v>1363</v>
      </c>
    </row>
    <row r="1174" spans="11:12" x14ac:dyDescent="0.2">
      <c r="K1174">
        <v>0</v>
      </c>
      <c r="L1174">
        <v>1364</v>
      </c>
    </row>
    <row r="1175" spans="11:12" x14ac:dyDescent="0.2">
      <c r="K1175">
        <v>0</v>
      </c>
      <c r="L1175">
        <v>1365</v>
      </c>
    </row>
    <row r="1176" spans="11:12" x14ac:dyDescent="0.2">
      <c r="K1176">
        <v>0</v>
      </c>
      <c r="L1176">
        <v>1366</v>
      </c>
    </row>
    <row r="1177" spans="11:12" x14ac:dyDescent="0.2">
      <c r="K1177">
        <v>0</v>
      </c>
      <c r="L1177">
        <v>1367</v>
      </c>
    </row>
    <row r="1178" spans="11:12" x14ac:dyDescent="0.2">
      <c r="K1178">
        <v>0</v>
      </c>
      <c r="L1178">
        <v>1368</v>
      </c>
    </row>
    <row r="1179" spans="11:12" x14ac:dyDescent="0.2">
      <c r="K1179">
        <v>0</v>
      </c>
      <c r="L1179">
        <v>1369</v>
      </c>
    </row>
    <row r="1180" spans="11:12" x14ac:dyDescent="0.2">
      <c r="K1180">
        <v>0</v>
      </c>
      <c r="L1180">
        <v>1370</v>
      </c>
    </row>
    <row r="1181" spans="11:12" x14ac:dyDescent="0.2">
      <c r="K1181">
        <v>0</v>
      </c>
      <c r="L1181">
        <v>1371</v>
      </c>
    </row>
    <row r="1182" spans="11:12" x14ac:dyDescent="0.2">
      <c r="K1182">
        <v>0</v>
      </c>
      <c r="L1182">
        <v>1372</v>
      </c>
    </row>
    <row r="1183" spans="11:12" x14ac:dyDescent="0.2">
      <c r="K1183">
        <v>0</v>
      </c>
      <c r="L1183">
        <v>1373</v>
      </c>
    </row>
    <row r="1184" spans="11:12" x14ac:dyDescent="0.2">
      <c r="K1184">
        <v>0</v>
      </c>
      <c r="L1184">
        <v>1374</v>
      </c>
    </row>
    <row r="1185" spans="11:12" x14ac:dyDescent="0.2">
      <c r="K1185">
        <v>0</v>
      </c>
      <c r="L1185">
        <v>1375</v>
      </c>
    </row>
    <row r="1186" spans="11:12" x14ac:dyDescent="0.2">
      <c r="K1186">
        <v>0</v>
      </c>
      <c r="L1186">
        <v>1376</v>
      </c>
    </row>
    <row r="1187" spans="11:12" x14ac:dyDescent="0.2">
      <c r="K1187">
        <v>0</v>
      </c>
      <c r="L1187">
        <v>1377</v>
      </c>
    </row>
    <row r="1188" spans="11:12" x14ac:dyDescent="0.2">
      <c r="K1188">
        <v>0</v>
      </c>
      <c r="L1188">
        <v>1378</v>
      </c>
    </row>
    <row r="1189" spans="11:12" x14ac:dyDescent="0.2">
      <c r="K1189">
        <v>0</v>
      </c>
      <c r="L1189">
        <v>1379</v>
      </c>
    </row>
    <row r="1190" spans="11:12" x14ac:dyDescent="0.2">
      <c r="K1190">
        <v>0</v>
      </c>
      <c r="L1190">
        <v>1380</v>
      </c>
    </row>
    <row r="1191" spans="11:12" x14ac:dyDescent="0.2">
      <c r="K1191">
        <v>0</v>
      </c>
      <c r="L1191">
        <v>1381</v>
      </c>
    </row>
    <row r="1192" spans="11:12" x14ac:dyDescent="0.2">
      <c r="K1192">
        <v>0</v>
      </c>
      <c r="L1192">
        <v>1382</v>
      </c>
    </row>
    <row r="1193" spans="11:12" x14ac:dyDescent="0.2">
      <c r="K1193">
        <v>0</v>
      </c>
      <c r="L1193">
        <v>1383</v>
      </c>
    </row>
    <row r="1194" spans="11:12" x14ac:dyDescent="0.2">
      <c r="K1194">
        <v>0</v>
      </c>
      <c r="L1194">
        <v>1384</v>
      </c>
    </row>
    <row r="1195" spans="11:12" x14ac:dyDescent="0.2">
      <c r="K1195">
        <v>0</v>
      </c>
      <c r="L1195">
        <v>1385</v>
      </c>
    </row>
    <row r="1196" spans="11:12" x14ac:dyDescent="0.2">
      <c r="K1196">
        <v>0</v>
      </c>
      <c r="L1196">
        <v>1386</v>
      </c>
    </row>
    <row r="1197" spans="11:12" x14ac:dyDescent="0.2">
      <c r="K1197">
        <v>0</v>
      </c>
      <c r="L1197">
        <v>1387</v>
      </c>
    </row>
    <row r="1198" spans="11:12" x14ac:dyDescent="0.2">
      <c r="K1198">
        <v>0</v>
      </c>
      <c r="L1198">
        <v>1388</v>
      </c>
    </row>
    <row r="1199" spans="11:12" x14ac:dyDescent="0.2">
      <c r="K1199">
        <v>0</v>
      </c>
      <c r="L1199">
        <v>1389</v>
      </c>
    </row>
    <row r="1200" spans="11:12" x14ac:dyDescent="0.2">
      <c r="K1200">
        <v>0</v>
      </c>
      <c r="L1200">
        <v>1390</v>
      </c>
    </row>
    <row r="1201" spans="11:12" x14ac:dyDescent="0.2">
      <c r="K1201">
        <v>0</v>
      </c>
      <c r="L1201">
        <v>1391</v>
      </c>
    </row>
    <row r="1202" spans="11:12" x14ac:dyDescent="0.2">
      <c r="K1202">
        <v>0</v>
      </c>
      <c r="L1202">
        <v>1392</v>
      </c>
    </row>
    <row r="1203" spans="11:12" x14ac:dyDescent="0.2">
      <c r="K1203">
        <v>0</v>
      </c>
      <c r="L1203">
        <v>1393</v>
      </c>
    </row>
    <row r="1204" spans="11:12" x14ac:dyDescent="0.2">
      <c r="K1204">
        <v>0</v>
      </c>
      <c r="L1204">
        <v>1394</v>
      </c>
    </row>
    <row r="1205" spans="11:12" x14ac:dyDescent="0.2">
      <c r="K1205">
        <v>0</v>
      </c>
      <c r="L1205">
        <v>1395</v>
      </c>
    </row>
    <row r="1206" spans="11:12" x14ac:dyDescent="0.2">
      <c r="K1206">
        <v>0</v>
      </c>
      <c r="L1206">
        <v>1396</v>
      </c>
    </row>
    <row r="1207" spans="11:12" x14ac:dyDescent="0.2">
      <c r="K1207">
        <v>0</v>
      </c>
      <c r="L1207">
        <v>1397</v>
      </c>
    </row>
    <row r="1208" spans="11:12" x14ac:dyDescent="0.2">
      <c r="K1208">
        <v>0</v>
      </c>
      <c r="L1208">
        <v>1398</v>
      </c>
    </row>
    <row r="1209" spans="11:12" x14ac:dyDescent="0.2">
      <c r="K1209">
        <v>0</v>
      </c>
      <c r="L1209">
        <v>1399</v>
      </c>
    </row>
    <row r="1210" spans="11:12" x14ac:dyDescent="0.2">
      <c r="K1210">
        <v>0</v>
      </c>
      <c r="L1210">
        <v>1400</v>
      </c>
    </row>
    <row r="1211" spans="11:12" x14ac:dyDescent="0.2">
      <c r="K1211">
        <v>0</v>
      </c>
      <c r="L1211">
        <v>1401</v>
      </c>
    </row>
    <row r="1212" spans="11:12" x14ac:dyDescent="0.2">
      <c r="K1212">
        <v>0</v>
      </c>
      <c r="L1212">
        <v>1402</v>
      </c>
    </row>
    <row r="1213" spans="11:12" x14ac:dyDescent="0.2">
      <c r="K1213">
        <v>0</v>
      </c>
      <c r="L1213">
        <v>1403</v>
      </c>
    </row>
    <row r="1214" spans="11:12" x14ac:dyDescent="0.2">
      <c r="K1214">
        <v>0</v>
      </c>
      <c r="L1214">
        <v>1404</v>
      </c>
    </row>
    <row r="1215" spans="11:12" x14ac:dyDescent="0.2">
      <c r="K1215">
        <v>0</v>
      </c>
      <c r="L1215">
        <v>1405</v>
      </c>
    </row>
    <row r="1216" spans="11:12" x14ac:dyDescent="0.2">
      <c r="K1216">
        <v>0</v>
      </c>
      <c r="L1216">
        <v>1406</v>
      </c>
    </row>
    <row r="1217" spans="11:12" x14ac:dyDescent="0.2">
      <c r="K1217">
        <v>0</v>
      </c>
      <c r="L1217">
        <v>1407</v>
      </c>
    </row>
    <row r="1218" spans="11:12" x14ac:dyDescent="0.2">
      <c r="K1218">
        <v>0</v>
      </c>
      <c r="L1218">
        <v>1408</v>
      </c>
    </row>
    <row r="1219" spans="11:12" x14ac:dyDescent="0.2">
      <c r="K1219">
        <v>0</v>
      </c>
      <c r="L1219">
        <v>1409</v>
      </c>
    </row>
    <row r="1220" spans="11:12" x14ac:dyDescent="0.2">
      <c r="K1220">
        <v>0</v>
      </c>
      <c r="L1220">
        <v>1410</v>
      </c>
    </row>
    <row r="1221" spans="11:12" x14ac:dyDescent="0.2">
      <c r="K1221">
        <v>0</v>
      </c>
      <c r="L1221">
        <v>1411</v>
      </c>
    </row>
    <row r="1222" spans="11:12" x14ac:dyDescent="0.2">
      <c r="K1222">
        <v>0</v>
      </c>
      <c r="L1222">
        <v>1412</v>
      </c>
    </row>
    <row r="1223" spans="11:12" x14ac:dyDescent="0.2">
      <c r="K1223">
        <v>0</v>
      </c>
      <c r="L1223">
        <v>1413</v>
      </c>
    </row>
    <row r="1224" spans="11:12" x14ac:dyDescent="0.2">
      <c r="K1224">
        <v>0</v>
      </c>
      <c r="L1224">
        <v>1414</v>
      </c>
    </row>
    <row r="1225" spans="11:12" x14ac:dyDescent="0.2">
      <c r="K1225">
        <v>0</v>
      </c>
      <c r="L1225">
        <v>1415</v>
      </c>
    </row>
    <row r="1226" spans="11:12" x14ac:dyDescent="0.2">
      <c r="K1226">
        <v>0</v>
      </c>
      <c r="L1226">
        <v>1416</v>
      </c>
    </row>
    <row r="1227" spans="11:12" x14ac:dyDescent="0.2">
      <c r="K1227">
        <v>0</v>
      </c>
      <c r="L1227">
        <v>1417</v>
      </c>
    </row>
    <row r="1228" spans="11:12" x14ac:dyDescent="0.2">
      <c r="K1228">
        <v>0</v>
      </c>
      <c r="L1228">
        <v>1418</v>
      </c>
    </row>
    <row r="1229" spans="11:12" x14ac:dyDescent="0.2">
      <c r="K1229">
        <v>0</v>
      </c>
      <c r="L1229">
        <v>1419</v>
      </c>
    </row>
    <row r="1230" spans="11:12" x14ac:dyDescent="0.2">
      <c r="K1230">
        <v>0</v>
      </c>
      <c r="L1230">
        <v>1420</v>
      </c>
    </row>
    <row r="1231" spans="11:12" x14ac:dyDescent="0.2">
      <c r="K1231">
        <v>0</v>
      </c>
      <c r="L1231">
        <v>1421</v>
      </c>
    </row>
    <row r="1232" spans="11:12" x14ac:dyDescent="0.2">
      <c r="K1232">
        <v>0</v>
      </c>
      <c r="L1232">
        <v>1422</v>
      </c>
    </row>
    <row r="1233" spans="11:12" x14ac:dyDescent="0.2">
      <c r="K1233">
        <v>0</v>
      </c>
      <c r="L1233">
        <v>1423</v>
      </c>
    </row>
    <row r="1234" spans="11:12" x14ac:dyDescent="0.2">
      <c r="K1234">
        <v>0</v>
      </c>
      <c r="L1234">
        <v>1424</v>
      </c>
    </row>
    <row r="1235" spans="11:12" x14ac:dyDescent="0.2">
      <c r="K1235">
        <v>0</v>
      </c>
      <c r="L1235">
        <v>1425</v>
      </c>
    </row>
    <row r="1236" spans="11:12" x14ac:dyDescent="0.2">
      <c r="K1236">
        <v>0</v>
      </c>
      <c r="L1236">
        <v>1426</v>
      </c>
    </row>
    <row r="1237" spans="11:12" x14ac:dyDescent="0.2">
      <c r="K1237">
        <v>0</v>
      </c>
      <c r="L1237">
        <v>1427</v>
      </c>
    </row>
    <row r="1238" spans="11:12" x14ac:dyDescent="0.2">
      <c r="K1238">
        <v>0</v>
      </c>
      <c r="L1238">
        <v>1428</v>
      </c>
    </row>
    <row r="1239" spans="11:12" x14ac:dyDescent="0.2">
      <c r="K1239">
        <v>-10449.57</v>
      </c>
      <c r="L1239">
        <v>1429</v>
      </c>
    </row>
    <row r="1240" spans="11:12" x14ac:dyDescent="0.2">
      <c r="K1240">
        <v>0</v>
      </c>
      <c r="L1240">
        <v>1430</v>
      </c>
    </row>
    <row r="1241" spans="11:12" x14ac:dyDescent="0.2">
      <c r="K1241">
        <v>0</v>
      </c>
      <c r="L1241">
        <v>1431</v>
      </c>
    </row>
    <row r="1242" spans="11:12" x14ac:dyDescent="0.2">
      <c r="K1242">
        <v>0</v>
      </c>
      <c r="L1242">
        <v>1432</v>
      </c>
    </row>
    <row r="1243" spans="11:12" x14ac:dyDescent="0.2">
      <c r="K1243">
        <v>0</v>
      </c>
      <c r="L1243">
        <v>1433</v>
      </c>
    </row>
    <row r="1244" spans="11:12" x14ac:dyDescent="0.2">
      <c r="K1244">
        <v>0</v>
      </c>
      <c r="L1244">
        <v>1434</v>
      </c>
    </row>
    <row r="1245" spans="11:12" x14ac:dyDescent="0.2">
      <c r="K1245">
        <v>0</v>
      </c>
      <c r="L1245">
        <v>1435</v>
      </c>
    </row>
    <row r="1246" spans="11:12" x14ac:dyDescent="0.2">
      <c r="K1246">
        <v>0</v>
      </c>
      <c r="L1246">
        <v>1436</v>
      </c>
    </row>
    <row r="1247" spans="11:12" x14ac:dyDescent="0.2">
      <c r="K1247">
        <v>0</v>
      </c>
      <c r="L1247">
        <v>1437</v>
      </c>
    </row>
    <row r="1248" spans="11:12" x14ac:dyDescent="0.2">
      <c r="K1248">
        <v>0</v>
      </c>
      <c r="L1248">
        <v>1438</v>
      </c>
    </row>
    <row r="1249" spans="11:12" x14ac:dyDescent="0.2">
      <c r="K1249">
        <v>0</v>
      </c>
      <c r="L1249">
        <v>1439</v>
      </c>
    </row>
    <row r="1250" spans="11:12" x14ac:dyDescent="0.2">
      <c r="K1250">
        <v>-10449.57</v>
      </c>
      <c r="L1250">
        <v>1440</v>
      </c>
    </row>
    <row r="1251" spans="11:12" x14ac:dyDescent="0.2">
      <c r="K1251">
        <v>0</v>
      </c>
      <c r="L1251">
        <v>1441</v>
      </c>
    </row>
    <row r="1252" spans="11:12" x14ac:dyDescent="0.2">
      <c r="K1252">
        <v>-10449.57</v>
      </c>
      <c r="L1252">
        <v>1442</v>
      </c>
    </row>
    <row r="1253" spans="11:12" x14ac:dyDescent="0.2">
      <c r="K1253">
        <v>-77128.19</v>
      </c>
      <c r="L1253">
        <v>1443</v>
      </c>
    </row>
    <row r="1254" spans="11:12" x14ac:dyDescent="0.2">
      <c r="K1254">
        <v>0</v>
      </c>
      <c r="L1254">
        <v>1444</v>
      </c>
    </row>
    <row r="1255" spans="11:12" x14ac:dyDescent="0.2">
      <c r="K1255">
        <v>0</v>
      </c>
      <c r="L1255">
        <v>1445</v>
      </c>
    </row>
    <row r="1256" spans="11:12" x14ac:dyDescent="0.2">
      <c r="K1256">
        <v>0</v>
      </c>
      <c r="L1256">
        <v>1446</v>
      </c>
    </row>
    <row r="1257" spans="11:12" x14ac:dyDescent="0.2">
      <c r="K1257">
        <v>0</v>
      </c>
      <c r="L1257">
        <v>1447</v>
      </c>
    </row>
    <row r="1258" spans="11:12" x14ac:dyDescent="0.2">
      <c r="K1258">
        <v>0</v>
      </c>
      <c r="L1258">
        <v>1448</v>
      </c>
    </row>
    <row r="1259" spans="11:12" x14ac:dyDescent="0.2">
      <c r="K1259">
        <v>0</v>
      </c>
      <c r="L1259">
        <v>1449</v>
      </c>
    </row>
    <row r="1260" spans="11:12" x14ac:dyDescent="0.2">
      <c r="K1260">
        <v>0</v>
      </c>
      <c r="L1260">
        <v>1450</v>
      </c>
    </row>
    <row r="1261" spans="11:12" x14ac:dyDescent="0.2">
      <c r="K1261">
        <v>0</v>
      </c>
      <c r="L1261">
        <v>1451</v>
      </c>
    </row>
    <row r="1262" spans="11:12" x14ac:dyDescent="0.2">
      <c r="K1262">
        <v>0</v>
      </c>
      <c r="L1262">
        <v>1452</v>
      </c>
    </row>
    <row r="1263" spans="11:12" x14ac:dyDescent="0.2">
      <c r="K1263">
        <v>0</v>
      </c>
      <c r="L1263">
        <v>1453</v>
      </c>
    </row>
    <row r="1264" spans="11:12" x14ac:dyDescent="0.2">
      <c r="K1264">
        <v>-77128.19</v>
      </c>
      <c r="L1264">
        <v>1454</v>
      </c>
    </row>
    <row r="1265" spans="11:12" x14ac:dyDescent="0.2">
      <c r="K1265">
        <v>0</v>
      </c>
      <c r="L1265">
        <v>1455</v>
      </c>
    </row>
    <row r="1266" spans="11:12" x14ac:dyDescent="0.2">
      <c r="K1266">
        <v>-77128.19</v>
      </c>
      <c r="L1266">
        <v>1456</v>
      </c>
    </row>
    <row r="1267" spans="11:12" x14ac:dyDescent="0.2">
      <c r="K1267">
        <v>0</v>
      </c>
      <c r="L1267">
        <v>1457</v>
      </c>
    </row>
    <row r="1268" spans="11:12" x14ac:dyDescent="0.2">
      <c r="K1268">
        <v>0</v>
      </c>
      <c r="L1268">
        <v>1458</v>
      </c>
    </row>
    <row r="1269" spans="11:12" x14ac:dyDescent="0.2">
      <c r="K1269">
        <v>0</v>
      </c>
      <c r="L1269">
        <v>1459</v>
      </c>
    </row>
    <row r="1270" spans="11:12" x14ac:dyDescent="0.2">
      <c r="K1270">
        <v>0</v>
      </c>
      <c r="L1270">
        <v>1460</v>
      </c>
    </row>
    <row r="1271" spans="11:12" x14ac:dyDescent="0.2">
      <c r="K1271">
        <v>0</v>
      </c>
      <c r="L1271">
        <v>1461</v>
      </c>
    </row>
    <row r="1272" spans="11:12" x14ac:dyDescent="0.2">
      <c r="K1272">
        <v>0</v>
      </c>
      <c r="L1272">
        <v>1462</v>
      </c>
    </row>
    <row r="1273" spans="11:12" x14ac:dyDescent="0.2">
      <c r="K1273">
        <v>0</v>
      </c>
      <c r="L1273">
        <v>1463</v>
      </c>
    </row>
    <row r="1274" spans="11:12" x14ac:dyDescent="0.2">
      <c r="K1274">
        <v>0</v>
      </c>
      <c r="L1274">
        <v>1464</v>
      </c>
    </row>
    <row r="1275" spans="11:12" x14ac:dyDescent="0.2">
      <c r="K1275">
        <v>0</v>
      </c>
      <c r="L1275">
        <v>1465</v>
      </c>
    </row>
    <row r="1276" spans="11:12" x14ac:dyDescent="0.2">
      <c r="K1276">
        <v>0</v>
      </c>
      <c r="L1276">
        <v>1466</v>
      </c>
    </row>
    <row r="1277" spans="11:12" x14ac:dyDescent="0.2">
      <c r="K1277">
        <v>0</v>
      </c>
      <c r="L1277">
        <v>1467</v>
      </c>
    </row>
    <row r="1278" spans="11:12" x14ac:dyDescent="0.2">
      <c r="K1278">
        <v>0</v>
      </c>
      <c r="L1278">
        <v>1468</v>
      </c>
    </row>
    <row r="1279" spans="11:12" x14ac:dyDescent="0.2">
      <c r="K1279">
        <v>0</v>
      </c>
      <c r="L1279">
        <v>1469</v>
      </c>
    </row>
    <row r="1280" spans="11:12" x14ac:dyDescent="0.2">
      <c r="K1280">
        <v>0</v>
      </c>
      <c r="L1280">
        <v>1470</v>
      </c>
    </row>
    <row r="1281" spans="11:12" x14ac:dyDescent="0.2">
      <c r="K1281">
        <v>0</v>
      </c>
      <c r="L1281">
        <v>1471</v>
      </c>
    </row>
    <row r="1282" spans="11:12" x14ac:dyDescent="0.2">
      <c r="K1282">
        <v>0</v>
      </c>
      <c r="L1282">
        <v>1472</v>
      </c>
    </row>
    <row r="1283" spans="11:12" x14ac:dyDescent="0.2">
      <c r="K1283">
        <v>0</v>
      </c>
      <c r="L1283">
        <v>1473</v>
      </c>
    </row>
    <row r="1284" spans="11:12" x14ac:dyDescent="0.2">
      <c r="K1284">
        <v>0</v>
      </c>
      <c r="L1284">
        <v>1474</v>
      </c>
    </row>
    <row r="1285" spans="11:12" x14ac:dyDescent="0.2">
      <c r="K1285">
        <v>0</v>
      </c>
      <c r="L1285">
        <v>1475</v>
      </c>
    </row>
    <row r="1286" spans="11:12" x14ac:dyDescent="0.2">
      <c r="K1286">
        <v>0</v>
      </c>
      <c r="L1286">
        <v>1476</v>
      </c>
    </row>
    <row r="1287" spans="11:12" x14ac:dyDescent="0.2">
      <c r="K1287">
        <v>0</v>
      </c>
      <c r="L1287">
        <v>1477</v>
      </c>
    </row>
    <row r="1288" spans="11:12" x14ac:dyDescent="0.2">
      <c r="K1288">
        <v>0</v>
      </c>
      <c r="L1288">
        <v>1478</v>
      </c>
    </row>
    <row r="1289" spans="11:12" x14ac:dyDescent="0.2">
      <c r="K1289">
        <v>0</v>
      </c>
      <c r="L1289">
        <v>1479</v>
      </c>
    </row>
    <row r="1290" spans="11:12" x14ac:dyDescent="0.2">
      <c r="K1290">
        <v>0</v>
      </c>
      <c r="L1290">
        <v>1480</v>
      </c>
    </row>
    <row r="1291" spans="11:12" x14ac:dyDescent="0.2">
      <c r="K1291">
        <v>0</v>
      </c>
      <c r="L1291">
        <v>1481</v>
      </c>
    </row>
    <row r="1292" spans="11:12" x14ac:dyDescent="0.2">
      <c r="K1292">
        <v>0</v>
      </c>
      <c r="L1292">
        <v>1482</v>
      </c>
    </row>
    <row r="1293" spans="11:12" x14ac:dyDescent="0.2">
      <c r="K1293">
        <v>0</v>
      </c>
      <c r="L1293">
        <v>1483</v>
      </c>
    </row>
    <row r="1294" spans="11:12" x14ac:dyDescent="0.2">
      <c r="K1294">
        <v>0</v>
      </c>
      <c r="L1294">
        <v>1484</v>
      </c>
    </row>
    <row r="1295" spans="11:12" x14ac:dyDescent="0.2">
      <c r="K1295">
        <v>-423381.93</v>
      </c>
      <c r="L1295">
        <v>1485</v>
      </c>
    </row>
    <row r="1296" spans="11:12" x14ac:dyDescent="0.2">
      <c r="K1296">
        <v>0</v>
      </c>
      <c r="L1296">
        <v>1486</v>
      </c>
    </row>
    <row r="1297" spans="11:12" x14ac:dyDescent="0.2">
      <c r="K1297">
        <v>0</v>
      </c>
      <c r="L1297">
        <v>1487</v>
      </c>
    </row>
    <row r="1298" spans="11:12" x14ac:dyDescent="0.2">
      <c r="K1298">
        <v>0</v>
      </c>
      <c r="L1298">
        <v>1488</v>
      </c>
    </row>
    <row r="1299" spans="11:12" x14ac:dyDescent="0.2">
      <c r="K1299">
        <v>0</v>
      </c>
      <c r="L1299">
        <v>1489</v>
      </c>
    </row>
    <row r="1300" spans="11:12" x14ac:dyDescent="0.2">
      <c r="K1300">
        <v>0</v>
      </c>
      <c r="L1300">
        <v>1490</v>
      </c>
    </row>
    <row r="1301" spans="11:12" x14ac:dyDescent="0.2">
      <c r="K1301">
        <v>0</v>
      </c>
      <c r="L1301">
        <v>1491</v>
      </c>
    </row>
    <row r="1302" spans="11:12" x14ac:dyDescent="0.2">
      <c r="K1302">
        <v>0</v>
      </c>
      <c r="L1302">
        <v>1492</v>
      </c>
    </row>
    <row r="1303" spans="11:12" x14ac:dyDescent="0.2">
      <c r="K1303">
        <v>0</v>
      </c>
      <c r="L1303">
        <v>1493</v>
      </c>
    </row>
    <row r="1304" spans="11:12" x14ac:dyDescent="0.2">
      <c r="K1304">
        <v>0</v>
      </c>
      <c r="L1304">
        <v>1494</v>
      </c>
    </row>
    <row r="1305" spans="11:12" x14ac:dyDescent="0.2">
      <c r="K1305">
        <v>0</v>
      </c>
      <c r="L1305">
        <v>1495</v>
      </c>
    </row>
    <row r="1306" spans="11:12" x14ac:dyDescent="0.2">
      <c r="K1306">
        <v>-423381.93</v>
      </c>
      <c r="L1306">
        <v>1496</v>
      </c>
    </row>
    <row r="1307" spans="11:12" x14ac:dyDescent="0.2">
      <c r="K1307">
        <v>0</v>
      </c>
      <c r="L1307">
        <v>1497</v>
      </c>
    </row>
    <row r="1308" spans="11:12" x14ac:dyDescent="0.2">
      <c r="K1308">
        <v>-423381.93</v>
      </c>
      <c r="L1308">
        <v>1498</v>
      </c>
    </row>
    <row r="1309" spans="11:12" x14ac:dyDescent="0.2">
      <c r="K1309">
        <v>-106777.43</v>
      </c>
      <c r="L1309">
        <v>1499</v>
      </c>
    </row>
    <row r="1310" spans="11:12" x14ac:dyDescent="0.2">
      <c r="K1310">
        <v>0</v>
      </c>
      <c r="L1310">
        <v>1500</v>
      </c>
    </row>
    <row r="1311" spans="11:12" x14ac:dyDescent="0.2">
      <c r="K1311">
        <v>0</v>
      </c>
      <c r="L1311">
        <v>1501</v>
      </c>
    </row>
    <row r="1312" spans="11:12" x14ac:dyDescent="0.2">
      <c r="K1312">
        <v>0</v>
      </c>
      <c r="L1312">
        <v>1502</v>
      </c>
    </row>
    <row r="1313" spans="11:12" x14ac:dyDescent="0.2">
      <c r="K1313">
        <v>0</v>
      </c>
      <c r="L1313">
        <v>1503</v>
      </c>
    </row>
    <row r="1314" spans="11:12" x14ac:dyDescent="0.2">
      <c r="K1314">
        <v>0</v>
      </c>
      <c r="L1314">
        <v>1504</v>
      </c>
    </row>
    <row r="1315" spans="11:12" x14ac:dyDescent="0.2">
      <c r="K1315">
        <v>0</v>
      </c>
      <c r="L1315">
        <v>1505</v>
      </c>
    </row>
    <row r="1316" spans="11:12" x14ac:dyDescent="0.2">
      <c r="K1316">
        <v>0</v>
      </c>
      <c r="L1316">
        <v>1506</v>
      </c>
    </row>
    <row r="1317" spans="11:12" x14ac:dyDescent="0.2">
      <c r="K1317">
        <v>0</v>
      </c>
      <c r="L1317">
        <v>1507</v>
      </c>
    </row>
    <row r="1318" spans="11:12" x14ac:dyDescent="0.2">
      <c r="K1318">
        <v>0</v>
      </c>
      <c r="L1318">
        <v>1508</v>
      </c>
    </row>
    <row r="1319" spans="11:12" x14ac:dyDescent="0.2">
      <c r="K1319">
        <v>0</v>
      </c>
      <c r="L1319">
        <v>1509</v>
      </c>
    </row>
    <row r="1320" spans="11:12" x14ac:dyDescent="0.2">
      <c r="K1320">
        <v>-106777.43</v>
      </c>
      <c r="L1320">
        <v>1510</v>
      </c>
    </row>
    <row r="1321" spans="11:12" x14ac:dyDescent="0.2">
      <c r="K1321">
        <v>0</v>
      </c>
      <c r="L1321">
        <v>1511</v>
      </c>
    </row>
    <row r="1322" spans="11:12" x14ac:dyDescent="0.2">
      <c r="K1322">
        <v>-106777.43</v>
      </c>
      <c r="L1322">
        <v>1512</v>
      </c>
    </row>
    <row r="1323" spans="11:12" x14ac:dyDescent="0.2">
      <c r="K1323">
        <v>-33433.410000000003</v>
      </c>
      <c r="L1323">
        <v>1513</v>
      </c>
    </row>
    <row r="1324" spans="11:12" x14ac:dyDescent="0.2">
      <c r="K1324">
        <v>0</v>
      </c>
      <c r="L1324">
        <v>1514</v>
      </c>
    </row>
    <row r="1325" spans="11:12" x14ac:dyDescent="0.2">
      <c r="K1325">
        <v>0</v>
      </c>
      <c r="L1325">
        <v>1515</v>
      </c>
    </row>
    <row r="1326" spans="11:12" x14ac:dyDescent="0.2">
      <c r="K1326">
        <v>0</v>
      </c>
      <c r="L1326">
        <v>1516</v>
      </c>
    </row>
    <row r="1327" spans="11:12" x14ac:dyDescent="0.2">
      <c r="K1327">
        <v>0</v>
      </c>
      <c r="L1327">
        <v>1517</v>
      </c>
    </row>
    <row r="1328" spans="11:12" x14ac:dyDescent="0.2">
      <c r="K1328">
        <v>0</v>
      </c>
      <c r="L1328">
        <v>1518</v>
      </c>
    </row>
    <row r="1329" spans="11:12" x14ac:dyDescent="0.2">
      <c r="K1329">
        <v>0</v>
      </c>
      <c r="L1329">
        <v>1519</v>
      </c>
    </row>
    <row r="1330" spans="11:12" x14ac:dyDescent="0.2">
      <c r="K1330">
        <v>0</v>
      </c>
      <c r="L1330">
        <v>1520</v>
      </c>
    </row>
    <row r="1331" spans="11:12" x14ac:dyDescent="0.2">
      <c r="K1331">
        <v>0</v>
      </c>
      <c r="L1331">
        <v>1521</v>
      </c>
    </row>
    <row r="1332" spans="11:12" x14ac:dyDescent="0.2">
      <c r="K1332">
        <v>0</v>
      </c>
      <c r="L1332">
        <v>1522</v>
      </c>
    </row>
    <row r="1333" spans="11:12" x14ac:dyDescent="0.2">
      <c r="K1333">
        <v>0</v>
      </c>
      <c r="L1333">
        <v>1523</v>
      </c>
    </row>
    <row r="1334" spans="11:12" x14ac:dyDescent="0.2">
      <c r="K1334">
        <v>-33433.410000000003</v>
      </c>
      <c r="L1334">
        <v>1524</v>
      </c>
    </row>
    <row r="1335" spans="11:12" x14ac:dyDescent="0.2">
      <c r="K1335">
        <v>0</v>
      </c>
      <c r="L1335">
        <v>1525</v>
      </c>
    </row>
    <row r="1336" spans="11:12" x14ac:dyDescent="0.2">
      <c r="K1336">
        <v>-33433.410000000003</v>
      </c>
      <c r="L1336">
        <v>1526</v>
      </c>
    </row>
    <row r="1337" spans="11:12" x14ac:dyDescent="0.2">
      <c r="K1337">
        <v>-5393.43</v>
      </c>
      <c r="L1337">
        <v>1527</v>
      </c>
    </row>
    <row r="1338" spans="11:12" x14ac:dyDescent="0.2">
      <c r="K1338">
        <v>0</v>
      </c>
      <c r="L1338">
        <v>1528</v>
      </c>
    </row>
    <row r="1339" spans="11:12" x14ac:dyDescent="0.2">
      <c r="K1339">
        <v>0</v>
      </c>
      <c r="L1339">
        <v>1529</v>
      </c>
    </row>
    <row r="1340" spans="11:12" x14ac:dyDescent="0.2">
      <c r="K1340">
        <v>0</v>
      </c>
      <c r="L1340">
        <v>1530</v>
      </c>
    </row>
    <row r="1341" spans="11:12" x14ac:dyDescent="0.2">
      <c r="K1341">
        <v>0</v>
      </c>
      <c r="L1341">
        <v>1531</v>
      </c>
    </row>
    <row r="1342" spans="11:12" x14ac:dyDescent="0.2">
      <c r="K1342">
        <v>0</v>
      </c>
      <c r="L1342">
        <v>1532</v>
      </c>
    </row>
    <row r="1343" spans="11:12" x14ac:dyDescent="0.2">
      <c r="K1343">
        <v>0</v>
      </c>
      <c r="L1343">
        <v>1533</v>
      </c>
    </row>
    <row r="1344" spans="11:12" x14ac:dyDescent="0.2">
      <c r="K1344">
        <v>0</v>
      </c>
      <c r="L1344">
        <v>1534</v>
      </c>
    </row>
    <row r="1345" spans="11:12" x14ac:dyDescent="0.2">
      <c r="K1345">
        <v>0</v>
      </c>
      <c r="L1345">
        <v>1535</v>
      </c>
    </row>
    <row r="1346" spans="11:12" x14ac:dyDescent="0.2">
      <c r="K1346">
        <v>0</v>
      </c>
      <c r="L1346">
        <v>1536</v>
      </c>
    </row>
    <row r="1347" spans="11:12" x14ac:dyDescent="0.2">
      <c r="K1347">
        <v>0</v>
      </c>
      <c r="L1347">
        <v>1537</v>
      </c>
    </row>
    <row r="1348" spans="11:12" x14ac:dyDescent="0.2">
      <c r="K1348">
        <v>-5393.43</v>
      </c>
      <c r="L1348">
        <v>1538</v>
      </c>
    </row>
    <row r="1349" spans="11:12" x14ac:dyDescent="0.2">
      <c r="K1349">
        <v>0</v>
      </c>
      <c r="L1349">
        <v>1539</v>
      </c>
    </row>
    <row r="1350" spans="11:12" x14ac:dyDescent="0.2">
      <c r="K1350">
        <v>-5393.43</v>
      </c>
      <c r="L1350">
        <v>1540</v>
      </c>
    </row>
    <row r="1351" spans="11:12" x14ac:dyDescent="0.2">
      <c r="K1351">
        <v>-170.09</v>
      </c>
      <c r="L1351">
        <v>1541</v>
      </c>
    </row>
    <row r="1352" spans="11:12" x14ac:dyDescent="0.2">
      <c r="K1352">
        <v>0</v>
      </c>
      <c r="L1352">
        <v>1542</v>
      </c>
    </row>
    <row r="1353" spans="11:12" x14ac:dyDescent="0.2">
      <c r="K1353">
        <v>0</v>
      </c>
      <c r="L1353">
        <v>1543</v>
      </c>
    </row>
    <row r="1354" spans="11:12" x14ac:dyDescent="0.2">
      <c r="K1354">
        <v>0</v>
      </c>
      <c r="L1354">
        <v>1544</v>
      </c>
    </row>
    <row r="1355" spans="11:12" x14ac:dyDescent="0.2">
      <c r="K1355">
        <v>0</v>
      </c>
      <c r="L1355">
        <v>1545</v>
      </c>
    </row>
    <row r="1356" spans="11:12" x14ac:dyDescent="0.2">
      <c r="K1356">
        <v>0</v>
      </c>
      <c r="L1356">
        <v>1546</v>
      </c>
    </row>
    <row r="1357" spans="11:12" x14ac:dyDescent="0.2">
      <c r="K1357">
        <v>0</v>
      </c>
      <c r="L1357">
        <v>1547</v>
      </c>
    </row>
    <row r="1358" spans="11:12" x14ac:dyDescent="0.2">
      <c r="K1358">
        <v>0</v>
      </c>
      <c r="L1358">
        <v>1548</v>
      </c>
    </row>
    <row r="1359" spans="11:12" x14ac:dyDescent="0.2">
      <c r="K1359">
        <v>0</v>
      </c>
      <c r="L1359">
        <v>1549</v>
      </c>
    </row>
    <row r="1360" spans="11:12" x14ac:dyDescent="0.2">
      <c r="K1360">
        <v>0</v>
      </c>
      <c r="L1360">
        <v>1550</v>
      </c>
    </row>
    <row r="1361" spans="11:12" x14ac:dyDescent="0.2">
      <c r="K1361">
        <v>0</v>
      </c>
      <c r="L1361">
        <v>1551</v>
      </c>
    </row>
    <row r="1362" spans="11:12" x14ac:dyDescent="0.2">
      <c r="K1362">
        <v>-170.09</v>
      </c>
      <c r="L1362">
        <v>1552</v>
      </c>
    </row>
    <row r="1363" spans="11:12" x14ac:dyDescent="0.2">
      <c r="K1363">
        <v>0</v>
      </c>
      <c r="L1363">
        <v>1553</v>
      </c>
    </row>
    <row r="1364" spans="11:12" x14ac:dyDescent="0.2">
      <c r="K1364">
        <v>-170.09</v>
      </c>
      <c r="L1364">
        <v>1554</v>
      </c>
    </row>
    <row r="1365" spans="11:12" x14ac:dyDescent="0.2">
      <c r="K1365">
        <v>0</v>
      </c>
      <c r="L1365">
        <v>1555</v>
      </c>
    </row>
    <row r="1366" spans="11:12" x14ac:dyDescent="0.2">
      <c r="K1366">
        <v>0</v>
      </c>
      <c r="L1366">
        <v>1556</v>
      </c>
    </row>
    <row r="1367" spans="11:12" x14ac:dyDescent="0.2">
      <c r="K1367">
        <v>0</v>
      </c>
      <c r="L1367">
        <v>1557</v>
      </c>
    </row>
    <row r="1368" spans="11:12" x14ac:dyDescent="0.2">
      <c r="K1368">
        <v>0</v>
      </c>
      <c r="L1368">
        <v>1558</v>
      </c>
    </row>
    <row r="1369" spans="11:12" x14ac:dyDescent="0.2">
      <c r="K1369">
        <v>0</v>
      </c>
      <c r="L1369">
        <v>1559</v>
      </c>
    </row>
    <row r="1370" spans="11:12" x14ac:dyDescent="0.2">
      <c r="K1370">
        <v>0</v>
      </c>
      <c r="L1370">
        <v>1560</v>
      </c>
    </row>
    <row r="1371" spans="11:12" x14ac:dyDescent="0.2">
      <c r="K1371">
        <v>0</v>
      </c>
      <c r="L1371">
        <v>1561</v>
      </c>
    </row>
    <row r="1372" spans="11:12" x14ac:dyDescent="0.2">
      <c r="K1372">
        <v>0</v>
      </c>
      <c r="L1372">
        <v>1562</v>
      </c>
    </row>
    <row r="1373" spans="11:12" x14ac:dyDescent="0.2">
      <c r="K1373">
        <v>0</v>
      </c>
      <c r="L1373">
        <v>1563</v>
      </c>
    </row>
    <row r="1374" spans="11:12" x14ac:dyDescent="0.2">
      <c r="K1374">
        <v>0</v>
      </c>
      <c r="L1374">
        <v>1564</v>
      </c>
    </row>
    <row r="1375" spans="11:12" x14ac:dyDescent="0.2">
      <c r="K1375">
        <v>0</v>
      </c>
      <c r="L1375">
        <v>1565</v>
      </c>
    </row>
    <row r="1376" spans="11:12" x14ac:dyDescent="0.2">
      <c r="K1376">
        <v>0</v>
      </c>
      <c r="L1376">
        <v>1566</v>
      </c>
    </row>
    <row r="1377" spans="11:12" x14ac:dyDescent="0.2">
      <c r="K1377">
        <v>0</v>
      </c>
      <c r="L1377">
        <v>1567</v>
      </c>
    </row>
    <row r="1378" spans="11:12" x14ac:dyDescent="0.2">
      <c r="K1378">
        <v>0</v>
      </c>
      <c r="L1378">
        <v>1568</v>
      </c>
    </row>
    <row r="1379" spans="11:12" x14ac:dyDescent="0.2">
      <c r="K1379">
        <v>-974527.53</v>
      </c>
      <c r="L1379">
        <v>1569</v>
      </c>
    </row>
    <row r="1380" spans="11:12" x14ac:dyDescent="0.2">
      <c r="K1380">
        <v>0</v>
      </c>
      <c r="L1380">
        <v>1570</v>
      </c>
    </row>
    <row r="1381" spans="11:12" x14ac:dyDescent="0.2">
      <c r="K1381">
        <v>0</v>
      </c>
      <c r="L1381">
        <v>1571</v>
      </c>
    </row>
    <row r="1382" spans="11:12" x14ac:dyDescent="0.2">
      <c r="K1382">
        <v>0</v>
      </c>
      <c r="L1382">
        <v>1572</v>
      </c>
    </row>
    <row r="1383" spans="11:12" x14ac:dyDescent="0.2">
      <c r="K1383">
        <v>0</v>
      </c>
      <c r="L1383">
        <v>1573</v>
      </c>
    </row>
    <row r="1384" spans="11:12" x14ac:dyDescent="0.2">
      <c r="K1384">
        <v>0</v>
      </c>
      <c r="L1384">
        <v>1574</v>
      </c>
    </row>
    <row r="1385" spans="11:12" x14ac:dyDescent="0.2">
      <c r="K1385">
        <v>0</v>
      </c>
      <c r="L1385">
        <v>1575</v>
      </c>
    </row>
    <row r="1386" spans="11:12" x14ac:dyDescent="0.2">
      <c r="K1386">
        <v>0</v>
      </c>
      <c r="L1386">
        <v>1576</v>
      </c>
    </row>
    <row r="1387" spans="11:12" x14ac:dyDescent="0.2">
      <c r="K1387">
        <v>0</v>
      </c>
      <c r="L1387">
        <v>1577</v>
      </c>
    </row>
    <row r="1388" spans="11:12" x14ac:dyDescent="0.2">
      <c r="K1388">
        <v>0</v>
      </c>
      <c r="L1388">
        <v>1578</v>
      </c>
    </row>
    <row r="1389" spans="11:12" x14ac:dyDescent="0.2">
      <c r="K1389">
        <v>0</v>
      </c>
      <c r="L1389">
        <v>1579</v>
      </c>
    </row>
    <row r="1390" spans="11:12" x14ac:dyDescent="0.2">
      <c r="K1390">
        <v>-974527.53</v>
      </c>
      <c r="L1390">
        <v>1580</v>
      </c>
    </row>
    <row r="1391" spans="11:12" x14ac:dyDescent="0.2">
      <c r="K1391">
        <v>0</v>
      </c>
      <c r="L1391">
        <v>1581</v>
      </c>
    </row>
    <row r="1392" spans="11:12" x14ac:dyDescent="0.2">
      <c r="K1392">
        <v>-974527.53</v>
      </c>
      <c r="L1392">
        <v>1582</v>
      </c>
    </row>
    <row r="1393" spans="11:12" x14ac:dyDescent="0.2">
      <c r="K1393">
        <v>-1818436.44</v>
      </c>
      <c r="L1393">
        <v>1583</v>
      </c>
    </row>
    <row r="1394" spans="11:12" x14ac:dyDescent="0.2">
      <c r="K1394">
        <v>0</v>
      </c>
      <c r="L1394">
        <v>1584</v>
      </c>
    </row>
    <row r="1395" spans="11:12" x14ac:dyDescent="0.2">
      <c r="K1395">
        <v>0</v>
      </c>
      <c r="L1395">
        <v>1585</v>
      </c>
    </row>
    <row r="1396" spans="11:12" x14ac:dyDescent="0.2">
      <c r="K1396">
        <v>0</v>
      </c>
      <c r="L1396">
        <v>1586</v>
      </c>
    </row>
    <row r="1397" spans="11:12" x14ac:dyDescent="0.2">
      <c r="K1397">
        <v>0</v>
      </c>
      <c r="L1397">
        <v>1587</v>
      </c>
    </row>
    <row r="1398" spans="11:12" x14ac:dyDescent="0.2">
      <c r="K1398">
        <v>0</v>
      </c>
      <c r="L1398">
        <v>1588</v>
      </c>
    </row>
    <row r="1399" spans="11:12" x14ac:dyDescent="0.2">
      <c r="K1399">
        <v>0</v>
      </c>
      <c r="L1399">
        <v>1589</v>
      </c>
    </row>
    <row r="1400" spans="11:12" x14ac:dyDescent="0.2">
      <c r="K1400">
        <v>0</v>
      </c>
      <c r="L1400">
        <v>1590</v>
      </c>
    </row>
    <row r="1401" spans="11:12" x14ac:dyDescent="0.2">
      <c r="K1401">
        <v>0</v>
      </c>
      <c r="L1401">
        <v>1591</v>
      </c>
    </row>
    <row r="1402" spans="11:12" x14ac:dyDescent="0.2">
      <c r="K1402">
        <v>0</v>
      </c>
      <c r="L1402">
        <v>1592</v>
      </c>
    </row>
    <row r="1403" spans="11:12" x14ac:dyDescent="0.2">
      <c r="K1403">
        <v>0</v>
      </c>
      <c r="L1403">
        <v>1593</v>
      </c>
    </row>
    <row r="1404" spans="11:12" x14ac:dyDescent="0.2">
      <c r="K1404">
        <v>-1818436.44</v>
      </c>
      <c r="L1404">
        <v>1594</v>
      </c>
    </row>
    <row r="1405" spans="11:12" x14ac:dyDescent="0.2">
      <c r="K1405">
        <v>0</v>
      </c>
      <c r="L1405">
        <v>1595</v>
      </c>
    </row>
    <row r="1406" spans="11:12" x14ac:dyDescent="0.2">
      <c r="K1406">
        <v>-1818436.44</v>
      </c>
      <c r="L1406">
        <v>1596</v>
      </c>
    </row>
    <row r="1407" spans="11:12" x14ac:dyDescent="0.2">
      <c r="K1407">
        <v>-224818.22</v>
      </c>
      <c r="L1407">
        <v>1597</v>
      </c>
    </row>
    <row r="1408" spans="11:12" x14ac:dyDescent="0.2">
      <c r="K1408">
        <v>0</v>
      </c>
      <c r="L1408">
        <v>1598</v>
      </c>
    </row>
    <row r="1409" spans="11:12" x14ac:dyDescent="0.2">
      <c r="K1409">
        <v>0</v>
      </c>
      <c r="L1409">
        <v>1599</v>
      </c>
    </row>
    <row r="1410" spans="11:12" x14ac:dyDescent="0.2">
      <c r="K1410">
        <v>0</v>
      </c>
      <c r="L1410">
        <v>1600</v>
      </c>
    </row>
    <row r="1411" spans="11:12" x14ac:dyDescent="0.2">
      <c r="K1411">
        <v>0</v>
      </c>
      <c r="L1411">
        <v>1601</v>
      </c>
    </row>
    <row r="1412" spans="11:12" x14ac:dyDescent="0.2">
      <c r="K1412">
        <v>0</v>
      </c>
      <c r="L1412">
        <v>1602</v>
      </c>
    </row>
    <row r="1413" spans="11:12" x14ac:dyDescent="0.2">
      <c r="K1413">
        <v>0</v>
      </c>
      <c r="L1413">
        <v>1603</v>
      </c>
    </row>
    <row r="1414" spans="11:12" x14ac:dyDescent="0.2">
      <c r="K1414">
        <v>0</v>
      </c>
      <c r="L1414">
        <v>1604</v>
      </c>
    </row>
    <row r="1415" spans="11:12" x14ac:dyDescent="0.2">
      <c r="K1415">
        <v>0</v>
      </c>
      <c r="L1415">
        <v>1605</v>
      </c>
    </row>
    <row r="1416" spans="11:12" x14ac:dyDescent="0.2">
      <c r="K1416">
        <v>0</v>
      </c>
      <c r="L1416">
        <v>1606</v>
      </c>
    </row>
    <row r="1417" spans="11:12" x14ac:dyDescent="0.2">
      <c r="K1417">
        <v>0</v>
      </c>
      <c r="L1417">
        <v>1607</v>
      </c>
    </row>
    <row r="1418" spans="11:12" x14ac:dyDescent="0.2">
      <c r="K1418">
        <v>-224818.22</v>
      </c>
      <c r="L1418">
        <v>1608</v>
      </c>
    </row>
    <row r="1419" spans="11:12" x14ac:dyDescent="0.2">
      <c r="K1419">
        <v>0</v>
      </c>
      <c r="L1419">
        <v>1609</v>
      </c>
    </row>
    <row r="1420" spans="11:12" x14ac:dyDescent="0.2">
      <c r="K1420">
        <v>-224818.22</v>
      </c>
      <c r="L1420">
        <v>1610</v>
      </c>
    </row>
    <row r="1421" spans="11:12" x14ac:dyDescent="0.2">
      <c r="K1421">
        <v>0</v>
      </c>
      <c r="L1421">
        <v>1611</v>
      </c>
    </row>
    <row r="1422" spans="11:12" x14ac:dyDescent="0.2">
      <c r="K1422">
        <v>0</v>
      </c>
      <c r="L1422">
        <v>1612</v>
      </c>
    </row>
    <row r="1423" spans="11:12" x14ac:dyDescent="0.2">
      <c r="K1423">
        <v>0</v>
      </c>
      <c r="L1423">
        <v>1613</v>
      </c>
    </row>
    <row r="1424" spans="11:12" x14ac:dyDescent="0.2">
      <c r="K1424">
        <v>0</v>
      </c>
      <c r="L1424">
        <v>1614</v>
      </c>
    </row>
    <row r="1425" spans="11:12" x14ac:dyDescent="0.2">
      <c r="K1425">
        <v>0</v>
      </c>
      <c r="L1425">
        <v>1615</v>
      </c>
    </row>
    <row r="1426" spans="11:12" x14ac:dyDescent="0.2">
      <c r="K1426">
        <v>0</v>
      </c>
      <c r="L1426">
        <v>1616</v>
      </c>
    </row>
    <row r="1427" spans="11:12" x14ac:dyDescent="0.2">
      <c r="K1427">
        <v>0</v>
      </c>
      <c r="L1427">
        <v>1617</v>
      </c>
    </row>
    <row r="1428" spans="11:12" x14ac:dyDescent="0.2">
      <c r="K1428">
        <v>0</v>
      </c>
      <c r="L1428">
        <v>1618</v>
      </c>
    </row>
    <row r="1429" spans="11:12" x14ac:dyDescent="0.2">
      <c r="K1429">
        <v>0</v>
      </c>
      <c r="L1429">
        <v>1619</v>
      </c>
    </row>
    <row r="1430" spans="11:12" x14ac:dyDescent="0.2">
      <c r="K1430">
        <v>0</v>
      </c>
      <c r="L1430">
        <v>1620</v>
      </c>
    </row>
    <row r="1431" spans="11:12" x14ac:dyDescent="0.2">
      <c r="K1431">
        <v>0</v>
      </c>
      <c r="L1431">
        <v>1621</v>
      </c>
    </row>
    <row r="1432" spans="11:12" x14ac:dyDescent="0.2">
      <c r="K1432">
        <v>0</v>
      </c>
      <c r="L1432">
        <v>1622</v>
      </c>
    </row>
    <row r="1433" spans="11:12" x14ac:dyDescent="0.2">
      <c r="K1433">
        <v>0</v>
      </c>
      <c r="L1433">
        <v>1623</v>
      </c>
    </row>
    <row r="1434" spans="11:12" x14ac:dyDescent="0.2">
      <c r="K1434">
        <v>0</v>
      </c>
      <c r="L1434">
        <v>1624</v>
      </c>
    </row>
    <row r="1435" spans="11:12" x14ac:dyDescent="0.2">
      <c r="K1435">
        <v>0</v>
      </c>
      <c r="L1435">
        <v>1625</v>
      </c>
    </row>
    <row r="1436" spans="11:12" x14ac:dyDescent="0.2">
      <c r="K1436">
        <v>0</v>
      </c>
      <c r="L1436">
        <v>1626</v>
      </c>
    </row>
    <row r="1437" spans="11:12" x14ac:dyDescent="0.2">
      <c r="K1437">
        <v>0</v>
      </c>
      <c r="L1437">
        <v>1627</v>
      </c>
    </row>
    <row r="1438" spans="11:12" x14ac:dyDescent="0.2">
      <c r="K1438">
        <v>0</v>
      </c>
      <c r="L1438">
        <v>1628</v>
      </c>
    </row>
    <row r="1439" spans="11:12" x14ac:dyDescent="0.2">
      <c r="K1439">
        <v>0</v>
      </c>
      <c r="L1439">
        <v>1629</v>
      </c>
    </row>
    <row r="1440" spans="11:12" x14ac:dyDescent="0.2">
      <c r="K1440">
        <v>0</v>
      </c>
      <c r="L1440">
        <v>1630</v>
      </c>
    </row>
    <row r="1441" spans="11:12" x14ac:dyDescent="0.2">
      <c r="K1441">
        <v>0</v>
      </c>
      <c r="L1441">
        <v>1631</v>
      </c>
    </row>
    <row r="1442" spans="11:12" x14ac:dyDescent="0.2">
      <c r="K1442">
        <v>0</v>
      </c>
      <c r="L1442">
        <v>1632</v>
      </c>
    </row>
    <row r="1443" spans="11:12" x14ac:dyDescent="0.2">
      <c r="K1443">
        <v>0</v>
      </c>
      <c r="L1443">
        <v>1633</v>
      </c>
    </row>
    <row r="1444" spans="11:12" x14ac:dyDescent="0.2">
      <c r="K1444">
        <v>0</v>
      </c>
      <c r="L1444">
        <v>1634</v>
      </c>
    </row>
    <row r="1445" spans="11:12" x14ac:dyDescent="0.2">
      <c r="K1445">
        <v>0</v>
      </c>
      <c r="L1445">
        <v>1635</v>
      </c>
    </row>
    <row r="1446" spans="11:12" x14ac:dyDescent="0.2">
      <c r="K1446">
        <v>0</v>
      </c>
      <c r="L1446">
        <v>1636</v>
      </c>
    </row>
    <row r="1447" spans="11:12" x14ac:dyDescent="0.2">
      <c r="K1447">
        <v>0</v>
      </c>
      <c r="L1447">
        <v>1637</v>
      </c>
    </row>
    <row r="1448" spans="11:12" x14ac:dyDescent="0.2">
      <c r="K1448">
        <v>0</v>
      </c>
      <c r="L1448">
        <v>1638</v>
      </c>
    </row>
    <row r="1449" spans="11:12" x14ac:dyDescent="0.2">
      <c r="K1449">
        <v>0</v>
      </c>
      <c r="L1449">
        <v>1639</v>
      </c>
    </row>
    <row r="1450" spans="11:12" x14ac:dyDescent="0.2">
      <c r="K1450">
        <v>0</v>
      </c>
      <c r="L1450">
        <v>1640</v>
      </c>
    </row>
    <row r="1451" spans="11:12" x14ac:dyDescent="0.2">
      <c r="K1451">
        <v>0</v>
      </c>
      <c r="L1451">
        <v>1641</v>
      </c>
    </row>
    <row r="1452" spans="11:12" x14ac:dyDescent="0.2">
      <c r="K1452">
        <v>0</v>
      </c>
      <c r="L1452">
        <v>1642</v>
      </c>
    </row>
    <row r="1453" spans="11:12" x14ac:dyDescent="0.2">
      <c r="K1453">
        <v>0</v>
      </c>
      <c r="L1453">
        <v>1643</v>
      </c>
    </row>
    <row r="1454" spans="11:12" x14ac:dyDescent="0.2">
      <c r="K1454">
        <v>0</v>
      </c>
      <c r="L1454">
        <v>1644</v>
      </c>
    </row>
    <row r="1455" spans="11:12" x14ac:dyDescent="0.2">
      <c r="K1455">
        <v>0</v>
      </c>
      <c r="L1455">
        <v>1645</v>
      </c>
    </row>
    <row r="1456" spans="11:12" x14ac:dyDescent="0.2">
      <c r="K1456">
        <v>0</v>
      </c>
      <c r="L1456">
        <v>1646</v>
      </c>
    </row>
    <row r="1457" spans="11:12" x14ac:dyDescent="0.2">
      <c r="K1457">
        <v>0</v>
      </c>
      <c r="L1457">
        <v>1647</v>
      </c>
    </row>
    <row r="1458" spans="11:12" x14ac:dyDescent="0.2">
      <c r="K1458">
        <v>0</v>
      </c>
      <c r="L1458">
        <v>1648</v>
      </c>
    </row>
    <row r="1459" spans="11:12" x14ac:dyDescent="0.2">
      <c r="K1459">
        <v>0</v>
      </c>
      <c r="L1459">
        <v>1649</v>
      </c>
    </row>
    <row r="1460" spans="11:12" x14ac:dyDescent="0.2">
      <c r="K1460">
        <v>0</v>
      </c>
      <c r="L1460">
        <v>1650</v>
      </c>
    </row>
    <row r="1461" spans="11:12" x14ac:dyDescent="0.2">
      <c r="K1461">
        <v>0</v>
      </c>
      <c r="L1461">
        <v>1651</v>
      </c>
    </row>
    <row r="1462" spans="11:12" x14ac:dyDescent="0.2">
      <c r="K1462">
        <v>0</v>
      </c>
      <c r="L1462">
        <v>1652</v>
      </c>
    </row>
    <row r="1463" spans="11:12" x14ac:dyDescent="0.2">
      <c r="K1463">
        <v>0</v>
      </c>
      <c r="L1463">
        <v>1653</v>
      </c>
    </row>
    <row r="1464" spans="11:12" x14ac:dyDescent="0.2">
      <c r="K1464">
        <v>0</v>
      </c>
      <c r="L1464">
        <v>1654</v>
      </c>
    </row>
    <row r="1465" spans="11:12" x14ac:dyDescent="0.2">
      <c r="K1465">
        <v>0</v>
      </c>
      <c r="L1465">
        <v>1655</v>
      </c>
    </row>
    <row r="1466" spans="11:12" x14ac:dyDescent="0.2">
      <c r="K1466">
        <v>0</v>
      </c>
      <c r="L1466">
        <v>1656</v>
      </c>
    </row>
    <row r="1467" spans="11:12" x14ac:dyDescent="0.2">
      <c r="K1467">
        <v>0</v>
      </c>
      <c r="L1467">
        <v>1657</v>
      </c>
    </row>
    <row r="1468" spans="11:12" x14ac:dyDescent="0.2">
      <c r="K1468">
        <v>0</v>
      </c>
      <c r="L1468">
        <v>1658</v>
      </c>
    </row>
    <row r="1469" spans="11:12" x14ac:dyDescent="0.2">
      <c r="K1469">
        <v>0</v>
      </c>
      <c r="L1469">
        <v>1659</v>
      </c>
    </row>
    <row r="1470" spans="11:12" x14ac:dyDescent="0.2">
      <c r="K1470">
        <v>0</v>
      </c>
      <c r="L1470">
        <v>1660</v>
      </c>
    </row>
    <row r="1471" spans="11:12" x14ac:dyDescent="0.2">
      <c r="K1471">
        <v>0</v>
      </c>
      <c r="L1471">
        <v>1661</v>
      </c>
    </row>
    <row r="1472" spans="11:12" x14ac:dyDescent="0.2">
      <c r="K1472">
        <v>0</v>
      </c>
      <c r="L1472">
        <v>1662</v>
      </c>
    </row>
    <row r="1473" spans="11:12" x14ac:dyDescent="0.2">
      <c r="K1473">
        <v>0</v>
      </c>
      <c r="L1473">
        <v>1663</v>
      </c>
    </row>
    <row r="1474" spans="11:12" x14ac:dyDescent="0.2">
      <c r="K1474">
        <v>0</v>
      </c>
      <c r="L1474">
        <v>1664</v>
      </c>
    </row>
    <row r="1475" spans="11:12" x14ac:dyDescent="0.2">
      <c r="K1475">
        <v>0</v>
      </c>
      <c r="L1475">
        <v>1665</v>
      </c>
    </row>
    <row r="1476" spans="11:12" x14ac:dyDescent="0.2">
      <c r="K1476">
        <v>0</v>
      </c>
      <c r="L1476">
        <v>1666</v>
      </c>
    </row>
    <row r="1477" spans="11:12" x14ac:dyDescent="0.2">
      <c r="K1477">
        <v>0</v>
      </c>
      <c r="L1477">
        <v>1667</v>
      </c>
    </row>
    <row r="1478" spans="11:12" x14ac:dyDescent="0.2">
      <c r="K1478">
        <v>0</v>
      </c>
      <c r="L1478">
        <v>1668</v>
      </c>
    </row>
    <row r="1479" spans="11:12" x14ac:dyDescent="0.2">
      <c r="K1479">
        <v>0</v>
      </c>
      <c r="L1479">
        <v>1669</v>
      </c>
    </row>
    <row r="1480" spans="11:12" x14ac:dyDescent="0.2">
      <c r="K1480">
        <v>0</v>
      </c>
      <c r="L1480">
        <v>1670</v>
      </c>
    </row>
    <row r="1481" spans="11:12" x14ac:dyDescent="0.2">
      <c r="K1481">
        <v>0</v>
      </c>
      <c r="L1481">
        <v>1671</v>
      </c>
    </row>
    <row r="1482" spans="11:12" x14ac:dyDescent="0.2">
      <c r="K1482">
        <v>0</v>
      </c>
      <c r="L1482">
        <v>1672</v>
      </c>
    </row>
    <row r="1483" spans="11:12" x14ac:dyDescent="0.2">
      <c r="K1483">
        <v>0</v>
      </c>
      <c r="L1483">
        <v>1673</v>
      </c>
    </row>
    <row r="1484" spans="11:12" x14ac:dyDescent="0.2">
      <c r="K1484">
        <v>0</v>
      </c>
      <c r="L1484">
        <v>1674</v>
      </c>
    </row>
    <row r="1485" spans="11:12" x14ac:dyDescent="0.2">
      <c r="K1485">
        <v>0</v>
      </c>
      <c r="L1485">
        <v>1675</v>
      </c>
    </row>
    <row r="1486" spans="11:12" x14ac:dyDescent="0.2">
      <c r="K1486">
        <v>0</v>
      </c>
      <c r="L1486">
        <v>1676</v>
      </c>
    </row>
    <row r="1487" spans="11:12" x14ac:dyDescent="0.2">
      <c r="K1487">
        <v>0</v>
      </c>
      <c r="L1487">
        <v>1677</v>
      </c>
    </row>
    <row r="1488" spans="11:12" x14ac:dyDescent="0.2">
      <c r="K1488">
        <v>0</v>
      </c>
      <c r="L1488">
        <v>1678</v>
      </c>
    </row>
    <row r="1489" spans="11:12" x14ac:dyDescent="0.2">
      <c r="K1489">
        <v>0</v>
      </c>
      <c r="L1489">
        <v>1679</v>
      </c>
    </row>
    <row r="1490" spans="11:12" x14ac:dyDescent="0.2">
      <c r="K1490">
        <v>0</v>
      </c>
      <c r="L1490">
        <v>1680</v>
      </c>
    </row>
    <row r="1491" spans="11:12" x14ac:dyDescent="0.2">
      <c r="K1491">
        <v>0</v>
      </c>
      <c r="L1491">
        <v>1681</v>
      </c>
    </row>
    <row r="1492" spans="11:12" x14ac:dyDescent="0.2">
      <c r="K1492">
        <v>0</v>
      </c>
      <c r="L1492">
        <v>1682</v>
      </c>
    </row>
    <row r="1493" spans="11:12" x14ac:dyDescent="0.2">
      <c r="K1493">
        <v>0</v>
      </c>
      <c r="L1493">
        <v>1683</v>
      </c>
    </row>
    <row r="1494" spans="11:12" x14ac:dyDescent="0.2">
      <c r="K1494">
        <v>0</v>
      </c>
      <c r="L1494">
        <v>1684</v>
      </c>
    </row>
    <row r="1495" spans="11:12" x14ac:dyDescent="0.2">
      <c r="K1495">
        <v>0</v>
      </c>
      <c r="L1495">
        <v>1685</v>
      </c>
    </row>
    <row r="1496" spans="11:12" x14ac:dyDescent="0.2">
      <c r="K1496">
        <v>0</v>
      </c>
      <c r="L1496">
        <v>1686</v>
      </c>
    </row>
    <row r="1497" spans="11:12" x14ac:dyDescent="0.2">
      <c r="K1497">
        <v>0</v>
      </c>
      <c r="L1497">
        <v>1687</v>
      </c>
    </row>
    <row r="1498" spans="11:12" x14ac:dyDescent="0.2">
      <c r="K1498">
        <v>0</v>
      </c>
      <c r="L1498">
        <v>1688</v>
      </c>
    </row>
    <row r="1499" spans="11:12" x14ac:dyDescent="0.2">
      <c r="K1499">
        <v>0</v>
      </c>
      <c r="L1499">
        <v>1689</v>
      </c>
    </row>
    <row r="1500" spans="11:12" x14ac:dyDescent="0.2">
      <c r="K1500">
        <v>0</v>
      </c>
      <c r="L1500">
        <v>1690</v>
      </c>
    </row>
    <row r="1501" spans="11:12" x14ac:dyDescent="0.2">
      <c r="K1501">
        <v>0</v>
      </c>
      <c r="L1501">
        <v>1691</v>
      </c>
    </row>
    <row r="1502" spans="11:12" x14ac:dyDescent="0.2">
      <c r="K1502">
        <v>0</v>
      </c>
      <c r="L1502">
        <v>1692</v>
      </c>
    </row>
    <row r="1503" spans="11:12" x14ac:dyDescent="0.2">
      <c r="K1503">
        <v>0</v>
      </c>
      <c r="L1503">
        <v>1693</v>
      </c>
    </row>
    <row r="1504" spans="11:12" x14ac:dyDescent="0.2">
      <c r="K1504">
        <v>0</v>
      </c>
      <c r="L1504">
        <v>1694</v>
      </c>
    </row>
    <row r="1505" spans="11:12" x14ac:dyDescent="0.2">
      <c r="K1505">
        <v>0</v>
      </c>
      <c r="L1505">
        <v>1695</v>
      </c>
    </row>
    <row r="1506" spans="11:12" x14ac:dyDescent="0.2">
      <c r="K1506">
        <v>0</v>
      </c>
      <c r="L1506">
        <v>1696</v>
      </c>
    </row>
    <row r="1507" spans="11:12" x14ac:dyDescent="0.2">
      <c r="K1507">
        <v>0</v>
      </c>
      <c r="L1507">
        <v>1697</v>
      </c>
    </row>
    <row r="1508" spans="11:12" x14ac:dyDescent="0.2">
      <c r="K1508">
        <v>0</v>
      </c>
      <c r="L1508">
        <v>1698</v>
      </c>
    </row>
    <row r="1509" spans="11:12" x14ac:dyDescent="0.2">
      <c r="K1509">
        <v>0</v>
      </c>
      <c r="L1509">
        <v>1699</v>
      </c>
    </row>
    <row r="1510" spans="11:12" x14ac:dyDescent="0.2">
      <c r="K1510">
        <v>0</v>
      </c>
      <c r="L1510">
        <v>1700</v>
      </c>
    </row>
    <row r="1511" spans="11:12" x14ac:dyDescent="0.2">
      <c r="K1511">
        <v>0</v>
      </c>
      <c r="L1511">
        <v>1701</v>
      </c>
    </row>
    <row r="1512" spans="11:12" x14ac:dyDescent="0.2">
      <c r="K1512">
        <v>0</v>
      </c>
      <c r="L1512">
        <v>1702</v>
      </c>
    </row>
    <row r="1513" spans="11:12" x14ac:dyDescent="0.2">
      <c r="K1513">
        <v>0</v>
      </c>
      <c r="L1513">
        <v>1703</v>
      </c>
    </row>
    <row r="1514" spans="11:12" x14ac:dyDescent="0.2">
      <c r="K1514">
        <v>0</v>
      </c>
      <c r="L1514">
        <v>1704</v>
      </c>
    </row>
    <row r="1515" spans="11:12" x14ac:dyDescent="0.2">
      <c r="K1515">
        <v>0</v>
      </c>
      <c r="L1515">
        <v>1705</v>
      </c>
    </row>
    <row r="1516" spans="11:12" x14ac:dyDescent="0.2">
      <c r="K1516">
        <v>0</v>
      </c>
      <c r="L1516">
        <v>1706</v>
      </c>
    </row>
    <row r="1517" spans="11:12" x14ac:dyDescent="0.2">
      <c r="K1517">
        <v>0</v>
      </c>
      <c r="L1517">
        <v>1707</v>
      </c>
    </row>
    <row r="1518" spans="11:12" x14ac:dyDescent="0.2">
      <c r="K1518">
        <v>0</v>
      </c>
      <c r="L1518">
        <v>1708</v>
      </c>
    </row>
    <row r="1519" spans="11:12" x14ac:dyDescent="0.2">
      <c r="K1519">
        <v>0</v>
      </c>
      <c r="L1519">
        <v>1709</v>
      </c>
    </row>
    <row r="1520" spans="11:12" x14ac:dyDescent="0.2">
      <c r="K1520">
        <v>0</v>
      </c>
      <c r="L1520">
        <v>1710</v>
      </c>
    </row>
    <row r="1521" spans="11:12" x14ac:dyDescent="0.2">
      <c r="K1521">
        <v>0</v>
      </c>
      <c r="L1521">
        <v>1711</v>
      </c>
    </row>
    <row r="1522" spans="11:12" x14ac:dyDescent="0.2">
      <c r="K1522">
        <v>0</v>
      </c>
      <c r="L1522">
        <v>1712</v>
      </c>
    </row>
    <row r="1523" spans="11:12" x14ac:dyDescent="0.2">
      <c r="K1523">
        <v>0</v>
      </c>
      <c r="L1523">
        <v>1713</v>
      </c>
    </row>
    <row r="1524" spans="11:12" x14ac:dyDescent="0.2">
      <c r="K1524">
        <v>0</v>
      </c>
      <c r="L1524">
        <v>1714</v>
      </c>
    </row>
    <row r="1525" spans="11:12" x14ac:dyDescent="0.2">
      <c r="K1525">
        <v>0</v>
      </c>
      <c r="L1525">
        <v>1715</v>
      </c>
    </row>
    <row r="1526" spans="11:12" x14ac:dyDescent="0.2">
      <c r="K1526">
        <v>0</v>
      </c>
      <c r="L1526">
        <v>1716</v>
      </c>
    </row>
    <row r="1527" spans="11:12" x14ac:dyDescent="0.2">
      <c r="K1527">
        <v>0</v>
      </c>
      <c r="L1527">
        <v>1717</v>
      </c>
    </row>
    <row r="1528" spans="11:12" x14ac:dyDescent="0.2">
      <c r="K1528">
        <v>0</v>
      </c>
      <c r="L1528">
        <v>1718</v>
      </c>
    </row>
    <row r="1529" spans="11:12" x14ac:dyDescent="0.2">
      <c r="K1529">
        <v>0</v>
      </c>
      <c r="L1529">
        <v>1719</v>
      </c>
    </row>
    <row r="1530" spans="11:12" x14ac:dyDescent="0.2">
      <c r="K1530">
        <v>0</v>
      </c>
      <c r="L1530">
        <v>1720</v>
      </c>
    </row>
    <row r="1531" spans="11:12" x14ac:dyDescent="0.2">
      <c r="K1531">
        <v>0</v>
      </c>
      <c r="L1531">
        <v>1721</v>
      </c>
    </row>
    <row r="1532" spans="11:12" x14ac:dyDescent="0.2">
      <c r="K1532">
        <v>0</v>
      </c>
      <c r="L1532">
        <v>1722</v>
      </c>
    </row>
    <row r="1533" spans="11:12" x14ac:dyDescent="0.2">
      <c r="K1533">
        <v>0</v>
      </c>
      <c r="L1533">
        <v>1723</v>
      </c>
    </row>
    <row r="1534" spans="11:12" x14ac:dyDescent="0.2">
      <c r="K1534">
        <v>0</v>
      </c>
      <c r="L1534">
        <v>1724</v>
      </c>
    </row>
    <row r="1535" spans="11:12" x14ac:dyDescent="0.2">
      <c r="K1535">
        <v>0</v>
      </c>
      <c r="L1535">
        <v>1725</v>
      </c>
    </row>
    <row r="1536" spans="11:12" x14ac:dyDescent="0.2">
      <c r="K1536">
        <v>0</v>
      </c>
      <c r="L1536">
        <v>1726</v>
      </c>
    </row>
    <row r="1537" spans="11:12" x14ac:dyDescent="0.2">
      <c r="K1537">
        <v>0</v>
      </c>
      <c r="L1537">
        <v>1727</v>
      </c>
    </row>
    <row r="1538" spans="11:12" x14ac:dyDescent="0.2">
      <c r="K1538">
        <v>0</v>
      </c>
      <c r="L1538">
        <v>1728</v>
      </c>
    </row>
    <row r="1539" spans="11:12" x14ac:dyDescent="0.2">
      <c r="K1539">
        <v>0</v>
      </c>
      <c r="L1539">
        <v>1729</v>
      </c>
    </row>
    <row r="1540" spans="11:12" x14ac:dyDescent="0.2">
      <c r="K1540">
        <v>0</v>
      </c>
      <c r="L1540">
        <v>1730</v>
      </c>
    </row>
    <row r="1541" spans="11:12" x14ac:dyDescent="0.2">
      <c r="K1541">
        <v>0</v>
      </c>
      <c r="L1541">
        <v>1731</v>
      </c>
    </row>
    <row r="1542" spans="11:12" x14ac:dyDescent="0.2">
      <c r="K1542">
        <v>0</v>
      </c>
      <c r="L1542">
        <v>1732</v>
      </c>
    </row>
    <row r="1543" spans="11:12" x14ac:dyDescent="0.2">
      <c r="K1543">
        <v>0</v>
      </c>
      <c r="L1543">
        <v>1733</v>
      </c>
    </row>
    <row r="1544" spans="11:12" x14ac:dyDescent="0.2">
      <c r="K1544">
        <v>0</v>
      </c>
      <c r="L1544">
        <v>1734</v>
      </c>
    </row>
    <row r="1545" spans="11:12" x14ac:dyDescent="0.2">
      <c r="K1545">
        <v>0</v>
      </c>
      <c r="L1545">
        <v>1735</v>
      </c>
    </row>
    <row r="1546" spans="11:12" x14ac:dyDescent="0.2">
      <c r="K1546">
        <v>0</v>
      </c>
      <c r="L1546">
        <v>1736</v>
      </c>
    </row>
    <row r="1547" spans="11:12" x14ac:dyDescent="0.2">
      <c r="K1547">
        <v>0</v>
      </c>
      <c r="L1547">
        <v>1737</v>
      </c>
    </row>
    <row r="1548" spans="11:12" x14ac:dyDescent="0.2">
      <c r="K1548">
        <v>0</v>
      </c>
      <c r="L1548">
        <v>1738</v>
      </c>
    </row>
    <row r="1549" spans="11:12" x14ac:dyDescent="0.2">
      <c r="K1549">
        <v>0</v>
      </c>
      <c r="L1549">
        <v>1739</v>
      </c>
    </row>
    <row r="1550" spans="11:12" x14ac:dyDescent="0.2">
      <c r="K1550">
        <v>0</v>
      </c>
      <c r="L1550">
        <v>1740</v>
      </c>
    </row>
    <row r="1551" spans="11:12" x14ac:dyDescent="0.2">
      <c r="K1551">
        <v>0</v>
      </c>
      <c r="L1551">
        <v>1741</v>
      </c>
    </row>
    <row r="1552" spans="11:12" x14ac:dyDescent="0.2">
      <c r="K1552">
        <v>0</v>
      </c>
      <c r="L1552">
        <v>1742</v>
      </c>
    </row>
    <row r="1553" spans="11:12" x14ac:dyDescent="0.2">
      <c r="K1553">
        <v>0</v>
      </c>
      <c r="L1553">
        <v>1743</v>
      </c>
    </row>
    <row r="1554" spans="11:12" x14ac:dyDescent="0.2">
      <c r="K1554">
        <v>0</v>
      </c>
      <c r="L1554">
        <v>1744</v>
      </c>
    </row>
    <row r="1555" spans="11:12" x14ac:dyDescent="0.2">
      <c r="K1555">
        <v>0</v>
      </c>
      <c r="L1555">
        <v>1745</v>
      </c>
    </row>
    <row r="1556" spans="11:12" x14ac:dyDescent="0.2">
      <c r="K1556">
        <v>0</v>
      </c>
      <c r="L1556">
        <v>1746</v>
      </c>
    </row>
    <row r="1557" spans="11:12" x14ac:dyDescent="0.2">
      <c r="K1557">
        <v>0</v>
      </c>
      <c r="L1557">
        <v>1747</v>
      </c>
    </row>
    <row r="1558" spans="11:12" x14ac:dyDescent="0.2">
      <c r="K1558">
        <v>0</v>
      </c>
      <c r="L1558">
        <v>1748</v>
      </c>
    </row>
    <row r="1559" spans="11:12" x14ac:dyDescent="0.2">
      <c r="K1559">
        <v>0</v>
      </c>
      <c r="L1559">
        <v>1749</v>
      </c>
    </row>
    <row r="1560" spans="11:12" x14ac:dyDescent="0.2">
      <c r="K1560">
        <v>0</v>
      </c>
      <c r="L1560">
        <v>1750</v>
      </c>
    </row>
    <row r="1561" spans="11:12" x14ac:dyDescent="0.2">
      <c r="K1561">
        <v>0</v>
      </c>
      <c r="L1561">
        <v>1751</v>
      </c>
    </row>
    <row r="1562" spans="11:12" x14ac:dyDescent="0.2">
      <c r="K1562">
        <v>0</v>
      </c>
      <c r="L1562">
        <v>1752</v>
      </c>
    </row>
    <row r="1563" spans="11:12" x14ac:dyDescent="0.2">
      <c r="K1563">
        <v>0</v>
      </c>
      <c r="L1563">
        <v>1753</v>
      </c>
    </row>
    <row r="1564" spans="11:12" x14ac:dyDescent="0.2">
      <c r="K1564">
        <v>0</v>
      </c>
      <c r="L1564">
        <v>1754</v>
      </c>
    </row>
    <row r="1565" spans="11:12" x14ac:dyDescent="0.2">
      <c r="K1565">
        <v>0</v>
      </c>
      <c r="L1565">
        <v>1755</v>
      </c>
    </row>
    <row r="1566" spans="11:12" x14ac:dyDescent="0.2">
      <c r="K1566">
        <v>0</v>
      </c>
      <c r="L1566">
        <v>1756</v>
      </c>
    </row>
    <row r="1567" spans="11:12" x14ac:dyDescent="0.2">
      <c r="K1567">
        <v>0</v>
      </c>
      <c r="L1567">
        <v>1757</v>
      </c>
    </row>
    <row r="1568" spans="11:12" x14ac:dyDescent="0.2">
      <c r="K1568">
        <v>0</v>
      </c>
      <c r="L1568">
        <v>1758</v>
      </c>
    </row>
    <row r="1569" spans="11:12" x14ac:dyDescent="0.2">
      <c r="K1569">
        <v>0</v>
      </c>
      <c r="L1569">
        <v>1759</v>
      </c>
    </row>
    <row r="1570" spans="11:12" x14ac:dyDescent="0.2">
      <c r="K1570">
        <v>0</v>
      </c>
      <c r="L1570">
        <v>1760</v>
      </c>
    </row>
    <row r="1571" spans="11:12" x14ac:dyDescent="0.2">
      <c r="K1571">
        <v>0</v>
      </c>
      <c r="L1571">
        <v>1761</v>
      </c>
    </row>
    <row r="1572" spans="11:12" x14ac:dyDescent="0.2">
      <c r="K1572">
        <v>0</v>
      </c>
      <c r="L1572">
        <v>1762</v>
      </c>
    </row>
    <row r="1573" spans="11:12" x14ac:dyDescent="0.2">
      <c r="K1573">
        <v>0</v>
      </c>
      <c r="L1573">
        <v>1763</v>
      </c>
    </row>
    <row r="1574" spans="11:12" x14ac:dyDescent="0.2">
      <c r="K1574">
        <v>0</v>
      </c>
      <c r="L1574">
        <v>1764</v>
      </c>
    </row>
    <row r="1575" spans="11:12" x14ac:dyDescent="0.2">
      <c r="K1575">
        <v>0</v>
      </c>
      <c r="L1575">
        <v>1765</v>
      </c>
    </row>
    <row r="1576" spans="11:12" x14ac:dyDescent="0.2">
      <c r="K1576">
        <v>0</v>
      </c>
      <c r="L1576">
        <v>1766</v>
      </c>
    </row>
    <row r="1577" spans="11:12" x14ac:dyDescent="0.2">
      <c r="K1577">
        <v>0</v>
      </c>
      <c r="L1577">
        <v>1767</v>
      </c>
    </row>
    <row r="1578" spans="11:12" x14ac:dyDescent="0.2">
      <c r="K1578">
        <v>0</v>
      </c>
      <c r="L1578">
        <v>1768</v>
      </c>
    </row>
    <row r="1579" spans="11:12" x14ac:dyDescent="0.2">
      <c r="K1579">
        <v>0</v>
      </c>
      <c r="L1579">
        <v>1769</v>
      </c>
    </row>
    <row r="1580" spans="11:12" x14ac:dyDescent="0.2">
      <c r="K1580">
        <v>0</v>
      </c>
      <c r="L1580">
        <v>1770</v>
      </c>
    </row>
    <row r="1581" spans="11:12" x14ac:dyDescent="0.2">
      <c r="K1581">
        <v>0</v>
      </c>
      <c r="L1581">
        <v>1771</v>
      </c>
    </row>
    <row r="1582" spans="11:12" x14ac:dyDescent="0.2">
      <c r="K1582">
        <v>0</v>
      </c>
      <c r="L1582">
        <v>1772</v>
      </c>
    </row>
    <row r="1583" spans="11:12" x14ac:dyDescent="0.2">
      <c r="K1583">
        <v>0</v>
      </c>
      <c r="L1583">
        <v>1773</v>
      </c>
    </row>
    <row r="1584" spans="11:12" x14ac:dyDescent="0.2">
      <c r="K1584">
        <v>0</v>
      </c>
      <c r="L1584">
        <v>1774</v>
      </c>
    </row>
    <row r="1585" spans="11:12" x14ac:dyDescent="0.2">
      <c r="K1585">
        <v>0</v>
      </c>
      <c r="L1585">
        <v>1775</v>
      </c>
    </row>
    <row r="1586" spans="11:12" x14ac:dyDescent="0.2">
      <c r="K1586">
        <v>0</v>
      </c>
      <c r="L1586">
        <v>1776</v>
      </c>
    </row>
    <row r="1587" spans="11:12" x14ac:dyDescent="0.2">
      <c r="K1587">
        <v>0</v>
      </c>
      <c r="L1587">
        <v>1777</v>
      </c>
    </row>
    <row r="1588" spans="11:12" x14ac:dyDescent="0.2">
      <c r="K1588">
        <v>0</v>
      </c>
      <c r="L1588">
        <v>1778</v>
      </c>
    </row>
    <row r="1589" spans="11:12" x14ac:dyDescent="0.2">
      <c r="K1589">
        <v>0</v>
      </c>
      <c r="L1589">
        <v>1779</v>
      </c>
    </row>
    <row r="1590" spans="11:12" x14ac:dyDescent="0.2">
      <c r="K1590">
        <v>0</v>
      </c>
      <c r="L1590">
        <v>1780</v>
      </c>
    </row>
    <row r="1591" spans="11:12" x14ac:dyDescent="0.2">
      <c r="K1591">
        <v>0</v>
      </c>
      <c r="L1591">
        <v>1781</v>
      </c>
    </row>
    <row r="1592" spans="11:12" x14ac:dyDescent="0.2">
      <c r="K1592">
        <v>0</v>
      </c>
      <c r="L1592">
        <v>1782</v>
      </c>
    </row>
    <row r="1593" spans="11:12" x14ac:dyDescent="0.2">
      <c r="K1593">
        <v>0</v>
      </c>
      <c r="L1593">
        <v>1783</v>
      </c>
    </row>
    <row r="1594" spans="11:12" x14ac:dyDescent="0.2">
      <c r="K1594">
        <v>0</v>
      </c>
      <c r="L1594">
        <v>1784</v>
      </c>
    </row>
    <row r="1595" spans="11:12" x14ac:dyDescent="0.2">
      <c r="K1595">
        <v>0</v>
      </c>
      <c r="L1595">
        <v>1785</v>
      </c>
    </row>
    <row r="1596" spans="11:12" x14ac:dyDescent="0.2">
      <c r="K1596">
        <v>0</v>
      </c>
      <c r="L1596">
        <v>1786</v>
      </c>
    </row>
    <row r="1597" spans="11:12" x14ac:dyDescent="0.2">
      <c r="K1597">
        <v>0</v>
      </c>
      <c r="L1597">
        <v>1787</v>
      </c>
    </row>
    <row r="1598" spans="11:12" x14ac:dyDescent="0.2">
      <c r="K1598">
        <v>0</v>
      </c>
      <c r="L1598">
        <v>1788</v>
      </c>
    </row>
    <row r="1599" spans="11:12" x14ac:dyDescent="0.2">
      <c r="K1599">
        <v>0</v>
      </c>
      <c r="L1599">
        <v>1789</v>
      </c>
    </row>
    <row r="1600" spans="11:12" x14ac:dyDescent="0.2">
      <c r="K1600">
        <v>0</v>
      </c>
      <c r="L1600">
        <v>1790</v>
      </c>
    </row>
    <row r="1601" spans="11:12" x14ac:dyDescent="0.2">
      <c r="K1601">
        <v>0</v>
      </c>
      <c r="L1601">
        <v>1791</v>
      </c>
    </row>
    <row r="1602" spans="11:12" x14ac:dyDescent="0.2">
      <c r="K1602">
        <v>0</v>
      </c>
      <c r="L1602">
        <v>1792</v>
      </c>
    </row>
    <row r="1603" spans="11:12" x14ac:dyDescent="0.2">
      <c r="K1603">
        <v>0</v>
      </c>
      <c r="L1603">
        <v>1793</v>
      </c>
    </row>
    <row r="1604" spans="11:12" x14ac:dyDescent="0.2">
      <c r="K1604">
        <v>0</v>
      </c>
      <c r="L1604">
        <v>1794</v>
      </c>
    </row>
    <row r="1605" spans="11:12" x14ac:dyDescent="0.2">
      <c r="K1605">
        <v>0</v>
      </c>
      <c r="L1605">
        <v>1795</v>
      </c>
    </row>
    <row r="1606" spans="11:12" x14ac:dyDescent="0.2">
      <c r="K1606">
        <v>0</v>
      </c>
      <c r="L1606">
        <v>1796</v>
      </c>
    </row>
    <row r="1607" spans="11:12" x14ac:dyDescent="0.2">
      <c r="K1607">
        <v>0</v>
      </c>
      <c r="L1607">
        <v>1797</v>
      </c>
    </row>
    <row r="1608" spans="11:12" x14ac:dyDescent="0.2">
      <c r="K1608">
        <v>0</v>
      </c>
      <c r="L1608">
        <v>1798</v>
      </c>
    </row>
    <row r="1609" spans="11:12" x14ac:dyDescent="0.2">
      <c r="K1609">
        <v>0</v>
      </c>
      <c r="L1609">
        <v>1799</v>
      </c>
    </row>
    <row r="1610" spans="11:12" x14ac:dyDescent="0.2">
      <c r="K1610">
        <v>0</v>
      </c>
      <c r="L1610">
        <v>1800</v>
      </c>
    </row>
    <row r="1611" spans="11:12" x14ac:dyDescent="0.2">
      <c r="K1611">
        <v>0</v>
      </c>
      <c r="L1611">
        <v>1801</v>
      </c>
    </row>
    <row r="1612" spans="11:12" x14ac:dyDescent="0.2">
      <c r="K1612">
        <v>0</v>
      </c>
      <c r="L1612">
        <v>1802</v>
      </c>
    </row>
    <row r="1613" spans="11:12" x14ac:dyDescent="0.2">
      <c r="K1613">
        <v>0</v>
      </c>
      <c r="L1613">
        <v>1803</v>
      </c>
    </row>
    <row r="1614" spans="11:12" x14ac:dyDescent="0.2">
      <c r="K1614">
        <v>0</v>
      </c>
      <c r="L1614">
        <v>1804</v>
      </c>
    </row>
    <row r="1615" spans="11:12" x14ac:dyDescent="0.2">
      <c r="K1615">
        <v>0</v>
      </c>
      <c r="L1615">
        <v>1805</v>
      </c>
    </row>
    <row r="1616" spans="11:12" x14ac:dyDescent="0.2">
      <c r="K1616">
        <v>0</v>
      </c>
      <c r="L1616">
        <v>1806</v>
      </c>
    </row>
    <row r="1617" spans="11:12" x14ac:dyDescent="0.2">
      <c r="K1617">
        <v>0</v>
      </c>
      <c r="L1617">
        <v>1807</v>
      </c>
    </row>
    <row r="1618" spans="11:12" x14ac:dyDescent="0.2">
      <c r="K1618">
        <v>0</v>
      </c>
      <c r="L1618">
        <v>1808</v>
      </c>
    </row>
    <row r="1619" spans="11:12" x14ac:dyDescent="0.2">
      <c r="K1619">
        <v>0</v>
      </c>
      <c r="L1619">
        <v>1809</v>
      </c>
    </row>
    <row r="1620" spans="11:12" x14ac:dyDescent="0.2">
      <c r="K1620">
        <v>0</v>
      </c>
      <c r="L1620">
        <v>1810</v>
      </c>
    </row>
    <row r="1621" spans="11:12" x14ac:dyDescent="0.2">
      <c r="K1621">
        <v>0</v>
      </c>
      <c r="L1621">
        <v>1811</v>
      </c>
    </row>
    <row r="1622" spans="11:12" x14ac:dyDescent="0.2">
      <c r="K1622">
        <v>0</v>
      </c>
      <c r="L1622">
        <v>1812</v>
      </c>
    </row>
    <row r="1623" spans="11:12" x14ac:dyDescent="0.2">
      <c r="K1623">
        <v>0</v>
      </c>
      <c r="L1623">
        <v>1813</v>
      </c>
    </row>
    <row r="1624" spans="11:12" x14ac:dyDescent="0.2">
      <c r="K1624">
        <v>0</v>
      </c>
      <c r="L1624">
        <v>1814</v>
      </c>
    </row>
    <row r="1625" spans="11:12" x14ac:dyDescent="0.2">
      <c r="K1625">
        <v>0</v>
      </c>
      <c r="L1625">
        <v>1815</v>
      </c>
    </row>
    <row r="1626" spans="11:12" x14ac:dyDescent="0.2">
      <c r="K1626">
        <v>0</v>
      </c>
      <c r="L1626">
        <v>1816</v>
      </c>
    </row>
    <row r="1627" spans="11:12" x14ac:dyDescent="0.2">
      <c r="K1627">
        <v>0</v>
      </c>
      <c r="L1627">
        <v>1817</v>
      </c>
    </row>
    <row r="1628" spans="11:12" x14ac:dyDescent="0.2">
      <c r="K1628">
        <v>0</v>
      </c>
      <c r="L1628">
        <v>1818</v>
      </c>
    </row>
    <row r="1629" spans="11:12" x14ac:dyDescent="0.2">
      <c r="K1629">
        <v>0</v>
      </c>
      <c r="L1629">
        <v>1819</v>
      </c>
    </row>
    <row r="1630" spans="11:12" x14ac:dyDescent="0.2">
      <c r="K1630">
        <v>0</v>
      </c>
      <c r="L1630">
        <v>1820</v>
      </c>
    </row>
    <row r="1631" spans="11:12" x14ac:dyDescent="0.2">
      <c r="K1631">
        <v>0</v>
      </c>
      <c r="L1631">
        <v>1821</v>
      </c>
    </row>
    <row r="1632" spans="11:12" x14ac:dyDescent="0.2">
      <c r="K1632">
        <v>0</v>
      </c>
      <c r="L1632">
        <v>1822</v>
      </c>
    </row>
    <row r="1633" spans="11:12" x14ac:dyDescent="0.2">
      <c r="K1633">
        <v>0</v>
      </c>
      <c r="L1633">
        <v>1823</v>
      </c>
    </row>
    <row r="1634" spans="11:12" x14ac:dyDescent="0.2">
      <c r="K1634">
        <v>0</v>
      </c>
      <c r="L1634">
        <v>1824</v>
      </c>
    </row>
    <row r="1635" spans="11:12" x14ac:dyDescent="0.2">
      <c r="K1635">
        <v>0</v>
      </c>
      <c r="L1635">
        <v>1825</v>
      </c>
    </row>
    <row r="1636" spans="11:12" x14ac:dyDescent="0.2">
      <c r="K1636">
        <v>0</v>
      </c>
      <c r="L1636">
        <v>1826</v>
      </c>
    </row>
    <row r="1637" spans="11:12" x14ac:dyDescent="0.2">
      <c r="K1637">
        <v>0</v>
      </c>
      <c r="L1637">
        <v>1827</v>
      </c>
    </row>
    <row r="1638" spans="11:12" x14ac:dyDescent="0.2">
      <c r="K1638">
        <v>0</v>
      </c>
      <c r="L1638">
        <v>1828</v>
      </c>
    </row>
    <row r="1639" spans="11:12" x14ac:dyDescent="0.2">
      <c r="K1639">
        <v>0</v>
      </c>
      <c r="L1639">
        <v>1829</v>
      </c>
    </row>
    <row r="1640" spans="11:12" x14ac:dyDescent="0.2">
      <c r="K1640">
        <v>0</v>
      </c>
      <c r="L1640">
        <v>1830</v>
      </c>
    </row>
    <row r="1641" spans="11:12" x14ac:dyDescent="0.2">
      <c r="K1641">
        <v>0</v>
      </c>
      <c r="L1641">
        <v>1831</v>
      </c>
    </row>
    <row r="1642" spans="11:12" x14ac:dyDescent="0.2">
      <c r="K1642">
        <v>0</v>
      </c>
      <c r="L1642">
        <v>1832</v>
      </c>
    </row>
    <row r="1643" spans="11:12" x14ac:dyDescent="0.2">
      <c r="K1643">
        <v>0</v>
      </c>
      <c r="L1643">
        <v>1833</v>
      </c>
    </row>
    <row r="1644" spans="11:12" x14ac:dyDescent="0.2">
      <c r="K1644">
        <v>0</v>
      </c>
      <c r="L1644">
        <v>1834</v>
      </c>
    </row>
    <row r="1645" spans="11:12" x14ac:dyDescent="0.2">
      <c r="K1645">
        <v>0</v>
      </c>
      <c r="L1645">
        <v>1835</v>
      </c>
    </row>
    <row r="1646" spans="11:12" x14ac:dyDescent="0.2">
      <c r="K1646">
        <v>0</v>
      </c>
      <c r="L1646">
        <v>1836</v>
      </c>
    </row>
    <row r="1647" spans="11:12" x14ac:dyDescent="0.2">
      <c r="K1647">
        <v>0</v>
      </c>
      <c r="L1647">
        <v>1837</v>
      </c>
    </row>
    <row r="1648" spans="11:12" x14ac:dyDescent="0.2">
      <c r="K1648">
        <v>0</v>
      </c>
      <c r="L1648">
        <v>1838</v>
      </c>
    </row>
    <row r="1649" spans="11:12" x14ac:dyDescent="0.2">
      <c r="K1649">
        <v>0</v>
      </c>
      <c r="L1649">
        <v>1839</v>
      </c>
    </row>
    <row r="1650" spans="11:12" x14ac:dyDescent="0.2">
      <c r="K1650">
        <v>0</v>
      </c>
      <c r="L1650">
        <v>1840</v>
      </c>
    </row>
    <row r="1651" spans="11:12" x14ac:dyDescent="0.2">
      <c r="K1651">
        <v>0</v>
      </c>
      <c r="L1651">
        <v>1841</v>
      </c>
    </row>
    <row r="1652" spans="11:12" x14ac:dyDescent="0.2">
      <c r="K1652">
        <v>0</v>
      </c>
      <c r="L1652">
        <v>1842</v>
      </c>
    </row>
    <row r="1653" spans="11:12" x14ac:dyDescent="0.2">
      <c r="K1653">
        <v>0</v>
      </c>
      <c r="L1653">
        <v>1843</v>
      </c>
    </row>
    <row r="1654" spans="11:12" x14ac:dyDescent="0.2">
      <c r="K1654">
        <v>0</v>
      </c>
      <c r="L1654">
        <v>1844</v>
      </c>
    </row>
    <row r="1655" spans="11:12" x14ac:dyDescent="0.2">
      <c r="K1655">
        <v>0</v>
      </c>
      <c r="L1655">
        <v>1845</v>
      </c>
    </row>
    <row r="1656" spans="11:12" x14ac:dyDescent="0.2">
      <c r="K1656">
        <v>0</v>
      </c>
      <c r="L1656">
        <v>1846</v>
      </c>
    </row>
    <row r="1657" spans="11:12" x14ac:dyDescent="0.2">
      <c r="K1657">
        <v>0</v>
      </c>
      <c r="L1657">
        <v>1847</v>
      </c>
    </row>
    <row r="1658" spans="11:12" x14ac:dyDescent="0.2">
      <c r="K1658">
        <v>0</v>
      </c>
      <c r="L1658">
        <v>1848</v>
      </c>
    </row>
    <row r="1659" spans="11:12" x14ac:dyDescent="0.2">
      <c r="K1659">
        <v>0</v>
      </c>
      <c r="L1659">
        <v>1849</v>
      </c>
    </row>
    <row r="1660" spans="11:12" x14ac:dyDescent="0.2">
      <c r="K1660">
        <v>0</v>
      </c>
      <c r="L1660">
        <v>1850</v>
      </c>
    </row>
    <row r="1661" spans="11:12" x14ac:dyDescent="0.2">
      <c r="K1661">
        <v>0</v>
      </c>
      <c r="L1661">
        <v>1851</v>
      </c>
    </row>
    <row r="1662" spans="11:12" x14ac:dyDescent="0.2">
      <c r="K1662">
        <v>0</v>
      </c>
      <c r="L1662">
        <v>1852</v>
      </c>
    </row>
    <row r="1663" spans="11:12" x14ac:dyDescent="0.2">
      <c r="K1663">
        <v>0</v>
      </c>
      <c r="L1663">
        <v>1853</v>
      </c>
    </row>
    <row r="1664" spans="11:12" x14ac:dyDescent="0.2">
      <c r="K1664">
        <v>0</v>
      </c>
      <c r="L1664">
        <v>1854</v>
      </c>
    </row>
    <row r="1665" spans="11:12" x14ac:dyDescent="0.2">
      <c r="K1665">
        <v>0</v>
      </c>
      <c r="L1665">
        <v>1855</v>
      </c>
    </row>
    <row r="1666" spans="11:12" x14ac:dyDescent="0.2">
      <c r="K1666">
        <v>0</v>
      </c>
      <c r="L1666">
        <v>1856</v>
      </c>
    </row>
    <row r="1667" spans="11:12" x14ac:dyDescent="0.2">
      <c r="K1667">
        <v>0</v>
      </c>
      <c r="L1667">
        <v>1857</v>
      </c>
    </row>
    <row r="1668" spans="11:12" x14ac:dyDescent="0.2">
      <c r="K1668">
        <v>0</v>
      </c>
      <c r="L1668">
        <v>1858</v>
      </c>
    </row>
    <row r="1669" spans="11:12" x14ac:dyDescent="0.2">
      <c r="K1669">
        <v>0</v>
      </c>
      <c r="L1669">
        <v>1859</v>
      </c>
    </row>
    <row r="1670" spans="11:12" x14ac:dyDescent="0.2">
      <c r="K1670">
        <v>0</v>
      </c>
      <c r="L1670">
        <v>1860</v>
      </c>
    </row>
    <row r="1671" spans="11:12" x14ac:dyDescent="0.2">
      <c r="K1671">
        <v>0</v>
      </c>
      <c r="L1671">
        <v>1861</v>
      </c>
    </row>
    <row r="1672" spans="11:12" x14ac:dyDescent="0.2">
      <c r="K1672">
        <v>0</v>
      </c>
      <c r="L1672">
        <v>1862</v>
      </c>
    </row>
    <row r="1673" spans="11:12" x14ac:dyDescent="0.2">
      <c r="K1673">
        <v>0</v>
      </c>
      <c r="L1673">
        <v>1863</v>
      </c>
    </row>
    <row r="1674" spans="11:12" x14ac:dyDescent="0.2">
      <c r="K1674">
        <v>0</v>
      </c>
      <c r="L1674">
        <v>1864</v>
      </c>
    </row>
    <row r="1675" spans="11:12" x14ac:dyDescent="0.2">
      <c r="K1675">
        <v>0</v>
      </c>
      <c r="L1675">
        <v>1865</v>
      </c>
    </row>
    <row r="1676" spans="11:12" x14ac:dyDescent="0.2">
      <c r="K1676">
        <v>0</v>
      </c>
      <c r="L1676">
        <v>1866</v>
      </c>
    </row>
    <row r="1677" spans="11:12" x14ac:dyDescent="0.2">
      <c r="K1677">
        <v>0</v>
      </c>
      <c r="L1677">
        <v>1867</v>
      </c>
    </row>
    <row r="1678" spans="11:12" x14ac:dyDescent="0.2">
      <c r="K1678">
        <v>0</v>
      </c>
      <c r="L1678">
        <v>1868</v>
      </c>
    </row>
    <row r="1679" spans="11:12" x14ac:dyDescent="0.2">
      <c r="K1679">
        <v>0</v>
      </c>
      <c r="L1679">
        <v>1869</v>
      </c>
    </row>
    <row r="1680" spans="11:12" x14ac:dyDescent="0.2">
      <c r="K1680">
        <v>0</v>
      </c>
      <c r="L1680">
        <v>1870</v>
      </c>
    </row>
    <row r="1681" spans="11:12" x14ac:dyDescent="0.2">
      <c r="K1681">
        <v>0</v>
      </c>
      <c r="L1681">
        <v>1871</v>
      </c>
    </row>
    <row r="1682" spans="11:12" x14ac:dyDescent="0.2">
      <c r="K1682">
        <v>0</v>
      </c>
      <c r="L1682">
        <v>1872</v>
      </c>
    </row>
    <row r="1683" spans="11:12" x14ac:dyDescent="0.2">
      <c r="K1683">
        <v>0</v>
      </c>
      <c r="L1683">
        <v>1873</v>
      </c>
    </row>
    <row r="1684" spans="11:12" x14ac:dyDescent="0.2">
      <c r="K1684">
        <v>0</v>
      </c>
      <c r="L1684">
        <v>1874</v>
      </c>
    </row>
    <row r="1685" spans="11:12" x14ac:dyDescent="0.2">
      <c r="K1685">
        <v>0</v>
      </c>
      <c r="L1685">
        <v>1875</v>
      </c>
    </row>
    <row r="1686" spans="11:12" x14ac:dyDescent="0.2">
      <c r="K1686">
        <v>0</v>
      </c>
      <c r="L1686">
        <v>1876</v>
      </c>
    </row>
    <row r="1687" spans="11:12" x14ac:dyDescent="0.2">
      <c r="K1687">
        <v>0</v>
      </c>
      <c r="L1687">
        <v>1877</v>
      </c>
    </row>
    <row r="1688" spans="11:12" x14ac:dyDescent="0.2">
      <c r="K1688">
        <v>0</v>
      </c>
      <c r="L1688">
        <v>1878</v>
      </c>
    </row>
    <row r="1689" spans="11:12" x14ac:dyDescent="0.2">
      <c r="K1689">
        <v>0</v>
      </c>
      <c r="L1689">
        <v>1879</v>
      </c>
    </row>
    <row r="1690" spans="11:12" x14ac:dyDescent="0.2">
      <c r="K1690">
        <v>0</v>
      </c>
      <c r="L1690">
        <v>1880</v>
      </c>
    </row>
    <row r="1691" spans="11:12" x14ac:dyDescent="0.2">
      <c r="K1691">
        <v>0</v>
      </c>
      <c r="L1691">
        <v>1881</v>
      </c>
    </row>
    <row r="1692" spans="11:12" x14ac:dyDescent="0.2">
      <c r="K1692">
        <v>0</v>
      </c>
      <c r="L1692">
        <v>1882</v>
      </c>
    </row>
    <row r="1693" spans="11:12" x14ac:dyDescent="0.2">
      <c r="K1693">
        <v>0</v>
      </c>
      <c r="L1693">
        <v>1883</v>
      </c>
    </row>
    <row r="1694" spans="11:12" x14ac:dyDescent="0.2">
      <c r="K1694">
        <v>0</v>
      </c>
      <c r="L1694">
        <v>1884</v>
      </c>
    </row>
    <row r="1695" spans="11:12" x14ac:dyDescent="0.2">
      <c r="K1695">
        <v>0</v>
      </c>
      <c r="L1695">
        <v>1885</v>
      </c>
    </row>
    <row r="1696" spans="11:12" x14ac:dyDescent="0.2">
      <c r="K1696">
        <v>0</v>
      </c>
      <c r="L1696">
        <v>1886</v>
      </c>
    </row>
    <row r="1697" spans="11:12" x14ac:dyDescent="0.2">
      <c r="K1697">
        <v>0</v>
      </c>
      <c r="L1697">
        <v>1887</v>
      </c>
    </row>
    <row r="1698" spans="11:12" x14ac:dyDescent="0.2">
      <c r="K1698">
        <v>0</v>
      </c>
      <c r="L1698">
        <v>1888</v>
      </c>
    </row>
    <row r="1699" spans="11:12" x14ac:dyDescent="0.2">
      <c r="K1699">
        <v>0</v>
      </c>
      <c r="L1699">
        <v>1889</v>
      </c>
    </row>
    <row r="1700" spans="11:12" x14ac:dyDescent="0.2">
      <c r="K1700">
        <v>0</v>
      </c>
      <c r="L1700">
        <v>1890</v>
      </c>
    </row>
    <row r="1701" spans="11:12" x14ac:dyDescent="0.2">
      <c r="K1701">
        <v>0</v>
      </c>
      <c r="L1701">
        <v>1891</v>
      </c>
    </row>
    <row r="1702" spans="11:12" x14ac:dyDescent="0.2">
      <c r="K1702">
        <v>0</v>
      </c>
      <c r="L1702">
        <v>1892</v>
      </c>
    </row>
    <row r="1703" spans="11:12" x14ac:dyDescent="0.2">
      <c r="K1703">
        <v>0</v>
      </c>
      <c r="L1703">
        <v>1893</v>
      </c>
    </row>
    <row r="1704" spans="11:12" x14ac:dyDescent="0.2">
      <c r="K1704">
        <v>0</v>
      </c>
      <c r="L1704">
        <v>1894</v>
      </c>
    </row>
    <row r="1705" spans="11:12" x14ac:dyDescent="0.2">
      <c r="K1705">
        <v>0</v>
      </c>
      <c r="L1705">
        <v>1895</v>
      </c>
    </row>
    <row r="1706" spans="11:12" x14ac:dyDescent="0.2">
      <c r="K1706">
        <v>0</v>
      </c>
      <c r="L1706">
        <v>1896</v>
      </c>
    </row>
    <row r="1707" spans="11:12" x14ac:dyDescent="0.2">
      <c r="K1707">
        <v>0</v>
      </c>
      <c r="L1707">
        <v>1897</v>
      </c>
    </row>
    <row r="1708" spans="11:12" x14ac:dyDescent="0.2">
      <c r="K1708">
        <v>0</v>
      </c>
      <c r="L1708">
        <v>1898</v>
      </c>
    </row>
    <row r="1709" spans="11:12" x14ac:dyDescent="0.2">
      <c r="K1709">
        <v>0</v>
      </c>
      <c r="L1709">
        <v>1899</v>
      </c>
    </row>
    <row r="1710" spans="11:12" x14ac:dyDescent="0.2">
      <c r="K1710">
        <v>0</v>
      </c>
      <c r="L1710">
        <v>1900</v>
      </c>
    </row>
    <row r="1711" spans="11:12" x14ac:dyDescent="0.2">
      <c r="K1711">
        <v>0</v>
      </c>
      <c r="L1711">
        <v>1901</v>
      </c>
    </row>
    <row r="1712" spans="11:12" x14ac:dyDescent="0.2">
      <c r="K1712">
        <v>0</v>
      </c>
      <c r="L1712">
        <v>1902</v>
      </c>
    </row>
    <row r="1713" spans="11:12" x14ac:dyDescent="0.2">
      <c r="K1713">
        <v>0</v>
      </c>
      <c r="L1713">
        <v>1903</v>
      </c>
    </row>
    <row r="1714" spans="11:12" x14ac:dyDescent="0.2">
      <c r="K1714">
        <v>0</v>
      </c>
      <c r="L1714">
        <v>1904</v>
      </c>
    </row>
    <row r="1715" spans="11:12" x14ac:dyDescent="0.2">
      <c r="K1715">
        <v>0</v>
      </c>
      <c r="L1715">
        <v>1905</v>
      </c>
    </row>
    <row r="1716" spans="11:12" x14ac:dyDescent="0.2">
      <c r="K1716">
        <v>0</v>
      </c>
      <c r="L1716">
        <v>1906</v>
      </c>
    </row>
    <row r="1717" spans="11:12" x14ac:dyDescent="0.2">
      <c r="K1717">
        <v>0</v>
      </c>
      <c r="L1717">
        <v>1907</v>
      </c>
    </row>
    <row r="1718" spans="11:12" x14ac:dyDescent="0.2">
      <c r="K1718">
        <v>0</v>
      </c>
      <c r="L1718">
        <v>1908</v>
      </c>
    </row>
    <row r="1719" spans="11:12" x14ac:dyDescent="0.2">
      <c r="K1719">
        <v>0</v>
      </c>
      <c r="L1719">
        <v>1909</v>
      </c>
    </row>
    <row r="1720" spans="11:12" x14ac:dyDescent="0.2">
      <c r="K1720">
        <v>0</v>
      </c>
      <c r="L1720">
        <v>1910</v>
      </c>
    </row>
    <row r="1721" spans="11:12" x14ac:dyDescent="0.2">
      <c r="K1721">
        <v>0</v>
      </c>
      <c r="L1721">
        <v>1911</v>
      </c>
    </row>
    <row r="1722" spans="11:12" x14ac:dyDescent="0.2">
      <c r="K1722">
        <v>0</v>
      </c>
      <c r="L1722">
        <v>1912</v>
      </c>
    </row>
    <row r="1723" spans="11:12" x14ac:dyDescent="0.2">
      <c r="K1723">
        <v>0</v>
      </c>
      <c r="L1723">
        <v>1913</v>
      </c>
    </row>
    <row r="1724" spans="11:12" x14ac:dyDescent="0.2">
      <c r="K1724">
        <v>0</v>
      </c>
      <c r="L1724">
        <v>1914</v>
      </c>
    </row>
    <row r="1725" spans="11:12" x14ac:dyDescent="0.2">
      <c r="K1725">
        <v>0</v>
      </c>
      <c r="L1725">
        <v>1915</v>
      </c>
    </row>
    <row r="1726" spans="11:12" x14ac:dyDescent="0.2">
      <c r="K1726">
        <v>0</v>
      </c>
      <c r="L1726">
        <v>1916</v>
      </c>
    </row>
    <row r="1727" spans="11:12" x14ac:dyDescent="0.2">
      <c r="K1727">
        <v>0</v>
      </c>
      <c r="L1727">
        <v>1917</v>
      </c>
    </row>
    <row r="1728" spans="11:12" x14ac:dyDescent="0.2">
      <c r="K1728">
        <v>0</v>
      </c>
      <c r="L1728">
        <v>1918</v>
      </c>
    </row>
    <row r="1729" spans="11:12" x14ac:dyDescent="0.2">
      <c r="K1729">
        <v>0</v>
      </c>
      <c r="L1729">
        <v>1919</v>
      </c>
    </row>
    <row r="1730" spans="11:12" x14ac:dyDescent="0.2">
      <c r="K1730">
        <v>0</v>
      </c>
      <c r="L1730">
        <v>1920</v>
      </c>
    </row>
    <row r="1731" spans="11:12" x14ac:dyDescent="0.2">
      <c r="K1731">
        <v>0</v>
      </c>
      <c r="L1731">
        <v>1921</v>
      </c>
    </row>
    <row r="1732" spans="11:12" x14ac:dyDescent="0.2">
      <c r="K1732">
        <v>0</v>
      </c>
      <c r="L1732">
        <v>1922</v>
      </c>
    </row>
    <row r="1733" spans="11:12" x14ac:dyDescent="0.2">
      <c r="K1733">
        <v>0</v>
      </c>
      <c r="L1733">
        <v>1923</v>
      </c>
    </row>
    <row r="1734" spans="11:12" x14ac:dyDescent="0.2">
      <c r="K1734">
        <v>0</v>
      </c>
      <c r="L1734">
        <v>1924</v>
      </c>
    </row>
    <row r="1735" spans="11:12" x14ac:dyDescent="0.2">
      <c r="K1735">
        <v>0</v>
      </c>
      <c r="L1735">
        <v>1925</v>
      </c>
    </row>
    <row r="1736" spans="11:12" x14ac:dyDescent="0.2">
      <c r="K1736">
        <v>0</v>
      </c>
      <c r="L1736">
        <v>1926</v>
      </c>
    </row>
    <row r="1737" spans="11:12" x14ac:dyDescent="0.2">
      <c r="K1737">
        <v>0</v>
      </c>
      <c r="L1737">
        <v>1927</v>
      </c>
    </row>
    <row r="1738" spans="11:12" x14ac:dyDescent="0.2">
      <c r="K1738">
        <v>0</v>
      </c>
      <c r="L1738">
        <v>1928</v>
      </c>
    </row>
    <row r="1739" spans="11:12" x14ac:dyDescent="0.2">
      <c r="K1739">
        <v>0</v>
      </c>
      <c r="L1739">
        <v>1929</v>
      </c>
    </row>
    <row r="1740" spans="11:12" x14ac:dyDescent="0.2">
      <c r="K1740">
        <v>0</v>
      </c>
      <c r="L1740">
        <v>1930</v>
      </c>
    </row>
    <row r="1741" spans="11:12" x14ac:dyDescent="0.2">
      <c r="K1741">
        <v>0</v>
      </c>
      <c r="L1741">
        <v>1931</v>
      </c>
    </row>
    <row r="1742" spans="11:12" x14ac:dyDescent="0.2">
      <c r="K1742">
        <v>0</v>
      </c>
      <c r="L1742">
        <v>1932</v>
      </c>
    </row>
    <row r="1743" spans="11:12" x14ac:dyDescent="0.2">
      <c r="K1743">
        <v>0</v>
      </c>
      <c r="L1743">
        <v>1933</v>
      </c>
    </row>
    <row r="1744" spans="11:12" x14ac:dyDescent="0.2">
      <c r="K1744">
        <v>0</v>
      </c>
      <c r="L1744">
        <v>1934</v>
      </c>
    </row>
    <row r="1745" spans="11:12" x14ac:dyDescent="0.2">
      <c r="K1745">
        <v>0</v>
      </c>
      <c r="L1745">
        <v>1935</v>
      </c>
    </row>
    <row r="1746" spans="11:12" x14ac:dyDescent="0.2">
      <c r="K1746">
        <v>0</v>
      </c>
      <c r="L1746">
        <v>1936</v>
      </c>
    </row>
    <row r="1747" spans="11:12" x14ac:dyDescent="0.2">
      <c r="K1747">
        <v>0</v>
      </c>
      <c r="L1747">
        <v>1937</v>
      </c>
    </row>
    <row r="1748" spans="11:12" x14ac:dyDescent="0.2">
      <c r="K1748">
        <v>0</v>
      </c>
      <c r="L1748">
        <v>1938</v>
      </c>
    </row>
    <row r="1749" spans="11:12" x14ac:dyDescent="0.2">
      <c r="K1749">
        <v>0</v>
      </c>
      <c r="L1749">
        <v>1939</v>
      </c>
    </row>
    <row r="1750" spans="11:12" x14ac:dyDescent="0.2">
      <c r="K1750">
        <v>0</v>
      </c>
      <c r="L1750">
        <v>1940</v>
      </c>
    </row>
    <row r="1751" spans="11:12" x14ac:dyDescent="0.2">
      <c r="K1751">
        <v>0</v>
      </c>
      <c r="L1751">
        <v>1941</v>
      </c>
    </row>
    <row r="1752" spans="11:12" x14ac:dyDescent="0.2">
      <c r="K1752">
        <v>0</v>
      </c>
      <c r="L1752">
        <v>1942</v>
      </c>
    </row>
    <row r="1753" spans="11:12" x14ac:dyDescent="0.2">
      <c r="K1753">
        <v>0</v>
      </c>
      <c r="L1753">
        <v>1943</v>
      </c>
    </row>
    <row r="1754" spans="11:12" x14ac:dyDescent="0.2">
      <c r="K1754">
        <v>0</v>
      </c>
      <c r="L1754">
        <v>1944</v>
      </c>
    </row>
    <row r="1755" spans="11:12" x14ac:dyDescent="0.2">
      <c r="K1755">
        <v>0</v>
      </c>
      <c r="L1755">
        <v>1945</v>
      </c>
    </row>
    <row r="1756" spans="11:12" x14ac:dyDescent="0.2">
      <c r="K1756">
        <v>0</v>
      </c>
      <c r="L1756">
        <v>1946</v>
      </c>
    </row>
    <row r="1757" spans="11:12" x14ac:dyDescent="0.2">
      <c r="K1757">
        <v>0</v>
      </c>
      <c r="L1757">
        <v>1947</v>
      </c>
    </row>
    <row r="1758" spans="11:12" x14ac:dyDescent="0.2">
      <c r="K1758">
        <v>0</v>
      </c>
      <c r="L1758">
        <v>1948</v>
      </c>
    </row>
    <row r="1759" spans="11:12" x14ac:dyDescent="0.2">
      <c r="K1759">
        <v>0</v>
      </c>
      <c r="L1759">
        <v>1949</v>
      </c>
    </row>
    <row r="1760" spans="11:12" x14ac:dyDescent="0.2">
      <c r="K1760">
        <v>0</v>
      </c>
      <c r="L1760">
        <v>1950</v>
      </c>
    </row>
    <row r="1761" spans="11:12" x14ac:dyDescent="0.2">
      <c r="K1761">
        <v>0</v>
      </c>
      <c r="L1761">
        <v>1951</v>
      </c>
    </row>
    <row r="1762" spans="11:12" x14ac:dyDescent="0.2">
      <c r="K1762">
        <v>0</v>
      </c>
      <c r="L1762">
        <v>1952</v>
      </c>
    </row>
    <row r="1763" spans="11:12" x14ac:dyDescent="0.2">
      <c r="K1763">
        <v>0</v>
      </c>
      <c r="L1763">
        <v>1953</v>
      </c>
    </row>
    <row r="1764" spans="11:12" x14ac:dyDescent="0.2">
      <c r="K1764">
        <v>0</v>
      </c>
      <c r="L1764">
        <v>1954</v>
      </c>
    </row>
    <row r="1765" spans="11:12" x14ac:dyDescent="0.2">
      <c r="K1765">
        <v>0</v>
      </c>
      <c r="L1765">
        <v>1955</v>
      </c>
    </row>
    <row r="1766" spans="11:12" x14ac:dyDescent="0.2">
      <c r="K1766">
        <v>0</v>
      </c>
      <c r="L1766">
        <v>1956</v>
      </c>
    </row>
    <row r="1767" spans="11:12" x14ac:dyDescent="0.2">
      <c r="K1767">
        <v>0</v>
      </c>
      <c r="L1767">
        <v>1957</v>
      </c>
    </row>
    <row r="1768" spans="11:12" x14ac:dyDescent="0.2">
      <c r="K1768">
        <v>0</v>
      </c>
      <c r="L1768">
        <v>1958</v>
      </c>
    </row>
    <row r="1769" spans="11:12" x14ac:dyDescent="0.2">
      <c r="K1769">
        <v>0</v>
      </c>
      <c r="L1769">
        <v>1959</v>
      </c>
    </row>
    <row r="1770" spans="11:12" x14ac:dyDescent="0.2">
      <c r="K1770">
        <v>0</v>
      </c>
      <c r="L1770">
        <v>1960</v>
      </c>
    </row>
    <row r="1771" spans="11:12" x14ac:dyDescent="0.2">
      <c r="K1771">
        <v>0</v>
      </c>
      <c r="L1771">
        <v>1961</v>
      </c>
    </row>
    <row r="1772" spans="11:12" x14ac:dyDescent="0.2">
      <c r="K1772">
        <v>0</v>
      </c>
      <c r="L1772">
        <v>1962</v>
      </c>
    </row>
    <row r="1773" spans="11:12" x14ac:dyDescent="0.2">
      <c r="K1773">
        <v>-178.02</v>
      </c>
      <c r="L1773">
        <v>1963</v>
      </c>
    </row>
    <row r="1774" spans="11:12" x14ac:dyDescent="0.2">
      <c r="K1774">
        <v>0</v>
      </c>
      <c r="L1774">
        <v>1964</v>
      </c>
    </row>
    <row r="1775" spans="11:12" x14ac:dyDescent="0.2">
      <c r="K1775">
        <v>0</v>
      </c>
      <c r="L1775">
        <v>1965</v>
      </c>
    </row>
    <row r="1776" spans="11:12" x14ac:dyDescent="0.2">
      <c r="K1776">
        <v>0</v>
      </c>
      <c r="L1776">
        <v>1966</v>
      </c>
    </row>
    <row r="1777" spans="11:12" x14ac:dyDescent="0.2">
      <c r="K1777">
        <v>0</v>
      </c>
      <c r="L1777">
        <v>1967</v>
      </c>
    </row>
    <row r="1778" spans="11:12" x14ac:dyDescent="0.2">
      <c r="K1778">
        <v>0</v>
      </c>
      <c r="L1778">
        <v>1968</v>
      </c>
    </row>
    <row r="1779" spans="11:12" x14ac:dyDescent="0.2">
      <c r="K1779">
        <v>0</v>
      </c>
      <c r="L1779">
        <v>1969</v>
      </c>
    </row>
    <row r="1780" spans="11:12" x14ac:dyDescent="0.2">
      <c r="K1780">
        <v>0</v>
      </c>
      <c r="L1780">
        <v>1970</v>
      </c>
    </row>
    <row r="1781" spans="11:12" x14ac:dyDescent="0.2">
      <c r="K1781">
        <v>0</v>
      </c>
      <c r="L1781">
        <v>1971</v>
      </c>
    </row>
    <row r="1782" spans="11:12" x14ac:dyDescent="0.2">
      <c r="K1782">
        <v>-178.02</v>
      </c>
      <c r="L1782">
        <v>1972</v>
      </c>
    </row>
    <row r="1783" spans="11:12" x14ac:dyDescent="0.2">
      <c r="K1783">
        <v>0</v>
      </c>
      <c r="L1783">
        <v>1973</v>
      </c>
    </row>
    <row r="1784" spans="11:12" x14ac:dyDescent="0.2">
      <c r="K1784">
        <v>-178.02</v>
      </c>
      <c r="L1784">
        <v>1974</v>
      </c>
    </row>
    <row r="1785" spans="11:12" x14ac:dyDescent="0.2">
      <c r="K1785">
        <v>0</v>
      </c>
      <c r="L1785">
        <v>1975</v>
      </c>
    </row>
    <row r="1786" spans="11:12" x14ac:dyDescent="0.2">
      <c r="K1786">
        <v>0</v>
      </c>
      <c r="L1786">
        <v>1976</v>
      </c>
    </row>
    <row r="1787" spans="11:12" x14ac:dyDescent="0.2">
      <c r="K1787">
        <v>0</v>
      </c>
      <c r="L1787">
        <v>1977</v>
      </c>
    </row>
    <row r="1788" spans="11:12" x14ac:dyDescent="0.2">
      <c r="K1788">
        <v>0</v>
      </c>
      <c r="L1788">
        <v>1978</v>
      </c>
    </row>
    <row r="1789" spans="11:12" x14ac:dyDescent="0.2">
      <c r="K1789">
        <v>0</v>
      </c>
      <c r="L1789">
        <v>1979</v>
      </c>
    </row>
    <row r="1790" spans="11:12" x14ac:dyDescent="0.2">
      <c r="K1790">
        <v>0</v>
      </c>
      <c r="L1790">
        <v>1980</v>
      </c>
    </row>
    <row r="1791" spans="11:12" x14ac:dyDescent="0.2">
      <c r="K1791">
        <v>0</v>
      </c>
      <c r="L1791">
        <v>1981</v>
      </c>
    </row>
    <row r="1792" spans="11:12" x14ac:dyDescent="0.2">
      <c r="K1792">
        <v>0</v>
      </c>
      <c r="L1792">
        <v>1982</v>
      </c>
    </row>
    <row r="1793" spans="11:12" x14ac:dyDescent="0.2">
      <c r="K1793">
        <v>0</v>
      </c>
      <c r="L1793">
        <v>1983</v>
      </c>
    </row>
    <row r="1794" spans="11:12" x14ac:dyDescent="0.2">
      <c r="K1794">
        <v>0</v>
      </c>
      <c r="L1794">
        <v>1984</v>
      </c>
    </row>
    <row r="1795" spans="11:12" x14ac:dyDescent="0.2">
      <c r="K1795">
        <v>0</v>
      </c>
      <c r="L1795">
        <v>1985</v>
      </c>
    </row>
    <row r="1796" spans="11:12" x14ac:dyDescent="0.2">
      <c r="K1796">
        <v>0</v>
      </c>
      <c r="L1796">
        <v>1986</v>
      </c>
    </row>
    <row r="1797" spans="11:12" x14ac:dyDescent="0.2">
      <c r="K1797">
        <v>0</v>
      </c>
      <c r="L1797">
        <v>1987</v>
      </c>
    </row>
    <row r="1798" spans="11:12" x14ac:dyDescent="0.2">
      <c r="K1798">
        <v>0</v>
      </c>
      <c r="L1798">
        <v>1988</v>
      </c>
    </row>
    <row r="1799" spans="11:12" x14ac:dyDescent="0.2">
      <c r="K1799">
        <v>0</v>
      </c>
      <c r="L1799">
        <v>1989</v>
      </c>
    </row>
    <row r="1800" spans="11:12" x14ac:dyDescent="0.2">
      <c r="K1800">
        <v>0</v>
      </c>
      <c r="L1800">
        <v>1990</v>
      </c>
    </row>
    <row r="1801" spans="11:12" x14ac:dyDescent="0.2">
      <c r="K1801">
        <v>0</v>
      </c>
      <c r="L1801">
        <v>1991</v>
      </c>
    </row>
    <row r="1802" spans="11:12" x14ac:dyDescent="0.2">
      <c r="K1802">
        <v>0</v>
      </c>
      <c r="L1802">
        <v>1992</v>
      </c>
    </row>
    <row r="1803" spans="11:12" x14ac:dyDescent="0.2">
      <c r="K1803">
        <v>0</v>
      </c>
      <c r="L1803">
        <v>1993</v>
      </c>
    </row>
    <row r="1804" spans="11:12" x14ac:dyDescent="0.2">
      <c r="K1804">
        <v>0</v>
      </c>
      <c r="L1804">
        <v>1994</v>
      </c>
    </row>
    <row r="1805" spans="11:12" x14ac:dyDescent="0.2">
      <c r="K1805">
        <v>0</v>
      </c>
      <c r="L1805">
        <v>1995</v>
      </c>
    </row>
    <row r="1806" spans="11:12" x14ac:dyDescent="0.2">
      <c r="K1806">
        <v>0</v>
      </c>
      <c r="L1806">
        <v>1996</v>
      </c>
    </row>
    <row r="1807" spans="11:12" x14ac:dyDescent="0.2">
      <c r="K1807">
        <v>0</v>
      </c>
      <c r="L1807">
        <v>1997</v>
      </c>
    </row>
    <row r="1808" spans="11:12" x14ac:dyDescent="0.2">
      <c r="K1808">
        <v>0</v>
      </c>
      <c r="L1808">
        <v>1998</v>
      </c>
    </row>
    <row r="1809" spans="11:12" x14ac:dyDescent="0.2">
      <c r="K1809">
        <v>0</v>
      </c>
      <c r="L1809">
        <v>1999</v>
      </c>
    </row>
    <row r="1810" spans="11:12" x14ac:dyDescent="0.2">
      <c r="K1810">
        <v>0</v>
      </c>
      <c r="L1810">
        <v>2000</v>
      </c>
    </row>
    <row r="1811" spans="11:12" x14ac:dyDescent="0.2">
      <c r="K1811">
        <v>0</v>
      </c>
      <c r="L1811">
        <v>2001</v>
      </c>
    </row>
    <row r="1812" spans="11:12" x14ac:dyDescent="0.2">
      <c r="K1812">
        <v>0</v>
      </c>
      <c r="L1812">
        <v>2002</v>
      </c>
    </row>
    <row r="1813" spans="11:12" x14ac:dyDescent="0.2">
      <c r="K1813">
        <v>0</v>
      </c>
      <c r="L1813">
        <v>2003</v>
      </c>
    </row>
    <row r="1814" spans="11:12" x14ac:dyDescent="0.2">
      <c r="K1814">
        <v>0</v>
      </c>
      <c r="L1814">
        <v>2004</v>
      </c>
    </row>
    <row r="1815" spans="11:12" x14ac:dyDescent="0.2">
      <c r="K1815">
        <v>-39404.17</v>
      </c>
      <c r="L1815">
        <v>2005</v>
      </c>
    </row>
    <row r="1816" spans="11:12" x14ac:dyDescent="0.2">
      <c r="K1816">
        <v>0</v>
      </c>
      <c r="L1816">
        <v>2006</v>
      </c>
    </row>
    <row r="1817" spans="11:12" x14ac:dyDescent="0.2">
      <c r="K1817">
        <v>0</v>
      </c>
      <c r="L1817">
        <v>2007</v>
      </c>
    </row>
    <row r="1818" spans="11:12" x14ac:dyDescent="0.2">
      <c r="K1818">
        <v>0</v>
      </c>
      <c r="L1818">
        <v>2008</v>
      </c>
    </row>
    <row r="1819" spans="11:12" x14ac:dyDescent="0.2">
      <c r="K1819">
        <v>0</v>
      </c>
      <c r="L1819">
        <v>2009</v>
      </c>
    </row>
    <row r="1820" spans="11:12" x14ac:dyDescent="0.2">
      <c r="K1820">
        <v>0</v>
      </c>
      <c r="L1820">
        <v>2010</v>
      </c>
    </row>
    <row r="1821" spans="11:12" x14ac:dyDescent="0.2">
      <c r="K1821">
        <v>0</v>
      </c>
      <c r="L1821">
        <v>2011</v>
      </c>
    </row>
    <row r="1822" spans="11:12" x14ac:dyDescent="0.2">
      <c r="K1822">
        <v>0</v>
      </c>
      <c r="L1822">
        <v>2012</v>
      </c>
    </row>
    <row r="1823" spans="11:12" x14ac:dyDescent="0.2">
      <c r="K1823">
        <v>0</v>
      </c>
      <c r="L1823">
        <v>2013</v>
      </c>
    </row>
    <row r="1824" spans="11:12" x14ac:dyDescent="0.2">
      <c r="K1824">
        <v>-39404.17</v>
      </c>
      <c r="L1824">
        <v>2014</v>
      </c>
    </row>
    <row r="1825" spans="11:12" x14ac:dyDescent="0.2">
      <c r="K1825">
        <v>0</v>
      </c>
      <c r="L1825">
        <v>2015</v>
      </c>
    </row>
    <row r="1826" spans="11:12" x14ac:dyDescent="0.2">
      <c r="K1826">
        <v>-39404.17</v>
      </c>
      <c r="L1826">
        <v>2016</v>
      </c>
    </row>
    <row r="1827" spans="11:12" x14ac:dyDescent="0.2">
      <c r="K1827">
        <v>0</v>
      </c>
      <c r="L1827">
        <v>2017</v>
      </c>
    </row>
    <row r="1828" spans="11:12" x14ac:dyDescent="0.2">
      <c r="K1828">
        <v>0</v>
      </c>
      <c r="L1828">
        <v>2018</v>
      </c>
    </row>
    <row r="1829" spans="11:12" x14ac:dyDescent="0.2">
      <c r="K1829">
        <v>0</v>
      </c>
      <c r="L1829">
        <v>2019</v>
      </c>
    </row>
    <row r="1830" spans="11:12" x14ac:dyDescent="0.2">
      <c r="K1830">
        <v>0</v>
      </c>
      <c r="L1830">
        <v>2020</v>
      </c>
    </row>
    <row r="1831" spans="11:12" x14ac:dyDescent="0.2">
      <c r="K1831">
        <v>0</v>
      </c>
      <c r="L1831">
        <v>2021</v>
      </c>
    </row>
    <row r="1832" spans="11:12" x14ac:dyDescent="0.2">
      <c r="K1832">
        <v>0</v>
      </c>
      <c r="L1832">
        <v>2022</v>
      </c>
    </row>
    <row r="1833" spans="11:12" x14ac:dyDescent="0.2">
      <c r="K1833">
        <v>0</v>
      </c>
      <c r="L1833">
        <v>2023</v>
      </c>
    </row>
    <row r="1834" spans="11:12" x14ac:dyDescent="0.2">
      <c r="K1834">
        <v>0</v>
      </c>
      <c r="L1834">
        <v>2024</v>
      </c>
    </row>
    <row r="1835" spans="11:12" x14ac:dyDescent="0.2">
      <c r="K1835">
        <v>0</v>
      </c>
      <c r="L1835">
        <v>2025</v>
      </c>
    </row>
    <row r="1836" spans="11:12" x14ac:dyDescent="0.2">
      <c r="K1836">
        <v>0</v>
      </c>
      <c r="L1836">
        <v>2026</v>
      </c>
    </row>
    <row r="1837" spans="11:12" x14ac:dyDescent="0.2">
      <c r="K1837">
        <v>0</v>
      </c>
      <c r="L1837">
        <v>2027</v>
      </c>
    </row>
    <row r="1838" spans="11:12" x14ac:dyDescent="0.2">
      <c r="K1838">
        <v>0</v>
      </c>
      <c r="L1838">
        <v>2028</v>
      </c>
    </row>
    <row r="1839" spans="11:12" x14ac:dyDescent="0.2">
      <c r="K1839">
        <v>0</v>
      </c>
      <c r="L1839">
        <v>2029</v>
      </c>
    </row>
    <row r="1840" spans="11:12" x14ac:dyDescent="0.2">
      <c r="K1840">
        <v>0</v>
      </c>
      <c r="L1840">
        <v>2030</v>
      </c>
    </row>
    <row r="1841" spans="11:12" x14ac:dyDescent="0.2">
      <c r="K1841">
        <v>0</v>
      </c>
      <c r="L1841">
        <v>2031</v>
      </c>
    </row>
    <row r="1842" spans="11:12" x14ac:dyDescent="0.2">
      <c r="K1842">
        <v>0</v>
      </c>
      <c r="L1842">
        <v>2032</v>
      </c>
    </row>
    <row r="1843" spans="11:12" x14ac:dyDescent="0.2">
      <c r="K1843">
        <v>0</v>
      </c>
      <c r="L1843">
        <v>2033</v>
      </c>
    </row>
    <row r="1844" spans="11:12" x14ac:dyDescent="0.2">
      <c r="K1844">
        <v>0</v>
      </c>
      <c r="L1844">
        <v>2034</v>
      </c>
    </row>
    <row r="1845" spans="11:12" x14ac:dyDescent="0.2">
      <c r="K1845">
        <v>0</v>
      </c>
      <c r="L1845">
        <v>2035</v>
      </c>
    </row>
    <row r="1846" spans="11:12" x14ac:dyDescent="0.2">
      <c r="K1846">
        <v>0</v>
      </c>
      <c r="L1846">
        <v>2036</v>
      </c>
    </row>
    <row r="1847" spans="11:12" x14ac:dyDescent="0.2">
      <c r="K1847">
        <v>0</v>
      </c>
      <c r="L1847">
        <v>2037</v>
      </c>
    </row>
    <row r="1848" spans="11:12" x14ac:dyDescent="0.2">
      <c r="K1848">
        <v>0</v>
      </c>
      <c r="L1848">
        <v>2038</v>
      </c>
    </row>
    <row r="1849" spans="11:12" x14ac:dyDescent="0.2">
      <c r="K1849">
        <v>0</v>
      </c>
      <c r="L1849">
        <v>2039</v>
      </c>
    </row>
    <row r="1850" spans="11:12" x14ac:dyDescent="0.2">
      <c r="K1850">
        <v>0</v>
      </c>
      <c r="L1850">
        <v>2040</v>
      </c>
    </row>
    <row r="1851" spans="11:12" x14ac:dyDescent="0.2">
      <c r="K1851">
        <v>0</v>
      </c>
      <c r="L1851">
        <v>2041</v>
      </c>
    </row>
    <row r="1852" spans="11:12" x14ac:dyDescent="0.2">
      <c r="K1852">
        <v>0</v>
      </c>
      <c r="L1852">
        <v>2042</v>
      </c>
    </row>
    <row r="1853" spans="11:12" x14ac:dyDescent="0.2">
      <c r="K1853">
        <v>0</v>
      </c>
      <c r="L1853">
        <v>2043</v>
      </c>
    </row>
    <row r="1854" spans="11:12" x14ac:dyDescent="0.2">
      <c r="K1854">
        <v>0</v>
      </c>
      <c r="L1854">
        <v>2044</v>
      </c>
    </row>
    <row r="1855" spans="11:12" x14ac:dyDescent="0.2">
      <c r="K1855">
        <v>0</v>
      </c>
      <c r="L1855">
        <v>2045</v>
      </c>
    </row>
    <row r="1856" spans="11:12" x14ac:dyDescent="0.2">
      <c r="K1856">
        <v>0</v>
      </c>
      <c r="L1856">
        <v>2046</v>
      </c>
    </row>
    <row r="1857" spans="11:12" x14ac:dyDescent="0.2">
      <c r="K1857">
        <v>0</v>
      </c>
      <c r="L1857">
        <v>2047</v>
      </c>
    </row>
    <row r="1858" spans="11:12" x14ac:dyDescent="0.2">
      <c r="K1858">
        <v>0</v>
      </c>
      <c r="L1858">
        <v>2048</v>
      </c>
    </row>
    <row r="1859" spans="11:12" x14ac:dyDescent="0.2">
      <c r="K1859">
        <v>0</v>
      </c>
      <c r="L1859">
        <v>2049</v>
      </c>
    </row>
    <row r="1860" spans="11:12" x14ac:dyDescent="0.2">
      <c r="K1860">
        <v>0</v>
      </c>
      <c r="L1860">
        <v>2050</v>
      </c>
    </row>
    <row r="1861" spans="11:12" x14ac:dyDescent="0.2">
      <c r="K1861">
        <v>0</v>
      </c>
      <c r="L1861">
        <v>2051</v>
      </c>
    </row>
    <row r="1862" spans="11:12" x14ac:dyDescent="0.2">
      <c r="K1862">
        <v>0</v>
      </c>
      <c r="L1862">
        <v>2052</v>
      </c>
    </row>
    <row r="1863" spans="11:12" x14ac:dyDescent="0.2">
      <c r="K1863">
        <v>0</v>
      </c>
      <c r="L1863">
        <v>2053</v>
      </c>
    </row>
    <row r="1864" spans="11:12" x14ac:dyDescent="0.2">
      <c r="K1864">
        <v>0</v>
      </c>
      <c r="L1864">
        <v>2054</v>
      </c>
    </row>
    <row r="1865" spans="11:12" x14ac:dyDescent="0.2">
      <c r="K1865">
        <v>0</v>
      </c>
      <c r="L1865">
        <v>2055</v>
      </c>
    </row>
    <row r="1866" spans="11:12" x14ac:dyDescent="0.2">
      <c r="K1866">
        <v>0</v>
      </c>
      <c r="L1866">
        <v>2056</v>
      </c>
    </row>
    <row r="1867" spans="11:12" x14ac:dyDescent="0.2">
      <c r="K1867">
        <v>0</v>
      </c>
      <c r="L1867">
        <v>2057</v>
      </c>
    </row>
    <row r="1868" spans="11:12" x14ac:dyDescent="0.2">
      <c r="K1868">
        <v>0</v>
      </c>
      <c r="L1868">
        <v>2058</v>
      </c>
    </row>
    <row r="1869" spans="11:12" x14ac:dyDescent="0.2">
      <c r="K1869">
        <v>0</v>
      </c>
      <c r="L1869">
        <v>2059</v>
      </c>
    </row>
    <row r="1870" spans="11:12" x14ac:dyDescent="0.2">
      <c r="K1870">
        <v>0</v>
      </c>
      <c r="L1870">
        <v>2060</v>
      </c>
    </row>
    <row r="1871" spans="11:12" x14ac:dyDescent="0.2">
      <c r="K1871">
        <v>0</v>
      </c>
      <c r="L1871">
        <v>2061</v>
      </c>
    </row>
    <row r="1872" spans="11:12" x14ac:dyDescent="0.2">
      <c r="K1872">
        <v>0</v>
      </c>
      <c r="L1872">
        <v>2062</v>
      </c>
    </row>
    <row r="1873" spans="11:12" x14ac:dyDescent="0.2">
      <c r="K1873">
        <v>0</v>
      </c>
      <c r="L1873">
        <v>2063</v>
      </c>
    </row>
    <row r="1874" spans="11:12" x14ac:dyDescent="0.2">
      <c r="K1874">
        <v>0</v>
      </c>
      <c r="L1874">
        <v>2064</v>
      </c>
    </row>
    <row r="1875" spans="11:12" x14ac:dyDescent="0.2">
      <c r="K1875">
        <v>0</v>
      </c>
      <c r="L1875">
        <v>2065</v>
      </c>
    </row>
    <row r="1876" spans="11:12" x14ac:dyDescent="0.2">
      <c r="K1876">
        <v>0</v>
      </c>
      <c r="L1876">
        <v>2066</v>
      </c>
    </row>
    <row r="1877" spans="11:12" x14ac:dyDescent="0.2">
      <c r="K1877">
        <v>0</v>
      </c>
      <c r="L1877">
        <v>2067</v>
      </c>
    </row>
    <row r="1878" spans="11:12" x14ac:dyDescent="0.2">
      <c r="K1878">
        <v>0</v>
      </c>
      <c r="L1878">
        <v>2068</v>
      </c>
    </row>
    <row r="1879" spans="11:12" x14ac:dyDescent="0.2">
      <c r="K1879">
        <v>0</v>
      </c>
      <c r="L1879">
        <v>2069</v>
      </c>
    </row>
    <row r="1880" spans="11:12" x14ac:dyDescent="0.2">
      <c r="K1880">
        <v>0</v>
      </c>
      <c r="L1880">
        <v>2070</v>
      </c>
    </row>
    <row r="1881" spans="11:12" x14ac:dyDescent="0.2">
      <c r="K1881">
        <v>0</v>
      </c>
      <c r="L1881">
        <v>2071</v>
      </c>
    </row>
    <row r="1882" spans="11:12" x14ac:dyDescent="0.2">
      <c r="K1882">
        <v>0</v>
      </c>
      <c r="L1882">
        <v>2072</v>
      </c>
    </row>
    <row r="1883" spans="11:12" x14ac:dyDescent="0.2">
      <c r="K1883">
        <v>0</v>
      </c>
      <c r="L1883">
        <v>2073</v>
      </c>
    </row>
    <row r="1884" spans="11:12" x14ac:dyDescent="0.2">
      <c r="K1884">
        <v>0</v>
      </c>
      <c r="L1884">
        <v>2074</v>
      </c>
    </row>
    <row r="1885" spans="11:12" x14ac:dyDescent="0.2">
      <c r="K1885">
        <v>0</v>
      </c>
      <c r="L1885">
        <v>2075</v>
      </c>
    </row>
    <row r="1886" spans="11:12" x14ac:dyDescent="0.2">
      <c r="K1886">
        <v>0</v>
      </c>
      <c r="L1886">
        <v>2076</v>
      </c>
    </row>
    <row r="1887" spans="11:12" x14ac:dyDescent="0.2">
      <c r="K1887">
        <v>0</v>
      </c>
      <c r="L1887">
        <v>2077</v>
      </c>
    </row>
    <row r="1888" spans="11:12" x14ac:dyDescent="0.2">
      <c r="K1888">
        <v>0</v>
      </c>
      <c r="L1888">
        <v>2078</v>
      </c>
    </row>
    <row r="1889" spans="11:12" x14ac:dyDescent="0.2">
      <c r="K1889">
        <v>0</v>
      </c>
      <c r="L1889">
        <v>2079</v>
      </c>
    </row>
    <row r="1890" spans="11:12" x14ac:dyDescent="0.2">
      <c r="K1890">
        <v>0</v>
      </c>
      <c r="L1890">
        <v>2080</v>
      </c>
    </row>
    <row r="1891" spans="11:12" x14ac:dyDescent="0.2">
      <c r="K1891">
        <v>0</v>
      </c>
      <c r="L1891">
        <v>2081</v>
      </c>
    </row>
    <row r="1892" spans="11:12" x14ac:dyDescent="0.2">
      <c r="K1892">
        <v>0</v>
      </c>
      <c r="L1892">
        <v>2082</v>
      </c>
    </row>
    <row r="1893" spans="11:12" x14ac:dyDescent="0.2">
      <c r="K1893">
        <v>0</v>
      </c>
      <c r="L1893">
        <v>2083</v>
      </c>
    </row>
    <row r="1894" spans="11:12" x14ac:dyDescent="0.2">
      <c r="K1894">
        <v>0</v>
      </c>
      <c r="L1894">
        <v>2084</v>
      </c>
    </row>
    <row r="1895" spans="11:12" x14ac:dyDescent="0.2">
      <c r="K1895">
        <v>0</v>
      </c>
      <c r="L1895">
        <v>2085</v>
      </c>
    </row>
    <row r="1896" spans="11:12" x14ac:dyDescent="0.2">
      <c r="K1896">
        <v>0</v>
      </c>
      <c r="L1896">
        <v>2086</v>
      </c>
    </row>
    <row r="1897" spans="11:12" x14ac:dyDescent="0.2">
      <c r="K1897">
        <v>0</v>
      </c>
      <c r="L1897">
        <v>2087</v>
      </c>
    </row>
    <row r="1898" spans="11:12" x14ac:dyDescent="0.2">
      <c r="K1898">
        <v>0</v>
      </c>
      <c r="L1898">
        <v>2088</v>
      </c>
    </row>
    <row r="1899" spans="11:12" x14ac:dyDescent="0.2">
      <c r="K1899">
        <v>0</v>
      </c>
      <c r="L1899">
        <v>2089</v>
      </c>
    </row>
    <row r="1900" spans="11:12" x14ac:dyDescent="0.2">
      <c r="K1900">
        <v>0</v>
      </c>
      <c r="L1900">
        <v>2090</v>
      </c>
    </row>
    <row r="1901" spans="11:12" x14ac:dyDescent="0.2">
      <c r="K1901">
        <v>0</v>
      </c>
      <c r="L1901">
        <v>2091</v>
      </c>
    </row>
    <row r="1902" spans="11:12" x14ac:dyDescent="0.2">
      <c r="K1902">
        <v>0</v>
      </c>
      <c r="L1902">
        <v>2092</v>
      </c>
    </row>
    <row r="1903" spans="11:12" x14ac:dyDescent="0.2">
      <c r="K1903">
        <v>0</v>
      </c>
      <c r="L1903">
        <v>2093</v>
      </c>
    </row>
    <row r="1904" spans="11:12" x14ac:dyDescent="0.2">
      <c r="K1904">
        <v>0</v>
      </c>
      <c r="L1904">
        <v>2094</v>
      </c>
    </row>
    <row r="1905" spans="11:12" x14ac:dyDescent="0.2">
      <c r="K1905">
        <v>0</v>
      </c>
      <c r="L1905">
        <v>2095</v>
      </c>
    </row>
    <row r="1906" spans="11:12" x14ac:dyDescent="0.2">
      <c r="K1906">
        <v>0</v>
      </c>
      <c r="L1906">
        <v>2096</v>
      </c>
    </row>
    <row r="1907" spans="11:12" x14ac:dyDescent="0.2">
      <c r="K1907">
        <v>0</v>
      </c>
      <c r="L1907">
        <v>2097</v>
      </c>
    </row>
    <row r="1908" spans="11:12" x14ac:dyDescent="0.2">
      <c r="K1908">
        <v>0</v>
      </c>
      <c r="L1908">
        <v>2098</v>
      </c>
    </row>
    <row r="1909" spans="11:12" x14ac:dyDescent="0.2">
      <c r="K1909">
        <v>0</v>
      </c>
      <c r="L1909">
        <v>2099</v>
      </c>
    </row>
    <row r="1910" spans="11:12" x14ac:dyDescent="0.2">
      <c r="K1910">
        <v>0</v>
      </c>
      <c r="L1910">
        <v>2100</v>
      </c>
    </row>
    <row r="1911" spans="11:12" x14ac:dyDescent="0.2">
      <c r="K1911">
        <v>0</v>
      </c>
      <c r="L1911">
        <v>2101</v>
      </c>
    </row>
    <row r="1912" spans="11:12" x14ac:dyDescent="0.2">
      <c r="K1912">
        <v>0</v>
      </c>
      <c r="L1912">
        <v>2102</v>
      </c>
    </row>
    <row r="1913" spans="11:12" x14ac:dyDescent="0.2">
      <c r="K1913">
        <v>0</v>
      </c>
      <c r="L1913">
        <v>2103</v>
      </c>
    </row>
    <row r="1914" spans="11:12" x14ac:dyDescent="0.2">
      <c r="K1914">
        <v>0</v>
      </c>
      <c r="L1914">
        <v>2104</v>
      </c>
    </row>
    <row r="1915" spans="11:12" x14ac:dyDescent="0.2">
      <c r="K1915">
        <v>0</v>
      </c>
      <c r="L1915">
        <v>2105</v>
      </c>
    </row>
    <row r="1916" spans="11:12" x14ac:dyDescent="0.2">
      <c r="K1916">
        <v>0</v>
      </c>
      <c r="L1916">
        <v>2106</v>
      </c>
    </row>
    <row r="1917" spans="11:12" x14ac:dyDescent="0.2">
      <c r="K1917">
        <v>0</v>
      </c>
      <c r="L1917">
        <v>2107</v>
      </c>
    </row>
    <row r="1918" spans="11:12" x14ac:dyDescent="0.2">
      <c r="K1918">
        <v>0</v>
      </c>
      <c r="L1918">
        <v>2108</v>
      </c>
    </row>
    <row r="1919" spans="11:12" x14ac:dyDescent="0.2">
      <c r="K1919">
        <v>0</v>
      </c>
      <c r="L1919">
        <v>2109</v>
      </c>
    </row>
    <row r="1920" spans="11:12" x14ac:dyDescent="0.2">
      <c r="K1920">
        <v>0</v>
      </c>
      <c r="L1920">
        <v>2110</v>
      </c>
    </row>
    <row r="1921" spans="11:12" x14ac:dyDescent="0.2">
      <c r="K1921">
        <v>0</v>
      </c>
      <c r="L1921">
        <v>2111</v>
      </c>
    </row>
    <row r="1922" spans="11:12" x14ac:dyDescent="0.2">
      <c r="K1922">
        <v>0</v>
      </c>
      <c r="L1922">
        <v>2112</v>
      </c>
    </row>
    <row r="1923" spans="11:12" x14ac:dyDescent="0.2">
      <c r="K1923">
        <v>0</v>
      </c>
      <c r="L1923">
        <v>2113</v>
      </c>
    </row>
    <row r="1924" spans="11:12" x14ac:dyDescent="0.2">
      <c r="K1924">
        <v>0</v>
      </c>
      <c r="L1924">
        <v>2114</v>
      </c>
    </row>
    <row r="1925" spans="11:12" x14ac:dyDescent="0.2">
      <c r="K1925">
        <v>0</v>
      </c>
      <c r="L1925">
        <v>2115</v>
      </c>
    </row>
    <row r="1926" spans="11:12" x14ac:dyDescent="0.2">
      <c r="K1926">
        <v>0</v>
      </c>
      <c r="L1926">
        <v>2116</v>
      </c>
    </row>
    <row r="1927" spans="11:12" x14ac:dyDescent="0.2">
      <c r="K1927">
        <v>0</v>
      </c>
      <c r="L1927">
        <v>2117</v>
      </c>
    </row>
    <row r="1928" spans="11:12" x14ac:dyDescent="0.2">
      <c r="K1928">
        <v>0</v>
      </c>
      <c r="L1928">
        <v>2118</v>
      </c>
    </row>
    <row r="1929" spans="11:12" x14ac:dyDescent="0.2">
      <c r="K1929">
        <v>0</v>
      </c>
      <c r="L1929">
        <v>2119</v>
      </c>
    </row>
    <row r="1930" spans="11:12" x14ac:dyDescent="0.2">
      <c r="K1930">
        <v>0</v>
      </c>
      <c r="L1930">
        <v>2120</v>
      </c>
    </row>
    <row r="1931" spans="11:12" x14ac:dyDescent="0.2">
      <c r="K1931">
        <v>0</v>
      </c>
      <c r="L1931">
        <v>2121</v>
      </c>
    </row>
    <row r="1932" spans="11:12" x14ac:dyDescent="0.2">
      <c r="K1932">
        <v>0</v>
      </c>
      <c r="L1932">
        <v>2122</v>
      </c>
    </row>
    <row r="1933" spans="11:12" x14ac:dyDescent="0.2">
      <c r="K1933">
        <v>0</v>
      </c>
      <c r="L1933">
        <v>2123</v>
      </c>
    </row>
    <row r="1934" spans="11:12" x14ac:dyDescent="0.2">
      <c r="K1934">
        <v>0</v>
      </c>
      <c r="L1934">
        <v>2124</v>
      </c>
    </row>
    <row r="1935" spans="11:12" x14ac:dyDescent="0.2">
      <c r="K1935">
        <v>0</v>
      </c>
      <c r="L1935">
        <v>2125</v>
      </c>
    </row>
    <row r="1936" spans="11:12" x14ac:dyDescent="0.2">
      <c r="K1936">
        <v>0</v>
      </c>
      <c r="L1936">
        <v>2126</v>
      </c>
    </row>
    <row r="1937" spans="11:12" x14ac:dyDescent="0.2">
      <c r="K1937">
        <v>0</v>
      </c>
      <c r="L1937">
        <v>2127</v>
      </c>
    </row>
    <row r="1938" spans="11:12" x14ac:dyDescent="0.2">
      <c r="K1938">
        <v>0</v>
      </c>
      <c r="L1938">
        <v>2128</v>
      </c>
    </row>
    <row r="1939" spans="11:12" x14ac:dyDescent="0.2">
      <c r="K1939">
        <v>0</v>
      </c>
      <c r="L1939">
        <v>2129</v>
      </c>
    </row>
    <row r="1940" spans="11:12" x14ac:dyDescent="0.2">
      <c r="K1940">
        <v>0</v>
      </c>
      <c r="L1940">
        <v>2130</v>
      </c>
    </row>
    <row r="1941" spans="11:12" x14ac:dyDescent="0.2">
      <c r="K1941">
        <v>0</v>
      </c>
      <c r="L1941">
        <v>2131</v>
      </c>
    </row>
    <row r="1942" spans="11:12" x14ac:dyDescent="0.2">
      <c r="K1942">
        <v>0</v>
      </c>
      <c r="L1942">
        <v>2132</v>
      </c>
    </row>
    <row r="1943" spans="11:12" x14ac:dyDescent="0.2">
      <c r="K1943">
        <v>0</v>
      </c>
      <c r="L1943">
        <v>2133</v>
      </c>
    </row>
    <row r="1944" spans="11:12" x14ac:dyDescent="0.2">
      <c r="K1944">
        <v>0</v>
      </c>
      <c r="L1944">
        <v>2134</v>
      </c>
    </row>
    <row r="1945" spans="11:12" x14ac:dyDescent="0.2">
      <c r="K1945">
        <v>0</v>
      </c>
      <c r="L1945">
        <v>2135</v>
      </c>
    </row>
    <row r="1946" spans="11:12" x14ac:dyDescent="0.2">
      <c r="K1946">
        <v>0</v>
      </c>
      <c r="L1946">
        <v>2136</v>
      </c>
    </row>
    <row r="1947" spans="11:12" x14ac:dyDescent="0.2">
      <c r="K1947">
        <v>0</v>
      </c>
      <c r="L1947">
        <v>2137</v>
      </c>
    </row>
    <row r="1948" spans="11:12" x14ac:dyDescent="0.2">
      <c r="K1948">
        <v>0</v>
      </c>
      <c r="L1948">
        <v>2138</v>
      </c>
    </row>
    <row r="1949" spans="11:12" x14ac:dyDescent="0.2">
      <c r="K1949">
        <v>0</v>
      </c>
      <c r="L1949">
        <v>2139</v>
      </c>
    </row>
    <row r="1950" spans="11:12" x14ac:dyDescent="0.2">
      <c r="K1950">
        <v>0</v>
      </c>
      <c r="L1950">
        <v>2140</v>
      </c>
    </row>
    <row r="1951" spans="11:12" x14ac:dyDescent="0.2">
      <c r="K1951">
        <v>0</v>
      </c>
      <c r="L1951">
        <v>2141</v>
      </c>
    </row>
    <row r="1952" spans="11:12" x14ac:dyDescent="0.2">
      <c r="K1952">
        <v>0</v>
      </c>
      <c r="L1952">
        <v>2142</v>
      </c>
    </row>
    <row r="1953" spans="11:12" x14ac:dyDescent="0.2">
      <c r="K1953">
        <v>0</v>
      </c>
      <c r="L1953">
        <v>2143</v>
      </c>
    </row>
    <row r="1954" spans="11:12" x14ac:dyDescent="0.2">
      <c r="K1954">
        <v>0</v>
      </c>
      <c r="L1954">
        <v>2144</v>
      </c>
    </row>
    <row r="1955" spans="11:12" x14ac:dyDescent="0.2">
      <c r="K1955">
        <v>0</v>
      </c>
      <c r="L1955">
        <v>2145</v>
      </c>
    </row>
    <row r="1956" spans="11:12" x14ac:dyDescent="0.2">
      <c r="K1956">
        <v>0</v>
      </c>
      <c r="L1956">
        <v>2146</v>
      </c>
    </row>
    <row r="1957" spans="11:12" x14ac:dyDescent="0.2">
      <c r="K1957">
        <v>0</v>
      </c>
      <c r="L1957">
        <v>2147</v>
      </c>
    </row>
    <row r="1958" spans="11:12" x14ac:dyDescent="0.2">
      <c r="K1958">
        <v>0</v>
      </c>
      <c r="L1958">
        <v>2148</v>
      </c>
    </row>
    <row r="1959" spans="11:12" x14ac:dyDescent="0.2">
      <c r="K1959">
        <v>0</v>
      </c>
      <c r="L1959">
        <v>2149</v>
      </c>
    </row>
    <row r="1960" spans="11:12" x14ac:dyDescent="0.2">
      <c r="K1960">
        <v>0</v>
      </c>
      <c r="L1960">
        <v>2150</v>
      </c>
    </row>
    <row r="1961" spans="11:12" x14ac:dyDescent="0.2">
      <c r="K1961">
        <v>0</v>
      </c>
      <c r="L1961">
        <v>2151</v>
      </c>
    </row>
    <row r="1962" spans="11:12" x14ac:dyDescent="0.2">
      <c r="K1962">
        <v>0</v>
      </c>
      <c r="L1962">
        <v>2152</v>
      </c>
    </row>
    <row r="1963" spans="11:12" x14ac:dyDescent="0.2">
      <c r="K1963">
        <v>0</v>
      </c>
      <c r="L1963">
        <v>2153</v>
      </c>
    </row>
    <row r="1964" spans="11:12" x14ac:dyDescent="0.2">
      <c r="K1964">
        <v>0</v>
      </c>
      <c r="L1964">
        <v>2154</v>
      </c>
    </row>
    <row r="1965" spans="11:12" x14ac:dyDescent="0.2">
      <c r="K1965">
        <v>0</v>
      </c>
      <c r="L1965">
        <v>2155</v>
      </c>
    </row>
    <row r="1966" spans="11:12" x14ac:dyDescent="0.2">
      <c r="K1966">
        <v>0</v>
      </c>
      <c r="L1966">
        <v>2156</v>
      </c>
    </row>
    <row r="1967" spans="11:12" x14ac:dyDescent="0.2">
      <c r="K1967">
        <v>0</v>
      </c>
      <c r="L1967">
        <v>2157</v>
      </c>
    </row>
    <row r="1968" spans="11:12" x14ac:dyDescent="0.2">
      <c r="K1968">
        <v>0</v>
      </c>
      <c r="L1968">
        <v>2158</v>
      </c>
    </row>
    <row r="1969" spans="11:12" x14ac:dyDescent="0.2">
      <c r="K1969">
        <v>0</v>
      </c>
      <c r="L1969">
        <v>2159</v>
      </c>
    </row>
    <row r="1970" spans="11:12" x14ac:dyDescent="0.2">
      <c r="K1970">
        <v>0</v>
      </c>
      <c r="L1970">
        <v>2160</v>
      </c>
    </row>
    <row r="1971" spans="11:12" x14ac:dyDescent="0.2">
      <c r="K1971">
        <v>0</v>
      </c>
      <c r="L1971">
        <v>2161</v>
      </c>
    </row>
    <row r="1972" spans="11:12" x14ac:dyDescent="0.2">
      <c r="K1972">
        <v>0</v>
      </c>
      <c r="L1972">
        <v>2162</v>
      </c>
    </row>
    <row r="1973" spans="11:12" x14ac:dyDescent="0.2">
      <c r="K1973">
        <v>0</v>
      </c>
      <c r="L1973">
        <v>2163</v>
      </c>
    </row>
    <row r="1974" spans="11:12" x14ac:dyDescent="0.2">
      <c r="K1974">
        <v>0</v>
      </c>
      <c r="L1974">
        <v>2164</v>
      </c>
    </row>
    <row r="1975" spans="11:12" x14ac:dyDescent="0.2">
      <c r="K1975">
        <v>0</v>
      </c>
      <c r="L1975">
        <v>2165</v>
      </c>
    </row>
    <row r="1976" spans="11:12" x14ac:dyDescent="0.2">
      <c r="K1976">
        <v>0</v>
      </c>
      <c r="L1976">
        <v>2166</v>
      </c>
    </row>
    <row r="1977" spans="11:12" x14ac:dyDescent="0.2">
      <c r="K1977">
        <v>0</v>
      </c>
      <c r="L1977">
        <v>2167</v>
      </c>
    </row>
    <row r="1978" spans="11:12" x14ac:dyDescent="0.2">
      <c r="K1978">
        <v>0</v>
      </c>
      <c r="L1978">
        <v>2168</v>
      </c>
    </row>
    <row r="1979" spans="11:12" x14ac:dyDescent="0.2">
      <c r="K1979">
        <v>0</v>
      </c>
      <c r="L1979">
        <v>2169</v>
      </c>
    </row>
    <row r="1980" spans="11:12" x14ac:dyDescent="0.2">
      <c r="K1980">
        <v>0</v>
      </c>
      <c r="L1980">
        <v>2170</v>
      </c>
    </row>
    <row r="1981" spans="11:12" x14ac:dyDescent="0.2">
      <c r="K1981">
        <v>0</v>
      </c>
      <c r="L1981">
        <v>2171</v>
      </c>
    </row>
    <row r="1982" spans="11:12" x14ac:dyDescent="0.2">
      <c r="K1982">
        <v>0</v>
      </c>
      <c r="L1982">
        <v>2172</v>
      </c>
    </row>
    <row r="1983" spans="11:12" x14ac:dyDescent="0.2">
      <c r="K1983">
        <v>0</v>
      </c>
      <c r="L1983">
        <v>2173</v>
      </c>
    </row>
    <row r="1984" spans="11:12" x14ac:dyDescent="0.2">
      <c r="K1984">
        <v>0</v>
      </c>
      <c r="L1984">
        <v>2174</v>
      </c>
    </row>
    <row r="1985" spans="11:12" x14ac:dyDescent="0.2">
      <c r="K1985">
        <v>0</v>
      </c>
      <c r="L1985">
        <v>2175</v>
      </c>
    </row>
    <row r="1986" spans="11:12" x14ac:dyDescent="0.2">
      <c r="K1986">
        <v>0</v>
      </c>
      <c r="L1986">
        <v>2176</v>
      </c>
    </row>
    <row r="1987" spans="11:12" x14ac:dyDescent="0.2">
      <c r="K1987">
        <v>0</v>
      </c>
      <c r="L1987">
        <v>2177</v>
      </c>
    </row>
    <row r="1988" spans="11:12" x14ac:dyDescent="0.2">
      <c r="K1988">
        <v>0</v>
      </c>
      <c r="L1988">
        <v>2178</v>
      </c>
    </row>
    <row r="1989" spans="11:12" x14ac:dyDescent="0.2">
      <c r="K1989">
        <v>0</v>
      </c>
      <c r="L1989">
        <v>2179</v>
      </c>
    </row>
    <row r="1990" spans="11:12" x14ac:dyDescent="0.2">
      <c r="K1990">
        <v>0</v>
      </c>
      <c r="L1990">
        <v>2180</v>
      </c>
    </row>
    <row r="1991" spans="11:12" x14ac:dyDescent="0.2">
      <c r="K1991">
        <v>0</v>
      </c>
      <c r="L1991">
        <v>2181</v>
      </c>
    </row>
    <row r="1992" spans="11:12" x14ac:dyDescent="0.2">
      <c r="K1992">
        <v>0</v>
      </c>
      <c r="L1992">
        <v>2182</v>
      </c>
    </row>
    <row r="1993" spans="11:12" x14ac:dyDescent="0.2">
      <c r="K1993">
        <v>0</v>
      </c>
      <c r="L1993">
        <v>2183</v>
      </c>
    </row>
    <row r="1994" spans="11:12" x14ac:dyDescent="0.2">
      <c r="K1994">
        <v>0</v>
      </c>
      <c r="L1994">
        <v>2184</v>
      </c>
    </row>
    <row r="1995" spans="11:12" x14ac:dyDescent="0.2">
      <c r="K1995">
        <v>0</v>
      </c>
      <c r="L1995">
        <v>2185</v>
      </c>
    </row>
    <row r="1996" spans="11:12" x14ac:dyDescent="0.2">
      <c r="K1996">
        <v>0</v>
      </c>
      <c r="L1996">
        <v>2186</v>
      </c>
    </row>
    <row r="1997" spans="11:12" x14ac:dyDescent="0.2">
      <c r="K1997">
        <v>0</v>
      </c>
      <c r="L1997">
        <v>2187</v>
      </c>
    </row>
    <row r="1998" spans="11:12" x14ac:dyDescent="0.2">
      <c r="K1998">
        <v>0</v>
      </c>
      <c r="L1998">
        <v>2188</v>
      </c>
    </row>
    <row r="1999" spans="11:12" x14ac:dyDescent="0.2">
      <c r="K1999">
        <v>0</v>
      </c>
      <c r="L1999">
        <v>2189</v>
      </c>
    </row>
    <row r="2000" spans="11:12" x14ac:dyDescent="0.2">
      <c r="K2000">
        <v>0</v>
      </c>
      <c r="L2000">
        <v>2190</v>
      </c>
    </row>
    <row r="2001" spans="11:12" x14ac:dyDescent="0.2">
      <c r="K2001">
        <v>0</v>
      </c>
      <c r="L2001">
        <v>2191</v>
      </c>
    </row>
    <row r="2002" spans="11:12" x14ac:dyDescent="0.2">
      <c r="K2002">
        <v>0</v>
      </c>
      <c r="L2002">
        <v>2192</v>
      </c>
    </row>
    <row r="2003" spans="11:12" x14ac:dyDescent="0.2">
      <c r="K2003">
        <v>0</v>
      </c>
      <c r="L2003">
        <v>2193</v>
      </c>
    </row>
    <row r="2004" spans="11:12" x14ac:dyDescent="0.2">
      <c r="K2004">
        <v>0</v>
      </c>
      <c r="L2004">
        <v>2194</v>
      </c>
    </row>
    <row r="2005" spans="11:12" x14ac:dyDescent="0.2">
      <c r="K2005">
        <v>0</v>
      </c>
      <c r="L2005">
        <v>2195</v>
      </c>
    </row>
    <row r="2006" spans="11:12" x14ac:dyDescent="0.2">
      <c r="K2006">
        <v>0</v>
      </c>
      <c r="L2006">
        <v>2196</v>
      </c>
    </row>
    <row r="2007" spans="11:12" x14ac:dyDescent="0.2">
      <c r="K2007">
        <v>0</v>
      </c>
      <c r="L2007">
        <v>2197</v>
      </c>
    </row>
    <row r="2008" spans="11:12" x14ac:dyDescent="0.2">
      <c r="K2008">
        <v>0</v>
      </c>
      <c r="L2008">
        <v>2198</v>
      </c>
    </row>
    <row r="2009" spans="11:12" x14ac:dyDescent="0.2">
      <c r="K2009">
        <v>0</v>
      </c>
      <c r="L2009">
        <v>2199</v>
      </c>
    </row>
    <row r="2010" spans="11:12" x14ac:dyDescent="0.2">
      <c r="K2010">
        <v>0</v>
      </c>
      <c r="L2010">
        <v>2200</v>
      </c>
    </row>
    <row r="2011" spans="11:12" x14ac:dyDescent="0.2">
      <c r="K2011">
        <v>0</v>
      </c>
      <c r="L2011">
        <v>2201</v>
      </c>
    </row>
    <row r="2012" spans="11:12" x14ac:dyDescent="0.2">
      <c r="K2012">
        <v>0</v>
      </c>
      <c r="L2012">
        <v>2202</v>
      </c>
    </row>
    <row r="2013" spans="11:12" x14ac:dyDescent="0.2">
      <c r="K2013">
        <v>0</v>
      </c>
      <c r="L2013">
        <v>2203</v>
      </c>
    </row>
    <row r="2014" spans="11:12" x14ac:dyDescent="0.2">
      <c r="K2014">
        <v>0</v>
      </c>
      <c r="L2014">
        <v>2204</v>
      </c>
    </row>
    <row r="2015" spans="11:12" x14ac:dyDescent="0.2">
      <c r="K2015">
        <v>0</v>
      </c>
      <c r="L2015">
        <v>2205</v>
      </c>
    </row>
    <row r="2016" spans="11:12" x14ac:dyDescent="0.2">
      <c r="K2016">
        <v>0</v>
      </c>
      <c r="L2016">
        <v>2206</v>
      </c>
    </row>
    <row r="2017" spans="11:12" x14ac:dyDescent="0.2">
      <c r="K2017">
        <v>0</v>
      </c>
      <c r="L2017">
        <v>2207</v>
      </c>
    </row>
    <row r="2018" spans="11:12" x14ac:dyDescent="0.2">
      <c r="K2018">
        <v>0</v>
      </c>
      <c r="L2018">
        <v>2208</v>
      </c>
    </row>
    <row r="2019" spans="11:12" x14ac:dyDescent="0.2">
      <c r="K2019">
        <v>0</v>
      </c>
      <c r="L2019">
        <v>2209</v>
      </c>
    </row>
    <row r="2020" spans="11:12" x14ac:dyDescent="0.2">
      <c r="K2020">
        <v>0</v>
      </c>
      <c r="L2020">
        <v>2210</v>
      </c>
    </row>
    <row r="2021" spans="11:12" x14ac:dyDescent="0.2">
      <c r="K2021">
        <v>0</v>
      </c>
      <c r="L2021">
        <v>2211</v>
      </c>
    </row>
    <row r="2022" spans="11:12" x14ac:dyDescent="0.2">
      <c r="K2022">
        <v>0</v>
      </c>
      <c r="L2022">
        <v>2212</v>
      </c>
    </row>
    <row r="2023" spans="11:12" x14ac:dyDescent="0.2">
      <c r="K2023">
        <v>0</v>
      </c>
      <c r="L2023">
        <v>2213</v>
      </c>
    </row>
    <row r="2024" spans="11:12" x14ac:dyDescent="0.2">
      <c r="K2024">
        <v>0</v>
      </c>
      <c r="L2024">
        <v>2214</v>
      </c>
    </row>
    <row r="2025" spans="11:12" x14ac:dyDescent="0.2">
      <c r="K2025">
        <v>0</v>
      </c>
      <c r="L2025">
        <v>2215</v>
      </c>
    </row>
    <row r="2026" spans="11:12" x14ac:dyDescent="0.2">
      <c r="K2026">
        <v>0</v>
      </c>
      <c r="L2026">
        <v>2216</v>
      </c>
    </row>
    <row r="2027" spans="11:12" x14ac:dyDescent="0.2">
      <c r="K2027">
        <v>0</v>
      </c>
      <c r="L2027">
        <v>2217</v>
      </c>
    </row>
    <row r="2028" spans="11:12" x14ac:dyDescent="0.2">
      <c r="K2028">
        <v>0</v>
      </c>
      <c r="L2028">
        <v>2218</v>
      </c>
    </row>
    <row r="2029" spans="11:12" x14ac:dyDescent="0.2">
      <c r="K2029">
        <v>0</v>
      </c>
      <c r="L2029">
        <v>2219</v>
      </c>
    </row>
    <row r="2030" spans="11:12" x14ac:dyDescent="0.2">
      <c r="K2030">
        <v>0</v>
      </c>
      <c r="L2030">
        <v>2220</v>
      </c>
    </row>
    <row r="2031" spans="11:12" x14ac:dyDescent="0.2">
      <c r="K2031">
        <v>0</v>
      </c>
      <c r="L2031">
        <v>2221</v>
      </c>
    </row>
    <row r="2032" spans="11:12" x14ac:dyDescent="0.2">
      <c r="K2032">
        <v>0</v>
      </c>
      <c r="L2032">
        <v>2222</v>
      </c>
    </row>
    <row r="2033" spans="11:12" x14ac:dyDescent="0.2">
      <c r="K2033">
        <v>0</v>
      </c>
      <c r="L2033">
        <v>2223</v>
      </c>
    </row>
    <row r="2034" spans="11:12" x14ac:dyDescent="0.2">
      <c r="K2034">
        <v>0</v>
      </c>
      <c r="L2034">
        <v>2224</v>
      </c>
    </row>
    <row r="2035" spans="11:12" x14ac:dyDescent="0.2">
      <c r="K2035">
        <v>0</v>
      </c>
      <c r="L2035">
        <v>2225</v>
      </c>
    </row>
    <row r="2036" spans="11:12" x14ac:dyDescent="0.2">
      <c r="K2036">
        <v>0</v>
      </c>
      <c r="L2036">
        <v>2226</v>
      </c>
    </row>
    <row r="2037" spans="11:12" x14ac:dyDescent="0.2">
      <c r="K2037">
        <v>0</v>
      </c>
      <c r="L2037">
        <v>2227</v>
      </c>
    </row>
    <row r="2038" spans="11:12" x14ac:dyDescent="0.2">
      <c r="K2038">
        <v>0</v>
      </c>
      <c r="L2038">
        <v>2228</v>
      </c>
    </row>
    <row r="2039" spans="11:12" x14ac:dyDescent="0.2">
      <c r="K2039">
        <v>0</v>
      </c>
      <c r="L2039">
        <v>2229</v>
      </c>
    </row>
    <row r="2040" spans="11:12" x14ac:dyDescent="0.2">
      <c r="K2040">
        <v>0</v>
      </c>
      <c r="L2040">
        <v>2230</v>
      </c>
    </row>
    <row r="2041" spans="11:12" x14ac:dyDescent="0.2">
      <c r="K2041">
        <v>0</v>
      </c>
      <c r="L2041">
        <v>2231</v>
      </c>
    </row>
    <row r="2042" spans="11:12" x14ac:dyDescent="0.2">
      <c r="K2042">
        <v>0</v>
      </c>
      <c r="L2042">
        <v>2232</v>
      </c>
    </row>
    <row r="2043" spans="11:12" x14ac:dyDescent="0.2">
      <c r="K2043">
        <v>0</v>
      </c>
      <c r="L2043">
        <v>2233</v>
      </c>
    </row>
    <row r="2044" spans="11:12" x14ac:dyDescent="0.2">
      <c r="K2044">
        <v>0</v>
      </c>
      <c r="L2044">
        <v>2234</v>
      </c>
    </row>
    <row r="2045" spans="11:12" x14ac:dyDescent="0.2">
      <c r="K2045">
        <v>0</v>
      </c>
      <c r="L2045">
        <v>2235</v>
      </c>
    </row>
    <row r="2046" spans="11:12" x14ac:dyDescent="0.2">
      <c r="K2046">
        <v>0</v>
      </c>
      <c r="L2046">
        <v>2236</v>
      </c>
    </row>
    <row r="2047" spans="11:12" x14ac:dyDescent="0.2">
      <c r="K2047">
        <v>0</v>
      </c>
      <c r="L2047">
        <v>2237</v>
      </c>
    </row>
    <row r="2048" spans="11:12" x14ac:dyDescent="0.2">
      <c r="K2048">
        <v>0</v>
      </c>
      <c r="L2048">
        <v>2238</v>
      </c>
    </row>
    <row r="2049" spans="11:12" x14ac:dyDescent="0.2">
      <c r="K2049">
        <v>0</v>
      </c>
      <c r="L2049">
        <v>2239</v>
      </c>
    </row>
    <row r="2050" spans="11:12" x14ac:dyDescent="0.2">
      <c r="K2050">
        <v>0</v>
      </c>
      <c r="L2050">
        <v>2240</v>
      </c>
    </row>
    <row r="2051" spans="11:12" x14ac:dyDescent="0.2">
      <c r="K2051">
        <v>0</v>
      </c>
      <c r="L2051">
        <v>2241</v>
      </c>
    </row>
    <row r="2052" spans="11:12" x14ac:dyDescent="0.2">
      <c r="K2052">
        <v>0</v>
      </c>
      <c r="L2052">
        <v>2242</v>
      </c>
    </row>
    <row r="2053" spans="11:12" x14ac:dyDescent="0.2">
      <c r="K2053">
        <v>0</v>
      </c>
      <c r="L2053">
        <v>2243</v>
      </c>
    </row>
    <row r="2054" spans="11:12" x14ac:dyDescent="0.2">
      <c r="K2054">
        <v>0</v>
      </c>
      <c r="L2054">
        <v>2244</v>
      </c>
    </row>
    <row r="2055" spans="11:12" x14ac:dyDescent="0.2">
      <c r="K2055">
        <v>0</v>
      </c>
      <c r="L2055">
        <v>2245</v>
      </c>
    </row>
    <row r="2056" spans="11:12" x14ac:dyDescent="0.2">
      <c r="K2056">
        <v>0</v>
      </c>
      <c r="L2056">
        <v>2246</v>
      </c>
    </row>
    <row r="2057" spans="11:12" x14ac:dyDescent="0.2">
      <c r="K2057">
        <v>0</v>
      </c>
      <c r="L2057">
        <v>2247</v>
      </c>
    </row>
    <row r="2058" spans="11:12" x14ac:dyDescent="0.2">
      <c r="K2058">
        <v>0</v>
      </c>
      <c r="L2058">
        <v>2248</v>
      </c>
    </row>
    <row r="2059" spans="11:12" x14ac:dyDescent="0.2">
      <c r="K2059">
        <v>0</v>
      </c>
      <c r="L2059">
        <v>2249</v>
      </c>
    </row>
    <row r="2060" spans="11:12" x14ac:dyDescent="0.2">
      <c r="K2060">
        <v>0</v>
      </c>
      <c r="L2060">
        <v>2250</v>
      </c>
    </row>
    <row r="2061" spans="11:12" x14ac:dyDescent="0.2">
      <c r="K2061">
        <v>0</v>
      </c>
      <c r="L2061">
        <v>2251</v>
      </c>
    </row>
    <row r="2062" spans="11:12" x14ac:dyDescent="0.2">
      <c r="K2062">
        <v>0</v>
      </c>
      <c r="L2062">
        <v>2252</v>
      </c>
    </row>
    <row r="2063" spans="11:12" x14ac:dyDescent="0.2">
      <c r="K2063">
        <v>0</v>
      </c>
      <c r="L2063">
        <v>2253</v>
      </c>
    </row>
    <row r="2064" spans="11:12" x14ac:dyDescent="0.2">
      <c r="K2064">
        <v>0</v>
      </c>
      <c r="L2064">
        <v>2254</v>
      </c>
    </row>
    <row r="2065" spans="11:12" x14ac:dyDescent="0.2">
      <c r="K2065">
        <v>0</v>
      </c>
      <c r="L2065">
        <v>2255</v>
      </c>
    </row>
    <row r="2066" spans="11:12" x14ac:dyDescent="0.2">
      <c r="K2066">
        <v>0</v>
      </c>
      <c r="L2066">
        <v>2256</v>
      </c>
    </row>
    <row r="2067" spans="11:12" x14ac:dyDescent="0.2">
      <c r="K2067">
        <v>0</v>
      </c>
      <c r="L2067">
        <v>2257</v>
      </c>
    </row>
    <row r="2068" spans="11:12" x14ac:dyDescent="0.2">
      <c r="K2068">
        <v>0</v>
      </c>
      <c r="L2068">
        <v>2258</v>
      </c>
    </row>
    <row r="2069" spans="11:12" x14ac:dyDescent="0.2">
      <c r="K2069">
        <v>0</v>
      </c>
      <c r="L2069">
        <v>2259</v>
      </c>
    </row>
    <row r="2070" spans="11:12" x14ac:dyDescent="0.2">
      <c r="K2070">
        <v>0</v>
      </c>
      <c r="L2070">
        <v>2260</v>
      </c>
    </row>
    <row r="2071" spans="11:12" x14ac:dyDescent="0.2">
      <c r="K2071">
        <v>0</v>
      </c>
      <c r="L2071">
        <v>2261</v>
      </c>
    </row>
    <row r="2072" spans="11:12" x14ac:dyDescent="0.2">
      <c r="K2072">
        <v>0</v>
      </c>
      <c r="L2072">
        <v>2262</v>
      </c>
    </row>
    <row r="2073" spans="11:12" x14ac:dyDescent="0.2">
      <c r="K2073">
        <v>0</v>
      </c>
      <c r="L2073">
        <v>2263</v>
      </c>
    </row>
    <row r="2074" spans="11:12" x14ac:dyDescent="0.2">
      <c r="K2074">
        <v>0</v>
      </c>
      <c r="L2074">
        <v>2264</v>
      </c>
    </row>
    <row r="2075" spans="11:12" x14ac:dyDescent="0.2">
      <c r="K2075">
        <v>0</v>
      </c>
      <c r="L2075">
        <v>2265</v>
      </c>
    </row>
    <row r="2076" spans="11:12" x14ac:dyDescent="0.2">
      <c r="K2076">
        <v>0</v>
      </c>
      <c r="L2076">
        <v>2266</v>
      </c>
    </row>
    <row r="2077" spans="11:12" x14ac:dyDescent="0.2">
      <c r="K2077">
        <v>0</v>
      </c>
      <c r="L2077">
        <v>2267</v>
      </c>
    </row>
    <row r="2078" spans="11:12" x14ac:dyDescent="0.2">
      <c r="K2078">
        <v>0</v>
      </c>
      <c r="L2078">
        <v>2268</v>
      </c>
    </row>
    <row r="2079" spans="11:12" x14ac:dyDescent="0.2">
      <c r="K2079">
        <v>0</v>
      </c>
      <c r="L2079">
        <v>2269</v>
      </c>
    </row>
    <row r="2080" spans="11:12" x14ac:dyDescent="0.2">
      <c r="K2080">
        <v>0</v>
      </c>
      <c r="L2080">
        <v>2270</v>
      </c>
    </row>
    <row r="2081" spans="11:12" x14ac:dyDescent="0.2">
      <c r="K2081">
        <v>0</v>
      </c>
      <c r="L2081">
        <v>2271</v>
      </c>
    </row>
    <row r="2082" spans="11:12" x14ac:dyDescent="0.2">
      <c r="K2082">
        <v>0</v>
      </c>
      <c r="L2082">
        <v>2272</v>
      </c>
    </row>
    <row r="2083" spans="11:12" x14ac:dyDescent="0.2">
      <c r="K2083">
        <v>0</v>
      </c>
      <c r="L2083">
        <v>2273</v>
      </c>
    </row>
    <row r="2084" spans="11:12" x14ac:dyDescent="0.2">
      <c r="K2084">
        <v>0</v>
      </c>
      <c r="L2084">
        <v>2274</v>
      </c>
    </row>
    <row r="2085" spans="11:12" x14ac:dyDescent="0.2">
      <c r="K2085">
        <v>0</v>
      </c>
      <c r="L2085">
        <v>2275</v>
      </c>
    </row>
    <row r="2086" spans="11:12" x14ac:dyDescent="0.2">
      <c r="K2086">
        <v>0</v>
      </c>
      <c r="L2086">
        <v>2276</v>
      </c>
    </row>
    <row r="2087" spans="11:12" x14ac:dyDescent="0.2">
      <c r="K2087">
        <v>0</v>
      </c>
      <c r="L2087">
        <v>2277</v>
      </c>
    </row>
    <row r="2088" spans="11:12" x14ac:dyDescent="0.2">
      <c r="K2088">
        <v>0</v>
      </c>
      <c r="L2088">
        <v>2278</v>
      </c>
    </row>
    <row r="2089" spans="11:12" x14ac:dyDescent="0.2">
      <c r="K2089">
        <v>0</v>
      </c>
      <c r="L2089">
        <v>2279</v>
      </c>
    </row>
    <row r="2090" spans="11:12" x14ac:dyDescent="0.2">
      <c r="K2090">
        <v>0</v>
      </c>
      <c r="L2090">
        <v>2280</v>
      </c>
    </row>
    <row r="2091" spans="11:12" x14ac:dyDescent="0.2">
      <c r="K2091">
        <v>0</v>
      </c>
      <c r="L2091">
        <v>2281</v>
      </c>
    </row>
    <row r="2092" spans="11:12" x14ac:dyDescent="0.2">
      <c r="K2092">
        <v>0</v>
      </c>
      <c r="L2092">
        <v>2282</v>
      </c>
    </row>
    <row r="2093" spans="11:12" x14ac:dyDescent="0.2">
      <c r="K2093">
        <v>0</v>
      </c>
      <c r="L2093">
        <v>2283</v>
      </c>
    </row>
    <row r="2094" spans="11:12" x14ac:dyDescent="0.2">
      <c r="K2094">
        <v>0</v>
      </c>
      <c r="L2094">
        <v>2284</v>
      </c>
    </row>
    <row r="2095" spans="11:12" x14ac:dyDescent="0.2">
      <c r="K2095">
        <v>0</v>
      </c>
      <c r="L2095">
        <v>2285</v>
      </c>
    </row>
    <row r="2096" spans="11:12" x14ac:dyDescent="0.2">
      <c r="K2096">
        <v>0</v>
      </c>
      <c r="L2096">
        <v>2286</v>
      </c>
    </row>
    <row r="2097" spans="11:12" x14ac:dyDescent="0.2">
      <c r="K2097">
        <v>0</v>
      </c>
      <c r="L2097">
        <v>2287</v>
      </c>
    </row>
    <row r="2098" spans="11:12" x14ac:dyDescent="0.2">
      <c r="K2098">
        <v>0</v>
      </c>
      <c r="L2098">
        <v>2288</v>
      </c>
    </row>
    <row r="2099" spans="11:12" x14ac:dyDescent="0.2">
      <c r="K2099">
        <v>0</v>
      </c>
      <c r="L2099">
        <v>2289</v>
      </c>
    </row>
    <row r="2100" spans="11:12" x14ac:dyDescent="0.2">
      <c r="K2100">
        <v>0</v>
      </c>
      <c r="L2100">
        <v>2290</v>
      </c>
    </row>
    <row r="2101" spans="11:12" x14ac:dyDescent="0.2">
      <c r="K2101">
        <v>0</v>
      </c>
      <c r="L2101">
        <v>2291</v>
      </c>
    </row>
    <row r="2102" spans="11:12" x14ac:dyDescent="0.2">
      <c r="K2102">
        <v>0</v>
      </c>
      <c r="L2102">
        <v>2292</v>
      </c>
    </row>
    <row r="2103" spans="11:12" x14ac:dyDescent="0.2">
      <c r="K2103">
        <v>0</v>
      </c>
      <c r="L2103">
        <v>2293</v>
      </c>
    </row>
    <row r="2104" spans="11:12" x14ac:dyDescent="0.2">
      <c r="K2104">
        <v>0</v>
      </c>
      <c r="L2104">
        <v>2294</v>
      </c>
    </row>
    <row r="2105" spans="11:12" x14ac:dyDescent="0.2">
      <c r="K2105">
        <v>0</v>
      </c>
      <c r="L2105">
        <v>2295</v>
      </c>
    </row>
    <row r="2106" spans="11:12" x14ac:dyDescent="0.2">
      <c r="K2106">
        <v>0</v>
      </c>
      <c r="L2106">
        <v>2296</v>
      </c>
    </row>
    <row r="2107" spans="11:12" x14ac:dyDescent="0.2">
      <c r="K2107">
        <v>0</v>
      </c>
      <c r="L2107">
        <v>2297</v>
      </c>
    </row>
    <row r="2108" spans="11:12" x14ac:dyDescent="0.2">
      <c r="K2108">
        <v>0</v>
      </c>
      <c r="L2108">
        <v>2298</v>
      </c>
    </row>
    <row r="2109" spans="11:12" x14ac:dyDescent="0.2">
      <c r="K2109">
        <v>0</v>
      </c>
      <c r="L2109">
        <v>2299</v>
      </c>
    </row>
    <row r="2110" spans="11:12" x14ac:dyDescent="0.2">
      <c r="K2110">
        <v>0</v>
      </c>
      <c r="L2110">
        <v>2300</v>
      </c>
    </row>
    <row r="2111" spans="11:12" x14ac:dyDescent="0.2">
      <c r="K2111">
        <v>0</v>
      </c>
      <c r="L2111">
        <v>2301</v>
      </c>
    </row>
    <row r="2112" spans="11:12" x14ac:dyDescent="0.2">
      <c r="K2112">
        <v>0</v>
      </c>
      <c r="L2112">
        <v>2302</v>
      </c>
    </row>
    <row r="2113" spans="11:12" x14ac:dyDescent="0.2">
      <c r="K2113">
        <v>0</v>
      </c>
      <c r="L2113">
        <v>2303</v>
      </c>
    </row>
    <row r="2114" spans="11:12" x14ac:dyDescent="0.2">
      <c r="K2114">
        <v>0</v>
      </c>
      <c r="L2114">
        <v>2304</v>
      </c>
    </row>
    <row r="2115" spans="11:12" x14ac:dyDescent="0.2">
      <c r="K2115">
        <v>0</v>
      </c>
      <c r="L2115">
        <v>2305</v>
      </c>
    </row>
    <row r="2116" spans="11:12" x14ac:dyDescent="0.2">
      <c r="K2116">
        <v>0</v>
      </c>
      <c r="L2116">
        <v>2306</v>
      </c>
    </row>
    <row r="2117" spans="11:12" x14ac:dyDescent="0.2">
      <c r="K2117">
        <v>0</v>
      </c>
      <c r="L2117">
        <v>2307</v>
      </c>
    </row>
    <row r="2118" spans="11:12" x14ac:dyDescent="0.2">
      <c r="K2118">
        <v>0</v>
      </c>
      <c r="L2118">
        <v>2308</v>
      </c>
    </row>
    <row r="2119" spans="11:12" x14ac:dyDescent="0.2">
      <c r="K2119">
        <v>0</v>
      </c>
      <c r="L2119">
        <v>2309</v>
      </c>
    </row>
    <row r="2120" spans="11:12" x14ac:dyDescent="0.2">
      <c r="K2120">
        <v>0</v>
      </c>
      <c r="L2120">
        <v>2310</v>
      </c>
    </row>
    <row r="2121" spans="11:12" x14ac:dyDescent="0.2">
      <c r="K2121">
        <v>0</v>
      </c>
      <c r="L2121">
        <v>2311</v>
      </c>
    </row>
    <row r="2122" spans="11:12" x14ac:dyDescent="0.2">
      <c r="K2122">
        <v>0</v>
      </c>
      <c r="L2122">
        <v>2312</v>
      </c>
    </row>
    <row r="2123" spans="11:12" x14ac:dyDescent="0.2">
      <c r="K2123">
        <v>0</v>
      </c>
      <c r="L2123">
        <v>2313</v>
      </c>
    </row>
    <row r="2124" spans="11:12" x14ac:dyDescent="0.2">
      <c r="K2124">
        <v>0</v>
      </c>
      <c r="L2124">
        <v>2314</v>
      </c>
    </row>
    <row r="2125" spans="11:12" x14ac:dyDescent="0.2">
      <c r="K2125">
        <v>0</v>
      </c>
      <c r="L2125">
        <v>2315</v>
      </c>
    </row>
    <row r="2126" spans="11:12" x14ac:dyDescent="0.2">
      <c r="K2126">
        <v>0</v>
      </c>
      <c r="L2126">
        <v>2316</v>
      </c>
    </row>
    <row r="2127" spans="11:12" x14ac:dyDescent="0.2">
      <c r="K2127">
        <v>0</v>
      </c>
      <c r="L2127">
        <v>2317</v>
      </c>
    </row>
    <row r="2128" spans="11:12" x14ac:dyDescent="0.2">
      <c r="K2128">
        <v>0</v>
      </c>
      <c r="L2128">
        <v>2318</v>
      </c>
    </row>
    <row r="2129" spans="11:12" x14ac:dyDescent="0.2">
      <c r="K2129">
        <v>0</v>
      </c>
      <c r="L2129">
        <v>2319</v>
      </c>
    </row>
    <row r="2130" spans="11:12" x14ac:dyDescent="0.2">
      <c r="K2130">
        <v>0</v>
      </c>
      <c r="L2130">
        <v>2320</v>
      </c>
    </row>
    <row r="2131" spans="11:12" x14ac:dyDescent="0.2">
      <c r="K2131">
        <v>0</v>
      </c>
      <c r="L2131">
        <v>2321</v>
      </c>
    </row>
    <row r="2132" spans="11:12" x14ac:dyDescent="0.2">
      <c r="K2132">
        <v>0</v>
      </c>
      <c r="L2132">
        <v>2322</v>
      </c>
    </row>
    <row r="2133" spans="11:12" x14ac:dyDescent="0.2">
      <c r="K2133">
        <v>0</v>
      </c>
      <c r="L2133">
        <v>2323</v>
      </c>
    </row>
    <row r="2134" spans="11:12" x14ac:dyDescent="0.2">
      <c r="K2134">
        <v>0</v>
      </c>
      <c r="L2134">
        <v>2324</v>
      </c>
    </row>
    <row r="2135" spans="11:12" x14ac:dyDescent="0.2">
      <c r="K2135">
        <v>0</v>
      </c>
      <c r="L2135">
        <v>2325</v>
      </c>
    </row>
    <row r="2136" spans="11:12" x14ac:dyDescent="0.2">
      <c r="K2136">
        <v>0</v>
      </c>
      <c r="L2136">
        <v>2326</v>
      </c>
    </row>
    <row r="2137" spans="11:12" x14ac:dyDescent="0.2">
      <c r="K2137">
        <v>0</v>
      </c>
      <c r="L2137">
        <v>2327</v>
      </c>
    </row>
    <row r="2138" spans="11:12" x14ac:dyDescent="0.2">
      <c r="K2138">
        <v>0</v>
      </c>
      <c r="L2138">
        <v>2328</v>
      </c>
    </row>
    <row r="2139" spans="11:12" x14ac:dyDescent="0.2">
      <c r="K2139">
        <v>0</v>
      </c>
      <c r="L2139">
        <v>2329</v>
      </c>
    </row>
    <row r="2140" spans="11:12" x14ac:dyDescent="0.2">
      <c r="K2140">
        <v>0</v>
      </c>
      <c r="L2140">
        <v>2330</v>
      </c>
    </row>
    <row r="2141" spans="11:12" x14ac:dyDescent="0.2">
      <c r="K2141">
        <v>0</v>
      </c>
      <c r="L2141">
        <v>2331</v>
      </c>
    </row>
    <row r="2142" spans="11:12" x14ac:dyDescent="0.2">
      <c r="K2142">
        <v>0</v>
      </c>
      <c r="L2142">
        <v>2332</v>
      </c>
    </row>
    <row r="2143" spans="11:12" x14ac:dyDescent="0.2">
      <c r="K2143">
        <v>0</v>
      </c>
      <c r="L2143">
        <v>2333</v>
      </c>
    </row>
    <row r="2144" spans="11:12" x14ac:dyDescent="0.2">
      <c r="K2144">
        <v>0</v>
      </c>
      <c r="L2144">
        <v>2334</v>
      </c>
    </row>
    <row r="2145" spans="11:12" x14ac:dyDescent="0.2">
      <c r="K2145">
        <v>0</v>
      </c>
      <c r="L2145">
        <v>2335</v>
      </c>
    </row>
    <row r="2146" spans="11:12" x14ac:dyDescent="0.2">
      <c r="K2146">
        <v>0</v>
      </c>
      <c r="L2146">
        <v>2336</v>
      </c>
    </row>
    <row r="2147" spans="11:12" x14ac:dyDescent="0.2">
      <c r="K2147">
        <v>0</v>
      </c>
      <c r="L2147">
        <v>2337</v>
      </c>
    </row>
    <row r="2148" spans="11:12" x14ac:dyDescent="0.2">
      <c r="K2148">
        <v>0</v>
      </c>
      <c r="L2148">
        <v>2338</v>
      </c>
    </row>
    <row r="2149" spans="11:12" x14ac:dyDescent="0.2">
      <c r="K2149">
        <v>0</v>
      </c>
      <c r="L2149">
        <v>2339</v>
      </c>
    </row>
    <row r="2150" spans="11:12" x14ac:dyDescent="0.2">
      <c r="K2150">
        <v>0</v>
      </c>
      <c r="L2150">
        <v>2340</v>
      </c>
    </row>
    <row r="2151" spans="11:12" x14ac:dyDescent="0.2">
      <c r="K2151">
        <v>0</v>
      </c>
      <c r="L2151">
        <v>2341</v>
      </c>
    </row>
    <row r="2152" spans="11:12" x14ac:dyDescent="0.2">
      <c r="K2152">
        <v>0</v>
      </c>
      <c r="L2152">
        <v>2342</v>
      </c>
    </row>
    <row r="2153" spans="11:12" x14ac:dyDescent="0.2">
      <c r="K2153">
        <v>0</v>
      </c>
      <c r="L2153">
        <v>2343</v>
      </c>
    </row>
    <row r="2154" spans="11:12" x14ac:dyDescent="0.2">
      <c r="K2154">
        <v>0</v>
      </c>
      <c r="L2154">
        <v>2344</v>
      </c>
    </row>
    <row r="2155" spans="11:12" x14ac:dyDescent="0.2">
      <c r="K2155">
        <v>0</v>
      </c>
      <c r="L2155">
        <v>2345</v>
      </c>
    </row>
    <row r="2156" spans="11:12" x14ac:dyDescent="0.2">
      <c r="K2156">
        <v>0</v>
      </c>
      <c r="L2156">
        <v>2346</v>
      </c>
    </row>
    <row r="2157" spans="11:12" x14ac:dyDescent="0.2">
      <c r="K2157">
        <v>0</v>
      </c>
      <c r="L2157">
        <v>2347</v>
      </c>
    </row>
    <row r="2158" spans="11:12" x14ac:dyDescent="0.2">
      <c r="K2158">
        <v>0</v>
      </c>
      <c r="L2158">
        <v>2348</v>
      </c>
    </row>
    <row r="2159" spans="11:12" x14ac:dyDescent="0.2">
      <c r="K2159">
        <v>0</v>
      </c>
      <c r="L2159">
        <v>2349</v>
      </c>
    </row>
    <row r="2160" spans="11:12" x14ac:dyDescent="0.2">
      <c r="K2160">
        <v>0</v>
      </c>
      <c r="L2160">
        <v>2350</v>
      </c>
    </row>
    <row r="2161" spans="11:12" x14ac:dyDescent="0.2">
      <c r="K2161">
        <v>0</v>
      </c>
      <c r="L2161">
        <v>2351</v>
      </c>
    </row>
    <row r="2162" spans="11:12" x14ac:dyDescent="0.2">
      <c r="K2162">
        <v>0</v>
      </c>
      <c r="L2162">
        <v>2352</v>
      </c>
    </row>
    <row r="2163" spans="11:12" x14ac:dyDescent="0.2">
      <c r="K2163">
        <v>0</v>
      </c>
      <c r="L2163">
        <v>2353</v>
      </c>
    </row>
    <row r="2164" spans="11:12" x14ac:dyDescent="0.2">
      <c r="K2164">
        <v>0</v>
      </c>
      <c r="L2164">
        <v>2354</v>
      </c>
    </row>
    <row r="2165" spans="11:12" x14ac:dyDescent="0.2">
      <c r="K2165">
        <v>0</v>
      </c>
      <c r="L2165">
        <v>2355</v>
      </c>
    </row>
    <row r="2166" spans="11:12" x14ac:dyDescent="0.2">
      <c r="K2166">
        <v>0</v>
      </c>
      <c r="L2166">
        <v>2356</v>
      </c>
    </row>
    <row r="2167" spans="11:12" x14ac:dyDescent="0.2">
      <c r="K2167">
        <v>0</v>
      </c>
      <c r="L2167">
        <v>2357</v>
      </c>
    </row>
    <row r="2168" spans="11:12" x14ac:dyDescent="0.2">
      <c r="K2168">
        <v>0</v>
      </c>
      <c r="L2168">
        <v>2358</v>
      </c>
    </row>
    <row r="2169" spans="11:12" x14ac:dyDescent="0.2">
      <c r="K2169">
        <v>0</v>
      </c>
      <c r="L2169">
        <v>2359</v>
      </c>
    </row>
    <row r="2170" spans="11:12" x14ac:dyDescent="0.2">
      <c r="K2170">
        <v>0</v>
      </c>
      <c r="L2170">
        <v>2360</v>
      </c>
    </row>
    <row r="2171" spans="11:12" x14ac:dyDescent="0.2">
      <c r="K2171">
        <v>0</v>
      </c>
      <c r="L2171">
        <v>2361</v>
      </c>
    </row>
    <row r="2172" spans="11:12" x14ac:dyDescent="0.2">
      <c r="K2172">
        <v>0</v>
      </c>
      <c r="L2172">
        <v>2362</v>
      </c>
    </row>
    <row r="2173" spans="11:12" x14ac:dyDescent="0.2">
      <c r="K2173">
        <v>0</v>
      </c>
      <c r="L2173">
        <v>2363</v>
      </c>
    </row>
    <row r="2174" spans="11:12" x14ac:dyDescent="0.2">
      <c r="K2174">
        <v>0</v>
      </c>
      <c r="L2174">
        <v>2364</v>
      </c>
    </row>
    <row r="2175" spans="11:12" x14ac:dyDescent="0.2">
      <c r="K2175">
        <v>0</v>
      </c>
      <c r="L2175">
        <v>2365</v>
      </c>
    </row>
    <row r="2176" spans="11:12" x14ac:dyDescent="0.2">
      <c r="K2176">
        <v>0</v>
      </c>
      <c r="L2176">
        <v>2366</v>
      </c>
    </row>
    <row r="2177" spans="11:12" x14ac:dyDescent="0.2">
      <c r="K2177">
        <v>0</v>
      </c>
      <c r="L2177">
        <v>2367</v>
      </c>
    </row>
    <row r="2178" spans="11:12" x14ac:dyDescent="0.2">
      <c r="K2178">
        <v>0</v>
      </c>
      <c r="L2178">
        <v>2368</v>
      </c>
    </row>
    <row r="2179" spans="11:12" x14ac:dyDescent="0.2">
      <c r="K2179">
        <v>0</v>
      </c>
      <c r="L2179">
        <v>2369</v>
      </c>
    </row>
    <row r="2180" spans="11:12" x14ac:dyDescent="0.2">
      <c r="K2180">
        <v>0</v>
      </c>
      <c r="L2180">
        <v>2370</v>
      </c>
    </row>
    <row r="2181" spans="11:12" x14ac:dyDescent="0.2">
      <c r="K2181">
        <v>0</v>
      </c>
      <c r="L2181">
        <v>2371</v>
      </c>
    </row>
    <row r="2182" spans="11:12" x14ac:dyDescent="0.2">
      <c r="K2182">
        <v>0</v>
      </c>
      <c r="L2182">
        <v>2372</v>
      </c>
    </row>
    <row r="2183" spans="11:12" x14ac:dyDescent="0.2">
      <c r="K2183">
        <v>0</v>
      </c>
      <c r="L2183">
        <v>2373</v>
      </c>
    </row>
    <row r="2184" spans="11:12" x14ac:dyDescent="0.2">
      <c r="K2184">
        <v>0</v>
      </c>
      <c r="L2184">
        <v>2374</v>
      </c>
    </row>
    <row r="2185" spans="11:12" x14ac:dyDescent="0.2">
      <c r="K2185">
        <v>0</v>
      </c>
      <c r="L2185">
        <v>2375</v>
      </c>
    </row>
    <row r="2186" spans="11:12" x14ac:dyDescent="0.2">
      <c r="K2186">
        <v>0</v>
      </c>
      <c r="L2186">
        <v>2376</v>
      </c>
    </row>
    <row r="2187" spans="11:12" x14ac:dyDescent="0.2">
      <c r="K2187">
        <v>0</v>
      </c>
      <c r="L2187">
        <v>2377</v>
      </c>
    </row>
    <row r="2188" spans="11:12" x14ac:dyDescent="0.2">
      <c r="K2188">
        <v>0</v>
      </c>
      <c r="L2188">
        <v>2378</v>
      </c>
    </row>
    <row r="2189" spans="11:12" x14ac:dyDescent="0.2">
      <c r="K2189">
        <v>0</v>
      </c>
      <c r="L2189">
        <v>2379</v>
      </c>
    </row>
    <row r="2190" spans="11:12" x14ac:dyDescent="0.2">
      <c r="K2190">
        <v>0</v>
      </c>
      <c r="L2190">
        <v>2380</v>
      </c>
    </row>
    <row r="2191" spans="11:12" x14ac:dyDescent="0.2">
      <c r="K2191">
        <v>0</v>
      </c>
      <c r="L2191">
        <v>2381</v>
      </c>
    </row>
    <row r="2192" spans="11:12" x14ac:dyDescent="0.2">
      <c r="K2192">
        <v>0</v>
      </c>
      <c r="L2192">
        <v>2382</v>
      </c>
    </row>
    <row r="2193" spans="11:12" x14ac:dyDescent="0.2">
      <c r="K2193">
        <v>0</v>
      </c>
      <c r="L2193">
        <v>2383</v>
      </c>
    </row>
    <row r="2194" spans="11:12" x14ac:dyDescent="0.2">
      <c r="K2194">
        <v>0</v>
      </c>
      <c r="L2194">
        <v>2384</v>
      </c>
    </row>
    <row r="2195" spans="11:12" x14ac:dyDescent="0.2">
      <c r="K2195">
        <v>0</v>
      </c>
      <c r="L2195">
        <v>2385</v>
      </c>
    </row>
    <row r="2196" spans="11:12" x14ac:dyDescent="0.2">
      <c r="K2196">
        <v>0</v>
      </c>
      <c r="L2196">
        <v>2386</v>
      </c>
    </row>
    <row r="2197" spans="11:12" x14ac:dyDescent="0.2">
      <c r="K2197">
        <v>0</v>
      </c>
      <c r="L2197">
        <v>2387</v>
      </c>
    </row>
    <row r="2198" spans="11:12" x14ac:dyDescent="0.2">
      <c r="K2198">
        <v>0</v>
      </c>
      <c r="L2198">
        <v>2388</v>
      </c>
    </row>
    <row r="2199" spans="11:12" x14ac:dyDescent="0.2">
      <c r="K2199">
        <v>0</v>
      </c>
      <c r="L2199">
        <v>2389</v>
      </c>
    </row>
    <row r="2200" spans="11:12" x14ac:dyDescent="0.2">
      <c r="K2200">
        <v>0</v>
      </c>
      <c r="L2200">
        <v>2390</v>
      </c>
    </row>
    <row r="2201" spans="11:12" x14ac:dyDescent="0.2">
      <c r="K2201">
        <v>0</v>
      </c>
      <c r="L2201">
        <v>2391</v>
      </c>
    </row>
    <row r="2202" spans="11:12" x14ac:dyDescent="0.2">
      <c r="K2202">
        <v>0</v>
      </c>
      <c r="L2202">
        <v>2392</v>
      </c>
    </row>
    <row r="2203" spans="11:12" x14ac:dyDescent="0.2">
      <c r="K2203">
        <v>0</v>
      </c>
      <c r="L2203">
        <v>2393</v>
      </c>
    </row>
    <row r="2204" spans="11:12" x14ac:dyDescent="0.2">
      <c r="K2204">
        <v>0</v>
      </c>
      <c r="L2204">
        <v>2394</v>
      </c>
    </row>
    <row r="2205" spans="11:12" x14ac:dyDescent="0.2">
      <c r="K2205">
        <v>0</v>
      </c>
      <c r="L2205">
        <v>2395</v>
      </c>
    </row>
    <row r="2206" spans="11:12" x14ac:dyDescent="0.2">
      <c r="K2206">
        <v>0</v>
      </c>
      <c r="L2206">
        <v>2396</v>
      </c>
    </row>
    <row r="2207" spans="11:12" x14ac:dyDescent="0.2">
      <c r="K2207">
        <v>0</v>
      </c>
      <c r="L2207">
        <v>2397</v>
      </c>
    </row>
    <row r="2208" spans="11:12" x14ac:dyDescent="0.2">
      <c r="K2208">
        <v>0</v>
      </c>
      <c r="L2208">
        <v>2398</v>
      </c>
    </row>
    <row r="2209" spans="11:12" x14ac:dyDescent="0.2">
      <c r="K2209">
        <v>0</v>
      </c>
      <c r="L2209">
        <v>2399</v>
      </c>
    </row>
    <row r="2210" spans="11:12" x14ac:dyDescent="0.2">
      <c r="K2210">
        <v>0</v>
      </c>
      <c r="L2210">
        <v>2400</v>
      </c>
    </row>
    <row r="2211" spans="11:12" x14ac:dyDescent="0.2">
      <c r="K2211">
        <v>0</v>
      </c>
      <c r="L2211">
        <v>2401</v>
      </c>
    </row>
    <row r="2212" spans="11:12" x14ac:dyDescent="0.2">
      <c r="K2212">
        <v>0</v>
      </c>
      <c r="L2212">
        <v>2402</v>
      </c>
    </row>
    <row r="2213" spans="11:12" x14ac:dyDescent="0.2">
      <c r="K2213">
        <v>0</v>
      </c>
      <c r="L2213">
        <v>2403</v>
      </c>
    </row>
    <row r="2214" spans="11:12" x14ac:dyDescent="0.2">
      <c r="K2214">
        <v>0</v>
      </c>
      <c r="L2214">
        <v>2404</v>
      </c>
    </row>
    <row r="2215" spans="11:12" x14ac:dyDescent="0.2">
      <c r="K2215">
        <v>0</v>
      </c>
      <c r="L2215">
        <v>2405</v>
      </c>
    </row>
    <row r="2216" spans="11:12" x14ac:dyDescent="0.2">
      <c r="K2216">
        <v>0</v>
      </c>
      <c r="L2216">
        <v>2406</v>
      </c>
    </row>
    <row r="2217" spans="11:12" x14ac:dyDescent="0.2">
      <c r="K2217">
        <v>0</v>
      </c>
      <c r="L2217">
        <v>2407</v>
      </c>
    </row>
    <row r="2218" spans="11:12" x14ac:dyDescent="0.2">
      <c r="K2218">
        <v>0</v>
      </c>
      <c r="L2218">
        <v>2408</v>
      </c>
    </row>
    <row r="2219" spans="11:12" x14ac:dyDescent="0.2">
      <c r="K2219">
        <v>0</v>
      </c>
      <c r="L2219">
        <v>2409</v>
      </c>
    </row>
    <row r="2220" spans="11:12" x14ac:dyDescent="0.2">
      <c r="K2220">
        <v>0</v>
      </c>
      <c r="L2220">
        <v>2410</v>
      </c>
    </row>
    <row r="2221" spans="11:12" x14ac:dyDescent="0.2">
      <c r="K2221">
        <v>0</v>
      </c>
      <c r="L2221">
        <v>2411</v>
      </c>
    </row>
    <row r="2222" spans="11:12" x14ac:dyDescent="0.2">
      <c r="K2222">
        <v>0</v>
      </c>
      <c r="L2222">
        <v>2412</v>
      </c>
    </row>
    <row r="2223" spans="11:12" x14ac:dyDescent="0.2">
      <c r="K2223">
        <v>0</v>
      </c>
      <c r="L2223">
        <v>2413</v>
      </c>
    </row>
    <row r="2224" spans="11:12" x14ac:dyDescent="0.2">
      <c r="K2224">
        <v>0</v>
      </c>
      <c r="L2224">
        <v>2414</v>
      </c>
    </row>
    <row r="2225" spans="11:12" x14ac:dyDescent="0.2">
      <c r="K2225">
        <v>0</v>
      </c>
      <c r="L2225">
        <v>2415</v>
      </c>
    </row>
    <row r="2226" spans="11:12" x14ac:dyDescent="0.2">
      <c r="K2226">
        <v>0</v>
      </c>
      <c r="L2226">
        <v>2416</v>
      </c>
    </row>
    <row r="2227" spans="11:12" x14ac:dyDescent="0.2">
      <c r="K2227">
        <v>0</v>
      </c>
      <c r="L2227">
        <v>2417</v>
      </c>
    </row>
    <row r="2228" spans="11:12" x14ac:dyDescent="0.2">
      <c r="K2228">
        <v>0</v>
      </c>
      <c r="L2228">
        <v>2418</v>
      </c>
    </row>
    <row r="2229" spans="11:12" x14ac:dyDescent="0.2">
      <c r="K2229">
        <v>0</v>
      </c>
      <c r="L2229">
        <v>2419</v>
      </c>
    </row>
    <row r="2230" spans="11:12" x14ac:dyDescent="0.2">
      <c r="K2230">
        <v>0</v>
      </c>
      <c r="L2230">
        <v>2420</v>
      </c>
    </row>
    <row r="2231" spans="11:12" x14ac:dyDescent="0.2">
      <c r="K2231">
        <v>0</v>
      </c>
      <c r="L2231">
        <v>2421</v>
      </c>
    </row>
    <row r="2232" spans="11:12" x14ac:dyDescent="0.2">
      <c r="K2232">
        <v>0</v>
      </c>
      <c r="L2232">
        <v>2422</v>
      </c>
    </row>
    <row r="2233" spans="11:12" x14ac:dyDescent="0.2">
      <c r="K2233">
        <v>0</v>
      </c>
      <c r="L2233">
        <v>2423</v>
      </c>
    </row>
    <row r="2234" spans="11:12" x14ac:dyDescent="0.2">
      <c r="K2234">
        <v>0</v>
      </c>
      <c r="L2234">
        <v>2424</v>
      </c>
    </row>
    <row r="2235" spans="11:12" x14ac:dyDescent="0.2">
      <c r="K2235">
        <v>0</v>
      </c>
      <c r="L2235">
        <v>2425</v>
      </c>
    </row>
    <row r="2236" spans="11:12" x14ac:dyDescent="0.2">
      <c r="K2236">
        <v>0</v>
      </c>
      <c r="L2236">
        <v>2426</v>
      </c>
    </row>
    <row r="2237" spans="11:12" x14ac:dyDescent="0.2">
      <c r="K2237">
        <v>0</v>
      </c>
      <c r="L2237">
        <v>2427</v>
      </c>
    </row>
    <row r="2238" spans="11:12" x14ac:dyDescent="0.2">
      <c r="K2238">
        <v>0</v>
      </c>
      <c r="L2238">
        <v>2428</v>
      </c>
    </row>
    <row r="2239" spans="11:12" x14ac:dyDescent="0.2">
      <c r="K2239">
        <v>0</v>
      </c>
      <c r="L2239">
        <v>2429</v>
      </c>
    </row>
    <row r="2240" spans="11:12" x14ac:dyDescent="0.2">
      <c r="K2240">
        <v>0</v>
      </c>
      <c r="L2240">
        <v>2430</v>
      </c>
    </row>
    <row r="2241" spans="11:12" x14ac:dyDescent="0.2">
      <c r="K2241">
        <v>0</v>
      </c>
      <c r="L2241">
        <v>2431</v>
      </c>
    </row>
    <row r="2242" spans="11:12" x14ac:dyDescent="0.2">
      <c r="K2242">
        <v>0</v>
      </c>
      <c r="L2242">
        <v>2432</v>
      </c>
    </row>
    <row r="2243" spans="11:12" x14ac:dyDescent="0.2">
      <c r="K2243">
        <v>0</v>
      </c>
      <c r="L2243">
        <v>2433</v>
      </c>
    </row>
    <row r="2244" spans="11:12" x14ac:dyDescent="0.2">
      <c r="K2244">
        <v>0</v>
      </c>
      <c r="L2244">
        <v>2434</v>
      </c>
    </row>
    <row r="2245" spans="11:12" x14ac:dyDescent="0.2">
      <c r="K2245">
        <v>0</v>
      </c>
      <c r="L2245">
        <v>2435</v>
      </c>
    </row>
    <row r="2246" spans="11:12" x14ac:dyDescent="0.2">
      <c r="K2246">
        <v>0</v>
      </c>
      <c r="L2246">
        <v>2436</v>
      </c>
    </row>
    <row r="2247" spans="11:12" x14ac:dyDescent="0.2">
      <c r="K2247">
        <v>0</v>
      </c>
      <c r="L2247">
        <v>2437</v>
      </c>
    </row>
    <row r="2248" spans="11:12" x14ac:dyDescent="0.2">
      <c r="K2248">
        <v>0</v>
      </c>
      <c r="L2248">
        <v>2438</v>
      </c>
    </row>
    <row r="2249" spans="11:12" x14ac:dyDescent="0.2">
      <c r="K2249">
        <v>0</v>
      </c>
      <c r="L2249">
        <v>2439</v>
      </c>
    </row>
    <row r="2250" spans="11:12" x14ac:dyDescent="0.2">
      <c r="K2250">
        <v>0</v>
      </c>
      <c r="L2250">
        <v>2440</v>
      </c>
    </row>
    <row r="2251" spans="11:12" x14ac:dyDescent="0.2">
      <c r="K2251">
        <v>0</v>
      </c>
      <c r="L2251">
        <v>2441</v>
      </c>
    </row>
    <row r="2252" spans="11:12" x14ac:dyDescent="0.2">
      <c r="K2252">
        <v>0</v>
      </c>
      <c r="L2252">
        <v>2442</v>
      </c>
    </row>
    <row r="2253" spans="11:12" x14ac:dyDescent="0.2">
      <c r="K2253">
        <v>0</v>
      </c>
      <c r="L2253">
        <v>2443</v>
      </c>
    </row>
    <row r="2254" spans="11:12" x14ac:dyDescent="0.2">
      <c r="K2254">
        <v>0</v>
      </c>
      <c r="L2254">
        <v>2444</v>
      </c>
    </row>
    <row r="2255" spans="11:12" x14ac:dyDescent="0.2">
      <c r="K2255">
        <v>0</v>
      </c>
      <c r="L2255">
        <v>2445</v>
      </c>
    </row>
    <row r="2256" spans="11:12" x14ac:dyDescent="0.2">
      <c r="K2256">
        <v>0</v>
      </c>
      <c r="L2256">
        <v>2446</v>
      </c>
    </row>
    <row r="2257" spans="11:12" x14ac:dyDescent="0.2">
      <c r="K2257">
        <v>0</v>
      </c>
      <c r="L2257">
        <v>2447</v>
      </c>
    </row>
    <row r="2258" spans="11:12" x14ac:dyDescent="0.2">
      <c r="K2258">
        <v>0</v>
      </c>
      <c r="L2258">
        <v>2448</v>
      </c>
    </row>
    <row r="2259" spans="11:12" x14ac:dyDescent="0.2">
      <c r="K2259">
        <v>0</v>
      </c>
      <c r="L2259">
        <v>2449</v>
      </c>
    </row>
    <row r="2260" spans="11:12" x14ac:dyDescent="0.2">
      <c r="K2260">
        <v>0</v>
      </c>
      <c r="L2260">
        <v>2450</v>
      </c>
    </row>
    <row r="2261" spans="11:12" x14ac:dyDescent="0.2">
      <c r="K2261">
        <v>0</v>
      </c>
      <c r="L2261">
        <v>2451</v>
      </c>
    </row>
    <row r="2262" spans="11:12" x14ac:dyDescent="0.2">
      <c r="K2262">
        <v>0</v>
      </c>
      <c r="L2262">
        <v>2452</v>
      </c>
    </row>
    <row r="2263" spans="11:12" x14ac:dyDescent="0.2">
      <c r="K2263">
        <v>0</v>
      </c>
      <c r="L2263">
        <v>2453</v>
      </c>
    </row>
    <row r="2264" spans="11:12" x14ac:dyDescent="0.2">
      <c r="K2264">
        <v>0</v>
      </c>
      <c r="L2264">
        <v>2454</v>
      </c>
    </row>
    <row r="2265" spans="11:12" x14ac:dyDescent="0.2">
      <c r="K2265">
        <v>0</v>
      </c>
      <c r="L2265">
        <v>2455</v>
      </c>
    </row>
    <row r="2266" spans="11:12" x14ac:dyDescent="0.2">
      <c r="K2266">
        <v>0</v>
      </c>
      <c r="L2266">
        <v>2456</v>
      </c>
    </row>
    <row r="2267" spans="11:12" x14ac:dyDescent="0.2">
      <c r="K2267">
        <v>0</v>
      </c>
      <c r="L2267">
        <v>2457</v>
      </c>
    </row>
    <row r="2268" spans="11:12" x14ac:dyDescent="0.2">
      <c r="K2268">
        <v>0</v>
      </c>
      <c r="L2268">
        <v>2458</v>
      </c>
    </row>
    <row r="2269" spans="11:12" x14ac:dyDescent="0.2">
      <c r="K2269">
        <v>0</v>
      </c>
      <c r="L2269">
        <v>2459</v>
      </c>
    </row>
    <row r="2270" spans="11:12" x14ac:dyDescent="0.2">
      <c r="K2270">
        <v>0</v>
      </c>
      <c r="L2270">
        <v>2460</v>
      </c>
    </row>
    <row r="2271" spans="11:12" x14ac:dyDescent="0.2">
      <c r="K2271">
        <v>0</v>
      </c>
      <c r="L2271">
        <v>2461</v>
      </c>
    </row>
    <row r="2272" spans="11:12" x14ac:dyDescent="0.2">
      <c r="K2272">
        <v>0</v>
      </c>
      <c r="L2272">
        <v>2462</v>
      </c>
    </row>
    <row r="2273" spans="11:12" x14ac:dyDescent="0.2">
      <c r="K2273">
        <v>0</v>
      </c>
      <c r="L2273">
        <v>2463</v>
      </c>
    </row>
    <row r="2274" spans="11:12" x14ac:dyDescent="0.2">
      <c r="K2274">
        <v>0</v>
      </c>
      <c r="L2274">
        <v>2464</v>
      </c>
    </row>
    <row r="2275" spans="11:12" x14ac:dyDescent="0.2">
      <c r="K2275">
        <v>0</v>
      </c>
      <c r="L2275">
        <v>2465</v>
      </c>
    </row>
    <row r="2276" spans="11:12" x14ac:dyDescent="0.2">
      <c r="K2276">
        <v>0</v>
      </c>
      <c r="L2276">
        <v>2466</v>
      </c>
    </row>
    <row r="2277" spans="11:12" x14ac:dyDescent="0.2">
      <c r="K2277">
        <v>0</v>
      </c>
      <c r="L2277">
        <v>2467</v>
      </c>
    </row>
    <row r="2278" spans="11:12" x14ac:dyDescent="0.2">
      <c r="K2278">
        <v>0</v>
      </c>
      <c r="L2278">
        <v>2468</v>
      </c>
    </row>
    <row r="2279" spans="11:12" x14ac:dyDescent="0.2">
      <c r="K2279">
        <v>0</v>
      </c>
      <c r="L2279">
        <v>2469</v>
      </c>
    </row>
    <row r="2280" spans="11:12" x14ac:dyDescent="0.2">
      <c r="K2280">
        <v>0</v>
      </c>
      <c r="L2280">
        <v>2470</v>
      </c>
    </row>
    <row r="2281" spans="11:12" x14ac:dyDescent="0.2">
      <c r="K2281">
        <v>0</v>
      </c>
      <c r="L2281">
        <v>2471</v>
      </c>
    </row>
    <row r="2282" spans="11:12" x14ac:dyDescent="0.2">
      <c r="K2282">
        <v>0</v>
      </c>
      <c r="L2282">
        <v>2472</v>
      </c>
    </row>
    <row r="2283" spans="11:12" x14ac:dyDescent="0.2">
      <c r="K2283">
        <v>0</v>
      </c>
      <c r="L2283">
        <v>2473</v>
      </c>
    </row>
    <row r="2284" spans="11:12" x14ac:dyDescent="0.2">
      <c r="K2284">
        <v>0</v>
      </c>
      <c r="L2284">
        <v>2474</v>
      </c>
    </row>
    <row r="2285" spans="11:12" x14ac:dyDescent="0.2">
      <c r="K2285">
        <v>0</v>
      </c>
      <c r="L2285">
        <v>2475</v>
      </c>
    </row>
    <row r="2286" spans="11:12" x14ac:dyDescent="0.2">
      <c r="K2286">
        <v>0</v>
      </c>
      <c r="L2286">
        <v>2476</v>
      </c>
    </row>
    <row r="2287" spans="11:12" x14ac:dyDescent="0.2">
      <c r="K2287">
        <v>0</v>
      </c>
      <c r="L2287">
        <v>2477</v>
      </c>
    </row>
    <row r="2288" spans="11:12" x14ac:dyDescent="0.2">
      <c r="K2288">
        <v>0</v>
      </c>
      <c r="L2288">
        <v>2478</v>
      </c>
    </row>
    <row r="2289" spans="11:12" x14ac:dyDescent="0.2">
      <c r="K2289">
        <v>0</v>
      </c>
      <c r="L2289">
        <v>2479</v>
      </c>
    </row>
    <row r="2290" spans="11:12" x14ac:dyDescent="0.2">
      <c r="K2290">
        <v>0</v>
      </c>
      <c r="L2290">
        <v>2480</v>
      </c>
    </row>
    <row r="2291" spans="11:12" x14ac:dyDescent="0.2">
      <c r="K2291">
        <v>0</v>
      </c>
      <c r="L2291">
        <v>2481</v>
      </c>
    </row>
    <row r="2292" spans="11:12" x14ac:dyDescent="0.2">
      <c r="K2292">
        <v>0</v>
      </c>
      <c r="L2292">
        <v>2482</v>
      </c>
    </row>
    <row r="2293" spans="11:12" x14ac:dyDescent="0.2">
      <c r="K2293">
        <v>0</v>
      </c>
      <c r="L2293">
        <v>2483</v>
      </c>
    </row>
    <row r="2294" spans="11:12" x14ac:dyDescent="0.2">
      <c r="K2294">
        <v>0</v>
      </c>
      <c r="L2294">
        <v>2484</v>
      </c>
    </row>
    <row r="2295" spans="11:12" x14ac:dyDescent="0.2">
      <c r="K2295">
        <v>0</v>
      </c>
      <c r="L2295">
        <v>2485</v>
      </c>
    </row>
    <row r="2296" spans="11:12" x14ac:dyDescent="0.2">
      <c r="K2296">
        <v>0</v>
      </c>
      <c r="L2296">
        <v>2486</v>
      </c>
    </row>
    <row r="2297" spans="11:12" x14ac:dyDescent="0.2">
      <c r="K2297">
        <v>0</v>
      </c>
      <c r="L2297">
        <v>2487</v>
      </c>
    </row>
    <row r="2298" spans="11:12" x14ac:dyDescent="0.2">
      <c r="K2298">
        <v>0</v>
      </c>
      <c r="L2298">
        <v>2488</v>
      </c>
    </row>
    <row r="2299" spans="11:12" x14ac:dyDescent="0.2">
      <c r="K2299">
        <v>0</v>
      </c>
      <c r="L2299">
        <v>2489</v>
      </c>
    </row>
    <row r="2300" spans="11:12" x14ac:dyDescent="0.2">
      <c r="K2300">
        <v>0</v>
      </c>
      <c r="L2300">
        <v>2490</v>
      </c>
    </row>
    <row r="2301" spans="11:12" x14ac:dyDescent="0.2">
      <c r="K2301">
        <v>0</v>
      </c>
      <c r="L2301">
        <v>2491</v>
      </c>
    </row>
    <row r="2302" spans="11:12" x14ac:dyDescent="0.2">
      <c r="K2302">
        <v>0</v>
      </c>
      <c r="L2302">
        <v>2492</v>
      </c>
    </row>
    <row r="2303" spans="11:12" x14ac:dyDescent="0.2">
      <c r="K2303">
        <v>0</v>
      </c>
      <c r="L2303">
        <v>2493</v>
      </c>
    </row>
    <row r="2304" spans="11:12" x14ac:dyDescent="0.2">
      <c r="K2304">
        <v>0</v>
      </c>
      <c r="L2304">
        <v>2494</v>
      </c>
    </row>
    <row r="2305" spans="11:12" x14ac:dyDescent="0.2">
      <c r="K2305">
        <v>0</v>
      </c>
      <c r="L2305">
        <v>2495</v>
      </c>
    </row>
    <row r="2306" spans="11:12" x14ac:dyDescent="0.2">
      <c r="K2306">
        <v>0</v>
      </c>
      <c r="L2306">
        <v>2496</v>
      </c>
    </row>
    <row r="2307" spans="11:12" x14ac:dyDescent="0.2">
      <c r="K2307">
        <v>0</v>
      </c>
      <c r="L2307">
        <v>2497</v>
      </c>
    </row>
    <row r="2308" spans="11:12" x14ac:dyDescent="0.2">
      <c r="K2308">
        <v>0</v>
      </c>
      <c r="L2308">
        <v>2498</v>
      </c>
    </row>
    <row r="2309" spans="11:12" x14ac:dyDescent="0.2">
      <c r="K2309">
        <v>0</v>
      </c>
      <c r="L2309">
        <v>2499</v>
      </c>
    </row>
    <row r="2310" spans="11:12" x14ac:dyDescent="0.2">
      <c r="K2310">
        <v>0</v>
      </c>
      <c r="L2310">
        <v>2500</v>
      </c>
    </row>
    <row r="2311" spans="11:12" x14ac:dyDescent="0.2">
      <c r="K2311">
        <v>0</v>
      </c>
      <c r="L2311">
        <v>2501</v>
      </c>
    </row>
    <row r="2312" spans="11:12" x14ac:dyDescent="0.2">
      <c r="K2312">
        <v>0</v>
      </c>
      <c r="L2312">
        <v>2502</v>
      </c>
    </row>
    <row r="2313" spans="11:12" x14ac:dyDescent="0.2">
      <c r="K2313">
        <v>0</v>
      </c>
      <c r="L2313">
        <v>2503</v>
      </c>
    </row>
    <row r="2314" spans="11:12" x14ac:dyDescent="0.2">
      <c r="K2314">
        <v>0</v>
      </c>
      <c r="L2314">
        <v>2504</v>
      </c>
    </row>
    <row r="2315" spans="11:12" x14ac:dyDescent="0.2">
      <c r="K2315">
        <v>0</v>
      </c>
      <c r="L2315">
        <v>2505</v>
      </c>
    </row>
    <row r="2316" spans="11:12" x14ac:dyDescent="0.2">
      <c r="K2316">
        <v>0</v>
      </c>
      <c r="L2316">
        <v>2506</v>
      </c>
    </row>
    <row r="2317" spans="11:12" x14ac:dyDescent="0.2">
      <c r="K2317">
        <v>0</v>
      </c>
      <c r="L2317">
        <v>2507</v>
      </c>
    </row>
    <row r="2318" spans="11:12" x14ac:dyDescent="0.2">
      <c r="K2318">
        <v>0</v>
      </c>
      <c r="L2318">
        <v>2508</v>
      </c>
    </row>
    <row r="2319" spans="11:12" x14ac:dyDescent="0.2">
      <c r="K2319">
        <v>0</v>
      </c>
      <c r="L2319">
        <v>2509</v>
      </c>
    </row>
    <row r="2320" spans="11:12" x14ac:dyDescent="0.2">
      <c r="K2320">
        <v>0</v>
      </c>
      <c r="L2320">
        <v>2510</v>
      </c>
    </row>
    <row r="2321" spans="11:12" x14ac:dyDescent="0.2">
      <c r="K2321">
        <v>0</v>
      </c>
      <c r="L2321">
        <v>2511</v>
      </c>
    </row>
    <row r="2322" spans="11:12" x14ac:dyDescent="0.2">
      <c r="K2322">
        <v>0</v>
      </c>
      <c r="L2322">
        <v>2512</v>
      </c>
    </row>
    <row r="2323" spans="11:12" x14ac:dyDescent="0.2">
      <c r="K2323">
        <v>0</v>
      </c>
      <c r="L2323">
        <v>2513</v>
      </c>
    </row>
    <row r="2324" spans="11:12" x14ac:dyDescent="0.2">
      <c r="K2324">
        <v>0</v>
      </c>
      <c r="L2324">
        <v>2514</v>
      </c>
    </row>
    <row r="2325" spans="11:12" x14ac:dyDescent="0.2">
      <c r="K2325">
        <v>0</v>
      </c>
      <c r="L2325">
        <v>2515</v>
      </c>
    </row>
    <row r="2326" spans="11:12" x14ac:dyDescent="0.2">
      <c r="K2326">
        <v>0</v>
      </c>
      <c r="L2326">
        <v>2516</v>
      </c>
    </row>
    <row r="2327" spans="11:12" x14ac:dyDescent="0.2">
      <c r="K2327">
        <v>0</v>
      </c>
      <c r="L2327">
        <v>2517</v>
      </c>
    </row>
    <row r="2328" spans="11:12" x14ac:dyDescent="0.2">
      <c r="K2328">
        <v>0</v>
      </c>
      <c r="L2328">
        <v>2518</v>
      </c>
    </row>
    <row r="2329" spans="11:12" x14ac:dyDescent="0.2">
      <c r="K2329">
        <v>0</v>
      </c>
      <c r="L2329">
        <v>2519</v>
      </c>
    </row>
    <row r="2330" spans="11:12" x14ac:dyDescent="0.2">
      <c r="K2330">
        <v>0</v>
      </c>
      <c r="L2330">
        <v>2520</v>
      </c>
    </row>
    <row r="2331" spans="11:12" x14ac:dyDescent="0.2">
      <c r="K2331">
        <v>0</v>
      </c>
      <c r="L2331">
        <v>2521</v>
      </c>
    </row>
    <row r="2332" spans="11:12" x14ac:dyDescent="0.2">
      <c r="K2332">
        <v>0</v>
      </c>
      <c r="L2332">
        <v>2522</v>
      </c>
    </row>
    <row r="2333" spans="11:12" x14ac:dyDescent="0.2">
      <c r="K2333">
        <v>0</v>
      </c>
      <c r="L2333">
        <v>2523</v>
      </c>
    </row>
    <row r="2334" spans="11:12" x14ac:dyDescent="0.2">
      <c r="K2334">
        <v>0</v>
      </c>
      <c r="L2334">
        <v>2524</v>
      </c>
    </row>
    <row r="2335" spans="11:12" x14ac:dyDescent="0.2">
      <c r="K2335">
        <v>0</v>
      </c>
      <c r="L2335">
        <v>2525</v>
      </c>
    </row>
    <row r="2336" spans="11:12" x14ac:dyDescent="0.2">
      <c r="K2336">
        <v>0</v>
      </c>
      <c r="L2336">
        <v>2526</v>
      </c>
    </row>
    <row r="2337" spans="11:12" x14ac:dyDescent="0.2">
      <c r="K2337">
        <v>0</v>
      </c>
      <c r="L2337">
        <v>2527</v>
      </c>
    </row>
    <row r="2338" spans="11:12" x14ac:dyDescent="0.2">
      <c r="K2338">
        <v>0</v>
      </c>
      <c r="L2338">
        <v>2528</v>
      </c>
    </row>
    <row r="2339" spans="11:12" x14ac:dyDescent="0.2">
      <c r="K2339">
        <v>0</v>
      </c>
      <c r="L2339">
        <v>2529</v>
      </c>
    </row>
    <row r="2340" spans="11:12" x14ac:dyDescent="0.2">
      <c r="K2340">
        <v>0</v>
      </c>
      <c r="L2340">
        <v>2530</v>
      </c>
    </row>
    <row r="2341" spans="11:12" x14ac:dyDescent="0.2">
      <c r="K2341">
        <v>0</v>
      </c>
      <c r="L2341">
        <v>2531</v>
      </c>
    </row>
    <row r="2342" spans="11:12" x14ac:dyDescent="0.2">
      <c r="K2342">
        <v>0</v>
      </c>
      <c r="L2342">
        <v>2532</v>
      </c>
    </row>
    <row r="2343" spans="11:12" x14ac:dyDescent="0.2">
      <c r="K2343">
        <v>0</v>
      </c>
      <c r="L2343">
        <v>2533</v>
      </c>
    </row>
    <row r="2344" spans="11:12" x14ac:dyDescent="0.2">
      <c r="K2344">
        <v>0</v>
      </c>
      <c r="L2344">
        <v>2534</v>
      </c>
    </row>
    <row r="2345" spans="11:12" x14ac:dyDescent="0.2">
      <c r="K2345">
        <v>0</v>
      </c>
      <c r="L2345">
        <v>2535</v>
      </c>
    </row>
    <row r="2346" spans="11:12" x14ac:dyDescent="0.2">
      <c r="K2346">
        <v>0</v>
      </c>
      <c r="L2346">
        <v>2536</v>
      </c>
    </row>
    <row r="2347" spans="11:12" x14ac:dyDescent="0.2">
      <c r="K2347">
        <v>0</v>
      </c>
      <c r="L2347">
        <v>2537</v>
      </c>
    </row>
    <row r="2348" spans="11:12" x14ac:dyDescent="0.2">
      <c r="K2348">
        <v>0</v>
      </c>
      <c r="L2348">
        <v>2538</v>
      </c>
    </row>
    <row r="2349" spans="11:12" x14ac:dyDescent="0.2">
      <c r="K2349">
        <v>0</v>
      </c>
      <c r="L2349">
        <v>2539</v>
      </c>
    </row>
    <row r="2350" spans="11:12" x14ac:dyDescent="0.2">
      <c r="K2350">
        <v>0</v>
      </c>
      <c r="L2350">
        <v>2540</v>
      </c>
    </row>
    <row r="2351" spans="11:12" x14ac:dyDescent="0.2">
      <c r="K2351">
        <v>0</v>
      </c>
      <c r="L2351">
        <v>2541</v>
      </c>
    </row>
    <row r="2352" spans="11:12" x14ac:dyDescent="0.2">
      <c r="K2352">
        <v>0</v>
      </c>
      <c r="L2352">
        <v>2542</v>
      </c>
    </row>
    <row r="2353" spans="11:12" x14ac:dyDescent="0.2">
      <c r="K2353">
        <v>0</v>
      </c>
      <c r="L2353">
        <v>2543</v>
      </c>
    </row>
    <row r="2354" spans="11:12" x14ac:dyDescent="0.2">
      <c r="K2354">
        <v>0</v>
      </c>
      <c r="L2354">
        <v>2544</v>
      </c>
    </row>
    <row r="2355" spans="11:12" x14ac:dyDescent="0.2">
      <c r="K2355">
        <v>0</v>
      </c>
      <c r="L2355">
        <v>2545</v>
      </c>
    </row>
    <row r="2356" spans="11:12" x14ac:dyDescent="0.2">
      <c r="K2356">
        <v>0</v>
      </c>
      <c r="L2356">
        <v>2546</v>
      </c>
    </row>
    <row r="2357" spans="11:12" x14ac:dyDescent="0.2">
      <c r="K2357">
        <v>0</v>
      </c>
      <c r="L2357">
        <v>2547</v>
      </c>
    </row>
    <row r="2358" spans="11:12" x14ac:dyDescent="0.2">
      <c r="K2358">
        <v>0</v>
      </c>
      <c r="L2358">
        <v>2548</v>
      </c>
    </row>
    <row r="2359" spans="11:12" x14ac:dyDescent="0.2">
      <c r="K2359">
        <v>0</v>
      </c>
      <c r="L2359">
        <v>2549</v>
      </c>
    </row>
    <row r="2360" spans="11:12" x14ac:dyDescent="0.2">
      <c r="K2360">
        <v>0</v>
      </c>
      <c r="L2360">
        <v>2550</v>
      </c>
    </row>
    <row r="2361" spans="11:12" x14ac:dyDescent="0.2">
      <c r="K2361">
        <v>0</v>
      </c>
      <c r="L2361">
        <v>2551</v>
      </c>
    </row>
    <row r="2362" spans="11:12" x14ac:dyDescent="0.2">
      <c r="K2362">
        <v>0</v>
      </c>
      <c r="L2362">
        <v>2552</v>
      </c>
    </row>
    <row r="2363" spans="11:12" x14ac:dyDescent="0.2">
      <c r="K2363">
        <v>0</v>
      </c>
      <c r="L2363">
        <v>2553</v>
      </c>
    </row>
    <row r="2364" spans="11:12" x14ac:dyDescent="0.2">
      <c r="K2364">
        <v>0</v>
      </c>
      <c r="L2364">
        <v>2554</v>
      </c>
    </row>
    <row r="2365" spans="11:12" x14ac:dyDescent="0.2">
      <c r="K2365">
        <v>0</v>
      </c>
      <c r="L2365">
        <v>2555</v>
      </c>
    </row>
    <row r="2366" spans="11:12" x14ac:dyDescent="0.2">
      <c r="K2366">
        <v>0</v>
      </c>
      <c r="L2366">
        <v>2556</v>
      </c>
    </row>
    <row r="2367" spans="11:12" x14ac:dyDescent="0.2">
      <c r="K2367">
        <v>0</v>
      </c>
      <c r="L2367">
        <v>2557</v>
      </c>
    </row>
    <row r="2368" spans="11:12" x14ac:dyDescent="0.2">
      <c r="K2368">
        <v>0</v>
      </c>
      <c r="L2368">
        <v>2558</v>
      </c>
    </row>
    <row r="2369" spans="11:12" x14ac:dyDescent="0.2">
      <c r="K2369">
        <v>0</v>
      </c>
      <c r="L2369">
        <v>2559</v>
      </c>
    </row>
    <row r="2370" spans="11:12" x14ac:dyDescent="0.2">
      <c r="K2370">
        <v>0</v>
      </c>
      <c r="L2370">
        <v>2560</v>
      </c>
    </row>
    <row r="2371" spans="11:12" x14ac:dyDescent="0.2">
      <c r="K2371">
        <v>0</v>
      </c>
      <c r="L2371">
        <v>2561</v>
      </c>
    </row>
    <row r="2372" spans="11:12" x14ac:dyDescent="0.2">
      <c r="K2372">
        <v>0</v>
      </c>
      <c r="L2372">
        <v>2562</v>
      </c>
    </row>
    <row r="2373" spans="11:12" x14ac:dyDescent="0.2">
      <c r="K2373">
        <v>0</v>
      </c>
      <c r="L2373">
        <v>2563</v>
      </c>
    </row>
    <row r="2374" spans="11:12" x14ac:dyDescent="0.2">
      <c r="K2374">
        <v>0</v>
      </c>
      <c r="L2374">
        <v>2564</v>
      </c>
    </row>
    <row r="2375" spans="11:12" x14ac:dyDescent="0.2">
      <c r="K2375">
        <v>0</v>
      </c>
      <c r="L2375">
        <v>2565</v>
      </c>
    </row>
    <row r="2376" spans="11:12" x14ac:dyDescent="0.2">
      <c r="K2376">
        <v>0</v>
      </c>
      <c r="L2376">
        <v>2566</v>
      </c>
    </row>
    <row r="2377" spans="11:12" x14ac:dyDescent="0.2">
      <c r="K2377">
        <v>0</v>
      </c>
      <c r="L2377">
        <v>2567</v>
      </c>
    </row>
    <row r="2378" spans="11:12" x14ac:dyDescent="0.2">
      <c r="K2378">
        <v>0</v>
      </c>
      <c r="L2378">
        <v>2568</v>
      </c>
    </row>
    <row r="2379" spans="11:12" x14ac:dyDescent="0.2">
      <c r="K2379">
        <v>0</v>
      </c>
      <c r="L2379">
        <v>2569</v>
      </c>
    </row>
    <row r="2380" spans="11:12" x14ac:dyDescent="0.2">
      <c r="K2380">
        <v>0</v>
      </c>
      <c r="L2380">
        <v>2570</v>
      </c>
    </row>
    <row r="2381" spans="11:12" x14ac:dyDescent="0.2">
      <c r="K2381">
        <v>0</v>
      </c>
      <c r="L2381">
        <v>2571</v>
      </c>
    </row>
    <row r="2382" spans="11:12" x14ac:dyDescent="0.2">
      <c r="K2382">
        <v>0</v>
      </c>
      <c r="L2382">
        <v>2572</v>
      </c>
    </row>
    <row r="2383" spans="11:12" x14ac:dyDescent="0.2">
      <c r="K2383">
        <v>0</v>
      </c>
      <c r="L2383">
        <v>2573</v>
      </c>
    </row>
    <row r="2384" spans="11:12" x14ac:dyDescent="0.2">
      <c r="K2384">
        <v>0</v>
      </c>
      <c r="L2384">
        <v>2574</v>
      </c>
    </row>
    <row r="2385" spans="11:12" x14ac:dyDescent="0.2">
      <c r="K2385">
        <v>0</v>
      </c>
      <c r="L2385">
        <v>2575</v>
      </c>
    </row>
    <row r="2386" spans="11:12" x14ac:dyDescent="0.2">
      <c r="K2386">
        <v>0</v>
      </c>
      <c r="L2386">
        <v>2576</v>
      </c>
    </row>
    <row r="2387" spans="11:12" x14ac:dyDescent="0.2">
      <c r="K2387">
        <v>0</v>
      </c>
      <c r="L2387">
        <v>2577</v>
      </c>
    </row>
    <row r="2388" spans="11:12" x14ac:dyDescent="0.2">
      <c r="K2388">
        <v>0</v>
      </c>
      <c r="L2388">
        <v>2578</v>
      </c>
    </row>
    <row r="2389" spans="11:12" x14ac:dyDescent="0.2">
      <c r="K2389">
        <v>0</v>
      </c>
      <c r="L2389">
        <v>2579</v>
      </c>
    </row>
    <row r="2390" spans="11:12" x14ac:dyDescent="0.2">
      <c r="K2390">
        <v>0</v>
      </c>
      <c r="L2390">
        <v>2580</v>
      </c>
    </row>
    <row r="2391" spans="11:12" x14ac:dyDescent="0.2">
      <c r="K2391">
        <v>0</v>
      </c>
      <c r="L2391">
        <v>2581</v>
      </c>
    </row>
    <row r="2392" spans="11:12" x14ac:dyDescent="0.2">
      <c r="K2392">
        <v>0</v>
      </c>
      <c r="L2392">
        <v>2582</v>
      </c>
    </row>
    <row r="2393" spans="11:12" x14ac:dyDescent="0.2">
      <c r="K2393">
        <v>0</v>
      </c>
      <c r="L2393">
        <v>2583</v>
      </c>
    </row>
    <row r="2394" spans="11:12" x14ac:dyDescent="0.2">
      <c r="K2394">
        <v>0</v>
      </c>
      <c r="L2394">
        <v>2584</v>
      </c>
    </row>
    <row r="2395" spans="11:12" x14ac:dyDescent="0.2">
      <c r="K2395">
        <v>0</v>
      </c>
      <c r="L2395">
        <v>2585</v>
      </c>
    </row>
    <row r="2396" spans="11:12" x14ac:dyDescent="0.2">
      <c r="K2396">
        <v>0</v>
      </c>
      <c r="L2396">
        <v>2586</v>
      </c>
    </row>
    <row r="2397" spans="11:12" x14ac:dyDescent="0.2">
      <c r="K2397">
        <v>0</v>
      </c>
      <c r="L2397">
        <v>2587</v>
      </c>
    </row>
    <row r="2398" spans="11:12" x14ac:dyDescent="0.2">
      <c r="K2398">
        <v>0</v>
      </c>
      <c r="L2398">
        <v>2588</v>
      </c>
    </row>
    <row r="2399" spans="11:12" x14ac:dyDescent="0.2">
      <c r="K2399">
        <v>0</v>
      </c>
      <c r="L2399">
        <v>2589</v>
      </c>
    </row>
    <row r="2400" spans="11:12" x14ac:dyDescent="0.2">
      <c r="K2400">
        <v>0</v>
      </c>
      <c r="L2400">
        <v>2590</v>
      </c>
    </row>
    <row r="2401" spans="11:12" x14ac:dyDescent="0.2">
      <c r="K2401">
        <v>0</v>
      </c>
      <c r="L2401">
        <v>2591</v>
      </c>
    </row>
    <row r="2402" spans="11:12" x14ac:dyDescent="0.2">
      <c r="K2402">
        <v>0</v>
      </c>
      <c r="L2402">
        <v>2592</v>
      </c>
    </row>
    <row r="2403" spans="11:12" x14ac:dyDescent="0.2">
      <c r="K2403">
        <v>0</v>
      </c>
      <c r="L2403">
        <v>2593</v>
      </c>
    </row>
    <row r="2404" spans="11:12" x14ac:dyDescent="0.2">
      <c r="K2404">
        <v>0</v>
      </c>
      <c r="L2404">
        <v>2594</v>
      </c>
    </row>
    <row r="2405" spans="11:12" x14ac:dyDescent="0.2">
      <c r="K2405">
        <v>0</v>
      </c>
      <c r="L2405">
        <v>2595</v>
      </c>
    </row>
    <row r="2406" spans="11:12" x14ac:dyDescent="0.2">
      <c r="K2406">
        <v>0</v>
      </c>
      <c r="L2406">
        <v>2596</v>
      </c>
    </row>
    <row r="2407" spans="11:12" x14ac:dyDescent="0.2">
      <c r="K2407">
        <v>0</v>
      </c>
      <c r="L2407">
        <v>2597</v>
      </c>
    </row>
    <row r="2408" spans="11:12" x14ac:dyDescent="0.2">
      <c r="K2408">
        <v>0</v>
      </c>
      <c r="L2408">
        <v>2598</v>
      </c>
    </row>
    <row r="2409" spans="11:12" x14ac:dyDescent="0.2">
      <c r="K2409">
        <v>0</v>
      </c>
      <c r="L2409">
        <v>2599</v>
      </c>
    </row>
    <row r="2410" spans="11:12" x14ac:dyDescent="0.2">
      <c r="K2410">
        <v>0</v>
      </c>
      <c r="L2410">
        <v>2600</v>
      </c>
    </row>
    <row r="2411" spans="11:12" x14ac:dyDescent="0.2">
      <c r="K2411">
        <v>0</v>
      </c>
      <c r="L2411">
        <v>2601</v>
      </c>
    </row>
    <row r="2412" spans="11:12" x14ac:dyDescent="0.2">
      <c r="K2412">
        <v>0</v>
      </c>
      <c r="L2412">
        <v>2602</v>
      </c>
    </row>
    <row r="2413" spans="11:12" x14ac:dyDescent="0.2">
      <c r="K2413">
        <v>0</v>
      </c>
      <c r="L2413">
        <v>2603</v>
      </c>
    </row>
    <row r="2414" spans="11:12" x14ac:dyDescent="0.2">
      <c r="K2414">
        <v>0</v>
      </c>
      <c r="L2414">
        <v>2604</v>
      </c>
    </row>
    <row r="2415" spans="11:12" x14ac:dyDescent="0.2">
      <c r="K2415">
        <v>0</v>
      </c>
      <c r="L2415">
        <v>2605</v>
      </c>
    </row>
    <row r="2416" spans="11:12" x14ac:dyDescent="0.2">
      <c r="K2416">
        <v>0</v>
      </c>
      <c r="L2416">
        <v>2606</v>
      </c>
    </row>
    <row r="2417" spans="11:12" x14ac:dyDescent="0.2">
      <c r="K2417">
        <v>0</v>
      </c>
      <c r="L2417">
        <v>2607</v>
      </c>
    </row>
    <row r="2418" spans="11:12" x14ac:dyDescent="0.2">
      <c r="K2418">
        <v>0</v>
      </c>
      <c r="L2418">
        <v>2608</v>
      </c>
    </row>
    <row r="2419" spans="11:12" x14ac:dyDescent="0.2">
      <c r="K2419">
        <v>0</v>
      </c>
      <c r="L2419">
        <v>2609</v>
      </c>
    </row>
    <row r="2420" spans="11:12" x14ac:dyDescent="0.2">
      <c r="K2420">
        <v>0</v>
      </c>
      <c r="L2420">
        <v>2610</v>
      </c>
    </row>
    <row r="2421" spans="11:12" x14ac:dyDescent="0.2">
      <c r="K2421">
        <v>0</v>
      </c>
      <c r="L2421">
        <v>2611</v>
      </c>
    </row>
    <row r="2422" spans="11:12" x14ac:dyDescent="0.2">
      <c r="K2422">
        <v>0</v>
      </c>
      <c r="L2422">
        <v>2612</v>
      </c>
    </row>
    <row r="2423" spans="11:12" x14ac:dyDescent="0.2">
      <c r="K2423">
        <v>0</v>
      </c>
      <c r="L2423">
        <v>2613</v>
      </c>
    </row>
    <row r="2424" spans="11:12" x14ac:dyDescent="0.2">
      <c r="K2424">
        <v>0</v>
      </c>
      <c r="L2424">
        <v>2614</v>
      </c>
    </row>
    <row r="2425" spans="11:12" x14ac:dyDescent="0.2">
      <c r="K2425">
        <v>0</v>
      </c>
      <c r="L2425">
        <v>2615</v>
      </c>
    </row>
    <row r="2426" spans="11:12" x14ac:dyDescent="0.2">
      <c r="K2426">
        <v>0</v>
      </c>
      <c r="L2426">
        <v>2616</v>
      </c>
    </row>
    <row r="2427" spans="11:12" x14ac:dyDescent="0.2">
      <c r="K2427">
        <v>0</v>
      </c>
      <c r="L2427">
        <v>2617</v>
      </c>
    </row>
    <row r="2428" spans="11:12" x14ac:dyDescent="0.2">
      <c r="K2428">
        <v>0</v>
      </c>
      <c r="L2428">
        <v>2618</v>
      </c>
    </row>
    <row r="2429" spans="11:12" x14ac:dyDescent="0.2">
      <c r="K2429">
        <v>0</v>
      </c>
      <c r="L2429">
        <v>2619</v>
      </c>
    </row>
    <row r="2430" spans="11:12" x14ac:dyDescent="0.2">
      <c r="K2430">
        <v>0</v>
      </c>
      <c r="L2430">
        <v>2620</v>
      </c>
    </row>
    <row r="2431" spans="11:12" x14ac:dyDescent="0.2">
      <c r="K2431">
        <v>0</v>
      </c>
      <c r="L2431">
        <v>2621</v>
      </c>
    </row>
    <row r="2432" spans="11:12" x14ac:dyDescent="0.2">
      <c r="K2432">
        <v>0</v>
      </c>
      <c r="L2432">
        <v>2622</v>
      </c>
    </row>
    <row r="2433" spans="11:12" x14ac:dyDescent="0.2">
      <c r="K2433">
        <v>0</v>
      </c>
      <c r="L2433">
        <v>2623</v>
      </c>
    </row>
    <row r="2434" spans="11:12" x14ac:dyDescent="0.2">
      <c r="K2434">
        <v>0</v>
      </c>
      <c r="L2434">
        <v>2624</v>
      </c>
    </row>
    <row r="2435" spans="11:12" x14ac:dyDescent="0.2">
      <c r="K2435">
        <v>0</v>
      </c>
      <c r="L2435">
        <v>2625</v>
      </c>
    </row>
    <row r="2436" spans="11:12" x14ac:dyDescent="0.2">
      <c r="K2436">
        <v>0</v>
      </c>
      <c r="L2436">
        <v>2626</v>
      </c>
    </row>
    <row r="2437" spans="11:12" x14ac:dyDescent="0.2">
      <c r="K2437">
        <v>0</v>
      </c>
      <c r="L2437">
        <v>2627</v>
      </c>
    </row>
    <row r="2438" spans="11:12" x14ac:dyDescent="0.2">
      <c r="K2438">
        <v>0</v>
      </c>
      <c r="L2438">
        <v>2628</v>
      </c>
    </row>
    <row r="2439" spans="11:12" x14ac:dyDescent="0.2">
      <c r="K2439">
        <v>0</v>
      </c>
      <c r="L2439">
        <v>2629</v>
      </c>
    </row>
    <row r="2440" spans="11:12" x14ac:dyDescent="0.2">
      <c r="K2440">
        <v>0</v>
      </c>
      <c r="L2440">
        <v>2630</v>
      </c>
    </row>
    <row r="2441" spans="11:12" x14ac:dyDescent="0.2">
      <c r="K2441">
        <v>0</v>
      </c>
      <c r="L2441">
        <v>2631</v>
      </c>
    </row>
    <row r="2442" spans="11:12" x14ac:dyDescent="0.2">
      <c r="K2442">
        <v>0</v>
      </c>
      <c r="L2442">
        <v>2632</v>
      </c>
    </row>
    <row r="2443" spans="11:12" x14ac:dyDescent="0.2">
      <c r="K2443">
        <v>0</v>
      </c>
      <c r="L2443">
        <v>2633</v>
      </c>
    </row>
    <row r="2444" spans="11:12" x14ac:dyDescent="0.2">
      <c r="K2444">
        <v>0</v>
      </c>
      <c r="L2444">
        <v>2634</v>
      </c>
    </row>
    <row r="2445" spans="11:12" x14ac:dyDescent="0.2">
      <c r="K2445">
        <v>0</v>
      </c>
      <c r="L2445">
        <v>2635</v>
      </c>
    </row>
    <row r="2446" spans="11:12" x14ac:dyDescent="0.2">
      <c r="K2446">
        <v>0</v>
      </c>
      <c r="L2446">
        <v>2636</v>
      </c>
    </row>
    <row r="2447" spans="11:12" x14ac:dyDescent="0.2">
      <c r="K2447">
        <v>0</v>
      </c>
      <c r="L2447">
        <v>2637</v>
      </c>
    </row>
    <row r="2448" spans="11:12" x14ac:dyDescent="0.2">
      <c r="K2448">
        <v>0</v>
      </c>
      <c r="L2448">
        <v>2638</v>
      </c>
    </row>
    <row r="2449" spans="11:12" x14ac:dyDescent="0.2">
      <c r="K2449">
        <v>0</v>
      </c>
      <c r="L2449">
        <v>2639</v>
      </c>
    </row>
    <row r="2450" spans="11:12" x14ac:dyDescent="0.2">
      <c r="K2450">
        <v>0</v>
      </c>
      <c r="L2450">
        <v>2640</v>
      </c>
    </row>
    <row r="2451" spans="11:12" x14ac:dyDescent="0.2">
      <c r="K2451">
        <v>0</v>
      </c>
      <c r="L2451">
        <v>2641</v>
      </c>
    </row>
    <row r="2452" spans="11:12" x14ac:dyDescent="0.2">
      <c r="K2452">
        <v>0</v>
      </c>
      <c r="L2452">
        <v>2642</v>
      </c>
    </row>
    <row r="2453" spans="11:12" x14ac:dyDescent="0.2">
      <c r="K2453">
        <v>0</v>
      </c>
      <c r="L2453">
        <v>2643</v>
      </c>
    </row>
    <row r="2454" spans="11:12" x14ac:dyDescent="0.2">
      <c r="K2454">
        <v>0</v>
      </c>
      <c r="L2454">
        <v>2644</v>
      </c>
    </row>
    <row r="2455" spans="11:12" x14ac:dyDescent="0.2">
      <c r="K2455">
        <v>0</v>
      </c>
      <c r="L2455">
        <v>2645</v>
      </c>
    </row>
    <row r="2456" spans="11:12" x14ac:dyDescent="0.2">
      <c r="K2456">
        <v>0</v>
      </c>
      <c r="L2456">
        <v>2646</v>
      </c>
    </row>
    <row r="2457" spans="11:12" x14ac:dyDescent="0.2">
      <c r="K2457" t="s">
        <v>2445</v>
      </c>
      <c r="L2457">
        <v>2647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436AA-1C8D-4A7F-AD49-ECBA8F7A1581}">
  <dimension ref="A1"/>
  <sheetViews>
    <sheetView workbookViewId="0"/>
  </sheetViews>
  <sheetFormatPr defaultRowHeight="12.75"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H36"/>
  <sheetViews>
    <sheetView zoomScaleNormal="100" workbookViewId="0"/>
  </sheetViews>
  <sheetFormatPr defaultColWidth="9.42578125" defaultRowHeight="12.75" x14ac:dyDescent="0.2"/>
  <cols>
    <col min="1" max="1" width="12" style="16" customWidth="1"/>
    <col min="2" max="2" width="54.5703125" style="16" customWidth="1"/>
    <col min="3" max="4" width="42.5703125" style="16" customWidth="1"/>
    <col min="5" max="5" width="6.5703125" style="16" customWidth="1"/>
    <col min="6" max="8" width="19.5703125" style="16" customWidth="1"/>
    <col min="9" max="9" width="18.42578125" style="16" customWidth="1"/>
    <col min="10" max="16384" width="9.42578125" style="16"/>
  </cols>
  <sheetData>
    <row r="1" spans="2:8" ht="20.25" x14ac:dyDescent="0.3">
      <c r="B1" s="17" t="s">
        <v>99</v>
      </c>
      <c r="C1" s="15"/>
      <c r="D1" s="15"/>
      <c r="E1" s="15"/>
      <c r="F1" s="15"/>
      <c r="G1" s="15"/>
    </row>
    <row r="2" spans="2:8" ht="15" x14ac:dyDescent="0.25">
      <c r="B2" s="45" t="str">
        <f>Tradingname</f>
        <v>APT PARMELIA PTY LTD</v>
      </c>
      <c r="C2" s="46"/>
    </row>
    <row r="3" spans="2:8" ht="15" x14ac:dyDescent="0.25">
      <c r="B3" s="47" t="s">
        <v>239</v>
      </c>
      <c r="C3" s="48" t="str">
        <f>TEXT(Yearstart,"dd/mm/yyyy")&amp;" to "&amp;TEXT(Yearending,"dd/mm/yyyy")</f>
        <v>01/07/2024 to 30/06/2025</v>
      </c>
    </row>
    <row r="4" spans="2:8" ht="20.25" x14ac:dyDescent="0.3">
      <c r="B4" s="14"/>
    </row>
    <row r="5" spans="2:8" ht="15.75" x14ac:dyDescent="0.25">
      <c r="B5" s="26" t="s">
        <v>183</v>
      </c>
    </row>
    <row r="6" spans="2:8" x14ac:dyDescent="0.2">
      <c r="B6" s="18"/>
      <c r="C6" s="21"/>
      <c r="D6" s="21"/>
      <c r="E6" s="22"/>
      <c r="F6" s="27"/>
      <c r="G6" s="23"/>
      <c r="H6" s="23"/>
    </row>
    <row r="7" spans="2:8" ht="13.5" customHeight="1" x14ac:dyDescent="0.2">
      <c r="B7" s="127" t="s">
        <v>29</v>
      </c>
      <c r="C7" s="90" t="s">
        <v>589</v>
      </c>
    </row>
    <row r="8" spans="2:8" ht="13.5" customHeight="1" x14ac:dyDescent="0.2">
      <c r="B8" s="127" t="s">
        <v>179</v>
      </c>
      <c r="C8" s="340">
        <v>416</v>
      </c>
    </row>
    <row r="9" spans="2:8" ht="13.5" customHeight="1" x14ac:dyDescent="0.2">
      <c r="B9" s="127" t="s">
        <v>30</v>
      </c>
      <c r="C9" s="340">
        <v>12</v>
      </c>
    </row>
    <row r="10" spans="2:8" ht="13.5" customHeight="1" x14ac:dyDescent="0.2">
      <c r="B10" s="127" t="s">
        <v>31</v>
      </c>
      <c r="C10" s="91" t="s">
        <v>561</v>
      </c>
    </row>
    <row r="12" spans="2:8" ht="15.75" x14ac:dyDescent="0.25">
      <c r="B12" s="26" t="s">
        <v>184</v>
      </c>
    </row>
    <row r="14" spans="2:8" x14ac:dyDescent="0.2">
      <c r="B14" s="87" t="s">
        <v>32</v>
      </c>
      <c r="C14" s="88" t="s">
        <v>129</v>
      </c>
      <c r="D14" s="88" t="s">
        <v>43</v>
      </c>
    </row>
    <row r="15" spans="2:8" ht="14.25" x14ac:dyDescent="0.2">
      <c r="B15" s="124" t="s">
        <v>33</v>
      </c>
      <c r="C15" s="125"/>
      <c r="D15" s="126"/>
    </row>
    <row r="16" spans="2:8" x14ac:dyDescent="0.2">
      <c r="B16" s="243" t="s">
        <v>475</v>
      </c>
      <c r="C16" s="92" t="s">
        <v>801</v>
      </c>
      <c r="D16" s="92" t="s">
        <v>497</v>
      </c>
    </row>
    <row r="17" spans="2:4" x14ac:dyDescent="0.2">
      <c r="B17" s="127" t="s">
        <v>34</v>
      </c>
      <c r="C17" s="92" t="s">
        <v>801</v>
      </c>
      <c r="D17" s="92" t="s">
        <v>497</v>
      </c>
    </row>
    <row r="18" spans="2:4" x14ac:dyDescent="0.2">
      <c r="B18" s="127" t="s">
        <v>35</v>
      </c>
      <c r="C18" s="92" t="s">
        <v>801</v>
      </c>
      <c r="D18" s="92" t="s">
        <v>497</v>
      </c>
    </row>
    <row r="19" spans="2:4" ht="14.25" x14ac:dyDescent="0.2">
      <c r="B19" s="124" t="s">
        <v>236</v>
      </c>
      <c r="C19" s="125"/>
      <c r="D19" s="126"/>
    </row>
    <row r="20" spans="2:4" x14ac:dyDescent="0.2">
      <c r="B20" s="243" t="s">
        <v>476</v>
      </c>
      <c r="C20" s="92" t="s">
        <v>497</v>
      </c>
      <c r="D20" s="92" t="s">
        <v>497</v>
      </c>
    </row>
    <row r="21" spans="2:4" x14ac:dyDescent="0.2">
      <c r="B21" s="243" t="s">
        <v>477</v>
      </c>
      <c r="C21" s="92" t="s">
        <v>497</v>
      </c>
      <c r="D21" s="92" t="s">
        <v>497</v>
      </c>
    </row>
    <row r="22" spans="2:4" ht="14.25" x14ac:dyDescent="0.2">
      <c r="B22" s="124" t="s">
        <v>36</v>
      </c>
      <c r="C22" s="125"/>
      <c r="D22" s="126"/>
    </row>
    <row r="23" spans="2:4" x14ac:dyDescent="0.2">
      <c r="B23" s="127" t="s">
        <v>37</v>
      </c>
      <c r="C23" s="92" t="s">
        <v>497</v>
      </c>
      <c r="D23" s="92" t="s">
        <v>497</v>
      </c>
    </row>
    <row r="24" spans="2:4" x14ac:dyDescent="0.2">
      <c r="B24" s="127" t="s">
        <v>38</v>
      </c>
      <c r="C24" s="92" t="s">
        <v>497</v>
      </c>
      <c r="D24" s="92" t="s">
        <v>497</v>
      </c>
    </row>
    <row r="25" spans="2:4" ht="14.25" x14ac:dyDescent="0.2">
      <c r="B25" s="124" t="s">
        <v>39</v>
      </c>
      <c r="C25" s="125"/>
      <c r="D25" s="126"/>
    </row>
    <row r="26" spans="2:4" x14ac:dyDescent="0.2">
      <c r="B26" s="127" t="s">
        <v>40</v>
      </c>
      <c r="C26" s="92" t="s">
        <v>497</v>
      </c>
      <c r="D26" s="92" t="s">
        <v>497</v>
      </c>
    </row>
    <row r="27" spans="2:4" x14ac:dyDescent="0.2">
      <c r="B27" s="127" t="s">
        <v>41</v>
      </c>
      <c r="C27" s="92" t="s">
        <v>801</v>
      </c>
      <c r="D27" s="92" t="s">
        <v>497</v>
      </c>
    </row>
    <row r="28" spans="2:4" ht="14.25" x14ac:dyDescent="0.2">
      <c r="B28" s="124" t="s">
        <v>42</v>
      </c>
      <c r="C28" s="125"/>
      <c r="D28" s="126"/>
    </row>
    <row r="29" spans="2:4" x14ac:dyDescent="0.2">
      <c r="B29" s="49" t="s">
        <v>181</v>
      </c>
      <c r="C29" s="92"/>
      <c r="D29" s="92"/>
    </row>
    <row r="30" spans="2:4" x14ac:dyDescent="0.2">
      <c r="B30" s="49" t="s">
        <v>181</v>
      </c>
      <c r="C30" s="92"/>
      <c r="D30" s="92"/>
    </row>
    <row r="31" spans="2:4" x14ac:dyDescent="0.2">
      <c r="B31" s="49" t="s">
        <v>181</v>
      </c>
      <c r="C31" s="92"/>
      <c r="D31" s="92"/>
    </row>
    <row r="32" spans="2:4" x14ac:dyDescent="0.2">
      <c r="B32" s="49" t="s">
        <v>181</v>
      </c>
      <c r="C32" s="92"/>
      <c r="D32" s="92"/>
    </row>
    <row r="33" spans="2:4" x14ac:dyDescent="0.2">
      <c r="B33" s="49" t="s">
        <v>181</v>
      </c>
      <c r="C33" s="92"/>
      <c r="D33" s="92"/>
    </row>
    <row r="34" spans="2:4" x14ac:dyDescent="0.2">
      <c r="B34" s="49" t="s">
        <v>181</v>
      </c>
      <c r="C34" s="92"/>
      <c r="D34" s="92"/>
    </row>
    <row r="35" spans="2:4" x14ac:dyDescent="0.2">
      <c r="B35" s="49" t="s">
        <v>181</v>
      </c>
      <c r="C35" s="92"/>
      <c r="D35" s="92"/>
    </row>
    <row r="36" spans="2:4" x14ac:dyDescent="0.2">
      <c r="B36" s="49" t="s">
        <v>181</v>
      </c>
      <c r="C36" s="92"/>
      <c r="D36" s="92"/>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29:D36 C23:D24 C16:D18 C20:D21 C26:D27"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sheetPr>
  <dimension ref="B1:G15"/>
  <sheetViews>
    <sheetView zoomScaleNormal="100" workbookViewId="0"/>
  </sheetViews>
  <sheetFormatPr defaultColWidth="9.42578125" defaultRowHeight="12.75" x14ac:dyDescent="0.2"/>
  <cols>
    <col min="1" max="1" width="12" style="16" customWidth="1"/>
    <col min="2" max="2" width="37.5703125" style="16" customWidth="1"/>
    <col min="3" max="3" width="42.5703125" style="16" customWidth="1"/>
    <col min="4" max="4" width="6.5703125" style="16" customWidth="1"/>
    <col min="5" max="7" width="19.5703125" style="16" customWidth="1"/>
    <col min="8" max="8" width="18.42578125" style="16" customWidth="1"/>
    <col min="9" max="16384" width="9.42578125" style="16"/>
  </cols>
  <sheetData>
    <row r="1" spans="2:7" ht="20.25" x14ac:dyDescent="0.3">
      <c r="B1" s="17" t="s">
        <v>93</v>
      </c>
      <c r="C1" s="15"/>
      <c r="D1" s="15"/>
      <c r="E1" s="15"/>
      <c r="F1" s="15"/>
      <c r="G1" s="15"/>
    </row>
    <row r="2" spans="2:7" ht="15" x14ac:dyDescent="0.25">
      <c r="B2" s="45" t="str">
        <f>Tradingname</f>
        <v>APT PARMELIA PTY LTD</v>
      </c>
      <c r="C2" s="46"/>
    </row>
    <row r="3" spans="2:7" ht="15" x14ac:dyDescent="0.25">
      <c r="B3" s="47" t="s">
        <v>239</v>
      </c>
      <c r="C3" s="48" t="str">
        <f>TEXT(Yearstart,"dd/mm/yyyy")&amp;" to "&amp;TEXT(Yearending,"dd/mm/yyyy")</f>
        <v>01/07/2024 to 30/06/2025</v>
      </c>
    </row>
    <row r="4" spans="2:7" ht="14.25" customHeight="1" x14ac:dyDescent="0.3">
      <c r="B4" s="14"/>
    </row>
    <row r="5" spans="2:7" ht="15.75" x14ac:dyDescent="0.25">
      <c r="B5" s="26" t="s">
        <v>223</v>
      </c>
    </row>
    <row r="6" spans="2:7" x14ac:dyDescent="0.2">
      <c r="B6" s="18"/>
      <c r="C6" s="21"/>
      <c r="D6" s="22"/>
      <c r="E6" s="27"/>
      <c r="F6" s="23"/>
      <c r="G6" s="23"/>
    </row>
    <row r="7" spans="2:7" ht="57" customHeight="1" x14ac:dyDescent="0.2">
      <c r="B7" s="87"/>
      <c r="C7" s="93" t="s">
        <v>97</v>
      </c>
    </row>
    <row r="8" spans="2:7" ht="13.5" customHeight="1" x14ac:dyDescent="0.2">
      <c r="B8" s="127" t="s">
        <v>94</v>
      </c>
      <c r="C8" s="273">
        <f>'2. Revenues and expenses'!F43</f>
        <v>31444033.768441115</v>
      </c>
    </row>
    <row r="9" spans="2:7" ht="13.5" customHeight="1" x14ac:dyDescent="0.2">
      <c r="B9" s="127" t="s">
        <v>95</v>
      </c>
      <c r="C9" s="273">
        <f>'3. Statement of pipeline assets'!$D$101</f>
        <v>8789123.6290967241</v>
      </c>
    </row>
    <row r="10" spans="2:7" ht="13.5" customHeight="1" x14ac:dyDescent="0.2">
      <c r="B10" s="127" t="s">
        <v>96</v>
      </c>
      <c r="C10" s="352">
        <f>IFERROR(C8/C9,0)</f>
        <v>3.5776074038080949</v>
      </c>
    </row>
    <row r="12" spans="2:7" ht="12.75" customHeight="1" x14ac:dyDescent="0.2">
      <c r="B12" s="557" t="s">
        <v>2482</v>
      </c>
      <c r="C12" s="557"/>
    </row>
    <row r="13" spans="2:7" x14ac:dyDescent="0.2">
      <c r="B13" s="557"/>
      <c r="C13" s="557"/>
    </row>
    <row r="14" spans="2:7" x14ac:dyDescent="0.2">
      <c r="B14" s="557"/>
      <c r="C14" s="557"/>
    </row>
    <row r="15" spans="2:7" x14ac:dyDescent="0.2">
      <c r="B15" s="557"/>
      <c r="C15" s="557"/>
    </row>
  </sheetData>
  <mergeCells count="1">
    <mergeCell ref="B12:C15"/>
  </mergeCells>
  <pageMargins left="0.75" right="0.75" top="1" bottom="1" header="0.5" footer="0.5"/>
  <pageSetup paperSize="9" scale="59" orientation="landscape" r:id="rId1"/>
  <headerFooter alignWithMargins="0"/>
  <colBreaks count="1" manualBreakCount="1">
    <brk id="4" max="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I44"/>
  <sheetViews>
    <sheetView zoomScaleNormal="100" workbookViewId="0"/>
  </sheetViews>
  <sheetFormatPr defaultColWidth="9.42578125" defaultRowHeight="12.75" x14ac:dyDescent="0.2"/>
  <cols>
    <col min="1" max="1" width="12" style="16" customWidth="1"/>
    <col min="2" max="2" width="19.42578125" style="16" customWidth="1"/>
    <col min="3" max="3" width="55.7109375" style="16" customWidth="1"/>
    <col min="4" max="9" width="20.5703125" style="16" customWidth="1"/>
    <col min="10" max="16384" width="9.42578125" style="16"/>
  </cols>
  <sheetData>
    <row r="1" spans="1:9" ht="20.25" x14ac:dyDescent="0.3">
      <c r="B1" s="562" t="s">
        <v>194</v>
      </c>
      <c r="C1" s="562"/>
      <c r="D1" s="562"/>
      <c r="E1" s="15"/>
      <c r="F1" s="15"/>
      <c r="G1" s="15"/>
      <c r="H1" s="15"/>
      <c r="I1" s="15"/>
    </row>
    <row r="2" spans="1:9" ht="18" customHeight="1" x14ac:dyDescent="0.45">
      <c r="B2" s="45" t="str">
        <f>Tradingname</f>
        <v>APT PARMELIA PTY LTD</v>
      </c>
      <c r="C2" s="46"/>
      <c r="I2" s="41"/>
    </row>
    <row r="3" spans="1:9" ht="15" x14ac:dyDescent="0.25">
      <c r="B3" s="47" t="s">
        <v>239</v>
      </c>
      <c r="C3" s="48" t="str">
        <f>TEXT(Yearstart,"dd/mm/yyyy")&amp;" to "&amp;TEXT(Yearending,"dd/mm/yyyy")</f>
        <v>01/07/2024 to 30/06/2025</v>
      </c>
    </row>
    <row r="4" spans="1:9" ht="12.75" customHeight="1" x14ac:dyDescent="0.3">
      <c r="B4" s="14"/>
      <c r="D4" s="38"/>
      <c r="G4" s="38"/>
    </row>
    <row r="5" spans="1:9" ht="15.75" x14ac:dyDescent="0.2">
      <c r="B5" s="558" t="s">
        <v>224</v>
      </c>
      <c r="C5" s="558"/>
      <c r="D5" s="558"/>
    </row>
    <row r="6" spans="1:9" x14ac:dyDescent="0.2">
      <c r="B6" s="18"/>
      <c r="C6" s="19"/>
      <c r="D6" s="20"/>
      <c r="E6" s="20"/>
      <c r="F6" s="20"/>
      <c r="G6" s="20"/>
      <c r="H6" s="20"/>
      <c r="I6" s="20"/>
    </row>
    <row r="7" spans="1:9" ht="30.75" customHeight="1" x14ac:dyDescent="0.2">
      <c r="B7" s="88"/>
      <c r="C7" s="88"/>
      <c r="D7" s="559" t="s">
        <v>230</v>
      </c>
      <c r="E7" s="560"/>
      <c r="F7" s="561"/>
      <c r="G7" s="559" t="s">
        <v>231</v>
      </c>
      <c r="H7" s="560"/>
      <c r="I7" s="561"/>
    </row>
    <row r="8" spans="1:9" ht="51" customHeight="1" x14ac:dyDescent="0.2">
      <c r="B8" s="87" t="s">
        <v>222</v>
      </c>
      <c r="C8" s="88" t="s">
        <v>18</v>
      </c>
      <c r="D8" s="94" t="s">
        <v>56</v>
      </c>
      <c r="E8" s="94" t="s">
        <v>57</v>
      </c>
      <c r="F8" s="94" t="s">
        <v>24</v>
      </c>
      <c r="G8" s="94" t="s">
        <v>56</v>
      </c>
      <c r="H8" s="94" t="s">
        <v>57</v>
      </c>
      <c r="I8" s="94" t="s">
        <v>24</v>
      </c>
    </row>
    <row r="9" spans="1:9" x14ac:dyDescent="0.2">
      <c r="B9" s="97"/>
      <c r="C9" s="95"/>
      <c r="D9" s="96" t="s">
        <v>182</v>
      </c>
      <c r="E9" s="96" t="s">
        <v>182</v>
      </c>
      <c r="F9" s="96" t="s">
        <v>182</v>
      </c>
      <c r="G9" s="96" t="s">
        <v>182</v>
      </c>
      <c r="H9" s="96" t="s">
        <v>182</v>
      </c>
      <c r="I9" s="96" t="s">
        <v>182</v>
      </c>
    </row>
    <row r="10" spans="1:9" x14ac:dyDescent="0.2">
      <c r="B10" s="151"/>
      <c r="C10" s="129" t="s">
        <v>44</v>
      </c>
      <c r="D10" s="130"/>
      <c r="E10" s="130"/>
      <c r="F10" s="130"/>
      <c r="G10" s="130"/>
      <c r="H10" s="130"/>
      <c r="I10" s="131"/>
    </row>
    <row r="11" spans="1:9" x14ac:dyDescent="0.2">
      <c r="B11" s="369" t="s">
        <v>604</v>
      </c>
      <c r="C11" s="132" t="s">
        <v>128</v>
      </c>
      <c r="D11" s="264">
        <f>'2.1 Revenue by service'!D21</f>
        <v>13303501.059999999</v>
      </c>
      <c r="E11" s="264">
        <f>'2.1 Revenue by service'!E21</f>
        <v>0</v>
      </c>
      <c r="F11" s="264">
        <f t="shared" ref="F11:F16" si="0">SUM(D11:E11)</f>
        <v>13303501.059999999</v>
      </c>
      <c r="G11" s="264">
        <f>'2.1 Revenue by service'!G21</f>
        <v>10300417.969999999</v>
      </c>
      <c r="H11" s="264">
        <f>'2.1 Revenue by service'!H21</f>
        <v>0</v>
      </c>
      <c r="I11" s="264">
        <f>SUM(G11:H11)</f>
        <v>10300417.969999999</v>
      </c>
    </row>
    <row r="12" spans="1:9" x14ac:dyDescent="0.2">
      <c r="A12" s="200"/>
      <c r="B12" s="149"/>
      <c r="C12" s="311" t="s">
        <v>45</v>
      </c>
      <c r="D12" s="264">
        <f>'2.2 Revenue contributions '!C15</f>
        <v>0</v>
      </c>
      <c r="E12" s="264">
        <f>'2.2 Revenue contributions '!D15</f>
        <v>0</v>
      </c>
      <c r="F12" s="264">
        <f t="shared" si="0"/>
        <v>0</v>
      </c>
      <c r="G12" s="265">
        <v>0</v>
      </c>
      <c r="H12" s="265">
        <v>0</v>
      </c>
      <c r="I12" s="264">
        <f>SUM(G12:H12)</f>
        <v>0</v>
      </c>
    </row>
    <row r="13" spans="1:9" x14ac:dyDescent="0.2">
      <c r="A13" s="200"/>
      <c r="B13" s="149"/>
      <c r="C13" s="311" t="s">
        <v>478</v>
      </c>
      <c r="D13" s="264">
        <f>'2.2 Revenue contributions '!D27</f>
        <v>0</v>
      </c>
      <c r="E13" s="264"/>
      <c r="F13" s="264">
        <f t="shared" si="0"/>
        <v>0</v>
      </c>
      <c r="G13" s="265">
        <v>0</v>
      </c>
      <c r="H13" s="264">
        <v>0</v>
      </c>
      <c r="I13" s="264">
        <f>SUM(G13:H13)</f>
        <v>0</v>
      </c>
    </row>
    <row r="14" spans="1:9" x14ac:dyDescent="0.2">
      <c r="B14" s="149"/>
      <c r="C14" s="311" t="s">
        <v>19</v>
      </c>
      <c r="D14" s="265">
        <v>0</v>
      </c>
      <c r="E14" s="265">
        <v>0</v>
      </c>
      <c r="F14" s="264">
        <f t="shared" si="0"/>
        <v>0</v>
      </c>
      <c r="G14" s="265">
        <v>2.049471703458039E-12</v>
      </c>
      <c r="H14" s="265">
        <v>0</v>
      </c>
      <c r="I14" s="264">
        <f>SUM(G14:H14)</f>
        <v>2.049471703458039E-12</v>
      </c>
    </row>
    <row r="15" spans="1:9" x14ac:dyDescent="0.2">
      <c r="B15" s="369" t="s">
        <v>375</v>
      </c>
      <c r="C15" s="132" t="s">
        <v>47</v>
      </c>
      <c r="D15" s="265">
        <v>5571556.1200000001</v>
      </c>
      <c r="E15" s="265">
        <v>0</v>
      </c>
      <c r="F15" s="264">
        <f t="shared" si="0"/>
        <v>5571556.1200000001</v>
      </c>
      <c r="G15" s="265">
        <v>6225655.6399999997</v>
      </c>
      <c r="H15" s="265">
        <v>0</v>
      </c>
      <c r="I15" s="264">
        <f>SUM(G15:H15)</f>
        <v>6225655.6399999997</v>
      </c>
    </row>
    <row r="16" spans="1:9" x14ac:dyDescent="0.2">
      <c r="B16" s="260"/>
      <c r="C16" s="133" t="s">
        <v>46</v>
      </c>
      <c r="D16" s="266">
        <f>SUM(D11:D15)</f>
        <v>18875057.18</v>
      </c>
      <c r="E16" s="266">
        <f>SUM(E11:E15)</f>
        <v>0</v>
      </c>
      <c r="F16" s="266">
        <f t="shared" si="0"/>
        <v>18875057.18</v>
      </c>
      <c r="G16" s="266">
        <f>SUM(G11:G15)</f>
        <v>16526073.609999999</v>
      </c>
      <c r="H16" s="266">
        <f>SUM(H11:H15)</f>
        <v>0</v>
      </c>
      <c r="I16" s="266">
        <f>SUM(I11:I15)</f>
        <v>16526073.609999999</v>
      </c>
    </row>
    <row r="17" spans="1:9" x14ac:dyDescent="0.2">
      <c r="B17" s="261"/>
      <c r="C17" s="129" t="s">
        <v>52</v>
      </c>
      <c r="D17" s="267"/>
      <c r="E17" s="267"/>
      <c r="F17" s="267"/>
      <c r="G17" s="267"/>
      <c r="H17" s="267"/>
      <c r="I17" s="268"/>
    </row>
    <row r="18" spans="1:9" x14ac:dyDescent="0.2">
      <c r="B18" s="262"/>
      <c r="C18" s="132" t="s">
        <v>20</v>
      </c>
      <c r="D18" s="264">
        <f>'2.3 Indirect revenue'!G36</f>
        <v>0</v>
      </c>
      <c r="E18" s="264">
        <f>'2.3 Indirect revenue'!H36</f>
        <v>0</v>
      </c>
      <c r="F18" s="264">
        <f>SUM(D18:E18)</f>
        <v>0</v>
      </c>
      <c r="G18" s="265">
        <v>0</v>
      </c>
      <c r="H18" s="265">
        <v>0</v>
      </c>
      <c r="I18" s="264">
        <f>SUM(G18:H18)</f>
        <v>0</v>
      </c>
    </row>
    <row r="19" spans="1:9" x14ac:dyDescent="0.2">
      <c r="B19" s="260"/>
      <c r="C19" s="133" t="s">
        <v>48</v>
      </c>
      <c r="D19" s="266">
        <f t="shared" ref="D19:I19" si="1">SUM(D18:D18)</f>
        <v>0</v>
      </c>
      <c r="E19" s="266">
        <f t="shared" si="1"/>
        <v>0</v>
      </c>
      <c r="F19" s="266">
        <f t="shared" si="1"/>
        <v>0</v>
      </c>
      <c r="G19" s="266">
        <v>0</v>
      </c>
      <c r="H19" s="266">
        <f t="shared" si="1"/>
        <v>0</v>
      </c>
      <c r="I19" s="266">
        <f t="shared" si="1"/>
        <v>0</v>
      </c>
    </row>
    <row r="20" spans="1:9" x14ac:dyDescent="0.2">
      <c r="B20" s="260"/>
      <c r="C20" s="133" t="s">
        <v>21</v>
      </c>
      <c r="D20" s="266">
        <f t="shared" ref="D20:I20" si="2">D16+D19</f>
        <v>18875057.18</v>
      </c>
      <c r="E20" s="266">
        <f t="shared" si="2"/>
        <v>0</v>
      </c>
      <c r="F20" s="266">
        <f t="shared" si="2"/>
        <v>18875057.18</v>
      </c>
      <c r="G20" s="266">
        <f t="shared" si="2"/>
        <v>16526073.609999999</v>
      </c>
      <c r="H20" s="266">
        <f t="shared" si="2"/>
        <v>0</v>
      </c>
      <c r="I20" s="266">
        <f t="shared" si="2"/>
        <v>16526073.609999999</v>
      </c>
    </row>
    <row r="21" spans="1:9" x14ac:dyDescent="0.2">
      <c r="B21" s="261"/>
      <c r="C21" s="129" t="s">
        <v>58</v>
      </c>
      <c r="D21" s="267"/>
      <c r="E21" s="267"/>
      <c r="F21" s="267"/>
      <c r="G21" s="267"/>
      <c r="H21" s="267"/>
      <c r="I21" s="268"/>
    </row>
    <row r="22" spans="1:9" x14ac:dyDescent="0.2">
      <c r="B22" s="369" t="s">
        <v>605</v>
      </c>
      <c r="C22" s="132" t="s">
        <v>130</v>
      </c>
      <c r="D22" s="265">
        <v>0</v>
      </c>
      <c r="E22" s="265">
        <v>0</v>
      </c>
      <c r="F22" s="264">
        <f t="shared" ref="F22:F29" si="3">SUM(D22:E22)</f>
        <v>0</v>
      </c>
      <c r="G22" s="265">
        <v>-12045.33</v>
      </c>
      <c r="H22" s="265">
        <v>0</v>
      </c>
      <c r="I22" s="264">
        <f t="shared" ref="I22:I27" si="4">SUM(G22:H22)</f>
        <v>-12045.33</v>
      </c>
    </row>
    <row r="23" spans="1:9" x14ac:dyDescent="0.2">
      <c r="B23" s="369" t="s">
        <v>605</v>
      </c>
      <c r="C23" s="132" t="s">
        <v>131</v>
      </c>
      <c r="D23" s="265">
        <v>-5825187.0899999999</v>
      </c>
      <c r="E23" s="265">
        <v>0</v>
      </c>
      <c r="F23" s="264">
        <f t="shared" si="3"/>
        <v>-5825187.0899999999</v>
      </c>
      <c r="G23" s="265">
        <v>-5150752.1815335378</v>
      </c>
      <c r="H23" s="265">
        <v>0</v>
      </c>
      <c r="I23" s="264">
        <f t="shared" si="4"/>
        <v>-5150752.1815335378</v>
      </c>
    </row>
    <row r="24" spans="1:9" x14ac:dyDescent="0.2">
      <c r="B24" s="369" t="s">
        <v>606</v>
      </c>
      <c r="C24" s="132" t="s">
        <v>22</v>
      </c>
      <c r="D24" s="265">
        <v>0</v>
      </c>
      <c r="E24" s="265">
        <v>0</v>
      </c>
      <c r="F24" s="264">
        <f t="shared" si="3"/>
        <v>0</v>
      </c>
      <c r="G24" s="265">
        <v>-64.460000000000036</v>
      </c>
      <c r="H24" s="265">
        <v>0</v>
      </c>
      <c r="I24" s="264">
        <f t="shared" si="4"/>
        <v>-64.460000000000036</v>
      </c>
    </row>
    <row r="25" spans="1:9" x14ac:dyDescent="0.2">
      <c r="B25" s="369" t="s">
        <v>605</v>
      </c>
      <c r="C25" s="132" t="s">
        <v>49</v>
      </c>
      <c r="D25" s="265">
        <v>-145057.97</v>
      </c>
      <c r="E25" s="265">
        <v>0</v>
      </c>
      <c r="F25" s="264">
        <f t="shared" si="3"/>
        <v>-145057.97</v>
      </c>
      <c r="G25" s="265">
        <v>-136020.36000000002</v>
      </c>
      <c r="H25" s="265">
        <v>0</v>
      </c>
      <c r="I25" s="264">
        <f t="shared" si="4"/>
        <v>-136020.36000000002</v>
      </c>
    </row>
    <row r="26" spans="1:9" x14ac:dyDescent="0.2">
      <c r="B26" s="369" t="s">
        <v>605</v>
      </c>
      <c r="C26" s="132" t="s">
        <v>50</v>
      </c>
      <c r="D26" s="265">
        <v>-88517.74</v>
      </c>
      <c r="E26" s="265">
        <v>0</v>
      </c>
      <c r="F26" s="264">
        <f t="shared" si="3"/>
        <v>-88517.74</v>
      </c>
      <c r="G26" s="265">
        <v>-126800</v>
      </c>
      <c r="H26" s="265">
        <v>0</v>
      </c>
      <c r="I26" s="264">
        <f t="shared" si="4"/>
        <v>-126800</v>
      </c>
    </row>
    <row r="27" spans="1:9" x14ac:dyDescent="0.2">
      <c r="B27" s="369" t="s">
        <v>605</v>
      </c>
      <c r="C27" s="132" t="s">
        <v>51</v>
      </c>
      <c r="D27" s="265">
        <v>0</v>
      </c>
      <c r="E27" s="265">
        <v>0</v>
      </c>
      <c r="F27" s="264">
        <f t="shared" si="3"/>
        <v>0</v>
      </c>
      <c r="G27" s="265">
        <v>0</v>
      </c>
      <c r="H27" s="265">
        <v>0</v>
      </c>
      <c r="I27" s="264">
        <f t="shared" si="4"/>
        <v>0</v>
      </c>
    </row>
    <row r="28" spans="1:9" x14ac:dyDescent="0.2">
      <c r="B28" s="369" t="s">
        <v>605</v>
      </c>
      <c r="C28" s="132" t="s">
        <v>64</v>
      </c>
      <c r="D28" s="265">
        <v>-142813.85</v>
      </c>
      <c r="E28" s="265">
        <v>0</v>
      </c>
      <c r="F28" s="264">
        <f>SUM(D28:E28)</f>
        <v>-142813.85</v>
      </c>
      <c r="G28" s="265">
        <v>-49036.729999999996</v>
      </c>
      <c r="H28" s="265">
        <v>0</v>
      </c>
      <c r="I28" s="264">
        <f>SUM(G28:H28)</f>
        <v>-49036.729999999996</v>
      </c>
    </row>
    <row r="29" spans="1:9" x14ac:dyDescent="0.2">
      <c r="B29" s="369" t="s">
        <v>605</v>
      </c>
      <c r="C29" s="134" t="s">
        <v>61</v>
      </c>
      <c r="D29" s="265">
        <v>-1252006.8199999998</v>
      </c>
      <c r="E29" s="265">
        <v>0</v>
      </c>
      <c r="F29" s="264">
        <f t="shared" si="3"/>
        <v>-1252006.8199999998</v>
      </c>
      <c r="G29" s="265">
        <v>-1432356.7800000005</v>
      </c>
      <c r="H29" s="265">
        <v>0</v>
      </c>
      <c r="I29" s="264">
        <f>SUM(G29:H29)</f>
        <v>-1432356.7800000005</v>
      </c>
    </row>
    <row r="30" spans="1:9" x14ac:dyDescent="0.2">
      <c r="B30" s="260"/>
      <c r="C30" s="133" t="s">
        <v>59</v>
      </c>
      <c r="D30" s="266">
        <f t="shared" ref="D30:I30" si="5">SUM(D22:D29)</f>
        <v>-7453583.4699999988</v>
      </c>
      <c r="E30" s="266">
        <f t="shared" si="5"/>
        <v>0</v>
      </c>
      <c r="F30" s="266">
        <f t="shared" si="5"/>
        <v>-7453583.4699999988</v>
      </c>
      <c r="G30" s="266">
        <f t="shared" si="5"/>
        <v>-6907075.8415335389</v>
      </c>
      <c r="H30" s="266">
        <f t="shared" si="5"/>
        <v>0</v>
      </c>
      <c r="I30" s="266">
        <f t="shared" si="5"/>
        <v>-6907075.8415335389</v>
      </c>
    </row>
    <row r="31" spans="1:9" x14ac:dyDescent="0.2">
      <c r="B31" s="261"/>
      <c r="C31" s="129" t="s">
        <v>155</v>
      </c>
      <c r="D31" s="267"/>
      <c r="E31" s="267"/>
      <c r="F31" s="267"/>
      <c r="G31" s="267"/>
      <c r="H31" s="267"/>
      <c r="I31" s="268"/>
    </row>
    <row r="32" spans="1:9" x14ac:dyDescent="0.2">
      <c r="A32" s="200"/>
      <c r="B32" s="149"/>
      <c r="C32" s="132" t="s">
        <v>53</v>
      </c>
      <c r="D32" s="264">
        <f>SUMIF('2.4 Shared costs'!$C$9:$C$35,'2. Revenues and expenses'!$C32,'2.4 Shared costs'!$H$9:$H$35)</f>
        <v>0</v>
      </c>
      <c r="E32" s="264">
        <f>SUMIF('2.4 Shared costs'!$C$9:$C$35,'2. Revenues and expenses'!$C32,'2.4 Shared costs'!$I$9:$I$35)</f>
        <v>0</v>
      </c>
      <c r="F32" s="264">
        <f t="shared" ref="F32:F40" si="6">SUM(D32:E32)</f>
        <v>0</v>
      </c>
      <c r="G32" s="265">
        <v>0</v>
      </c>
      <c r="H32" s="265">
        <v>0</v>
      </c>
      <c r="I32" s="264">
        <f t="shared" ref="I32:I40" si="7">SUM(G32:H32)</f>
        <v>0</v>
      </c>
    </row>
    <row r="33" spans="1:9" x14ac:dyDescent="0.2">
      <c r="B33" s="149"/>
      <c r="C33" s="132" t="s">
        <v>62</v>
      </c>
      <c r="D33" s="264">
        <f>SUMIF('2.4 Shared costs'!$C$9:$C$35,'2. Revenues and expenses'!$C33,'2.4 Shared costs'!$H$9:$H$35)</f>
        <v>0</v>
      </c>
      <c r="E33" s="264">
        <f>SUMIF('2.4 Shared costs'!$C$9:$C$35,'2. Revenues and expenses'!$C33,'2.4 Shared costs'!$I$9:$I$35)</f>
        <v>0</v>
      </c>
      <c r="F33" s="264">
        <f t="shared" si="6"/>
        <v>0</v>
      </c>
      <c r="G33" s="265">
        <v>0</v>
      </c>
      <c r="H33" s="265">
        <v>0</v>
      </c>
      <c r="I33" s="264">
        <f t="shared" si="7"/>
        <v>0</v>
      </c>
    </row>
    <row r="34" spans="1:9" x14ac:dyDescent="0.2">
      <c r="B34" s="149"/>
      <c r="C34" s="132" t="s">
        <v>479</v>
      </c>
      <c r="D34" s="264">
        <f>SUMIF('2.4 Shared costs'!$C$9:$C$35,'2. Revenues and expenses'!$C34,'2.4 Shared costs'!$H$9:$H$35)</f>
        <v>0</v>
      </c>
      <c r="E34" s="264">
        <f>SUMIF('2.4 Shared costs'!$C$9:$C$35,'2. Revenues and expenses'!$C34,'2.4 Shared costs'!$I$9:$I$35)</f>
        <v>0</v>
      </c>
      <c r="F34" s="264">
        <f t="shared" si="6"/>
        <v>0</v>
      </c>
      <c r="G34" s="265">
        <v>0</v>
      </c>
      <c r="H34" s="265">
        <v>0</v>
      </c>
      <c r="I34" s="264">
        <f t="shared" si="7"/>
        <v>0</v>
      </c>
    </row>
    <row r="35" spans="1:9" x14ac:dyDescent="0.2">
      <c r="B35" s="369" t="s">
        <v>606</v>
      </c>
      <c r="C35" s="134" t="s">
        <v>54</v>
      </c>
      <c r="D35" s="264">
        <f>SUMIF('2.4 Shared costs'!$C$9:$C$35,'2. Revenues and expenses'!$C35,'2.4 Shared costs'!$H$9:$H$35)</f>
        <v>0</v>
      </c>
      <c r="E35" s="264">
        <f>SUMIF('2.4 Shared costs'!$C$9:$C$35,'2. Revenues and expenses'!$C35,'2.4 Shared costs'!$I$9:$I$35)</f>
        <v>0</v>
      </c>
      <c r="F35" s="264">
        <f t="shared" si="6"/>
        <v>0</v>
      </c>
      <c r="G35" s="265">
        <v>0</v>
      </c>
      <c r="H35" s="265">
        <v>0</v>
      </c>
      <c r="I35" s="264">
        <f t="shared" si="7"/>
        <v>0</v>
      </c>
    </row>
    <row r="36" spans="1:9" x14ac:dyDescent="0.2">
      <c r="B36" s="149"/>
      <c r="C36" s="134" t="s">
        <v>63</v>
      </c>
      <c r="D36" s="264">
        <f>SUMIF('2.4 Shared costs'!$C$9:$C$35,'2. Revenues and expenses'!$C36,'2.4 Shared costs'!$H$9:$H$35)</f>
        <v>0</v>
      </c>
      <c r="E36" s="264">
        <f>SUMIF('2.4 Shared costs'!$C$9:$C$35,'2. Revenues and expenses'!$C36,'2.4 Shared costs'!$I$9:$I$35)</f>
        <v>0</v>
      </c>
      <c r="F36" s="264">
        <f t="shared" si="6"/>
        <v>0</v>
      </c>
      <c r="G36" s="265">
        <v>0</v>
      </c>
      <c r="H36" s="265">
        <v>0</v>
      </c>
      <c r="I36" s="264">
        <f t="shared" si="7"/>
        <v>0</v>
      </c>
    </row>
    <row r="37" spans="1:9" x14ac:dyDescent="0.2">
      <c r="B37" s="149"/>
      <c r="C37" s="132" t="s">
        <v>132</v>
      </c>
      <c r="D37" s="264">
        <f>SUMIF('2.4 Shared costs'!$C$9:$C$35,'2. Revenues and expenses'!$C37,'2.4 Shared costs'!$H$9:$H$35)</f>
        <v>0</v>
      </c>
      <c r="E37" s="264">
        <f>SUMIF('2.4 Shared costs'!$C$9:$C$35,'2. Revenues and expenses'!$C37,'2.4 Shared costs'!$I$9:$I$35)</f>
        <v>0</v>
      </c>
      <c r="F37" s="264">
        <f t="shared" si="6"/>
        <v>0</v>
      </c>
      <c r="G37" s="265">
        <v>0</v>
      </c>
      <c r="H37" s="265">
        <v>0</v>
      </c>
      <c r="I37" s="264">
        <f t="shared" si="7"/>
        <v>0</v>
      </c>
    </row>
    <row r="38" spans="1:9" x14ac:dyDescent="0.2">
      <c r="B38" s="149"/>
      <c r="C38" s="132" t="s">
        <v>55</v>
      </c>
      <c r="D38" s="264">
        <f>SUMIF('2.4 Shared costs'!$C$9:$C$35,'2. Revenues and expenses'!$C38,'2.4 Shared costs'!$H$9:$H$35)</f>
        <v>0</v>
      </c>
      <c r="E38" s="264">
        <f>SUMIF('2.4 Shared costs'!$C$9:$C$35,'2. Revenues and expenses'!$C38,'2.4 Shared costs'!$I$9:$I$35)</f>
        <v>0</v>
      </c>
      <c r="F38" s="264">
        <f t="shared" si="6"/>
        <v>0</v>
      </c>
      <c r="G38" s="265">
        <v>0</v>
      </c>
      <c r="H38" s="265">
        <v>0</v>
      </c>
      <c r="I38" s="264">
        <f t="shared" si="7"/>
        <v>0</v>
      </c>
    </row>
    <row r="39" spans="1:9" x14ac:dyDescent="0.2">
      <c r="B39" s="369" t="s">
        <v>607</v>
      </c>
      <c r="C39" s="132" t="s">
        <v>480</v>
      </c>
      <c r="D39" s="264">
        <f>SUMIF('2.4 Shared costs'!$C$9:$C$35,'2. Revenues and expenses'!$C39,'2.4 Shared costs'!$H$9:$H$35)</f>
        <v>21949205.176801976</v>
      </c>
      <c r="E39" s="264">
        <f>SUMIF('2.4 Shared costs'!$C$9:$C$35,'2. Revenues and expenses'!$C39,'2.4 Shared costs'!$I$9:$I$35)</f>
        <v>0</v>
      </c>
      <c r="F39" s="264">
        <f t="shared" si="6"/>
        <v>21949205.176801976</v>
      </c>
      <c r="G39" s="265">
        <v>-48352417.220471509</v>
      </c>
      <c r="H39" s="265">
        <v>0</v>
      </c>
      <c r="I39" s="264">
        <f t="shared" si="7"/>
        <v>-48352417.220471509</v>
      </c>
    </row>
    <row r="40" spans="1:9" x14ac:dyDescent="0.2">
      <c r="B40" s="369" t="s">
        <v>608</v>
      </c>
      <c r="C40" s="134" t="s">
        <v>177</v>
      </c>
      <c r="D40" s="264">
        <f>SUMIF('2.4 Shared costs'!$C$9:$C$35,'2. Revenues and expenses'!$C40,'2.4 Shared costs'!$H$9:$H$35)</f>
        <v>-1926645.1183608617</v>
      </c>
      <c r="E40" s="264">
        <f>SUMIF('2.4 Shared costs'!$C$9:$C$35,'2. Revenues and expenses'!$C40,'2.4 Shared costs'!$I$9:$I$35)</f>
        <v>0</v>
      </c>
      <c r="F40" s="264">
        <f t="shared" si="6"/>
        <v>-1926645.1183608617</v>
      </c>
      <c r="G40" s="265">
        <v>-1931475.7196857552</v>
      </c>
      <c r="H40" s="265">
        <v>0</v>
      </c>
      <c r="I40" s="264">
        <f t="shared" si="7"/>
        <v>-1931475.7196857552</v>
      </c>
    </row>
    <row r="41" spans="1:9" x14ac:dyDescent="0.2">
      <c r="B41" s="260"/>
      <c r="C41" s="133" t="s">
        <v>178</v>
      </c>
      <c r="D41" s="266">
        <f t="shared" ref="D41:I41" si="8">SUM(D32:D40)</f>
        <v>20022560.058441114</v>
      </c>
      <c r="E41" s="266">
        <f t="shared" si="8"/>
        <v>0</v>
      </c>
      <c r="F41" s="266">
        <f t="shared" si="8"/>
        <v>20022560.058441114</v>
      </c>
      <c r="G41" s="265">
        <f t="shared" si="8"/>
        <v>-50283892.940157264</v>
      </c>
      <c r="H41" s="265">
        <f t="shared" si="8"/>
        <v>0</v>
      </c>
      <c r="I41" s="266">
        <f t="shared" si="8"/>
        <v>-50283892.940157264</v>
      </c>
    </row>
    <row r="42" spans="1:9" x14ac:dyDescent="0.2">
      <c r="B42" s="260"/>
      <c r="C42" s="133" t="s">
        <v>60</v>
      </c>
      <c r="D42" s="266">
        <f t="shared" ref="D42:I42" si="9">D30+D41</f>
        <v>12568976.588441115</v>
      </c>
      <c r="E42" s="266">
        <f t="shared" si="9"/>
        <v>0</v>
      </c>
      <c r="F42" s="266">
        <f t="shared" si="9"/>
        <v>12568976.588441115</v>
      </c>
      <c r="G42" s="265">
        <f t="shared" si="9"/>
        <v>-57190968.781690806</v>
      </c>
      <c r="H42" s="265">
        <f t="shared" si="9"/>
        <v>0</v>
      </c>
      <c r="I42" s="266">
        <f t="shared" si="9"/>
        <v>-57190968.781690806</v>
      </c>
    </row>
    <row r="43" spans="1:9" x14ac:dyDescent="0.2">
      <c r="A43" s="200"/>
      <c r="B43" s="149"/>
      <c r="C43" s="133" t="s">
        <v>98</v>
      </c>
      <c r="D43" s="264">
        <f>D20+D42</f>
        <v>31444033.768441115</v>
      </c>
      <c r="E43" s="264">
        <f>E20+E42</f>
        <v>0</v>
      </c>
      <c r="F43" s="264">
        <f>F20+F42</f>
        <v>31444033.768441115</v>
      </c>
      <c r="G43" s="265">
        <f>G16+G42</f>
        <v>-40664895.171690807</v>
      </c>
      <c r="H43" s="265">
        <f>H16+H42</f>
        <v>0</v>
      </c>
      <c r="I43" s="264">
        <f>I20+I42</f>
        <v>-40664895.171690807</v>
      </c>
    </row>
    <row r="44" spans="1:9" x14ac:dyDescent="0.2">
      <c r="A44" s="23"/>
    </row>
  </sheetData>
  <mergeCells count="4">
    <mergeCell ref="B5:D5"/>
    <mergeCell ref="D7:F7"/>
    <mergeCell ref="G7:I7"/>
    <mergeCell ref="B1:D1"/>
  </mergeCells>
  <phoneticPr fontId="43" type="noConversion"/>
  <pageMargins left="0.75" right="0.75" top="1" bottom="1" header="0.5" footer="0.5"/>
  <pageSetup paperSize="9" scale="66" orientation="landscape" verticalDpi="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I22"/>
  <sheetViews>
    <sheetView zoomScaleNormal="100" workbookViewId="0"/>
  </sheetViews>
  <sheetFormatPr defaultColWidth="9.42578125" defaultRowHeight="12.75" x14ac:dyDescent="0.2"/>
  <cols>
    <col min="1" max="1" width="12" style="16" customWidth="1"/>
    <col min="2" max="2" width="24.5703125" style="16" customWidth="1"/>
    <col min="3" max="3" width="43.42578125" style="16" customWidth="1"/>
    <col min="4" max="9" width="20.5703125" style="16" customWidth="1"/>
    <col min="10" max="16384" width="9.42578125" style="16"/>
  </cols>
  <sheetData>
    <row r="1" spans="2:9" ht="20.25" x14ac:dyDescent="0.3">
      <c r="B1" s="563" t="s">
        <v>138</v>
      </c>
      <c r="C1" s="563"/>
      <c r="D1" s="15"/>
      <c r="E1" s="15"/>
      <c r="F1" s="15"/>
      <c r="G1" s="15"/>
      <c r="H1" s="15"/>
      <c r="I1" s="15"/>
    </row>
    <row r="2" spans="2:9" ht="16.5" customHeight="1" x14ac:dyDescent="0.45">
      <c r="B2" s="45" t="str">
        <f>Tradingname</f>
        <v>APT PARMELIA PTY LTD</v>
      </c>
      <c r="C2" s="46"/>
      <c r="I2" s="41"/>
    </row>
    <row r="3" spans="2:9" ht="15" x14ac:dyDescent="0.25">
      <c r="B3" s="47" t="s">
        <v>239</v>
      </c>
      <c r="C3" s="48" t="str">
        <f>TEXT(Yearstart,"dd/mm/yyyy")&amp;" to "&amp;TEXT(Yearending,"dd/mm/yyyy")</f>
        <v>01/07/2024 to 30/06/2025</v>
      </c>
    </row>
    <row r="4" spans="2:9" ht="12.75" customHeight="1" x14ac:dyDescent="0.3">
      <c r="B4" s="14"/>
      <c r="D4" s="38"/>
      <c r="G4" s="38"/>
    </row>
    <row r="5" spans="2:9" ht="15.75" x14ac:dyDescent="0.2">
      <c r="B5" s="558" t="s">
        <v>185</v>
      </c>
      <c r="C5" s="558"/>
      <c r="D5" s="558"/>
    </row>
    <row r="6" spans="2:9" x14ac:dyDescent="0.2">
      <c r="B6" s="18"/>
      <c r="C6" s="19"/>
      <c r="D6" s="20"/>
      <c r="E6" s="20"/>
      <c r="F6" s="20"/>
      <c r="G6" s="20"/>
      <c r="H6" s="20"/>
      <c r="I6" s="20"/>
    </row>
    <row r="7" spans="2:9" ht="21" customHeight="1" x14ac:dyDescent="0.2">
      <c r="B7" s="88"/>
      <c r="C7" s="88"/>
      <c r="D7" s="559" t="s">
        <v>230</v>
      </c>
      <c r="E7" s="560"/>
      <c r="F7" s="561"/>
      <c r="G7" s="559" t="s">
        <v>231</v>
      </c>
      <c r="H7" s="560"/>
      <c r="I7" s="561"/>
    </row>
    <row r="8" spans="2:9" ht="51" customHeight="1" x14ac:dyDescent="0.2">
      <c r="B8" s="87" t="s">
        <v>222</v>
      </c>
      <c r="C8" s="88" t="s">
        <v>18</v>
      </c>
      <c r="D8" s="94" t="s">
        <v>56</v>
      </c>
      <c r="E8" s="94" t="s">
        <v>57</v>
      </c>
      <c r="F8" s="94" t="s">
        <v>24</v>
      </c>
      <c r="G8" s="94" t="s">
        <v>56</v>
      </c>
      <c r="H8" s="94" t="s">
        <v>57</v>
      </c>
      <c r="I8" s="94" t="s">
        <v>24</v>
      </c>
    </row>
    <row r="9" spans="2:9" ht="15.75" customHeight="1" x14ac:dyDescent="0.2">
      <c r="B9" s="87"/>
      <c r="C9" s="88"/>
      <c r="D9" s="96" t="s">
        <v>182</v>
      </c>
      <c r="E9" s="96" t="s">
        <v>182</v>
      </c>
      <c r="F9" s="96" t="s">
        <v>182</v>
      </c>
      <c r="G9" s="96" t="s">
        <v>182</v>
      </c>
      <c r="H9" s="96" t="s">
        <v>182</v>
      </c>
      <c r="I9" s="96" t="s">
        <v>182</v>
      </c>
    </row>
    <row r="10" spans="2:9" x14ac:dyDescent="0.2">
      <c r="B10" s="128"/>
      <c r="C10" s="312" t="s">
        <v>138</v>
      </c>
      <c r="D10" s="130"/>
      <c r="E10" s="130"/>
      <c r="F10" s="130"/>
      <c r="G10" s="130"/>
      <c r="H10" s="130"/>
      <c r="I10" s="131"/>
    </row>
    <row r="11" spans="2:9" x14ac:dyDescent="0.2">
      <c r="B11" s="369" t="s">
        <v>604</v>
      </c>
      <c r="C11" s="132" t="s">
        <v>174</v>
      </c>
      <c r="D11" s="265">
        <v>11481112.210000003</v>
      </c>
      <c r="E11" s="265">
        <v>0</v>
      </c>
      <c r="F11" s="264">
        <f t="shared" ref="F11:F20" si="0">SUM(D11:E11)</f>
        <v>11481112.210000003</v>
      </c>
      <c r="G11" s="265">
        <v>8075887.5800000001</v>
      </c>
      <c r="H11" s="265">
        <v>0</v>
      </c>
      <c r="I11" s="264">
        <f t="shared" ref="I11:I20" si="1">SUM(G11:H11)</f>
        <v>8075887.5800000001</v>
      </c>
    </row>
    <row r="12" spans="2:9" x14ac:dyDescent="0.2">
      <c r="B12" s="369" t="s">
        <v>375</v>
      </c>
      <c r="C12" s="132" t="s">
        <v>154</v>
      </c>
      <c r="D12" s="265">
        <v>803765.70999999973</v>
      </c>
      <c r="E12" s="265">
        <v>0</v>
      </c>
      <c r="F12" s="264">
        <f t="shared" si="0"/>
        <v>803765.70999999973</v>
      </c>
      <c r="G12" s="265">
        <v>1362670.02</v>
      </c>
      <c r="H12" s="265">
        <v>0</v>
      </c>
      <c r="I12" s="264">
        <f t="shared" si="1"/>
        <v>1362670.02</v>
      </c>
    </row>
    <row r="13" spans="2:9" x14ac:dyDescent="0.2">
      <c r="B13" s="369" t="s">
        <v>375</v>
      </c>
      <c r="C13" s="132" t="s">
        <v>79</v>
      </c>
      <c r="D13" s="265">
        <v>0</v>
      </c>
      <c r="E13" s="265">
        <v>0</v>
      </c>
      <c r="F13" s="264">
        <f t="shared" si="0"/>
        <v>0</v>
      </c>
      <c r="G13" s="265">
        <v>0</v>
      </c>
      <c r="H13" s="265">
        <v>0</v>
      </c>
      <c r="I13" s="264">
        <f t="shared" si="1"/>
        <v>0</v>
      </c>
    </row>
    <row r="14" spans="2:9" x14ac:dyDescent="0.2">
      <c r="B14" s="369" t="s">
        <v>375</v>
      </c>
      <c r="C14" s="132" t="s">
        <v>234</v>
      </c>
      <c r="D14" s="265">
        <v>0</v>
      </c>
      <c r="E14" s="265">
        <v>0</v>
      </c>
      <c r="F14" s="264">
        <f t="shared" si="0"/>
        <v>0</v>
      </c>
      <c r="G14" s="265">
        <v>0</v>
      </c>
      <c r="H14" s="265">
        <v>0</v>
      </c>
      <c r="I14" s="264">
        <f t="shared" si="1"/>
        <v>0</v>
      </c>
    </row>
    <row r="15" spans="2:9" ht="25.5" x14ac:dyDescent="0.2">
      <c r="B15" s="369" t="s">
        <v>375</v>
      </c>
      <c r="C15" s="135" t="s">
        <v>235</v>
      </c>
      <c r="D15" s="265">
        <v>0</v>
      </c>
      <c r="E15" s="265">
        <v>0</v>
      </c>
      <c r="F15" s="264">
        <f t="shared" si="0"/>
        <v>0</v>
      </c>
      <c r="G15" s="265">
        <v>0</v>
      </c>
      <c r="H15" s="265">
        <v>0</v>
      </c>
      <c r="I15" s="264">
        <f t="shared" si="1"/>
        <v>0</v>
      </c>
    </row>
    <row r="16" spans="2:9" x14ac:dyDescent="0.2">
      <c r="B16" s="369" t="s">
        <v>375</v>
      </c>
      <c r="C16" s="313" t="s">
        <v>481</v>
      </c>
      <c r="D16" s="265">
        <v>0</v>
      </c>
      <c r="E16" s="265">
        <v>0</v>
      </c>
      <c r="F16" s="264">
        <f>SUM(D16:E16)</f>
        <v>0</v>
      </c>
      <c r="G16" s="265">
        <v>0</v>
      </c>
      <c r="H16" s="265">
        <v>0</v>
      </c>
      <c r="I16" s="264">
        <f>SUM(G16:H16)</f>
        <v>0</v>
      </c>
    </row>
    <row r="17" spans="2:9" x14ac:dyDescent="0.2">
      <c r="B17" s="369" t="s">
        <v>375</v>
      </c>
      <c r="C17" s="313" t="s">
        <v>482</v>
      </c>
      <c r="D17" s="265">
        <v>0</v>
      </c>
      <c r="E17" s="265">
        <v>0</v>
      </c>
      <c r="F17" s="264">
        <f>SUM(D17:E17)</f>
        <v>0</v>
      </c>
      <c r="G17" s="265">
        <v>0</v>
      </c>
      <c r="H17" s="265">
        <v>0</v>
      </c>
      <c r="I17" s="264">
        <f>SUM(G17:H17)</f>
        <v>0</v>
      </c>
    </row>
    <row r="18" spans="2:9" x14ac:dyDescent="0.2">
      <c r="B18" s="369" t="s">
        <v>375</v>
      </c>
      <c r="C18" s="132" t="s">
        <v>80</v>
      </c>
      <c r="D18" s="265">
        <v>0</v>
      </c>
      <c r="E18" s="265">
        <v>0</v>
      </c>
      <c r="F18" s="264">
        <f t="shared" si="0"/>
        <v>0</v>
      </c>
      <c r="G18" s="265">
        <v>0</v>
      </c>
      <c r="H18" s="265">
        <v>0</v>
      </c>
      <c r="I18" s="264">
        <f t="shared" si="1"/>
        <v>0</v>
      </c>
    </row>
    <row r="19" spans="2:9" x14ac:dyDescent="0.2">
      <c r="B19" s="369" t="s">
        <v>375</v>
      </c>
      <c r="C19" s="132" t="s">
        <v>81</v>
      </c>
      <c r="D19" s="265">
        <v>5393.4299999999994</v>
      </c>
      <c r="E19" s="265">
        <v>0</v>
      </c>
      <c r="F19" s="264">
        <f t="shared" si="0"/>
        <v>5393.4299999999994</v>
      </c>
      <c r="G19" s="265">
        <v>5408.6599999999989</v>
      </c>
      <c r="H19" s="265">
        <v>0</v>
      </c>
      <c r="I19" s="264">
        <f t="shared" si="1"/>
        <v>5408.6599999999989</v>
      </c>
    </row>
    <row r="20" spans="2:9" x14ac:dyDescent="0.2">
      <c r="B20" s="369" t="s">
        <v>375</v>
      </c>
      <c r="C20" s="313" t="s">
        <v>483</v>
      </c>
      <c r="D20" s="265">
        <v>1013229.7099999975</v>
      </c>
      <c r="E20" s="265">
        <v>0</v>
      </c>
      <c r="F20" s="264">
        <f t="shared" si="0"/>
        <v>1013229.7099999975</v>
      </c>
      <c r="G20" s="265">
        <v>856451.70999999926</v>
      </c>
      <c r="H20" s="265">
        <v>0</v>
      </c>
      <c r="I20" s="264">
        <f t="shared" si="1"/>
        <v>856451.70999999926</v>
      </c>
    </row>
    <row r="21" spans="2:9" x14ac:dyDescent="0.2">
      <c r="B21" s="263"/>
      <c r="C21" s="314" t="s">
        <v>128</v>
      </c>
      <c r="D21" s="266">
        <f t="shared" ref="D21:I21" si="2">SUM(D11:D20)</f>
        <v>13303501.059999999</v>
      </c>
      <c r="E21" s="266">
        <f t="shared" si="2"/>
        <v>0</v>
      </c>
      <c r="F21" s="266">
        <f t="shared" si="2"/>
        <v>13303501.059999999</v>
      </c>
      <c r="G21" s="266">
        <f t="shared" si="2"/>
        <v>10300417.969999999</v>
      </c>
      <c r="H21" s="266">
        <f t="shared" si="2"/>
        <v>0</v>
      </c>
      <c r="I21" s="266">
        <f t="shared" si="2"/>
        <v>10300417.969999999</v>
      </c>
    </row>
    <row r="22" spans="2:9" x14ac:dyDescent="0.2">
      <c r="B22" s="38"/>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J27"/>
  <sheetViews>
    <sheetView zoomScaleNormal="100" workbookViewId="0"/>
  </sheetViews>
  <sheetFormatPr defaultColWidth="9.42578125" defaultRowHeight="12.75" x14ac:dyDescent="0.2"/>
  <cols>
    <col min="1" max="1" width="12" style="16" customWidth="1"/>
    <col min="2" max="2" width="37.5703125" style="16" customWidth="1"/>
    <col min="3" max="3" width="42.5703125" style="16" customWidth="1"/>
    <col min="4" max="5" width="27.42578125" style="16" customWidth="1"/>
    <col min="6" max="6" width="5.5703125" style="16" customWidth="1"/>
    <col min="7" max="7" width="6.5703125" style="16" customWidth="1"/>
    <col min="8" max="10" width="19.5703125" style="16" customWidth="1"/>
    <col min="11" max="11" width="18.42578125" style="16" customWidth="1"/>
    <col min="12" max="16384" width="9.42578125" style="16"/>
  </cols>
  <sheetData>
    <row r="1" spans="2:10" ht="20.25" x14ac:dyDescent="0.3">
      <c r="B1" s="17" t="s">
        <v>195</v>
      </c>
      <c r="C1" s="15"/>
      <c r="D1" s="15"/>
      <c r="E1" s="15"/>
      <c r="F1" s="15"/>
      <c r="G1" s="15"/>
      <c r="H1" s="15"/>
      <c r="I1" s="15"/>
      <c r="J1" s="15"/>
    </row>
    <row r="2" spans="2:10" ht="15.75" customHeight="1" x14ac:dyDescent="0.25">
      <c r="B2" s="45" t="str">
        <f>Tradingname</f>
        <v>APT PARMELIA PTY LTD</v>
      </c>
      <c r="C2" s="46"/>
    </row>
    <row r="3" spans="2:10" ht="18.75" customHeight="1" x14ac:dyDescent="0.45">
      <c r="B3" s="47" t="s">
        <v>239</v>
      </c>
      <c r="C3" s="48" t="str">
        <f>TEXT(Yearstart,"dd/mm/yyyy")&amp;" to "&amp;TEXT(Yearending,"dd/mm/yyyy")</f>
        <v>01/07/2024 to 30/06/2025</v>
      </c>
      <c r="F3" s="41"/>
    </row>
    <row r="4" spans="2:10" ht="20.25" x14ac:dyDescent="0.3">
      <c r="B4" s="14"/>
    </row>
    <row r="5" spans="2:10" ht="15.75" x14ac:dyDescent="0.25">
      <c r="B5" s="26" t="s">
        <v>186</v>
      </c>
    </row>
    <row r="6" spans="2:10" x14ac:dyDescent="0.2">
      <c r="B6" s="18"/>
      <c r="C6" s="21"/>
      <c r="D6" s="21"/>
      <c r="E6" s="21"/>
      <c r="F6" s="21"/>
      <c r="G6" s="22"/>
      <c r="H6" s="27"/>
      <c r="I6" s="23"/>
      <c r="J6" s="23"/>
    </row>
    <row r="7" spans="2:10" ht="39" customHeight="1" x14ac:dyDescent="0.2">
      <c r="B7" s="99" t="s">
        <v>18</v>
      </c>
      <c r="C7" s="94" t="s">
        <v>56</v>
      </c>
      <c r="D7" s="94" t="s">
        <v>57</v>
      </c>
      <c r="E7" s="94" t="s">
        <v>24</v>
      </c>
    </row>
    <row r="8" spans="2:10" ht="13.5" customHeight="1" x14ac:dyDescent="0.2">
      <c r="B8" s="87"/>
      <c r="C8" s="96" t="s">
        <v>182</v>
      </c>
      <c r="D8" s="96" t="s">
        <v>182</v>
      </c>
      <c r="E8" s="96" t="s">
        <v>182</v>
      </c>
    </row>
    <row r="9" spans="2:10" ht="13.5" customHeight="1" x14ac:dyDescent="0.2">
      <c r="B9" s="247" t="s">
        <v>609</v>
      </c>
      <c r="C9" s="275">
        <v>0</v>
      </c>
      <c r="D9" s="275">
        <v>0</v>
      </c>
      <c r="E9" s="276">
        <f t="shared" ref="E9:E14" si="0">SUM(C9:D9)</f>
        <v>0</v>
      </c>
    </row>
    <row r="10" spans="2:10" ht="13.5" customHeight="1" x14ac:dyDescent="0.2">
      <c r="B10" s="247"/>
      <c r="C10" s="275"/>
      <c r="D10" s="275"/>
      <c r="E10" s="276">
        <f t="shared" si="0"/>
        <v>0</v>
      </c>
    </row>
    <row r="11" spans="2:10" ht="13.5" customHeight="1" x14ac:dyDescent="0.2">
      <c r="B11" s="247"/>
      <c r="C11" s="275"/>
      <c r="D11" s="275"/>
      <c r="E11" s="276">
        <f t="shared" si="0"/>
        <v>0</v>
      </c>
    </row>
    <row r="12" spans="2:10" ht="13.5" customHeight="1" x14ac:dyDescent="0.2">
      <c r="B12" s="247"/>
      <c r="C12" s="275"/>
      <c r="D12" s="275"/>
      <c r="E12" s="276">
        <f t="shared" si="0"/>
        <v>0</v>
      </c>
    </row>
    <row r="13" spans="2:10" ht="13.5" customHeight="1" x14ac:dyDescent="0.2">
      <c r="B13" s="247"/>
      <c r="C13" s="275"/>
      <c r="D13" s="275"/>
      <c r="E13" s="276">
        <f t="shared" si="0"/>
        <v>0</v>
      </c>
    </row>
    <row r="14" spans="2:10" ht="13.5" customHeight="1" x14ac:dyDescent="0.2">
      <c r="B14" s="247"/>
      <c r="C14" s="275"/>
      <c r="D14" s="275"/>
      <c r="E14" s="276">
        <f t="shared" si="0"/>
        <v>0</v>
      </c>
    </row>
    <row r="15" spans="2:10" x14ac:dyDescent="0.2">
      <c r="B15" s="98" t="s">
        <v>24</v>
      </c>
      <c r="C15" s="266">
        <f>SUM(C9:C14)</f>
        <v>0</v>
      </c>
      <c r="D15" s="266">
        <f>SUM(D9:D14)</f>
        <v>0</v>
      </c>
      <c r="E15" s="266">
        <f>SUM(E9:E14)</f>
        <v>0</v>
      </c>
    </row>
    <row r="17" spans="2:6" ht="15.75" x14ac:dyDescent="0.25">
      <c r="B17" s="26" t="s">
        <v>187</v>
      </c>
    </row>
    <row r="18" spans="2:6" ht="19.5" customHeight="1" x14ac:dyDescent="0.2">
      <c r="B18" s="18"/>
      <c r="C18" s="21"/>
      <c r="D18" s="21"/>
      <c r="E18" s="21"/>
      <c r="F18" s="21"/>
    </row>
    <row r="19" spans="2:6" ht="24.75" customHeight="1" x14ac:dyDescent="0.2">
      <c r="B19" s="87" t="s">
        <v>134</v>
      </c>
      <c r="C19" s="100" t="s">
        <v>18</v>
      </c>
      <c r="D19" s="94" t="s">
        <v>24</v>
      </c>
    </row>
    <row r="20" spans="2:6" x14ac:dyDescent="0.2">
      <c r="B20" s="87"/>
      <c r="C20" s="96"/>
      <c r="D20" s="96" t="s">
        <v>182</v>
      </c>
    </row>
    <row r="21" spans="2:6" x14ac:dyDescent="0.2">
      <c r="B21" s="247"/>
      <c r="C21" s="249"/>
      <c r="D21" s="274"/>
    </row>
    <row r="22" spans="2:6" x14ac:dyDescent="0.2">
      <c r="B22" s="247"/>
      <c r="C22" s="249"/>
      <c r="D22" s="274"/>
    </row>
    <row r="23" spans="2:6" x14ac:dyDescent="0.2">
      <c r="B23" s="247"/>
      <c r="C23" s="249"/>
      <c r="D23" s="274"/>
    </row>
    <row r="24" spans="2:6" x14ac:dyDescent="0.2">
      <c r="B24" s="247"/>
      <c r="C24" s="249"/>
      <c r="D24" s="274"/>
    </row>
    <row r="25" spans="2:6" x14ac:dyDescent="0.2">
      <c r="B25" s="247"/>
      <c r="C25" s="249"/>
      <c r="D25" s="274"/>
    </row>
    <row r="26" spans="2:6" x14ac:dyDescent="0.2">
      <c r="B26" s="247"/>
      <c r="C26" s="249"/>
      <c r="D26" s="274"/>
    </row>
    <row r="27" spans="2:6" x14ac:dyDescent="0.2">
      <c r="B27" s="564" t="s">
        <v>133</v>
      </c>
      <c r="C27" s="565"/>
      <c r="D27" s="266">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H36"/>
  <sheetViews>
    <sheetView zoomScaleNormal="100" workbookViewId="0"/>
  </sheetViews>
  <sheetFormatPr defaultColWidth="9.42578125" defaultRowHeight="12.75" x14ac:dyDescent="0.2"/>
  <cols>
    <col min="1" max="1" width="12.42578125" style="28" customWidth="1"/>
    <col min="2" max="2" width="18.5703125" style="28" customWidth="1"/>
    <col min="3" max="3" width="42.42578125" style="28" customWidth="1"/>
    <col min="4" max="4" width="26.5703125" style="28" customWidth="1"/>
    <col min="5" max="5" width="22.5703125" style="28" customWidth="1"/>
    <col min="6" max="6" width="20.5703125" style="28" customWidth="1"/>
    <col min="7" max="8" width="22.5703125" style="28" customWidth="1"/>
    <col min="9" max="9" width="9.42578125" style="28" customWidth="1"/>
    <col min="10" max="10" width="25.42578125" style="28" customWidth="1"/>
    <col min="11" max="16384" width="9.42578125" style="28"/>
  </cols>
  <sheetData>
    <row r="1" spans="2:8" ht="20.25" x14ac:dyDescent="0.3">
      <c r="B1" s="566" t="s">
        <v>190</v>
      </c>
      <c r="C1" s="566"/>
      <c r="D1" s="15"/>
      <c r="E1" s="15"/>
      <c r="F1" s="15"/>
      <c r="G1" s="15"/>
      <c r="H1" s="15"/>
    </row>
    <row r="2" spans="2:8" ht="17.25" customHeight="1" x14ac:dyDescent="0.3">
      <c r="B2" s="45" t="str">
        <f>Tradingname</f>
        <v>APT PARMELIA PTY LTD</v>
      </c>
      <c r="C2" s="46"/>
      <c r="D2" s="29"/>
      <c r="E2" s="567" t="s">
        <v>484</v>
      </c>
      <c r="F2" s="567"/>
      <c r="G2" s="567"/>
      <c r="H2" s="29"/>
    </row>
    <row r="3" spans="2:8" ht="17.25" customHeight="1" x14ac:dyDescent="0.25">
      <c r="B3" s="47" t="s">
        <v>239</v>
      </c>
      <c r="C3" s="48" t="str">
        <f>TEXT(Yearstart,"dd/mm/yyyy")&amp;" to "&amp;TEXT(Yearending,"dd/mm/yyyy")</f>
        <v>01/07/2024 to 30/06/2025</v>
      </c>
      <c r="E3" s="567"/>
      <c r="F3" s="567"/>
      <c r="G3" s="567"/>
    </row>
    <row r="4" spans="2:8" ht="14.25" customHeight="1" x14ac:dyDescent="0.3">
      <c r="B4" s="14"/>
      <c r="E4" s="567"/>
      <c r="F4" s="567"/>
      <c r="G4" s="567"/>
    </row>
    <row r="5" spans="2:8" ht="15.75" x14ac:dyDescent="0.25">
      <c r="B5" s="32" t="s">
        <v>191</v>
      </c>
      <c r="C5" s="30"/>
      <c r="D5" s="30"/>
      <c r="E5" s="30"/>
      <c r="F5" s="31"/>
      <c r="G5" s="30"/>
      <c r="H5" s="30"/>
    </row>
    <row r="6" spans="2:8" ht="15.75" x14ac:dyDescent="0.25">
      <c r="B6" s="32"/>
      <c r="C6" s="30"/>
      <c r="D6" s="30"/>
      <c r="E6" s="30"/>
      <c r="F6" s="31"/>
      <c r="G6" s="30"/>
      <c r="H6" s="30"/>
    </row>
    <row r="7" spans="2:8" ht="40.5" customHeight="1" x14ac:dyDescent="0.2">
      <c r="B7" s="101" t="s">
        <v>222</v>
      </c>
      <c r="C7" s="101" t="s">
        <v>188</v>
      </c>
      <c r="D7" s="102" t="s">
        <v>217</v>
      </c>
      <c r="E7" s="102" t="s">
        <v>219</v>
      </c>
      <c r="F7" s="102" t="s">
        <v>68</v>
      </c>
      <c r="G7" s="102" t="s">
        <v>88</v>
      </c>
      <c r="H7" s="102" t="s">
        <v>89</v>
      </c>
    </row>
    <row r="8" spans="2:8" x14ac:dyDescent="0.2">
      <c r="B8" s="103"/>
      <c r="C8" s="101" t="s">
        <v>189</v>
      </c>
      <c r="D8" s="104" t="s">
        <v>182</v>
      </c>
      <c r="E8" s="104" t="s">
        <v>182</v>
      </c>
      <c r="F8" s="104"/>
      <c r="G8" s="104" t="s">
        <v>182</v>
      </c>
      <c r="H8" s="104" t="s">
        <v>182</v>
      </c>
    </row>
    <row r="9" spans="2:8" x14ac:dyDescent="0.2">
      <c r="B9" s="136"/>
      <c r="C9" s="136"/>
      <c r="D9" s="277"/>
      <c r="E9" s="277"/>
      <c r="F9" s="105"/>
      <c r="G9" s="264">
        <f t="shared" ref="G9:G35" si="0">D9*F9</f>
        <v>0</v>
      </c>
      <c r="H9" s="264">
        <f>E9*F9</f>
        <v>0</v>
      </c>
    </row>
    <row r="10" spans="2:8" x14ac:dyDescent="0.2">
      <c r="B10" s="136"/>
      <c r="C10" s="136"/>
      <c r="D10" s="277"/>
      <c r="E10" s="277"/>
      <c r="F10" s="105"/>
      <c r="G10" s="264">
        <f t="shared" si="0"/>
        <v>0</v>
      </c>
      <c r="H10" s="264">
        <f t="shared" ref="H10:H35" si="1">E10*F10</f>
        <v>0</v>
      </c>
    </row>
    <row r="11" spans="2:8" x14ac:dyDescent="0.2">
      <c r="B11" s="136"/>
      <c r="C11" s="136"/>
      <c r="D11" s="277"/>
      <c r="E11" s="277"/>
      <c r="F11" s="105"/>
      <c r="G11" s="264">
        <f t="shared" si="0"/>
        <v>0</v>
      </c>
      <c r="H11" s="264">
        <f t="shared" si="1"/>
        <v>0</v>
      </c>
    </row>
    <row r="12" spans="2:8" x14ac:dyDescent="0.2">
      <c r="B12" s="136"/>
      <c r="C12" s="136"/>
      <c r="D12" s="277"/>
      <c r="E12" s="277"/>
      <c r="F12" s="105"/>
      <c r="G12" s="264">
        <f t="shared" si="0"/>
        <v>0</v>
      </c>
      <c r="H12" s="264">
        <f t="shared" si="1"/>
        <v>0</v>
      </c>
    </row>
    <row r="13" spans="2:8" x14ac:dyDescent="0.2">
      <c r="B13" s="136"/>
      <c r="C13" s="136"/>
      <c r="D13" s="277"/>
      <c r="E13" s="277"/>
      <c r="F13" s="105"/>
      <c r="G13" s="264">
        <f t="shared" si="0"/>
        <v>0</v>
      </c>
      <c r="H13" s="264">
        <f t="shared" si="1"/>
        <v>0</v>
      </c>
    </row>
    <row r="14" spans="2:8" x14ac:dyDescent="0.2">
      <c r="B14" s="136"/>
      <c r="C14" s="136"/>
      <c r="D14" s="277"/>
      <c r="E14" s="277"/>
      <c r="F14" s="105"/>
      <c r="G14" s="264">
        <f t="shared" si="0"/>
        <v>0</v>
      </c>
      <c r="H14" s="264">
        <f t="shared" si="1"/>
        <v>0</v>
      </c>
    </row>
    <row r="15" spans="2:8" x14ac:dyDescent="0.2">
      <c r="B15" s="136"/>
      <c r="C15" s="136"/>
      <c r="D15" s="277"/>
      <c r="E15" s="277"/>
      <c r="F15" s="105"/>
      <c r="G15" s="264">
        <f t="shared" si="0"/>
        <v>0</v>
      </c>
      <c r="H15" s="264">
        <f t="shared" si="1"/>
        <v>0</v>
      </c>
    </row>
    <row r="16" spans="2:8" x14ac:dyDescent="0.2">
      <c r="B16" s="136"/>
      <c r="C16" s="136"/>
      <c r="D16" s="277"/>
      <c r="E16" s="277"/>
      <c r="F16" s="105"/>
      <c r="G16" s="264">
        <f t="shared" si="0"/>
        <v>0</v>
      </c>
      <c r="H16" s="264">
        <f t="shared" si="1"/>
        <v>0</v>
      </c>
    </row>
    <row r="17" spans="2:8" x14ac:dyDescent="0.2">
      <c r="B17" s="136"/>
      <c r="C17" s="136"/>
      <c r="D17" s="277"/>
      <c r="E17" s="277"/>
      <c r="F17" s="105"/>
      <c r="G17" s="264">
        <f t="shared" si="0"/>
        <v>0</v>
      </c>
      <c r="H17" s="264">
        <f t="shared" si="1"/>
        <v>0</v>
      </c>
    </row>
    <row r="18" spans="2:8" x14ac:dyDescent="0.2">
      <c r="B18" s="136"/>
      <c r="C18" s="136"/>
      <c r="D18" s="277"/>
      <c r="E18" s="277"/>
      <c r="F18" s="105"/>
      <c r="G18" s="264">
        <f t="shared" si="0"/>
        <v>0</v>
      </c>
      <c r="H18" s="264">
        <f t="shared" si="1"/>
        <v>0</v>
      </c>
    </row>
    <row r="19" spans="2:8" x14ac:dyDescent="0.2">
      <c r="B19" s="136"/>
      <c r="C19" s="136"/>
      <c r="D19" s="277"/>
      <c r="E19" s="277"/>
      <c r="F19" s="105"/>
      <c r="G19" s="264">
        <f t="shared" si="0"/>
        <v>0</v>
      </c>
      <c r="H19" s="264">
        <f t="shared" si="1"/>
        <v>0</v>
      </c>
    </row>
    <row r="20" spans="2:8" x14ac:dyDescent="0.2">
      <c r="B20" s="136"/>
      <c r="C20" s="136"/>
      <c r="D20" s="277"/>
      <c r="E20" s="277"/>
      <c r="F20" s="105"/>
      <c r="G20" s="264">
        <f t="shared" si="0"/>
        <v>0</v>
      </c>
      <c r="H20" s="264">
        <f t="shared" si="1"/>
        <v>0</v>
      </c>
    </row>
    <row r="21" spans="2:8" x14ac:dyDescent="0.2">
      <c r="B21" s="136"/>
      <c r="C21" s="136"/>
      <c r="D21" s="277"/>
      <c r="E21" s="277"/>
      <c r="F21" s="105"/>
      <c r="G21" s="264">
        <f t="shared" si="0"/>
        <v>0</v>
      </c>
      <c r="H21" s="264">
        <f t="shared" si="1"/>
        <v>0</v>
      </c>
    </row>
    <row r="22" spans="2:8" x14ac:dyDescent="0.2">
      <c r="B22" s="136"/>
      <c r="C22" s="136"/>
      <c r="D22" s="277"/>
      <c r="E22" s="277"/>
      <c r="F22" s="105"/>
      <c r="G22" s="264">
        <f t="shared" si="0"/>
        <v>0</v>
      </c>
      <c r="H22" s="264">
        <f t="shared" si="1"/>
        <v>0</v>
      </c>
    </row>
    <row r="23" spans="2:8" x14ac:dyDescent="0.2">
      <c r="B23" s="136"/>
      <c r="C23" s="136"/>
      <c r="D23" s="277"/>
      <c r="E23" s="277"/>
      <c r="F23" s="105"/>
      <c r="G23" s="264">
        <f t="shared" si="0"/>
        <v>0</v>
      </c>
      <c r="H23" s="264">
        <f t="shared" si="1"/>
        <v>0</v>
      </c>
    </row>
    <row r="24" spans="2:8" x14ac:dyDescent="0.2">
      <c r="B24" s="136"/>
      <c r="C24" s="136"/>
      <c r="D24" s="277"/>
      <c r="E24" s="277"/>
      <c r="F24" s="105"/>
      <c r="G24" s="264">
        <f t="shared" si="0"/>
        <v>0</v>
      </c>
      <c r="H24" s="264">
        <f t="shared" si="1"/>
        <v>0</v>
      </c>
    </row>
    <row r="25" spans="2:8" x14ac:dyDescent="0.2">
      <c r="B25" s="136"/>
      <c r="C25" s="136"/>
      <c r="D25" s="277"/>
      <c r="E25" s="277"/>
      <c r="F25" s="105"/>
      <c r="G25" s="264">
        <f t="shared" si="0"/>
        <v>0</v>
      </c>
      <c r="H25" s="264">
        <f t="shared" si="1"/>
        <v>0</v>
      </c>
    </row>
    <row r="26" spans="2:8" x14ac:dyDescent="0.2">
      <c r="B26" s="136"/>
      <c r="C26" s="136"/>
      <c r="D26" s="277"/>
      <c r="E26" s="277"/>
      <c r="F26" s="105"/>
      <c r="G26" s="264">
        <f t="shared" si="0"/>
        <v>0</v>
      </c>
      <c r="H26" s="264">
        <f t="shared" si="1"/>
        <v>0</v>
      </c>
    </row>
    <row r="27" spans="2:8" x14ac:dyDescent="0.2">
      <c r="B27" s="136"/>
      <c r="C27" s="136"/>
      <c r="D27" s="277"/>
      <c r="E27" s="277"/>
      <c r="F27" s="105"/>
      <c r="G27" s="264">
        <f t="shared" si="0"/>
        <v>0</v>
      </c>
      <c r="H27" s="264">
        <f t="shared" si="1"/>
        <v>0</v>
      </c>
    </row>
    <row r="28" spans="2:8" x14ac:dyDescent="0.2">
      <c r="B28" s="136"/>
      <c r="C28" s="136"/>
      <c r="D28" s="277"/>
      <c r="E28" s="277"/>
      <c r="F28" s="105"/>
      <c r="G28" s="264">
        <f t="shared" si="0"/>
        <v>0</v>
      </c>
      <c r="H28" s="264">
        <f t="shared" si="1"/>
        <v>0</v>
      </c>
    </row>
    <row r="29" spans="2:8" x14ac:dyDescent="0.2">
      <c r="B29" s="136"/>
      <c r="C29" s="136"/>
      <c r="D29" s="277"/>
      <c r="E29" s="277"/>
      <c r="F29" s="105"/>
      <c r="G29" s="264">
        <f t="shared" si="0"/>
        <v>0</v>
      </c>
      <c r="H29" s="264">
        <f t="shared" si="1"/>
        <v>0</v>
      </c>
    </row>
    <row r="30" spans="2:8" x14ac:dyDescent="0.2">
      <c r="B30" s="136"/>
      <c r="C30" s="136"/>
      <c r="D30" s="277"/>
      <c r="E30" s="277"/>
      <c r="F30" s="105"/>
      <c r="G30" s="264">
        <f t="shared" si="0"/>
        <v>0</v>
      </c>
      <c r="H30" s="264">
        <f t="shared" si="1"/>
        <v>0</v>
      </c>
    </row>
    <row r="31" spans="2:8" x14ac:dyDescent="0.2">
      <c r="B31" s="136"/>
      <c r="C31" s="136"/>
      <c r="D31" s="277"/>
      <c r="E31" s="277"/>
      <c r="F31" s="105"/>
      <c r="G31" s="264">
        <f t="shared" si="0"/>
        <v>0</v>
      </c>
      <c r="H31" s="264">
        <f t="shared" si="1"/>
        <v>0</v>
      </c>
    </row>
    <row r="32" spans="2:8" x14ac:dyDescent="0.2">
      <c r="B32" s="136"/>
      <c r="C32" s="136"/>
      <c r="D32" s="277"/>
      <c r="E32" s="277"/>
      <c r="F32" s="105"/>
      <c r="G32" s="264">
        <f t="shared" si="0"/>
        <v>0</v>
      </c>
      <c r="H32" s="264">
        <f t="shared" si="1"/>
        <v>0</v>
      </c>
    </row>
    <row r="33" spans="2:8" x14ac:dyDescent="0.2">
      <c r="B33" s="136"/>
      <c r="C33" s="136"/>
      <c r="D33" s="277"/>
      <c r="E33" s="277"/>
      <c r="F33" s="105"/>
      <c r="G33" s="264">
        <f t="shared" si="0"/>
        <v>0</v>
      </c>
      <c r="H33" s="264">
        <f t="shared" si="1"/>
        <v>0</v>
      </c>
    </row>
    <row r="34" spans="2:8" x14ac:dyDescent="0.2">
      <c r="B34" s="136"/>
      <c r="C34" s="136"/>
      <c r="D34" s="277"/>
      <c r="E34" s="277"/>
      <c r="F34" s="105"/>
      <c r="G34" s="264">
        <f t="shared" si="0"/>
        <v>0</v>
      </c>
      <c r="H34" s="264">
        <f t="shared" si="1"/>
        <v>0</v>
      </c>
    </row>
    <row r="35" spans="2:8" x14ac:dyDescent="0.2">
      <c r="B35" s="136"/>
      <c r="C35" s="136"/>
      <c r="D35" s="277"/>
      <c r="E35" s="277"/>
      <c r="F35" s="105"/>
      <c r="G35" s="264">
        <f t="shared" si="0"/>
        <v>0</v>
      </c>
      <c r="H35" s="264">
        <f t="shared" si="1"/>
        <v>0</v>
      </c>
    </row>
    <row r="36" spans="2:8" x14ac:dyDescent="0.2">
      <c r="B36" s="36"/>
      <c r="C36" s="98" t="s">
        <v>24</v>
      </c>
      <c r="D36" s="264">
        <f>SUM(D9:D35)</f>
        <v>0</v>
      </c>
      <c r="E36" s="264">
        <f>SUM(E9:E35)</f>
        <v>0</v>
      </c>
      <c r="F36" s="207"/>
      <c r="G36" s="264">
        <f>SUM(G9:G35)</f>
        <v>0</v>
      </c>
      <c r="H36" s="264">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sheetPr>
  <dimension ref="B1:I36"/>
  <sheetViews>
    <sheetView zoomScaleNormal="100" workbookViewId="0"/>
  </sheetViews>
  <sheetFormatPr defaultColWidth="9.42578125" defaultRowHeight="12.75" x14ac:dyDescent="0.2"/>
  <cols>
    <col min="1" max="1" width="12" style="28" customWidth="1"/>
    <col min="2" max="2" width="21" style="28" customWidth="1"/>
    <col min="3" max="3" width="48.42578125" style="28" bestFit="1" customWidth="1"/>
    <col min="4" max="4" width="26.5703125" style="28" customWidth="1"/>
    <col min="5" max="5" width="23.5703125" style="28" customWidth="1"/>
    <col min="6" max="6" width="22.5703125" style="28" customWidth="1"/>
    <col min="7" max="7" width="20.5703125" style="28" customWidth="1"/>
    <col min="8" max="9" width="22.5703125" style="28" customWidth="1"/>
    <col min="10" max="10" width="9.42578125" style="28" customWidth="1"/>
    <col min="11" max="11" width="25.42578125" style="28" customWidth="1"/>
    <col min="12" max="16384" width="9.42578125" style="28"/>
  </cols>
  <sheetData>
    <row r="1" spans="2:9" ht="20.25" x14ac:dyDescent="0.3">
      <c r="B1" s="566" t="s">
        <v>155</v>
      </c>
      <c r="C1" s="566"/>
      <c r="D1" s="15"/>
      <c r="E1" s="15"/>
      <c r="F1" s="15"/>
      <c r="G1" s="15"/>
      <c r="H1" s="15"/>
      <c r="I1" s="15"/>
    </row>
    <row r="2" spans="2:9" ht="16.5" customHeight="1" x14ac:dyDescent="0.3">
      <c r="B2" s="45" t="str">
        <f>Tradingname</f>
        <v>APT PARMELIA PTY LTD</v>
      </c>
      <c r="C2" s="46"/>
      <c r="D2" s="29"/>
      <c r="E2" s="567" t="s">
        <v>484</v>
      </c>
      <c r="F2" s="567"/>
      <c r="G2" s="567"/>
      <c r="H2" s="29"/>
      <c r="I2" s="29"/>
    </row>
    <row r="3" spans="2:9" ht="15" x14ac:dyDescent="0.25">
      <c r="B3" s="47" t="s">
        <v>239</v>
      </c>
      <c r="C3" s="48" t="str">
        <f>TEXT(Yearstart,"dd/mm/yyyy")&amp;" to "&amp;TEXT(Yearending,"dd/mm/yyyy")</f>
        <v>01/07/2024 to 30/06/2025</v>
      </c>
      <c r="E3" s="567"/>
      <c r="F3" s="567"/>
      <c r="G3" s="567"/>
    </row>
    <row r="4" spans="2:9" ht="20.25" x14ac:dyDescent="0.3">
      <c r="B4" s="14"/>
      <c r="E4" s="567"/>
      <c r="F4" s="567"/>
      <c r="G4" s="567"/>
    </row>
    <row r="5" spans="2:9" ht="15.75" x14ac:dyDescent="0.25">
      <c r="B5" s="32" t="s">
        <v>192</v>
      </c>
      <c r="C5" s="30"/>
      <c r="D5" s="30"/>
      <c r="E5" s="30"/>
      <c r="F5" s="30"/>
      <c r="G5" s="31"/>
      <c r="H5" s="30"/>
      <c r="I5" s="30"/>
    </row>
    <row r="6" spans="2:9" ht="15.75" x14ac:dyDescent="0.25">
      <c r="B6" s="32"/>
      <c r="C6" s="30"/>
      <c r="D6" s="30"/>
      <c r="E6" s="30"/>
      <c r="F6" s="30"/>
      <c r="G6" s="31"/>
      <c r="H6" s="30"/>
      <c r="I6" s="30"/>
    </row>
    <row r="7" spans="2:9" ht="40.5" customHeight="1" x14ac:dyDescent="0.2">
      <c r="B7" s="101" t="s">
        <v>222</v>
      </c>
      <c r="C7" s="101" t="s">
        <v>18</v>
      </c>
      <c r="D7" s="106" t="s">
        <v>69</v>
      </c>
      <c r="E7" s="102" t="s">
        <v>218</v>
      </c>
      <c r="F7" s="102" t="s">
        <v>220</v>
      </c>
      <c r="G7" s="102" t="s">
        <v>68</v>
      </c>
      <c r="H7" s="102" t="s">
        <v>88</v>
      </c>
      <c r="I7" s="102" t="s">
        <v>89</v>
      </c>
    </row>
    <row r="8" spans="2:9" x14ac:dyDescent="0.2">
      <c r="B8" s="103"/>
      <c r="C8" s="103" t="s">
        <v>193</v>
      </c>
      <c r="D8" s="107"/>
      <c r="E8" s="104" t="s">
        <v>182</v>
      </c>
      <c r="F8" s="104" t="s">
        <v>182</v>
      </c>
      <c r="G8" s="104"/>
      <c r="H8" s="104" t="s">
        <v>182</v>
      </c>
      <c r="I8" s="104" t="s">
        <v>182</v>
      </c>
    </row>
    <row r="9" spans="2:9" x14ac:dyDescent="0.2">
      <c r="B9" s="136"/>
      <c r="C9" s="134" t="s">
        <v>53</v>
      </c>
      <c r="D9" s="245"/>
      <c r="E9" s="278"/>
      <c r="F9" s="278"/>
      <c r="G9" s="281"/>
      <c r="H9" s="280">
        <f>E9*G9</f>
        <v>0</v>
      </c>
      <c r="I9" s="280">
        <f>F9*G9</f>
        <v>0</v>
      </c>
    </row>
    <row r="10" spans="2:9" x14ac:dyDescent="0.2">
      <c r="B10" s="136"/>
      <c r="C10" s="134" t="s">
        <v>62</v>
      </c>
      <c r="D10" s="245"/>
      <c r="E10" s="278"/>
      <c r="F10" s="278"/>
      <c r="G10" s="281"/>
      <c r="H10" s="280">
        <f t="shared" ref="H10:H35" si="0">E10*G10</f>
        <v>0</v>
      </c>
      <c r="I10" s="280">
        <f t="shared" ref="I10:I35" si="1">F10*G10</f>
        <v>0</v>
      </c>
    </row>
    <row r="11" spans="2:9" x14ac:dyDescent="0.2">
      <c r="B11" s="136"/>
      <c r="C11" s="134" t="s">
        <v>479</v>
      </c>
      <c r="D11" s="245"/>
      <c r="E11" s="278"/>
      <c r="F11" s="278"/>
      <c r="G11" s="281"/>
      <c r="H11" s="280">
        <f t="shared" si="0"/>
        <v>0</v>
      </c>
      <c r="I11" s="280">
        <f t="shared" si="1"/>
        <v>0</v>
      </c>
    </row>
    <row r="12" spans="2:9" x14ac:dyDescent="0.2">
      <c r="B12" s="369" t="s">
        <v>606</v>
      </c>
      <c r="C12" s="134" t="s">
        <v>54</v>
      </c>
      <c r="D12" s="245"/>
      <c r="E12" s="278">
        <v>-43523479.988000005</v>
      </c>
      <c r="F12" s="278"/>
      <c r="G12" s="281"/>
      <c r="H12" s="280">
        <f t="shared" si="0"/>
        <v>0</v>
      </c>
      <c r="I12" s="280">
        <f t="shared" si="1"/>
        <v>0</v>
      </c>
    </row>
    <row r="13" spans="2:9" x14ac:dyDescent="0.2">
      <c r="B13" s="136"/>
      <c r="C13" s="134" t="s">
        <v>63</v>
      </c>
      <c r="D13" s="245"/>
      <c r="E13" s="278"/>
      <c r="F13" s="278"/>
      <c r="G13" s="281"/>
      <c r="H13" s="280">
        <f t="shared" si="0"/>
        <v>0</v>
      </c>
      <c r="I13" s="280">
        <f t="shared" si="1"/>
        <v>0</v>
      </c>
    </row>
    <row r="14" spans="2:9" x14ac:dyDescent="0.2">
      <c r="B14" s="136"/>
      <c r="C14" s="134" t="s">
        <v>132</v>
      </c>
      <c r="D14" s="245"/>
      <c r="E14" s="278"/>
      <c r="F14" s="278"/>
      <c r="G14" s="281"/>
      <c r="H14" s="280">
        <f t="shared" si="0"/>
        <v>0</v>
      </c>
      <c r="I14" s="280">
        <f t="shared" si="1"/>
        <v>0</v>
      </c>
    </row>
    <row r="15" spans="2:9" x14ac:dyDescent="0.2">
      <c r="B15" s="136"/>
      <c r="C15" s="134" t="s">
        <v>55</v>
      </c>
      <c r="D15" s="245"/>
      <c r="E15" s="278"/>
      <c r="F15" s="278"/>
      <c r="G15" s="281"/>
      <c r="H15" s="280">
        <f t="shared" si="0"/>
        <v>0</v>
      </c>
      <c r="I15" s="280">
        <f t="shared" si="1"/>
        <v>0</v>
      </c>
    </row>
    <row r="16" spans="2:9" x14ac:dyDescent="0.2">
      <c r="B16" s="136"/>
      <c r="C16" s="134" t="s">
        <v>480</v>
      </c>
      <c r="D16" s="245"/>
      <c r="E16" s="278">
        <v>21949205.176801976</v>
      </c>
      <c r="F16" s="278"/>
      <c r="G16" s="281">
        <v>1</v>
      </c>
      <c r="H16" s="280">
        <f t="shared" si="0"/>
        <v>21949205.176801976</v>
      </c>
      <c r="I16" s="280">
        <f t="shared" si="1"/>
        <v>0</v>
      </c>
    </row>
    <row r="17" spans="2:9" x14ac:dyDescent="0.2">
      <c r="B17" s="136"/>
      <c r="C17" s="134" t="s">
        <v>177</v>
      </c>
      <c r="D17" s="245"/>
      <c r="E17" s="279">
        <f>SUM(E18:E35)</f>
        <v>-197945116.61599874</v>
      </c>
      <c r="F17" s="279">
        <f>SUM(F18:F35)</f>
        <v>0</v>
      </c>
      <c r="G17" s="282"/>
      <c r="H17" s="279">
        <f>SUM(H18:H35)</f>
        <v>-1926645.1183608617</v>
      </c>
      <c r="I17" s="279">
        <f>SUM(I18:I35)</f>
        <v>0</v>
      </c>
    </row>
    <row r="18" spans="2:9" x14ac:dyDescent="0.2">
      <c r="B18" s="369" t="s">
        <v>608</v>
      </c>
      <c r="C18" s="136" t="s">
        <v>562</v>
      </c>
      <c r="D18" s="245"/>
      <c r="E18" s="278">
        <v>-187714348.27999875</v>
      </c>
      <c r="F18" s="278"/>
      <c r="G18" s="281">
        <v>1.0263707255276174E-2</v>
      </c>
      <c r="H18" s="280">
        <f t="shared" si="0"/>
        <v>-1926645.1183608617</v>
      </c>
      <c r="I18" s="280">
        <f t="shared" si="1"/>
        <v>0</v>
      </c>
    </row>
    <row r="19" spans="2:9" x14ac:dyDescent="0.2">
      <c r="B19" s="369" t="s">
        <v>608</v>
      </c>
      <c r="C19" s="136" t="s">
        <v>799</v>
      </c>
      <c r="D19" s="245"/>
      <c r="E19" s="278">
        <v>-1341212.838</v>
      </c>
      <c r="F19" s="278"/>
      <c r="G19" s="281">
        <v>0</v>
      </c>
      <c r="H19" s="280">
        <f t="shared" si="0"/>
        <v>0</v>
      </c>
      <c r="I19" s="280">
        <f t="shared" si="1"/>
        <v>0</v>
      </c>
    </row>
    <row r="20" spans="2:9" x14ac:dyDescent="0.2">
      <c r="B20" s="369" t="s">
        <v>606</v>
      </c>
      <c r="C20" s="136" t="s">
        <v>800</v>
      </c>
      <c r="D20" s="245"/>
      <c r="E20" s="278">
        <v>-8889555.4980000015</v>
      </c>
      <c r="F20" s="278"/>
      <c r="G20" s="281">
        <f>G19</f>
        <v>0</v>
      </c>
      <c r="H20" s="280">
        <f t="shared" si="0"/>
        <v>0</v>
      </c>
      <c r="I20" s="280">
        <f t="shared" si="1"/>
        <v>0</v>
      </c>
    </row>
    <row r="21" spans="2:9" x14ac:dyDescent="0.2">
      <c r="B21" s="136"/>
      <c r="C21" s="136"/>
      <c r="D21" s="245"/>
      <c r="E21" s="278"/>
      <c r="F21" s="278"/>
      <c r="G21" s="281"/>
      <c r="H21" s="280">
        <f t="shared" si="0"/>
        <v>0</v>
      </c>
      <c r="I21" s="280">
        <f t="shared" si="1"/>
        <v>0</v>
      </c>
    </row>
    <row r="22" spans="2:9" x14ac:dyDescent="0.2">
      <c r="B22" s="136"/>
      <c r="C22" s="136"/>
      <c r="D22" s="245"/>
      <c r="E22" s="278"/>
      <c r="F22" s="278"/>
      <c r="G22" s="281"/>
      <c r="H22" s="280">
        <f t="shared" si="0"/>
        <v>0</v>
      </c>
      <c r="I22" s="280">
        <f t="shared" si="1"/>
        <v>0</v>
      </c>
    </row>
    <row r="23" spans="2:9" x14ac:dyDescent="0.2">
      <c r="B23" s="136"/>
      <c r="C23" s="136"/>
      <c r="D23" s="245"/>
      <c r="E23" s="278"/>
      <c r="F23" s="278"/>
      <c r="G23" s="281"/>
      <c r="H23" s="280">
        <f t="shared" si="0"/>
        <v>0</v>
      </c>
      <c r="I23" s="280">
        <f t="shared" si="1"/>
        <v>0</v>
      </c>
    </row>
    <row r="24" spans="2:9" x14ac:dyDescent="0.2">
      <c r="B24" s="136"/>
      <c r="C24" s="136"/>
      <c r="D24" s="245"/>
      <c r="E24" s="278"/>
      <c r="F24" s="278"/>
      <c r="G24" s="281"/>
      <c r="H24" s="280">
        <f t="shared" si="0"/>
        <v>0</v>
      </c>
      <c r="I24" s="280">
        <f t="shared" si="1"/>
        <v>0</v>
      </c>
    </row>
    <row r="25" spans="2:9" x14ac:dyDescent="0.2">
      <c r="B25" s="136"/>
      <c r="C25" s="136"/>
      <c r="D25" s="245"/>
      <c r="E25" s="278"/>
      <c r="F25" s="278"/>
      <c r="G25" s="281"/>
      <c r="H25" s="280">
        <f t="shared" si="0"/>
        <v>0</v>
      </c>
      <c r="I25" s="280">
        <f t="shared" si="1"/>
        <v>0</v>
      </c>
    </row>
    <row r="26" spans="2:9" x14ac:dyDescent="0.2">
      <c r="B26" s="136"/>
      <c r="C26" s="136"/>
      <c r="D26" s="245"/>
      <c r="E26" s="278"/>
      <c r="F26" s="278"/>
      <c r="G26" s="281"/>
      <c r="H26" s="280">
        <f t="shared" si="0"/>
        <v>0</v>
      </c>
      <c r="I26" s="280">
        <f t="shared" si="1"/>
        <v>0</v>
      </c>
    </row>
    <row r="27" spans="2:9" x14ac:dyDescent="0.2">
      <c r="B27" s="136"/>
      <c r="C27" s="136"/>
      <c r="D27" s="245"/>
      <c r="E27" s="278"/>
      <c r="F27" s="278"/>
      <c r="G27" s="281"/>
      <c r="H27" s="280">
        <f t="shared" si="0"/>
        <v>0</v>
      </c>
      <c r="I27" s="280">
        <f t="shared" si="1"/>
        <v>0</v>
      </c>
    </row>
    <row r="28" spans="2:9" x14ac:dyDescent="0.2">
      <c r="B28" s="136"/>
      <c r="C28" s="136"/>
      <c r="D28" s="245"/>
      <c r="E28" s="278"/>
      <c r="F28" s="278"/>
      <c r="G28" s="281"/>
      <c r="H28" s="280">
        <f t="shared" si="0"/>
        <v>0</v>
      </c>
      <c r="I28" s="280">
        <f t="shared" si="1"/>
        <v>0</v>
      </c>
    </row>
    <row r="29" spans="2:9" x14ac:dyDescent="0.2">
      <c r="B29" s="136"/>
      <c r="C29" s="136"/>
      <c r="D29" s="245"/>
      <c r="E29" s="278"/>
      <c r="F29" s="278"/>
      <c r="G29" s="281"/>
      <c r="H29" s="280">
        <f t="shared" si="0"/>
        <v>0</v>
      </c>
      <c r="I29" s="280">
        <f t="shared" si="1"/>
        <v>0</v>
      </c>
    </row>
    <row r="30" spans="2:9" x14ac:dyDescent="0.2">
      <c r="B30" s="136"/>
      <c r="C30" s="136"/>
      <c r="D30" s="245"/>
      <c r="E30" s="278"/>
      <c r="F30" s="278"/>
      <c r="G30" s="281"/>
      <c r="H30" s="280">
        <f t="shared" si="0"/>
        <v>0</v>
      </c>
      <c r="I30" s="280">
        <f t="shared" si="1"/>
        <v>0</v>
      </c>
    </row>
    <row r="31" spans="2:9" x14ac:dyDescent="0.2">
      <c r="B31" s="136"/>
      <c r="C31" s="136"/>
      <c r="D31" s="245"/>
      <c r="E31" s="278"/>
      <c r="F31" s="278"/>
      <c r="G31" s="281"/>
      <c r="H31" s="280">
        <f t="shared" si="0"/>
        <v>0</v>
      </c>
      <c r="I31" s="280">
        <f t="shared" si="1"/>
        <v>0</v>
      </c>
    </row>
    <row r="32" spans="2:9" x14ac:dyDescent="0.2">
      <c r="B32" s="136"/>
      <c r="C32" s="136"/>
      <c r="D32" s="245"/>
      <c r="E32" s="278"/>
      <c r="F32" s="278"/>
      <c r="G32" s="281"/>
      <c r="H32" s="280">
        <f t="shared" si="0"/>
        <v>0</v>
      </c>
      <c r="I32" s="280">
        <f t="shared" si="1"/>
        <v>0</v>
      </c>
    </row>
    <row r="33" spans="2:9" x14ac:dyDescent="0.2">
      <c r="B33" s="136"/>
      <c r="C33" s="136"/>
      <c r="D33" s="245"/>
      <c r="E33" s="278"/>
      <c r="F33" s="278"/>
      <c r="G33" s="281"/>
      <c r="H33" s="280">
        <f t="shared" si="0"/>
        <v>0</v>
      </c>
      <c r="I33" s="280">
        <f t="shared" si="1"/>
        <v>0</v>
      </c>
    </row>
    <row r="34" spans="2:9" x14ac:dyDescent="0.2">
      <c r="B34" s="136"/>
      <c r="C34" s="136"/>
      <c r="D34" s="245"/>
      <c r="E34" s="278"/>
      <c r="F34" s="278"/>
      <c r="G34" s="281"/>
      <c r="H34" s="280">
        <f t="shared" si="0"/>
        <v>0</v>
      </c>
      <c r="I34" s="280">
        <f t="shared" si="1"/>
        <v>0</v>
      </c>
    </row>
    <row r="35" spans="2:9" x14ac:dyDescent="0.2">
      <c r="B35" s="136"/>
      <c r="C35" s="136"/>
      <c r="D35" s="245"/>
      <c r="E35" s="278"/>
      <c r="F35" s="278"/>
      <c r="G35" s="281"/>
      <c r="H35" s="280">
        <f t="shared" si="0"/>
        <v>0</v>
      </c>
      <c r="I35" s="280">
        <f t="shared" si="1"/>
        <v>0</v>
      </c>
    </row>
    <row r="36" spans="2:9" x14ac:dyDescent="0.2">
      <c r="B36" s="36"/>
      <c r="C36" s="564" t="s">
        <v>133</v>
      </c>
      <c r="D36" s="565"/>
      <c r="E36" s="280">
        <f>SUM(E9:E17)</f>
        <v>-219519391.42719677</v>
      </c>
      <c r="F36" s="280">
        <f>SUM(F9:F17)</f>
        <v>0</v>
      </c>
      <c r="G36" s="246"/>
      <c r="H36" s="280">
        <f>SUM(H9:H17)</f>
        <v>20022560.058441114</v>
      </c>
      <c r="I36" s="280">
        <f>SUM(I9:I17)</f>
        <v>0</v>
      </c>
    </row>
  </sheetData>
  <mergeCells count="3">
    <mergeCell ref="B1:C1"/>
    <mergeCell ref="C36:D36"/>
    <mergeCell ref="E2:G4"/>
  </mergeCells>
  <phoneticPr fontId="43"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9999"/>
  </sheetPr>
  <dimension ref="B1:F38"/>
  <sheetViews>
    <sheetView zoomScaleNormal="100" workbookViewId="0"/>
  </sheetViews>
  <sheetFormatPr defaultColWidth="9.42578125" defaultRowHeight="12.75" x14ac:dyDescent="0.2"/>
  <cols>
    <col min="1" max="1" width="12.42578125" style="28" customWidth="1"/>
    <col min="2" max="2" width="21" style="28" customWidth="1"/>
    <col min="3" max="3" width="42.42578125" style="28" customWidth="1"/>
    <col min="4" max="4" width="25.5703125" style="28" customWidth="1"/>
    <col min="5" max="5" width="20.42578125" style="28" customWidth="1"/>
    <col min="6" max="6" width="42.42578125" style="28" customWidth="1"/>
    <col min="7" max="7" width="9.42578125" style="28" customWidth="1"/>
    <col min="8" max="8" width="25.42578125" style="28" customWidth="1"/>
    <col min="9" max="16384" width="9.42578125" style="28"/>
  </cols>
  <sheetData>
    <row r="1" spans="2:6" ht="20.25" x14ac:dyDescent="0.3">
      <c r="B1" s="29" t="s">
        <v>139</v>
      </c>
      <c r="C1" s="29"/>
      <c r="D1" s="15"/>
      <c r="E1" s="15"/>
    </row>
    <row r="2" spans="2:6" ht="20.25" x14ac:dyDescent="0.3">
      <c r="B2" s="45" t="str">
        <f>Tradingname</f>
        <v>APT PARMELIA PTY LTD</v>
      </c>
      <c r="C2" s="46"/>
      <c r="D2" s="29"/>
      <c r="E2" s="29"/>
    </row>
    <row r="3" spans="2:6" ht="15" x14ac:dyDescent="0.25">
      <c r="B3" s="47" t="s">
        <v>239</v>
      </c>
      <c r="C3" s="48" t="str">
        <f>TEXT(Yearstart,"dd/mm/yyyy")&amp;" to "&amp;TEXT(Yearending,"dd/mm/yyyy")</f>
        <v>01/07/2024 to 30/06/2025</v>
      </c>
    </row>
    <row r="5" spans="2:6" ht="15.75" x14ac:dyDescent="0.25">
      <c r="B5" s="32" t="s">
        <v>211</v>
      </c>
      <c r="C5" s="30"/>
      <c r="D5" s="30"/>
      <c r="E5" s="30"/>
    </row>
    <row r="6" spans="2:6" ht="15.75" x14ac:dyDescent="0.25">
      <c r="B6" s="32"/>
      <c r="C6" s="30"/>
      <c r="D6" s="30"/>
      <c r="E6" s="30"/>
    </row>
    <row r="7" spans="2:6" ht="40.5" customHeight="1" x14ac:dyDescent="0.2">
      <c r="B7" s="101" t="s">
        <v>222</v>
      </c>
      <c r="C7" s="101" t="s">
        <v>124</v>
      </c>
      <c r="D7" s="101" t="s">
        <v>70</v>
      </c>
      <c r="E7" s="101" t="s">
        <v>125</v>
      </c>
      <c r="F7" s="110" t="s">
        <v>127</v>
      </c>
    </row>
    <row r="8" spans="2:6" x14ac:dyDescent="0.2">
      <c r="B8" s="103"/>
      <c r="C8" s="103"/>
      <c r="D8" s="107"/>
      <c r="E8" s="111" t="s">
        <v>126</v>
      </c>
      <c r="F8" s="112"/>
    </row>
    <row r="9" spans="2:6" x14ac:dyDescent="0.2">
      <c r="B9" s="370">
        <v>2.4</v>
      </c>
      <c r="C9" s="182" t="str">
        <f>'3. Statement of pipeline assets'!C9</f>
        <v>Pipelines</v>
      </c>
      <c r="D9" s="181" t="str">
        <f t="shared" ref="D9:D17" si="0">CONCATENATE("17/8/2004"," to ",TEXT(Yearending,"d/m/yyyy"))</f>
        <v>17/8/2004 to 30/6/2025</v>
      </c>
      <c r="E9" s="341">
        <v>80</v>
      </c>
      <c r="F9" s="254" t="s">
        <v>610</v>
      </c>
    </row>
    <row r="10" spans="2:6" x14ac:dyDescent="0.2">
      <c r="B10" s="370">
        <v>2.4</v>
      </c>
      <c r="C10" s="182" t="str">
        <f>'3. Statement of pipeline assets'!C17</f>
        <v>Compressors</v>
      </c>
      <c r="D10" s="181" t="str">
        <f t="shared" si="0"/>
        <v>17/8/2004 to 30/6/2025</v>
      </c>
      <c r="E10" s="341">
        <v>35</v>
      </c>
      <c r="F10" s="254" t="s">
        <v>610</v>
      </c>
    </row>
    <row r="11" spans="2:6" x14ac:dyDescent="0.2">
      <c r="B11" s="370">
        <v>2.4</v>
      </c>
      <c r="C11" s="182" t="str">
        <f>'3. Statement of pipeline assets'!C24</f>
        <v>City Gates, supply regulators and valve stations</v>
      </c>
      <c r="D11" s="181" t="str">
        <f t="shared" si="0"/>
        <v>17/8/2004 to 30/6/2025</v>
      </c>
      <c r="E11" s="341">
        <v>50</v>
      </c>
      <c r="F11" s="254" t="s">
        <v>610</v>
      </c>
    </row>
    <row r="12" spans="2:6" x14ac:dyDescent="0.2">
      <c r="B12" s="370">
        <v>2.4</v>
      </c>
      <c r="C12" s="182" t="str">
        <f>'3. Statement of pipeline assets'!C31</f>
        <v>Metering</v>
      </c>
      <c r="D12" s="181" t="str">
        <f t="shared" si="0"/>
        <v>17/8/2004 to 30/6/2025</v>
      </c>
      <c r="E12" s="341">
        <v>50</v>
      </c>
      <c r="F12" s="254" t="s">
        <v>610</v>
      </c>
    </row>
    <row r="13" spans="2:6" x14ac:dyDescent="0.2">
      <c r="B13" s="370">
        <v>2.4</v>
      </c>
      <c r="C13" s="182" t="str">
        <f>'3. Statement of pipeline assets'!C38</f>
        <v>Odorant plants</v>
      </c>
      <c r="D13" s="181" t="str">
        <f t="shared" si="0"/>
        <v>17/8/2004 to 30/6/2025</v>
      </c>
      <c r="E13" s="341">
        <v>80</v>
      </c>
      <c r="F13" s="254" t="s">
        <v>610</v>
      </c>
    </row>
    <row r="14" spans="2:6" x14ac:dyDescent="0.2">
      <c r="B14" s="370">
        <v>2.4</v>
      </c>
      <c r="C14" s="182" t="str">
        <f>'3. Statement of pipeline assets'!C45</f>
        <v>SCADA (Communications)</v>
      </c>
      <c r="D14" s="181" t="str">
        <f t="shared" si="0"/>
        <v>17/8/2004 to 30/6/2025</v>
      </c>
      <c r="E14" s="341">
        <v>15</v>
      </c>
      <c r="F14" s="254" t="s">
        <v>610</v>
      </c>
    </row>
    <row r="15" spans="2:6" x14ac:dyDescent="0.2">
      <c r="B15" s="370">
        <v>2.4</v>
      </c>
      <c r="C15" s="182" t="str">
        <f>'3. Statement of pipeline assets'!C52</f>
        <v>Buildings</v>
      </c>
      <c r="D15" s="181" t="str">
        <f t="shared" si="0"/>
        <v>17/8/2004 to 30/6/2025</v>
      </c>
      <c r="E15" s="341">
        <v>80</v>
      </c>
      <c r="F15" s="254" t="s">
        <v>610</v>
      </c>
    </row>
    <row r="16" spans="2:6" x14ac:dyDescent="0.2">
      <c r="B16" s="370">
        <v>2.4</v>
      </c>
      <c r="C16" s="182" t="str">
        <f>'3. Statement of pipeline assets'!C66</f>
        <v>Other depreciable pipeline assets</v>
      </c>
      <c r="D16" s="181" t="str">
        <f t="shared" si="0"/>
        <v>17/8/2004 to 30/6/2025</v>
      </c>
      <c r="E16" s="341" t="s">
        <v>563</v>
      </c>
      <c r="F16" s="254" t="s">
        <v>610</v>
      </c>
    </row>
    <row r="17" spans="2:6" x14ac:dyDescent="0.2">
      <c r="B17" s="370">
        <v>2.4</v>
      </c>
      <c r="C17" s="141" t="s">
        <v>148</v>
      </c>
      <c r="D17" s="181" t="str">
        <f t="shared" si="0"/>
        <v>17/8/2004 to 30/6/2025</v>
      </c>
      <c r="E17" s="341" t="s">
        <v>564</v>
      </c>
      <c r="F17" s="254" t="s">
        <v>611</v>
      </c>
    </row>
    <row r="18" spans="2:6" x14ac:dyDescent="0.2">
      <c r="B18" s="342"/>
      <c r="C18" s="141" t="s">
        <v>210</v>
      </c>
      <c r="D18" s="181"/>
      <c r="E18" s="341"/>
      <c r="F18" s="254"/>
    </row>
    <row r="19" spans="2:6" x14ac:dyDescent="0.2">
      <c r="B19" s="342"/>
      <c r="C19" s="141" t="s">
        <v>210</v>
      </c>
      <c r="D19" s="181"/>
      <c r="E19" s="341"/>
      <c r="F19" s="254"/>
    </row>
    <row r="20" spans="2:6" x14ac:dyDescent="0.2">
      <c r="B20" s="342"/>
      <c r="C20" s="141" t="s">
        <v>210</v>
      </c>
      <c r="D20" s="181"/>
      <c r="E20" s="341"/>
      <c r="F20" s="254"/>
    </row>
    <row r="21" spans="2:6" x14ac:dyDescent="0.2">
      <c r="B21" s="370" t="s">
        <v>567</v>
      </c>
      <c r="C21" s="182" t="str">
        <f>'3. Statement of pipeline assets'!C73</f>
        <v>Leased Assets</v>
      </c>
      <c r="D21" s="181" t="str">
        <f>CONCATENATE("1/7/2019"," to ",TEXT(Yearending,"d/m/yyyy"))</f>
        <v>1/7/2019 to 30/6/2025</v>
      </c>
      <c r="E21" s="341" t="s">
        <v>565</v>
      </c>
      <c r="F21" s="254" t="s">
        <v>566</v>
      </c>
    </row>
    <row r="22" spans="2:6" x14ac:dyDescent="0.2">
      <c r="B22" s="342"/>
      <c r="C22" s="141" t="s">
        <v>210</v>
      </c>
      <c r="D22" s="181"/>
      <c r="E22" s="341"/>
      <c r="F22" s="254"/>
    </row>
    <row r="23" spans="2:6" x14ac:dyDescent="0.2">
      <c r="B23" s="342"/>
      <c r="C23" s="141" t="s">
        <v>210</v>
      </c>
      <c r="D23" s="181"/>
      <c r="E23" s="341"/>
      <c r="F23" s="254"/>
    </row>
    <row r="24" spans="2:6" x14ac:dyDescent="0.2">
      <c r="B24" s="342"/>
      <c r="C24" s="141" t="s">
        <v>210</v>
      </c>
      <c r="D24" s="181"/>
      <c r="E24" s="341"/>
      <c r="F24" s="254"/>
    </row>
    <row r="25" spans="2:6" x14ac:dyDescent="0.2">
      <c r="B25" s="342"/>
      <c r="C25" s="141" t="s">
        <v>210</v>
      </c>
      <c r="D25" s="181"/>
      <c r="E25" s="341"/>
      <c r="F25" s="254"/>
    </row>
    <row r="26" spans="2:6" x14ac:dyDescent="0.2">
      <c r="B26" s="370"/>
      <c r="C26" s="141" t="s">
        <v>210</v>
      </c>
      <c r="D26" s="181"/>
      <c r="E26" s="341"/>
      <c r="F26" s="254"/>
    </row>
    <row r="27" spans="2:6" x14ac:dyDescent="0.2">
      <c r="B27" s="370">
        <v>2.4</v>
      </c>
      <c r="C27" s="182" t="str">
        <f>'3. Statement of pipeline assets'!C83</f>
        <v>Shared property, plant and equipment</v>
      </c>
      <c r="D27" s="181" t="str">
        <f>CONCATENATE("1/6/2000"," to ",TEXT(Yearending,"d/m/yyyy"))</f>
        <v>1/6/2000 to 30/6/2025</v>
      </c>
      <c r="E27" s="341">
        <v>5</v>
      </c>
      <c r="F27" s="254" t="s">
        <v>610</v>
      </c>
    </row>
    <row r="28" spans="2:6" x14ac:dyDescent="0.2">
      <c r="B28" s="342"/>
      <c r="C28" s="141" t="s">
        <v>210</v>
      </c>
      <c r="D28" s="181"/>
      <c r="E28" s="341"/>
      <c r="F28" s="254"/>
    </row>
    <row r="29" spans="2:6" x14ac:dyDescent="0.2">
      <c r="B29" s="342"/>
      <c r="C29" s="141" t="s">
        <v>210</v>
      </c>
      <c r="D29" s="181"/>
      <c r="E29" s="341"/>
      <c r="F29" s="254"/>
    </row>
    <row r="30" spans="2:6" x14ac:dyDescent="0.2">
      <c r="B30" s="342"/>
      <c r="C30" s="141" t="s">
        <v>210</v>
      </c>
      <c r="D30" s="181"/>
      <c r="E30" s="341"/>
      <c r="F30" s="254"/>
    </row>
    <row r="31" spans="2:6" x14ac:dyDescent="0.2">
      <c r="B31" s="342"/>
      <c r="C31" s="141" t="s">
        <v>210</v>
      </c>
      <c r="D31" s="181"/>
      <c r="E31" s="341"/>
      <c r="F31" s="254"/>
    </row>
    <row r="32" spans="2:6" x14ac:dyDescent="0.2">
      <c r="B32" s="370"/>
      <c r="C32" s="141" t="s">
        <v>210</v>
      </c>
      <c r="D32" s="181"/>
      <c r="E32" s="341"/>
      <c r="F32" s="254"/>
    </row>
    <row r="33" spans="2:6" x14ac:dyDescent="0.2">
      <c r="B33" s="370" t="s">
        <v>568</v>
      </c>
      <c r="C33" s="182" t="str">
        <f>'3. Statement of pipeline assets'!C90</f>
        <v>Shared leased assets</v>
      </c>
      <c r="D33" s="181" t="str">
        <f>CONCATENATE("1/7/2019"," to ",TEXT(Yearending,"d/m/yyyy"))</f>
        <v>1/7/2019 to 30/6/2025</v>
      </c>
      <c r="E33" s="341" t="s">
        <v>565</v>
      </c>
      <c r="F33" s="254" t="s">
        <v>566</v>
      </c>
    </row>
    <row r="34" spans="2:6" x14ac:dyDescent="0.2">
      <c r="B34" s="342"/>
      <c r="C34" s="141" t="s">
        <v>210</v>
      </c>
      <c r="D34" s="181"/>
      <c r="E34" s="341"/>
      <c r="F34" s="254"/>
    </row>
    <row r="35" spans="2:6" x14ac:dyDescent="0.2">
      <c r="B35" s="342"/>
      <c r="C35" s="141" t="s">
        <v>210</v>
      </c>
      <c r="D35" s="181"/>
      <c r="E35" s="341"/>
      <c r="F35" s="254"/>
    </row>
    <row r="36" spans="2:6" x14ac:dyDescent="0.2">
      <c r="B36" s="342"/>
      <c r="C36" s="141" t="s">
        <v>210</v>
      </c>
      <c r="D36" s="181"/>
      <c r="E36" s="341"/>
      <c r="F36" s="254"/>
    </row>
    <row r="37" spans="2:6" x14ac:dyDescent="0.2">
      <c r="B37" s="342"/>
      <c r="C37" s="141" t="s">
        <v>210</v>
      </c>
      <c r="D37" s="181"/>
      <c r="E37" s="341"/>
      <c r="F37" s="254"/>
    </row>
    <row r="38" spans="2:6" x14ac:dyDescent="0.2">
      <c r="B38" s="342"/>
      <c r="C38" s="141" t="s">
        <v>210</v>
      </c>
      <c r="D38" s="181"/>
      <c r="E38" s="341"/>
      <c r="F38" s="254"/>
    </row>
  </sheetData>
  <pageMargins left="0.75" right="0.75" top="1" bottom="1" header="0.5" footer="0.5"/>
  <pageSetup paperSize="9" scale="3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J54"/>
  <sheetViews>
    <sheetView zoomScaleNormal="100" workbookViewId="0"/>
  </sheetViews>
  <sheetFormatPr defaultColWidth="9.42578125" defaultRowHeight="12.75" x14ac:dyDescent="0.2"/>
  <cols>
    <col min="1" max="1" width="12" style="16" customWidth="1"/>
    <col min="2" max="2" width="31.5703125" style="16" customWidth="1"/>
    <col min="3" max="3" width="25.5703125" style="16" customWidth="1"/>
    <col min="4" max="4" width="27.42578125" style="16" customWidth="1"/>
    <col min="5" max="5" width="66" style="16" customWidth="1"/>
    <col min="6" max="6" width="21.5703125" style="16" customWidth="1"/>
    <col min="7" max="7" width="24.42578125" style="16" customWidth="1"/>
    <col min="8" max="8" width="51.5703125" style="16" customWidth="1"/>
    <col min="9" max="10" width="19.5703125" style="16" customWidth="1"/>
    <col min="11" max="11" width="18.42578125" style="16" customWidth="1"/>
    <col min="12" max="16384" width="9.42578125" style="16"/>
  </cols>
  <sheetData>
    <row r="1" spans="2:10" ht="20.25" x14ac:dyDescent="0.3">
      <c r="B1" s="17" t="s">
        <v>156</v>
      </c>
      <c r="D1" s="15"/>
      <c r="E1" s="15"/>
      <c r="F1" s="15"/>
      <c r="G1" s="15"/>
      <c r="H1" s="15"/>
      <c r="I1" s="15"/>
      <c r="J1" s="15"/>
    </row>
    <row r="2" spans="2:10" ht="15" x14ac:dyDescent="0.25">
      <c r="B2" s="45" t="str">
        <f>Tradingname</f>
        <v>APT PARMELIA PTY LTD</v>
      </c>
      <c r="C2" s="46"/>
    </row>
    <row r="3" spans="2:10" ht="18" customHeight="1" x14ac:dyDescent="0.45">
      <c r="B3" s="51" t="s">
        <v>239</v>
      </c>
      <c r="C3" s="52" t="str">
        <f>TEXT(Yearstart,"dd/mm/yyyy")&amp;" to "&amp;TEXT(Yearending,"dd/mm/yyyy")</f>
        <v>01/07/2024 to 30/06/2025</v>
      </c>
      <c r="F3" s="41"/>
    </row>
    <row r="5" spans="2:10" ht="15.75" x14ac:dyDescent="0.25">
      <c r="B5" s="26" t="s">
        <v>213</v>
      </c>
    </row>
    <row r="6" spans="2:10" x14ac:dyDescent="0.2">
      <c r="B6" s="18"/>
      <c r="C6" s="21"/>
      <c r="D6" s="21"/>
      <c r="E6" s="21"/>
      <c r="F6" s="21"/>
      <c r="G6" s="22"/>
      <c r="H6" s="27"/>
      <c r="I6" s="23"/>
      <c r="J6" s="23"/>
    </row>
    <row r="7" spans="2:10" ht="31.5" customHeight="1" x14ac:dyDescent="0.2">
      <c r="B7" s="252" t="s">
        <v>83</v>
      </c>
      <c r="C7" s="253" t="s">
        <v>206</v>
      </c>
      <c r="D7" s="253" t="s">
        <v>157</v>
      </c>
      <c r="E7" s="253" t="s">
        <v>158</v>
      </c>
    </row>
    <row r="8" spans="2:10" x14ac:dyDescent="0.2">
      <c r="B8" s="256" t="s">
        <v>775</v>
      </c>
      <c r="C8" s="274">
        <v>11440576.066595033</v>
      </c>
      <c r="D8" s="248">
        <v>43646</v>
      </c>
      <c r="E8" s="400" t="s">
        <v>790</v>
      </c>
      <c r="F8" s="568" t="s">
        <v>789</v>
      </c>
      <c r="G8" s="569"/>
      <c r="H8" s="569"/>
    </row>
    <row r="9" spans="2:10" x14ac:dyDescent="0.2">
      <c r="B9" s="256" t="s">
        <v>775</v>
      </c>
      <c r="C9" s="274">
        <v>8154880.6601621583</v>
      </c>
      <c r="D9" s="248">
        <v>44012</v>
      </c>
      <c r="E9" s="400" t="s">
        <v>790</v>
      </c>
      <c r="F9" s="568"/>
      <c r="G9" s="569"/>
      <c r="H9" s="569"/>
    </row>
    <row r="10" spans="2:10" x14ac:dyDescent="0.2">
      <c r="B10" s="256" t="s">
        <v>775</v>
      </c>
      <c r="C10" s="274">
        <v>47554919.910914287</v>
      </c>
      <c r="D10" s="248">
        <v>44377</v>
      </c>
      <c r="E10" s="400" t="s">
        <v>790</v>
      </c>
      <c r="F10" s="568"/>
      <c r="G10" s="569"/>
      <c r="H10" s="569"/>
    </row>
    <row r="11" spans="2:10" x14ac:dyDescent="0.2">
      <c r="B11" s="256" t="s">
        <v>775</v>
      </c>
      <c r="C11" s="274">
        <v>5664930.229165474</v>
      </c>
      <c r="D11" s="248">
        <v>44742</v>
      </c>
      <c r="E11" s="400" t="s">
        <v>790</v>
      </c>
      <c r="F11" s="568"/>
      <c r="G11" s="569"/>
      <c r="H11" s="569"/>
    </row>
    <row r="12" spans="2:10" x14ac:dyDescent="0.2">
      <c r="B12" s="256" t="s">
        <v>775</v>
      </c>
      <c r="C12" s="274">
        <v>11101489.467973845</v>
      </c>
      <c r="D12" s="248">
        <v>45107</v>
      </c>
      <c r="E12" s="400" t="s">
        <v>790</v>
      </c>
      <c r="F12" s="568"/>
      <c r="G12" s="569"/>
      <c r="H12" s="569"/>
    </row>
    <row r="13" spans="2:10" x14ac:dyDescent="0.2">
      <c r="B13" s="256" t="s">
        <v>775</v>
      </c>
      <c r="C13" s="274">
        <v>48352417.220471509</v>
      </c>
      <c r="D13" s="248">
        <v>45473</v>
      </c>
      <c r="E13" s="400" t="s">
        <v>790</v>
      </c>
    </row>
    <row r="14" spans="2:10" x14ac:dyDescent="0.2">
      <c r="B14" s="256"/>
      <c r="C14" s="274"/>
      <c r="D14" s="248"/>
      <c r="E14" s="400"/>
    </row>
    <row r="15" spans="2:10" x14ac:dyDescent="0.2">
      <c r="B15" s="247"/>
      <c r="C15" s="274"/>
      <c r="D15" s="248"/>
      <c r="E15" s="249"/>
    </row>
    <row r="16" spans="2:10" x14ac:dyDescent="0.2">
      <c r="B16" s="247"/>
      <c r="C16" s="274"/>
      <c r="D16" s="248"/>
      <c r="E16" s="249"/>
    </row>
    <row r="17" spans="2:8" x14ac:dyDescent="0.2">
      <c r="B17" s="247"/>
      <c r="C17" s="274"/>
      <c r="D17" s="248"/>
      <c r="E17" s="249"/>
    </row>
    <row r="18" spans="2:8" x14ac:dyDescent="0.2">
      <c r="B18" s="247"/>
      <c r="C18" s="274"/>
      <c r="D18" s="248"/>
      <c r="E18" s="249"/>
    </row>
    <row r="19" spans="2:8" x14ac:dyDescent="0.2">
      <c r="B19" s="247"/>
      <c r="C19" s="274"/>
      <c r="D19" s="248"/>
      <c r="E19" s="249"/>
    </row>
    <row r="20" spans="2:8" x14ac:dyDescent="0.2">
      <c r="B20" s="247"/>
      <c r="C20" s="274"/>
      <c r="D20" s="248"/>
      <c r="E20" s="249"/>
    </row>
    <row r="21" spans="2:8" x14ac:dyDescent="0.2">
      <c r="B21" s="247"/>
      <c r="C21" s="274"/>
      <c r="D21" s="248"/>
      <c r="E21" s="249"/>
    </row>
    <row r="22" spans="2:8" ht="13.5" customHeight="1" x14ac:dyDescent="0.2">
      <c r="B22" s="247"/>
      <c r="C22" s="274"/>
      <c r="D22" s="248"/>
      <c r="E22" s="249"/>
    </row>
    <row r="25" spans="2:8" ht="15.75" x14ac:dyDescent="0.25">
      <c r="B25" s="26" t="s">
        <v>212</v>
      </c>
    </row>
    <row r="26" spans="2:8" x14ac:dyDescent="0.2">
      <c r="B26" s="18"/>
      <c r="C26" s="21"/>
      <c r="D26" s="21"/>
      <c r="E26" s="21"/>
    </row>
    <row r="27" spans="2:8" ht="36.75" customHeight="1" x14ac:dyDescent="0.2">
      <c r="B27" s="252" t="s">
        <v>83</v>
      </c>
      <c r="C27" s="253" t="s">
        <v>207</v>
      </c>
      <c r="D27" s="253" t="s">
        <v>157</v>
      </c>
      <c r="E27" s="253" t="s">
        <v>158</v>
      </c>
      <c r="F27" s="253" t="s">
        <v>208</v>
      </c>
      <c r="G27" s="253" t="s">
        <v>167</v>
      </c>
      <c r="H27" s="253" t="s">
        <v>168</v>
      </c>
    </row>
    <row r="28" spans="2:8" x14ac:dyDescent="0.2">
      <c r="B28" s="250" t="s">
        <v>775</v>
      </c>
      <c r="C28" s="289">
        <f>SUM(C8:C13)</f>
        <v>132269213.55528229</v>
      </c>
      <c r="D28" s="203">
        <v>45473</v>
      </c>
      <c r="E28" s="422" t="str">
        <f>E13</f>
        <v>Part 23 Book value exceeds the part 23 Recoverable value.</v>
      </c>
      <c r="F28" s="289">
        <v>-21949205.176801976</v>
      </c>
      <c r="G28" s="203">
        <v>45838</v>
      </c>
      <c r="H28" s="251" t="s">
        <v>2488</v>
      </c>
    </row>
    <row r="29" spans="2:8" x14ac:dyDescent="0.2">
      <c r="B29" s="250"/>
      <c r="C29" s="289"/>
      <c r="D29" s="203"/>
      <c r="E29" s="251"/>
      <c r="F29" s="289"/>
      <c r="G29" s="203"/>
      <c r="H29" s="251"/>
    </row>
    <row r="30" spans="2:8" x14ac:dyDescent="0.2">
      <c r="B30" s="250"/>
      <c r="C30" s="289"/>
      <c r="D30" s="203"/>
      <c r="E30" s="251"/>
      <c r="F30" s="289"/>
      <c r="G30" s="203"/>
      <c r="H30" s="251"/>
    </row>
    <row r="31" spans="2:8" x14ac:dyDescent="0.2">
      <c r="B31" s="250"/>
      <c r="C31" s="289"/>
      <c r="D31" s="203"/>
      <c r="E31" s="251"/>
      <c r="F31" s="289"/>
      <c r="G31" s="203"/>
      <c r="H31" s="251"/>
    </row>
    <row r="32" spans="2:8" hidden="1" x14ac:dyDescent="0.2">
      <c r="B32" s="250"/>
      <c r="C32" s="289"/>
      <c r="D32" s="203"/>
      <c r="E32" s="251"/>
      <c r="F32" s="289"/>
      <c r="G32" s="203"/>
      <c r="H32" s="251"/>
    </row>
    <row r="33" spans="2:8" hidden="1" x14ac:dyDescent="0.2">
      <c r="B33" s="250"/>
      <c r="C33" s="289"/>
      <c r="D33" s="203"/>
      <c r="E33" s="251"/>
      <c r="F33" s="289"/>
      <c r="G33" s="203"/>
      <c r="H33" s="251"/>
    </row>
    <row r="34" spans="2:8" hidden="1" x14ac:dyDescent="0.2">
      <c r="B34" s="250"/>
      <c r="C34" s="289"/>
      <c r="D34" s="203"/>
      <c r="E34" s="251"/>
      <c r="F34" s="289"/>
      <c r="G34" s="203"/>
      <c r="H34" s="251"/>
    </row>
    <row r="35" spans="2:8" hidden="1" x14ac:dyDescent="0.2">
      <c r="B35" s="250"/>
      <c r="C35" s="289"/>
      <c r="D35" s="203"/>
      <c r="E35" s="251"/>
      <c r="F35" s="289"/>
      <c r="G35" s="203"/>
      <c r="H35" s="251"/>
    </row>
    <row r="36" spans="2:8" hidden="1" x14ac:dyDescent="0.2">
      <c r="B36" s="250"/>
      <c r="C36" s="289"/>
      <c r="D36" s="203"/>
      <c r="E36" s="251"/>
      <c r="F36" s="289"/>
      <c r="G36" s="203"/>
      <c r="H36" s="251"/>
    </row>
    <row r="37" spans="2:8" hidden="1" x14ac:dyDescent="0.2">
      <c r="B37" s="250"/>
      <c r="C37" s="289"/>
      <c r="D37" s="203"/>
      <c r="E37" s="251"/>
      <c r="F37" s="289"/>
      <c r="G37" s="203"/>
      <c r="H37" s="251"/>
    </row>
    <row r="38" spans="2:8" hidden="1" x14ac:dyDescent="0.2">
      <c r="B38" s="250"/>
      <c r="C38" s="289"/>
      <c r="D38" s="203"/>
      <c r="E38" s="251"/>
      <c r="F38" s="289"/>
      <c r="G38" s="203"/>
      <c r="H38" s="251"/>
    </row>
    <row r="39" spans="2:8" hidden="1" x14ac:dyDescent="0.2">
      <c r="B39" s="250"/>
      <c r="C39" s="289"/>
      <c r="D39" s="203"/>
      <c r="E39" s="251"/>
      <c r="F39" s="289"/>
      <c r="G39" s="203"/>
      <c r="H39" s="251"/>
    </row>
    <row r="40" spans="2:8" hidden="1" x14ac:dyDescent="0.2">
      <c r="B40" s="250"/>
      <c r="C40" s="289"/>
      <c r="D40" s="203"/>
      <c r="E40" s="251"/>
      <c r="F40" s="289"/>
      <c r="G40" s="203"/>
      <c r="H40" s="251"/>
    </row>
    <row r="41" spans="2:8" x14ac:dyDescent="0.2">
      <c r="B41" s="250"/>
      <c r="C41" s="289"/>
      <c r="D41" s="203"/>
      <c r="E41" s="251"/>
      <c r="F41" s="289"/>
      <c r="G41" s="203"/>
      <c r="H41" s="251"/>
    </row>
    <row r="42" spans="2:8" x14ac:dyDescent="0.2">
      <c r="B42" s="250"/>
      <c r="C42" s="289"/>
      <c r="D42" s="203"/>
      <c r="E42" s="251"/>
      <c r="F42" s="289"/>
      <c r="G42" s="203"/>
      <c r="H42" s="251"/>
    </row>
    <row r="43" spans="2:8" x14ac:dyDescent="0.2">
      <c r="B43" s="250"/>
      <c r="C43" s="289"/>
      <c r="D43" s="203"/>
      <c r="E43" s="251"/>
      <c r="F43" s="289"/>
      <c r="G43" s="203"/>
      <c r="H43" s="251"/>
    </row>
    <row r="44" spans="2:8" x14ac:dyDescent="0.2">
      <c r="B44" s="250"/>
      <c r="C44" s="289"/>
      <c r="D44" s="203"/>
      <c r="E44" s="251"/>
      <c r="F44" s="289"/>
      <c r="G44" s="203"/>
      <c r="H44" s="251"/>
    </row>
    <row r="45" spans="2:8" x14ac:dyDescent="0.2">
      <c r="B45" s="250"/>
      <c r="C45" s="289"/>
      <c r="D45" s="203"/>
      <c r="E45" s="251"/>
      <c r="F45" s="289"/>
      <c r="G45" s="203"/>
      <c r="H45" s="251"/>
    </row>
    <row r="46" spans="2:8" x14ac:dyDescent="0.2">
      <c r="B46" s="250"/>
      <c r="C46" s="289"/>
      <c r="D46" s="203"/>
      <c r="E46" s="251"/>
      <c r="F46" s="289"/>
      <c r="G46" s="203"/>
      <c r="H46" s="251"/>
    </row>
    <row r="47" spans="2:8" x14ac:dyDescent="0.2">
      <c r="B47" s="250"/>
      <c r="C47" s="289"/>
      <c r="D47" s="203"/>
      <c r="E47" s="251"/>
      <c r="F47" s="289"/>
      <c r="G47" s="203"/>
      <c r="H47" s="251"/>
    </row>
    <row r="48" spans="2:8" x14ac:dyDescent="0.2">
      <c r="B48" s="250"/>
      <c r="C48" s="289"/>
      <c r="D48" s="203"/>
      <c r="E48" s="251"/>
      <c r="F48" s="289"/>
      <c r="G48" s="203"/>
      <c r="H48" s="251"/>
    </row>
    <row r="49" spans="2:8" x14ac:dyDescent="0.2">
      <c r="B49" s="250"/>
      <c r="C49" s="289"/>
      <c r="D49" s="203"/>
      <c r="E49" s="251"/>
      <c r="F49" s="289"/>
      <c r="G49" s="203"/>
      <c r="H49" s="251"/>
    </row>
    <row r="50" spans="2:8" x14ac:dyDescent="0.2">
      <c r="B50" s="250"/>
      <c r="C50" s="289"/>
      <c r="D50" s="203"/>
      <c r="E50" s="251"/>
      <c r="F50" s="289"/>
      <c r="G50" s="203"/>
      <c r="H50" s="251"/>
    </row>
    <row r="51" spans="2:8" x14ac:dyDescent="0.2">
      <c r="B51" s="250"/>
      <c r="C51" s="289"/>
      <c r="D51" s="203"/>
      <c r="E51" s="251"/>
      <c r="F51" s="289"/>
      <c r="G51" s="203"/>
      <c r="H51" s="251"/>
    </row>
    <row r="52" spans="2:8" x14ac:dyDescent="0.2">
      <c r="B52" s="250"/>
      <c r="C52" s="289"/>
      <c r="D52" s="203"/>
      <c r="E52" s="251"/>
      <c r="F52" s="289"/>
      <c r="G52" s="203"/>
      <c r="H52" s="251"/>
    </row>
    <row r="53" spans="2:8" x14ac:dyDescent="0.2">
      <c r="B53" s="250"/>
      <c r="C53" s="289"/>
      <c r="D53" s="203"/>
      <c r="E53" s="251"/>
      <c r="F53" s="289"/>
      <c r="G53" s="203"/>
      <c r="H53" s="251"/>
    </row>
    <row r="54" spans="2:8" x14ac:dyDescent="0.2">
      <c r="B54" s="250"/>
      <c r="C54" s="289"/>
      <c r="D54" s="203"/>
      <c r="E54" s="251"/>
      <c r="F54" s="289"/>
      <c r="G54" s="203"/>
      <c r="H54" s="251"/>
    </row>
  </sheetData>
  <mergeCells count="1">
    <mergeCell ref="F8:H12"/>
  </mergeCells>
  <pageMargins left="0.25" right="0.25" top="0.75" bottom="0.75" header="0.3" footer="0.3"/>
  <pageSetup paperSize="9" scale="5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
    <tabColor rgb="FF009999"/>
    <pageSetUpPr fitToPage="1"/>
  </sheetPr>
  <dimension ref="A1:L106"/>
  <sheetViews>
    <sheetView zoomScaleNormal="100" workbookViewId="0"/>
  </sheetViews>
  <sheetFormatPr defaultColWidth="9.42578125" defaultRowHeight="12.75" x14ac:dyDescent="0.2"/>
  <cols>
    <col min="1" max="1" width="12" style="16" customWidth="1"/>
    <col min="2" max="2" width="21.5703125" style="16" customWidth="1"/>
    <col min="3" max="3" width="64.5703125" style="16" customWidth="1"/>
    <col min="4" max="4" width="21.5703125" style="16" customWidth="1"/>
    <col min="5" max="5" width="20.5703125" style="16" customWidth="1"/>
    <col min="6" max="6" width="13" style="16" bestFit="1" customWidth="1"/>
    <col min="7" max="7" width="9.42578125" style="16"/>
    <col min="8" max="8" width="14" style="16" bestFit="1" customWidth="1"/>
    <col min="9" max="9" width="14.5703125" style="16" customWidth="1"/>
    <col min="10" max="10" width="11.5703125" style="16" bestFit="1" customWidth="1"/>
    <col min="11" max="16384" width="9.42578125" style="16"/>
  </cols>
  <sheetData>
    <row r="1" spans="2:9" ht="20.25" x14ac:dyDescent="0.3">
      <c r="B1" s="570" t="s">
        <v>196</v>
      </c>
      <c r="C1" s="570"/>
    </row>
    <row r="2" spans="2:9" ht="15" x14ac:dyDescent="0.25">
      <c r="B2" s="45" t="str">
        <f>Tradingname</f>
        <v>APT PARMELIA PTY LTD</v>
      </c>
      <c r="C2" s="46"/>
    </row>
    <row r="3" spans="2:9" ht="15" x14ac:dyDescent="0.25">
      <c r="B3" s="47" t="s">
        <v>239</v>
      </c>
      <c r="C3" s="48" t="str">
        <f>TEXT(Yearstart,"dd/mm/yyyy")&amp;" to "&amp;TEXT(Yearending,"dd/mm/yyyy")</f>
        <v>01/07/2024 to 30/06/2025</v>
      </c>
    </row>
    <row r="4" spans="2:9" ht="20.25" x14ac:dyDescent="0.3">
      <c r="B4" s="14"/>
      <c r="D4" s="38"/>
    </row>
    <row r="5" spans="2:9" ht="15.75" x14ac:dyDescent="0.2">
      <c r="B5" s="558" t="s">
        <v>197</v>
      </c>
      <c r="C5" s="558"/>
      <c r="D5" s="53"/>
    </row>
    <row r="7" spans="2:9" ht="25.5" x14ac:dyDescent="0.2">
      <c r="B7" s="108" t="s">
        <v>222</v>
      </c>
      <c r="C7" s="109" t="s">
        <v>18</v>
      </c>
      <c r="D7" s="109" t="s">
        <v>230</v>
      </c>
      <c r="E7" s="109" t="s">
        <v>231</v>
      </c>
    </row>
    <row r="8" spans="2:9" x14ac:dyDescent="0.2">
      <c r="B8" s="201"/>
      <c r="C8" s="315" t="s">
        <v>485</v>
      </c>
      <c r="D8" s="202"/>
      <c r="E8" s="202"/>
    </row>
    <row r="9" spans="2:9" x14ac:dyDescent="0.2">
      <c r="B9" s="148"/>
      <c r="C9" s="137" t="s">
        <v>141</v>
      </c>
      <c r="D9" s="138" t="s">
        <v>182</v>
      </c>
      <c r="E9" s="139" t="s">
        <v>182</v>
      </c>
    </row>
    <row r="10" spans="2:9" x14ac:dyDescent="0.2">
      <c r="B10" s="370">
        <v>2.4</v>
      </c>
      <c r="C10" s="316" t="s">
        <v>488</v>
      </c>
      <c r="D10" s="283">
        <f>SUMIF('3.3 Depreciation amortisation'!$D$9:$D$52,'3. Statement of pipeline assets'!C9,'3.3 Depreciation amortisation'!$H$9:$H$52)</f>
        <v>10314985.077639312</v>
      </c>
      <c r="E10" s="278">
        <v>10314985.077639312</v>
      </c>
      <c r="F10" s="509"/>
    </row>
    <row r="11" spans="2:9" x14ac:dyDescent="0.2">
      <c r="B11" s="370">
        <v>2.4</v>
      </c>
      <c r="C11" s="316" t="s">
        <v>73</v>
      </c>
      <c r="D11" s="283">
        <f>SUMIF('3.3 Depreciation amortisation'!$D$9:$D$52,'3. Statement of pipeline assets'!C9,'3.3 Depreciation amortisation'!$I$9:$I$52)</f>
        <v>54134950.340000004</v>
      </c>
      <c r="E11" s="278">
        <v>81162064.24000001</v>
      </c>
      <c r="F11" s="509"/>
      <c r="H11" s="509"/>
    </row>
    <row r="12" spans="2:9" x14ac:dyDescent="0.2">
      <c r="B12" s="370">
        <v>2.4</v>
      </c>
      <c r="C12" s="316" t="s">
        <v>486</v>
      </c>
      <c r="D12" s="283">
        <f>SUMIF('3.3 Depreciation amortisation'!$D$9:$D$52,'3. Statement of pipeline assets'!C9,'3.3 Depreciation amortisation'!$J$9:$J$52)</f>
        <v>4302265.95</v>
      </c>
      <c r="E12" s="278">
        <v>4302265.95</v>
      </c>
      <c r="F12" s="509"/>
    </row>
    <row r="13" spans="2:9" x14ac:dyDescent="0.2">
      <c r="B13" s="150"/>
      <c r="C13" s="140" t="s">
        <v>140</v>
      </c>
      <c r="D13" s="283">
        <f>SUM(D10:D12)</f>
        <v>68752201.367639318</v>
      </c>
      <c r="E13" s="283">
        <f>SUM(E10:E12)</f>
        <v>95779315.267639324</v>
      </c>
      <c r="F13" s="509"/>
    </row>
    <row r="14" spans="2:9" x14ac:dyDescent="0.2">
      <c r="B14" s="370">
        <v>2.4</v>
      </c>
      <c r="C14" s="316" t="s">
        <v>778</v>
      </c>
      <c r="D14" s="283">
        <f>SUMIF('3.3 Depreciation amortisation'!$D$9:$D$52,'3. Statement of pipeline assets'!C9,'3.3 Depreciation amortisation'!$M$9:$M$52)+SUMIF('3.3 Depreciation amortisation'!$D$9:$D$52,'3. Statement of pipeline assets'!C9,'3.3 Depreciation amortisation'!$N$9:$N$52)</f>
        <v>-66332456.068627365</v>
      </c>
      <c r="E14" s="278">
        <v>-93359569.968627363</v>
      </c>
      <c r="F14" s="509"/>
      <c r="I14" s="509"/>
    </row>
    <row r="15" spans="2:9" x14ac:dyDescent="0.2">
      <c r="B15" s="370">
        <v>2.4</v>
      </c>
      <c r="C15" s="316" t="s">
        <v>487</v>
      </c>
      <c r="D15" s="283">
        <f>SUMIF('3.3 Depreciation amortisation'!$D$9:$D$52,'3. Statement of pipeline assets'!C9,'3.3 Depreciation amortisation'!$K$9:$K$52)</f>
        <v>-2419745.2999999998</v>
      </c>
      <c r="E15" s="278">
        <v>-2419745.299011942</v>
      </c>
      <c r="F15" s="509"/>
    </row>
    <row r="16" spans="2:9" x14ac:dyDescent="0.2">
      <c r="B16" s="150"/>
      <c r="C16" s="140" t="s">
        <v>66</v>
      </c>
      <c r="D16" s="283">
        <f>SUM(D13:D15)</f>
        <v>-9.8804663866758347E-4</v>
      </c>
      <c r="E16" s="283">
        <f>SUM(E13:E15)</f>
        <v>1.862645149230957E-8</v>
      </c>
      <c r="F16" s="509"/>
    </row>
    <row r="17" spans="1:11" x14ac:dyDescent="0.2">
      <c r="B17" s="148"/>
      <c r="C17" s="137" t="s">
        <v>84</v>
      </c>
      <c r="D17" s="284"/>
      <c r="E17" s="285"/>
      <c r="F17" s="509"/>
    </row>
    <row r="18" spans="1:11" x14ac:dyDescent="0.2">
      <c r="B18" s="370">
        <v>2.4</v>
      </c>
      <c r="C18" s="316" t="s">
        <v>488</v>
      </c>
      <c r="D18" s="283">
        <f>SUMIF('3.3 Depreciation amortisation'!$D$9:$D$52,'3. Statement of pipeline assets'!C17,'3.3 Depreciation amortisation'!$H$9:$H$52)</f>
        <v>582242.41770307231</v>
      </c>
      <c r="E18" s="278">
        <v>582242.41770307231</v>
      </c>
      <c r="F18" s="509"/>
    </row>
    <row r="19" spans="1:11" x14ac:dyDescent="0.2">
      <c r="B19" s="370">
        <v>2.4</v>
      </c>
      <c r="C19" s="316" t="s">
        <v>73</v>
      </c>
      <c r="D19" s="283">
        <f>SUMIF('3.3 Depreciation amortisation'!$D$9:$D$52,'3. Statement of pipeline assets'!C17,'3.3 Depreciation amortisation'!$I$9:$I$52)</f>
        <v>1360366.36</v>
      </c>
      <c r="E19" s="278">
        <v>1360366.36</v>
      </c>
      <c r="F19" s="509"/>
    </row>
    <row r="20" spans="1:11" x14ac:dyDescent="0.2">
      <c r="A20" s="200"/>
      <c r="B20" s="370">
        <v>2.4</v>
      </c>
      <c r="C20" s="316" t="s">
        <v>486</v>
      </c>
      <c r="D20" s="283">
        <f>SUMIF('3.3 Depreciation amortisation'!$D$9:$D$52,'3. Statement of pipeline assets'!C17,'3.3 Depreciation amortisation'!$J$9:$J$52)</f>
        <v>0</v>
      </c>
      <c r="E20" s="278">
        <v>0</v>
      </c>
      <c r="F20" s="509"/>
    </row>
    <row r="21" spans="1:11" x14ac:dyDescent="0.2">
      <c r="B21" s="370">
        <v>2.4</v>
      </c>
      <c r="C21" s="316" t="s">
        <v>778</v>
      </c>
      <c r="D21" s="283">
        <f>SUMIF('3.3 Depreciation amortisation'!$D$9:$D$52,'3. Statement of pipeline assets'!C17,'3.3 Depreciation amortisation'!$M$9:$M$52)+SUMIF('3.3 Depreciation amortisation'!$D$9:$D$52,'3. Statement of pipeline assets'!C17,'3.3 Depreciation amortisation'!$N$9:$N$52)</f>
        <v>-1529157.6457358594</v>
      </c>
      <c r="E21" s="278">
        <v>-1529157.6457358594</v>
      </c>
      <c r="F21" s="509"/>
      <c r="H21" s="509"/>
      <c r="J21" s="509"/>
    </row>
    <row r="22" spans="1:11" x14ac:dyDescent="0.2">
      <c r="B22" s="370">
        <v>2.4</v>
      </c>
      <c r="C22" s="316" t="s">
        <v>489</v>
      </c>
      <c r="D22" s="283">
        <f>SUMIF('3.3 Depreciation amortisation'!$D$9:$D$52,'3. Statement of pipeline assets'!C17,'3.3 Depreciation amortisation'!$K$9:$K$52)</f>
        <v>-413451.13</v>
      </c>
      <c r="E22" s="278">
        <v>-413451.13196721312</v>
      </c>
      <c r="F22" s="509"/>
      <c r="J22" s="509"/>
      <c r="K22" s="509"/>
    </row>
    <row r="23" spans="1:11" x14ac:dyDescent="0.2">
      <c r="B23" s="150"/>
      <c r="C23" s="140" t="s">
        <v>85</v>
      </c>
      <c r="D23" s="283">
        <f>SUM(D18:D22)</f>
        <v>1.9672130001708865E-3</v>
      </c>
      <c r="E23" s="283">
        <f>SUM(E18:E22)</f>
        <v>0</v>
      </c>
      <c r="F23" s="509"/>
    </row>
    <row r="24" spans="1:11" x14ac:dyDescent="0.2">
      <c r="B24" s="148"/>
      <c r="C24" s="137" t="s">
        <v>142</v>
      </c>
      <c r="D24" s="284"/>
      <c r="E24" s="285"/>
      <c r="F24" s="509"/>
    </row>
    <row r="25" spans="1:11" x14ac:dyDescent="0.2">
      <c r="B25" s="370">
        <v>2.4</v>
      </c>
      <c r="C25" s="316" t="s">
        <v>488</v>
      </c>
      <c r="D25" s="283">
        <f>SUMIF('3.3 Depreciation amortisation'!$D$9:$D$52,'3. Statement of pipeline assets'!C24,'3.3 Depreciation amortisation'!$H$9:$H$52)</f>
        <v>232221.86964077549</v>
      </c>
      <c r="E25" s="278">
        <v>232221.86964077549</v>
      </c>
      <c r="F25" s="509"/>
    </row>
    <row r="26" spans="1:11" x14ac:dyDescent="0.2">
      <c r="B26" s="370">
        <v>2.4</v>
      </c>
      <c r="C26" s="316" t="s">
        <v>73</v>
      </c>
      <c r="D26" s="283">
        <f>SUMIF('3.3 Depreciation amortisation'!$D$9:$D$52,'3. Statement of pipeline assets'!C24,'3.3 Depreciation amortisation'!$I$9:$I$52)</f>
        <v>2476519.56</v>
      </c>
      <c r="E26" s="278">
        <v>781984.49999999988</v>
      </c>
      <c r="F26" s="509"/>
    </row>
    <row r="27" spans="1:11" x14ac:dyDescent="0.2">
      <c r="B27" s="370">
        <v>2.4</v>
      </c>
      <c r="C27" s="316" t="s">
        <v>486</v>
      </c>
      <c r="D27" s="283">
        <f>SUMIF('3.3 Depreciation amortisation'!$D$9:$D$52,'3. Statement of pipeline assets'!C24,'3.3 Depreciation amortisation'!$J$9:$J$52)</f>
        <v>0</v>
      </c>
      <c r="E27" s="278">
        <v>0</v>
      </c>
      <c r="F27" s="509"/>
    </row>
    <row r="28" spans="1:11" x14ac:dyDescent="0.2">
      <c r="B28" s="370">
        <v>2.4</v>
      </c>
      <c r="C28" s="316" t="s">
        <v>778</v>
      </c>
      <c r="D28" s="283">
        <f>SUMIF('3.3 Depreciation amortisation'!$D$9:$D$52,'3. Statement of pipeline assets'!C24,'3.3 Depreciation amortisation'!$M$9:$M$52)+SUMIF('3.3 Depreciation amortisation'!$D$9:$D$52,'3. Statement of pipeline assets'!C24,'3.3 Depreciation amortisation'!$N$9:$N$52)</f>
        <v>-2567343.5693129068</v>
      </c>
      <c r="E28" s="278">
        <v>-872808.50931290654</v>
      </c>
      <c r="F28" s="509"/>
      <c r="H28" s="509"/>
      <c r="J28" s="509"/>
    </row>
    <row r="29" spans="1:11" x14ac:dyDescent="0.2">
      <c r="B29" s="370">
        <v>2.4</v>
      </c>
      <c r="C29" s="316" t="s">
        <v>489</v>
      </c>
      <c r="D29" s="283">
        <f>SUMIF('3.3 Depreciation amortisation'!$D$9:$D$52,'3. Statement of pipeline assets'!C24,'3.3 Depreciation amortisation'!$K$9:$K$52)</f>
        <v>-141397.85999999999</v>
      </c>
      <c r="E29" s="278">
        <v>-141397.86032786884</v>
      </c>
      <c r="F29" s="509"/>
      <c r="J29" s="509"/>
      <c r="K29" s="509"/>
    </row>
    <row r="30" spans="1:11" x14ac:dyDescent="0.2">
      <c r="B30" s="150"/>
      <c r="C30" s="140" t="s">
        <v>143</v>
      </c>
      <c r="D30" s="283">
        <f>SUM(D25:D29)</f>
        <v>3.2786873634904623E-4</v>
      </c>
      <c r="E30" s="283">
        <f>SUM(E25:E29)</f>
        <v>0</v>
      </c>
      <c r="F30" s="509"/>
    </row>
    <row r="31" spans="1:11" x14ac:dyDescent="0.2">
      <c r="B31" s="148"/>
      <c r="C31" s="137" t="s">
        <v>144</v>
      </c>
      <c r="D31" s="284"/>
      <c r="E31" s="285"/>
      <c r="F31" s="509"/>
    </row>
    <row r="32" spans="1:11" x14ac:dyDescent="0.2">
      <c r="B32" s="370">
        <v>2.4</v>
      </c>
      <c r="C32" s="316" t="s">
        <v>488</v>
      </c>
      <c r="D32" s="283">
        <f>SUMIF('3.3 Depreciation amortisation'!$D$9:$D$52,'3. Statement of pipeline assets'!C31,'3.3 Depreciation amortisation'!$H$9:$H$52)</f>
        <v>388978.40689897677</v>
      </c>
      <c r="E32" s="278">
        <v>388978.40689897677</v>
      </c>
      <c r="F32" s="509"/>
    </row>
    <row r="33" spans="2:11" x14ac:dyDescent="0.2">
      <c r="B33" s="370">
        <v>2.4</v>
      </c>
      <c r="C33" s="316" t="s">
        <v>73</v>
      </c>
      <c r="D33" s="283">
        <f>SUMIF('3.3 Depreciation amortisation'!$D$9:$D$52,'3. Statement of pipeline assets'!C31,'3.3 Depreciation amortisation'!$I$9:$I$52)</f>
        <v>11631428.039999999</v>
      </c>
      <c r="E33" s="278">
        <v>10746702.639999999</v>
      </c>
      <c r="F33" s="509"/>
    </row>
    <row r="34" spans="2:11" x14ac:dyDescent="0.2">
      <c r="B34" s="370">
        <v>2.4</v>
      </c>
      <c r="C34" s="316" t="s">
        <v>486</v>
      </c>
      <c r="D34" s="283">
        <f>SUMIF('3.3 Depreciation amortisation'!$D$9:$D$52,'3. Statement of pipeline assets'!C31,'3.3 Depreciation amortisation'!$J$9:$J$52)</f>
        <v>0</v>
      </c>
      <c r="E34" s="278">
        <v>0</v>
      </c>
      <c r="F34" s="509"/>
    </row>
    <row r="35" spans="2:11" x14ac:dyDescent="0.2">
      <c r="B35" s="370">
        <v>2.4</v>
      </c>
      <c r="C35" s="316" t="s">
        <v>778</v>
      </c>
      <c r="D35" s="283">
        <f>SUMIF('3.3 Depreciation amortisation'!$D$9:$D$52,'3. Statement of pipeline assets'!C31,'3.3 Depreciation amortisation'!$M$9:$M$52)+SUMIF('3.3 Depreciation amortisation'!$D$9:$D$52,'3. Statement of pipeline assets'!C31,'3.3 Depreciation amortisation'!$N$9:$N$52)</f>
        <v>-11781803.561325205</v>
      </c>
      <c r="E35" s="278">
        <v>-10897078.161325205</v>
      </c>
      <c r="F35" s="509"/>
      <c r="H35" s="509"/>
      <c r="J35" s="509"/>
    </row>
    <row r="36" spans="2:11" x14ac:dyDescent="0.2">
      <c r="B36" s="370">
        <v>2.4</v>
      </c>
      <c r="C36" s="316" t="s">
        <v>489</v>
      </c>
      <c r="D36" s="283">
        <f>SUMIF('3.3 Depreciation amortisation'!$D$9:$D$52,'3. Statement of pipeline assets'!C31,'3.3 Depreciation amortisation'!$K$9:$K$52)</f>
        <v>-238602.89</v>
      </c>
      <c r="E36" s="278">
        <v>-238602.88557377047</v>
      </c>
      <c r="F36" s="509"/>
      <c r="J36" s="509"/>
      <c r="K36" s="509"/>
    </row>
    <row r="37" spans="2:11" x14ac:dyDescent="0.2">
      <c r="B37" s="150"/>
      <c r="C37" s="140" t="s">
        <v>145</v>
      </c>
      <c r="D37" s="283">
        <f>SUM(D32:D36)</f>
        <v>-4.4262291630730033E-3</v>
      </c>
      <c r="E37" s="283">
        <f>SUM(E32:E36)</f>
        <v>3.7834979593753815E-10</v>
      </c>
      <c r="F37" s="509"/>
    </row>
    <row r="38" spans="2:11" x14ac:dyDescent="0.2">
      <c r="B38" s="148"/>
      <c r="C38" s="318" t="s">
        <v>490</v>
      </c>
      <c r="D38" s="284"/>
      <c r="E38" s="285"/>
      <c r="F38" s="509"/>
    </row>
    <row r="39" spans="2:11" x14ac:dyDescent="0.2">
      <c r="B39" s="370">
        <v>2.4</v>
      </c>
      <c r="C39" s="316" t="s">
        <v>488</v>
      </c>
      <c r="D39" s="283">
        <f>SUMIF('3.3 Depreciation amortisation'!$D$9:$D$52,'3. Statement of pipeline assets'!C38,'3.3 Depreciation amortisation'!$H$9:$H$52)</f>
        <v>19917.874194209515</v>
      </c>
      <c r="E39" s="278">
        <v>19917.874194209515</v>
      </c>
      <c r="F39" s="509"/>
    </row>
    <row r="40" spans="2:11" x14ac:dyDescent="0.2">
      <c r="B40" s="370">
        <v>2.4</v>
      </c>
      <c r="C40" s="316" t="s">
        <v>73</v>
      </c>
      <c r="D40" s="283">
        <f>SUMIF('3.3 Depreciation amortisation'!$D$9:$D$52,'3. Statement of pipeline assets'!C38,'3.3 Depreciation amortisation'!$I$9:$I$52)</f>
        <v>994392.62</v>
      </c>
      <c r="E40" s="278">
        <v>994392.62</v>
      </c>
      <c r="F40" s="509"/>
    </row>
    <row r="41" spans="2:11" x14ac:dyDescent="0.2">
      <c r="B41" s="370">
        <v>2.4</v>
      </c>
      <c r="C41" s="316" t="s">
        <v>486</v>
      </c>
      <c r="D41" s="283">
        <f>SUMIF('3.3 Depreciation amortisation'!$D$9:$D$52,'3. Statement of pipeline assets'!C38,'3.3 Depreciation amortisation'!$J$9:$J$52)</f>
        <v>0</v>
      </c>
      <c r="E41" s="278">
        <v>0</v>
      </c>
      <c r="F41" s="509"/>
    </row>
    <row r="42" spans="2:11" x14ac:dyDescent="0.2">
      <c r="B42" s="370">
        <v>2.4</v>
      </c>
      <c r="C42" s="316" t="s">
        <v>778</v>
      </c>
      <c r="D42" s="283">
        <f>SUMIF('3.3 Depreciation amortisation'!$D$9:$D$52,'3. Statement of pipeline assets'!C38,'3.3 Depreciation amortisation'!$M$9:$M$52)+SUMIF('3.3 Depreciation amortisation'!$D$9:$D$52,'3. Statement of pipeline assets'!C38,'3.3 Depreciation amortisation'!$N$9:$N$52)</f>
        <v>-993328.78091552097</v>
      </c>
      <c r="E42" s="278">
        <v>-993328.78091552097</v>
      </c>
      <c r="F42" s="509"/>
      <c r="H42" s="509"/>
      <c r="J42" s="509"/>
    </row>
    <row r="43" spans="2:11" x14ac:dyDescent="0.2">
      <c r="B43" s="370">
        <v>2.4</v>
      </c>
      <c r="C43" s="316" t="s">
        <v>489</v>
      </c>
      <c r="D43" s="283">
        <f>SUMIF('3.3 Depreciation amortisation'!$D$9:$D$52,'3. Statement of pipeline assets'!C38,'3.3 Depreciation amortisation'!$K$9:$K$52)</f>
        <v>-20981.71</v>
      </c>
      <c r="E43" s="278">
        <v>-20981.713278688527</v>
      </c>
      <c r="F43" s="509"/>
      <c r="J43" s="509"/>
      <c r="K43" s="509"/>
    </row>
    <row r="44" spans="2:11" x14ac:dyDescent="0.2">
      <c r="B44" s="150"/>
      <c r="C44" s="317" t="s">
        <v>491</v>
      </c>
      <c r="D44" s="283">
        <f>SUM(D39:D43)</f>
        <v>3.2786884912638925E-3</v>
      </c>
      <c r="E44" s="283">
        <f>SUM(E39:E43)</f>
        <v>-3.637978807091713E-11</v>
      </c>
      <c r="F44" s="509"/>
    </row>
    <row r="45" spans="2:11" x14ac:dyDescent="0.2">
      <c r="B45" s="148"/>
      <c r="C45" s="137" t="s">
        <v>146</v>
      </c>
      <c r="D45" s="284"/>
      <c r="E45" s="285"/>
      <c r="F45" s="509"/>
    </row>
    <row r="46" spans="2:11" x14ac:dyDescent="0.2">
      <c r="B46" s="370">
        <v>2.4</v>
      </c>
      <c r="C46" s="316" t="s">
        <v>488</v>
      </c>
      <c r="D46" s="283">
        <f>SUMIF('3.3 Depreciation amortisation'!$D$9:$D$52,'3. Statement of pipeline assets'!C45,'3.3 Depreciation amortisation'!$H$9:$H$52)</f>
        <v>9937.0772257481003</v>
      </c>
      <c r="E46" s="278">
        <v>9937.0772257481003</v>
      </c>
      <c r="F46" s="509"/>
    </row>
    <row r="47" spans="2:11" x14ac:dyDescent="0.2">
      <c r="B47" s="370">
        <v>2.4</v>
      </c>
      <c r="C47" s="316" t="s">
        <v>73</v>
      </c>
      <c r="D47" s="283">
        <f>SUMIF('3.3 Depreciation amortisation'!$D$9:$D$52,'3. Statement of pipeline assets'!C45,'3.3 Depreciation amortisation'!$I$9:$I$52)</f>
        <v>1981760.7800000005</v>
      </c>
      <c r="E47" s="278">
        <v>1850605.1700000004</v>
      </c>
      <c r="F47" s="509"/>
    </row>
    <row r="48" spans="2:11" x14ac:dyDescent="0.2">
      <c r="B48" s="370">
        <v>2.4</v>
      </c>
      <c r="C48" s="316" t="s">
        <v>486</v>
      </c>
      <c r="D48" s="283">
        <f>SUMIF('3.3 Depreciation amortisation'!$D$9:$D$52,'3. Statement of pipeline assets'!C45,'3.3 Depreciation amortisation'!$J$9:$J$52)</f>
        <v>0</v>
      </c>
      <c r="E48" s="278">
        <v>0</v>
      </c>
      <c r="F48" s="509"/>
    </row>
    <row r="49" spans="2:11" x14ac:dyDescent="0.2">
      <c r="B49" s="370">
        <v>2.4</v>
      </c>
      <c r="C49" s="316" t="s">
        <v>778</v>
      </c>
      <c r="D49" s="283">
        <f>SUMIF('3.3 Depreciation amortisation'!$D$9:$D$52,'3. Statement of pipeline assets'!C45,'3.3 Depreciation amortisation'!$M$9:$M$52)+SUMIF('3.3 Depreciation amortisation'!$D$9:$D$52,'3. Statement of pipeline assets'!C45,'3.3 Depreciation amortisation'!$N$9:$N$52)</f>
        <v>-1813606.8572257487</v>
      </c>
      <c r="E49" s="278">
        <v>-1682451.2472257486</v>
      </c>
      <c r="F49" s="509"/>
      <c r="H49" s="509"/>
    </row>
    <row r="50" spans="2:11" x14ac:dyDescent="0.2">
      <c r="B50" s="370">
        <v>2.4</v>
      </c>
      <c r="C50" s="316" t="s">
        <v>489</v>
      </c>
      <c r="D50" s="283">
        <f>SUMIF('3.3 Depreciation amortisation'!$D$9:$D$52,'3. Statement of pipeline assets'!C45,'3.3 Depreciation amortisation'!$K$9:$K$52)</f>
        <v>-178091</v>
      </c>
      <c r="E50" s="278">
        <v>-178091</v>
      </c>
      <c r="F50" s="509"/>
      <c r="J50" s="509"/>
    </row>
    <row r="51" spans="2:11" x14ac:dyDescent="0.2">
      <c r="B51" s="150"/>
      <c r="C51" s="140" t="s">
        <v>147</v>
      </c>
      <c r="D51" s="283">
        <f>SUM(D46:D50)</f>
        <v>0</v>
      </c>
      <c r="E51" s="283">
        <f>SUM(E46:E50)</f>
        <v>-2.3283064365386963E-10</v>
      </c>
      <c r="F51" s="509"/>
    </row>
    <row r="52" spans="2:11" x14ac:dyDescent="0.2">
      <c r="B52" s="148"/>
      <c r="C52" s="137" t="s">
        <v>1</v>
      </c>
      <c r="D52" s="284"/>
      <c r="E52" s="285"/>
      <c r="F52" s="509"/>
    </row>
    <row r="53" spans="2:11" x14ac:dyDescent="0.2">
      <c r="B53" s="370">
        <v>2.4</v>
      </c>
      <c r="C53" s="316" t="s">
        <v>488</v>
      </c>
      <c r="D53" s="283">
        <f>SUMIF('3.3 Depreciation amortisation'!$D$9:$D$52,'3. Statement of pipeline assets'!C52,'3.3 Depreciation amortisation'!$H$9:$H$52)</f>
        <v>59530.884156446235</v>
      </c>
      <c r="E53" s="278">
        <v>59530.884156446235</v>
      </c>
      <c r="F53" s="509"/>
    </row>
    <row r="54" spans="2:11" x14ac:dyDescent="0.2">
      <c r="B54" s="370">
        <v>2.4</v>
      </c>
      <c r="C54" s="316" t="s">
        <v>73</v>
      </c>
      <c r="D54" s="283">
        <f>SUMIF('3.3 Depreciation amortisation'!$D$9:$D$52,'3. Statement of pipeline assets'!C52,'3.3 Depreciation amortisation'!$I$9:$I$52)</f>
        <v>2061578.53</v>
      </c>
      <c r="E54" s="278">
        <v>847715.53999999992</v>
      </c>
      <c r="F54" s="509"/>
    </row>
    <row r="55" spans="2:11" x14ac:dyDescent="0.2">
      <c r="B55" s="370">
        <v>2.4</v>
      </c>
      <c r="C55" s="316" t="s">
        <v>486</v>
      </c>
      <c r="D55" s="283">
        <f>SUMIF('3.3 Depreciation amortisation'!$D$9:$D$52,'3. Statement of pipeline assets'!C52,'3.3 Depreciation amortisation'!$J$9:$J$52)</f>
        <v>0</v>
      </c>
      <c r="E55" s="278">
        <v>0</v>
      </c>
      <c r="F55" s="509"/>
    </row>
    <row r="56" spans="2:11" x14ac:dyDescent="0.2">
      <c r="B56" s="370">
        <v>2.4</v>
      </c>
      <c r="C56" s="316" t="s">
        <v>778</v>
      </c>
      <c r="D56" s="283">
        <f>SUMIF('3.3 Depreciation amortisation'!$D$9:$D$52,'3. Statement of pipeline assets'!C52,'3.3 Depreciation amortisation'!$M$9:$M$52)+SUMIF('3.3 Depreciation amortisation'!$D$9:$D$52,'3. Statement of pipeline assets'!C52,'3.3 Depreciation amortisation'!$N$9:$N$52)</f>
        <v>-1916360.7813695609</v>
      </c>
      <c r="E56" s="278">
        <v>-702497.79136956087</v>
      </c>
      <c r="F56" s="509"/>
      <c r="H56" s="509"/>
      <c r="J56" s="509"/>
    </row>
    <row r="57" spans="2:11" x14ac:dyDescent="0.2">
      <c r="B57" s="370">
        <v>2.4</v>
      </c>
      <c r="C57" s="316" t="s">
        <v>489</v>
      </c>
      <c r="D57" s="283">
        <f>SUMIF('3.3 Depreciation amortisation'!$D$9:$D$52,'3. Statement of pipeline assets'!C52,'3.3 Depreciation amortisation'!$K$9:$K$52)</f>
        <v>-204748.63</v>
      </c>
      <c r="E57" s="278">
        <v>-204748.63278688525</v>
      </c>
      <c r="F57" s="509"/>
      <c r="J57" s="509"/>
      <c r="K57" s="509"/>
    </row>
    <row r="58" spans="2:11" x14ac:dyDescent="0.2">
      <c r="B58" s="150"/>
      <c r="C58" s="140" t="s">
        <v>87</v>
      </c>
      <c r="D58" s="283">
        <f>SUM(D53:D57)</f>
        <v>2.7868853649124503E-3</v>
      </c>
      <c r="E58" s="283">
        <f>SUM(E53:E57)</f>
        <v>0</v>
      </c>
      <c r="F58" s="509"/>
    </row>
    <row r="59" spans="2:11" x14ac:dyDescent="0.2">
      <c r="B59" s="148"/>
      <c r="C59" s="137" t="s">
        <v>148</v>
      </c>
      <c r="D59" s="284"/>
      <c r="E59" s="285"/>
      <c r="F59" s="509"/>
    </row>
    <row r="60" spans="2:11" x14ac:dyDescent="0.2">
      <c r="B60" s="370">
        <v>2.4</v>
      </c>
      <c r="C60" s="316" t="s">
        <v>488</v>
      </c>
      <c r="D60" s="283">
        <f>SUMIF('3.3 Depreciation amortisation'!$D$9:$D$52,'3. Statement of pipeline assets'!C59,'3.3 Depreciation amortisation'!$H$9:$H$52)</f>
        <v>499349.65910850465</v>
      </c>
      <c r="E60" s="278">
        <v>499349.65910850465</v>
      </c>
      <c r="F60" s="509"/>
    </row>
    <row r="61" spans="2:11" x14ac:dyDescent="0.2">
      <c r="B61" s="370">
        <v>2.4</v>
      </c>
      <c r="C61" s="316" t="s">
        <v>73</v>
      </c>
      <c r="D61" s="283">
        <f>SUMIF('3.3 Depreciation amortisation'!$D$9:$D$52,'3. Statement of pipeline assets'!C59,'3.3 Depreciation amortisation'!$I$9:$I$52)</f>
        <v>250867.05000000002</v>
      </c>
      <c r="E61" s="278">
        <v>250867.05000000002</v>
      </c>
      <c r="F61" s="509"/>
    </row>
    <row r="62" spans="2:11" x14ac:dyDescent="0.2">
      <c r="B62" s="370">
        <v>2.4</v>
      </c>
      <c r="C62" s="316" t="s">
        <v>486</v>
      </c>
      <c r="D62" s="283">
        <f>SUMIF('3.3 Depreciation amortisation'!$D$9:$D$52,'3. Statement of pipeline assets'!C59,'3.3 Depreciation amortisation'!$J$9:$J$52)</f>
        <v>0</v>
      </c>
      <c r="E62" s="278">
        <v>0</v>
      </c>
      <c r="F62" s="509"/>
    </row>
    <row r="63" spans="2:11" x14ac:dyDescent="0.2">
      <c r="B63" s="370">
        <v>2.4</v>
      </c>
      <c r="C63" s="316" t="s">
        <v>621</v>
      </c>
      <c r="D63" s="283">
        <f>SUMIF('3.3 Depreciation amortisation'!$D$9:$D$52,'3. Statement of pipeline assets'!C59,'3.3 Depreciation amortisation'!$N$9:$N$52)+SUMIF('3.3 Depreciation amortisation'!$D$9:$D$52,'3. Statement of pipeline assets'!C59,'3.3 Depreciation amortisation'!$M$9:$M$52)</f>
        <v>-727577.92910850467</v>
      </c>
      <c r="E63" s="278">
        <v>-727577.92910850467</v>
      </c>
      <c r="F63" s="509"/>
      <c r="H63" s="509"/>
    </row>
    <row r="64" spans="2:11" x14ac:dyDescent="0.2">
      <c r="B64" s="370">
        <v>2.4</v>
      </c>
      <c r="C64" s="316" t="s">
        <v>489</v>
      </c>
      <c r="D64" s="283">
        <f>SUMIF('3.3 Depreciation amortisation'!$D$9:$D$52,'3. Statement of pipeline assets'!C59,'3.3 Depreciation amortisation'!$K$9:$K$52)</f>
        <v>-22638.78</v>
      </c>
      <c r="E64" s="278">
        <v>-22638.78</v>
      </c>
      <c r="F64" s="509"/>
      <c r="J64" s="509"/>
    </row>
    <row r="65" spans="2:12" x14ac:dyDescent="0.2">
      <c r="B65" s="150"/>
      <c r="C65" s="140" t="s">
        <v>149</v>
      </c>
      <c r="D65" s="283">
        <f>SUM(D60:D64)</f>
        <v>2.9103830456733704E-11</v>
      </c>
      <c r="E65" s="283">
        <f>SUM(E60:E64)</f>
        <v>2.9103830456733704E-11</v>
      </c>
      <c r="F65" s="509"/>
    </row>
    <row r="66" spans="2:12" x14ac:dyDescent="0.2">
      <c r="B66" s="148"/>
      <c r="C66" s="137" t="s">
        <v>232</v>
      </c>
      <c r="D66" s="284"/>
      <c r="E66" s="285"/>
      <c r="F66" s="509"/>
    </row>
    <row r="67" spans="2:12" x14ac:dyDescent="0.2">
      <c r="B67" s="370">
        <v>2.4</v>
      </c>
      <c r="C67" s="316" t="s">
        <v>488</v>
      </c>
      <c r="D67" s="283">
        <f>SUMIF('3.3 Depreciation amortisation'!$D$9:$D$52,'3. Statement of pipeline assets'!C66,'3.3 Depreciation amortisation'!$H$9:$H$52)</f>
        <v>537034.42682775762</v>
      </c>
      <c r="E67" s="278">
        <v>537034.42682775762</v>
      </c>
      <c r="F67" s="509"/>
    </row>
    <row r="68" spans="2:12" x14ac:dyDescent="0.2">
      <c r="B68" s="370">
        <v>2.4</v>
      </c>
      <c r="C68" s="316" t="s">
        <v>73</v>
      </c>
      <c r="D68" s="283">
        <f>SUMIF('3.3 Depreciation amortisation'!$D$9:$D$52,'3. Statement of pipeline assets'!C66,'3.3 Depreciation amortisation'!$I$9:$I$52)</f>
        <v>17683587.109999999</v>
      </c>
      <c r="E68" s="278">
        <v>5441131.8300000029</v>
      </c>
      <c r="F68" s="509"/>
      <c r="H68" s="509"/>
    </row>
    <row r="69" spans="2:12" x14ac:dyDescent="0.2">
      <c r="B69" s="370">
        <v>2.4</v>
      </c>
      <c r="C69" s="316" t="s">
        <v>486</v>
      </c>
      <c r="D69" s="283">
        <f>SUMIF('3.3 Depreciation amortisation'!$D$9:$D$52,'3. Statement of pipeline assets'!C66,'3.3 Depreciation amortisation'!$J$9:$J$52)</f>
        <v>0</v>
      </c>
      <c r="E69" s="278">
        <v>0</v>
      </c>
      <c r="F69" s="509"/>
    </row>
    <row r="70" spans="2:12" x14ac:dyDescent="0.2">
      <c r="B70" s="370">
        <v>2.4</v>
      </c>
      <c r="C70" s="316" t="s">
        <v>778</v>
      </c>
      <c r="D70" s="283">
        <f>SUMIF('3.3 Depreciation amortisation'!$D$9:$D$52,'3. Statement of pipeline assets'!C66,'3.3 Depreciation amortisation'!$M$9:$M$52)+SUMIF('3.3 Depreciation amortisation'!$D$9:$D$52,'3. Statement of pipeline assets'!C66,'3.3 Depreciation amortisation'!$N$9:$N$52)</f>
        <v>-15614424.402781071</v>
      </c>
      <c r="E70" s="278">
        <v>-3394585.1227810732</v>
      </c>
      <c r="F70" s="509"/>
      <c r="H70" s="509"/>
      <c r="J70" s="509"/>
    </row>
    <row r="71" spans="2:12" x14ac:dyDescent="0.2">
      <c r="B71" s="370">
        <v>2.4</v>
      </c>
      <c r="C71" s="316" t="s">
        <v>489</v>
      </c>
      <c r="D71" s="283">
        <f>SUMIF('3.3 Depreciation amortisation'!$D$9:$D$52,'3. Statement of pipeline assets'!C66,'3.3 Depreciation amortisation'!$K$9:$K$52)</f>
        <v>-2606197.11</v>
      </c>
      <c r="E71" s="278">
        <v>-2583581.1140466882</v>
      </c>
      <c r="F71" s="509"/>
      <c r="J71" s="509"/>
      <c r="K71" s="509"/>
    </row>
    <row r="72" spans="2:12" x14ac:dyDescent="0.2">
      <c r="B72" s="150"/>
      <c r="C72" s="317" t="s">
        <v>233</v>
      </c>
      <c r="D72" s="283">
        <f>SUM(D67:D71)</f>
        <v>2.4046686943620443E-2</v>
      </c>
      <c r="E72" s="283">
        <f>SUM(E67:E71)</f>
        <v>1.9999999087303877E-2</v>
      </c>
      <c r="F72" s="509"/>
    </row>
    <row r="73" spans="2:12" x14ac:dyDescent="0.2">
      <c r="B73" s="148"/>
      <c r="C73" s="137" t="s">
        <v>311</v>
      </c>
      <c r="D73" s="284"/>
      <c r="E73" s="285"/>
      <c r="F73" s="509"/>
    </row>
    <row r="74" spans="2:12" x14ac:dyDescent="0.2">
      <c r="B74" s="370">
        <v>2.4</v>
      </c>
      <c r="C74" s="316" t="s">
        <v>488</v>
      </c>
      <c r="D74" s="283">
        <f>SUMIF('3.3 Depreciation amortisation'!$D$9:$D$52,'3. Statement of pipeline assets'!C73,'3.3 Depreciation amortisation'!$H$9:$H$52)</f>
        <v>627279.98000000045</v>
      </c>
      <c r="E74" s="278">
        <v>627279.98000000045</v>
      </c>
      <c r="F74" s="509"/>
    </row>
    <row r="75" spans="2:12" x14ac:dyDescent="0.2">
      <c r="B75" s="370">
        <v>2.4</v>
      </c>
      <c r="C75" s="316" t="s">
        <v>73</v>
      </c>
      <c r="D75" s="283">
        <f>SUMIF('3.3 Depreciation amortisation'!$D$9:$D$52,'3. Statement of pipeline assets'!C73,'3.3 Depreciation amortisation'!$I$9:$I$52)</f>
        <v>1766734.51</v>
      </c>
      <c r="E75" s="278">
        <v>1712143.71</v>
      </c>
      <c r="F75" s="509"/>
      <c r="H75" s="509"/>
    </row>
    <row r="76" spans="2:12" x14ac:dyDescent="0.2">
      <c r="B76" s="370">
        <v>2.4</v>
      </c>
      <c r="C76" s="316" t="s">
        <v>486</v>
      </c>
      <c r="D76" s="283">
        <f>SUMIF('3.3 Depreciation amortisation'!$D$9:$D$52,'3. Statement of pipeline assets'!C73,'3.3 Depreciation amortisation'!$J$9:$J$52)</f>
        <v>0</v>
      </c>
      <c r="E76" s="278">
        <v>0</v>
      </c>
      <c r="F76" s="509"/>
    </row>
    <row r="77" spans="2:12" x14ac:dyDescent="0.2">
      <c r="B77" s="370">
        <v>2.4</v>
      </c>
      <c r="C77" s="316" t="s">
        <v>784</v>
      </c>
      <c r="D77" s="283">
        <f>SUMIF('3.3 Depreciation amortisation'!$D$9:$D$52,'3. Statement of pipeline assets'!C73,'3.3 Depreciation amortisation'!$M$9:$M$52)+SUMIF('3.3 Depreciation amortisation'!$D$9:$D$52,'3. Statement of pipeline assets'!C73,'3.3 Depreciation amortisation'!$N$9:$N$52)</f>
        <v>-2394014.4900000002</v>
      </c>
      <c r="E77" s="278">
        <v>-2339423.6900000004</v>
      </c>
      <c r="F77" s="509"/>
      <c r="I77" s="509"/>
    </row>
    <row r="78" spans="2:12" x14ac:dyDescent="0.2">
      <c r="B78" s="370">
        <v>2.4</v>
      </c>
      <c r="C78" s="316" t="s">
        <v>489</v>
      </c>
      <c r="D78" s="283">
        <f>SUMIF('3.3 Depreciation amortisation'!$D$9:$D$52,'3. Statement of pipeline assets'!C73,'3.3 Depreciation amortisation'!$K$9:$K$52)</f>
        <v>0</v>
      </c>
      <c r="E78" s="278">
        <v>0</v>
      </c>
      <c r="F78" s="509"/>
    </row>
    <row r="79" spans="2:12" x14ac:dyDescent="0.2">
      <c r="B79" s="150"/>
      <c r="C79" s="140" t="s">
        <v>312</v>
      </c>
      <c r="D79" s="283">
        <f>SUM(D74:D78)</f>
        <v>0</v>
      </c>
      <c r="E79" s="283">
        <f>SUM(E74:E78)</f>
        <v>0</v>
      </c>
      <c r="F79" s="509"/>
    </row>
    <row r="80" spans="2:12" x14ac:dyDescent="0.2">
      <c r="B80" s="370">
        <v>2.4</v>
      </c>
      <c r="C80" s="137" t="s">
        <v>150</v>
      </c>
      <c r="D80" s="286">
        <v>3253480.7222015648</v>
      </c>
      <c r="E80" s="278">
        <v>2289041.3022015584</v>
      </c>
      <c r="F80" s="509"/>
      <c r="L80" s="509"/>
    </row>
    <row r="81" spans="2:11" x14ac:dyDescent="0.2">
      <c r="B81" s="150"/>
      <c r="C81" s="319" t="s">
        <v>77</v>
      </c>
      <c r="D81" s="283">
        <f>SUM(D16,D23,D30,D37,D44,D51,D58,D65,D72,D79, D80)</f>
        <v>3253480.7491946314</v>
      </c>
      <c r="E81" s="283">
        <f>SUM(E16,E23,E30,E37,E44,E51,E58,E65,E72,E79, E80)</f>
        <v>2289041.3222015761</v>
      </c>
      <c r="F81" s="509"/>
    </row>
    <row r="82" spans="2:11" x14ac:dyDescent="0.2">
      <c r="B82" s="201"/>
      <c r="C82" s="315" t="s">
        <v>492</v>
      </c>
      <c r="D82" s="287"/>
      <c r="E82" s="287"/>
      <c r="F82" s="509"/>
    </row>
    <row r="83" spans="2:11" x14ac:dyDescent="0.2">
      <c r="B83" s="148"/>
      <c r="C83" s="320" t="s">
        <v>432</v>
      </c>
      <c r="D83" s="284"/>
      <c r="E83" s="285"/>
      <c r="F83" s="509"/>
    </row>
    <row r="84" spans="2:11" x14ac:dyDescent="0.2">
      <c r="B84" s="370" t="s">
        <v>568</v>
      </c>
      <c r="C84" s="316" t="s">
        <v>488</v>
      </c>
      <c r="D84" s="283">
        <f>SUMIF('3.3 Depreciation amortisation'!$D$60:$D$85,$C$83,'3.3 Depreciation amortisation'!$G$60:$G$85)</f>
        <v>4567114.6281204941</v>
      </c>
      <c r="E84" s="278">
        <v>3581146.4796137195</v>
      </c>
      <c r="F84" s="509"/>
      <c r="H84" s="509"/>
    </row>
    <row r="85" spans="2:11" x14ac:dyDescent="0.2">
      <c r="B85" s="370" t="s">
        <v>568</v>
      </c>
      <c r="C85" s="316" t="s">
        <v>73</v>
      </c>
      <c r="D85" s="283">
        <f>SUMIF('3.3 Depreciation amortisation'!$D$60:$D$85,$C$83,'3.3 Depreciation amortisation'!$H$60:$H$85)</f>
        <v>0</v>
      </c>
      <c r="E85" s="278">
        <v>0</v>
      </c>
      <c r="F85" s="509"/>
    </row>
    <row r="86" spans="2:11" x14ac:dyDescent="0.2">
      <c r="B86" s="370" t="s">
        <v>568</v>
      </c>
      <c r="C86" s="316" t="s">
        <v>486</v>
      </c>
      <c r="D86" s="283">
        <f>SUMIF('3.3 Depreciation amortisation'!$D$60:$D$85,$C$83,'3.3 Depreciation amortisation'!$I$60:$I$85)</f>
        <v>0</v>
      </c>
      <c r="E86" s="278">
        <v>0</v>
      </c>
      <c r="F86" s="509"/>
      <c r="J86" s="509"/>
    </row>
    <row r="87" spans="2:11" x14ac:dyDescent="0.2">
      <c r="B87" s="370" t="s">
        <v>568</v>
      </c>
      <c r="C87" s="316" t="s">
        <v>778</v>
      </c>
      <c r="D87" s="283">
        <f>SUMIF('3.3 Depreciation amortisation'!$D$60:$D$85,$C$83,'3.3 Depreciation amortisation'!$L$60:$L$85)+SUMIF('3.3 Depreciation amortisation'!$D$60:$D$85,$C$83,'3.3 Depreciation amortisation'!$M$60:$M$85)</f>
        <v>-4210869.5468251631</v>
      </c>
      <c r="E87" s="278">
        <v>-3235652.6697335886</v>
      </c>
      <c r="F87" s="509"/>
      <c r="I87" s="509"/>
      <c r="J87" s="509"/>
    </row>
    <row r="88" spans="2:11" x14ac:dyDescent="0.2">
      <c r="B88" s="370" t="s">
        <v>568</v>
      </c>
      <c r="C88" s="316" t="s">
        <v>489</v>
      </c>
      <c r="D88" s="283">
        <f>SUMIF('3.3 Depreciation amortisation'!$D$60:$D$85,$C$83,'3.3 Depreciation amortisation'!$J$60:$J$85)</f>
        <v>-356245.08129533089</v>
      </c>
      <c r="E88" s="278">
        <v>-345493.80988013081</v>
      </c>
      <c r="F88" s="509"/>
      <c r="H88" s="509"/>
      <c r="K88" s="509"/>
    </row>
    <row r="89" spans="2:11" x14ac:dyDescent="0.2">
      <c r="B89" s="150"/>
      <c r="C89" s="140" t="s">
        <v>553</v>
      </c>
      <c r="D89" s="283">
        <f>SUM(D84:D88)</f>
        <v>0</v>
      </c>
      <c r="E89" s="283">
        <f>SUM(E84:E88)</f>
        <v>0</v>
      </c>
      <c r="F89" s="509"/>
    </row>
    <row r="90" spans="2:11" x14ac:dyDescent="0.2">
      <c r="B90" s="148"/>
      <c r="C90" s="137" t="s">
        <v>313</v>
      </c>
      <c r="D90" s="284"/>
      <c r="E90" s="285"/>
      <c r="F90" s="509"/>
    </row>
    <row r="91" spans="2:11" x14ac:dyDescent="0.2">
      <c r="B91" s="370" t="s">
        <v>568</v>
      </c>
      <c r="C91" s="316" t="s">
        <v>488</v>
      </c>
      <c r="D91" s="283">
        <f>SUMIF('3.3 Depreciation amortisation'!$D$60:$D$87,$C$90,'3.3 Depreciation amortisation'!$G$60:$G$87)</f>
        <v>98361.466802417082</v>
      </c>
      <c r="E91" s="278">
        <v>98361.466802417082</v>
      </c>
      <c r="F91" s="509"/>
    </row>
    <row r="92" spans="2:11" x14ac:dyDescent="0.2">
      <c r="B92" s="370" t="s">
        <v>568</v>
      </c>
      <c r="C92" s="316" t="s">
        <v>73</v>
      </c>
      <c r="D92" s="283">
        <f>SUMIF('3.3 Depreciation amortisation'!$D$60:$D$88,$C$90,'3.3 Depreciation amortisation'!$H$60:$H$88)</f>
        <v>548825.62454562122</v>
      </c>
      <c r="E92" s="278">
        <v>417470.79349575285</v>
      </c>
      <c r="F92" s="509"/>
      <c r="H92" s="511"/>
    </row>
    <row r="93" spans="2:11" x14ac:dyDescent="0.2">
      <c r="B93" s="370" t="s">
        <v>568</v>
      </c>
      <c r="C93" s="316" t="s">
        <v>486</v>
      </c>
      <c r="D93" s="283">
        <f>SUMIF('3.3 Depreciation amortisation'!$D$60:$D$87,$C$90,'3.3 Depreciation amortisation'!$I$60:$I$87)</f>
        <v>0</v>
      </c>
      <c r="E93" s="278">
        <v>0</v>
      </c>
      <c r="F93" s="509"/>
      <c r="I93" s="510"/>
    </row>
    <row r="94" spans="2:11" x14ac:dyDescent="0.2">
      <c r="B94" s="370" t="s">
        <v>568</v>
      </c>
      <c r="C94" s="316" t="s">
        <v>784</v>
      </c>
      <c r="D94" s="283">
        <f>SUMIF('3.3 Depreciation amortisation'!$D$60:$D$88,$C$90,'3.3 Depreciation amortisation'!$L$60:$L$88)+SUMIF('3.3 Depreciation amortisation'!$D$60:$D$88,$C$90,'3.3 Depreciation amortisation'!$M$60:$M$88)</f>
        <v>-622651.82030444511</v>
      </c>
      <c r="E94" s="278">
        <v>-494264.92419799278</v>
      </c>
      <c r="F94" s="509"/>
    </row>
    <row r="95" spans="2:11" x14ac:dyDescent="0.2">
      <c r="B95" s="370" t="s">
        <v>568</v>
      </c>
      <c r="C95" s="316" t="s">
        <v>489</v>
      </c>
      <c r="D95" s="283">
        <f>SUMIF('3.3 Depreciation amortisation'!$D$60:$D$88,$C$90,'3.3 Depreciation amortisation'!$J$60:$J$88)</f>
        <v>-24535.271043593202</v>
      </c>
      <c r="E95" s="278">
        <v>-21567.33610017725</v>
      </c>
      <c r="F95" s="509"/>
    </row>
    <row r="96" spans="2:11" x14ac:dyDescent="0.2">
      <c r="B96" s="150"/>
      <c r="C96" s="317" t="s">
        <v>493</v>
      </c>
      <c r="D96" s="283">
        <f>SUM(D91:D95)</f>
        <v>0</v>
      </c>
      <c r="E96" s="283">
        <f>SUM(E91:E95)</f>
        <v>-1.0913936421275139E-10</v>
      </c>
      <c r="F96" s="509"/>
    </row>
    <row r="97" spans="2:12" x14ac:dyDescent="0.2">
      <c r="B97" s="149"/>
      <c r="C97" s="137" t="s">
        <v>120</v>
      </c>
      <c r="D97" s="286">
        <v>0</v>
      </c>
      <c r="E97" s="278">
        <v>0</v>
      </c>
      <c r="F97" s="509"/>
    </row>
    <row r="98" spans="2:12" x14ac:dyDescent="0.2">
      <c r="B98" s="149"/>
      <c r="C98" s="137" t="s">
        <v>121</v>
      </c>
      <c r="D98" s="286">
        <v>5535642.8799020918</v>
      </c>
      <c r="E98" s="278">
        <v>3901720.5090000033</v>
      </c>
      <c r="F98" s="509"/>
      <c r="L98" s="509"/>
    </row>
    <row r="99" spans="2:12" x14ac:dyDescent="0.2">
      <c r="B99" s="149"/>
      <c r="C99" s="137" t="s">
        <v>67</v>
      </c>
      <c r="D99" s="286">
        <v>0</v>
      </c>
      <c r="E99" s="278">
        <v>0</v>
      </c>
      <c r="F99" s="509"/>
    </row>
    <row r="100" spans="2:12" x14ac:dyDescent="0.2">
      <c r="B100" s="150"/>
      <c r="C100" s="319" t="s">
        <v>122</v>
      </c>
      <c r="D100" s="283">
        <f>SUM(D89,D96:D99)</f>
        <v>5535642.8799020918</v>
      </c>
      <c r="E100" s="283">
        <f>SUM(E89,E96:E99)</f>
        <v>3901720.5090000033</v>
      </c>
      <c r="F100" s="509"/>
    </row>
    <row r="101" spans="2:12" x14ac:dyDescent="0.2">
      <c r="B101" s="150"/>
      <c r="C101" s="140" t="s">
        <v>23</v>
      </c>
      <c r="D101" s="288">
        <f>SUM(D81,D100)</f>
        <v>8789123.6290967241</v>
      </c>
      <c r="E101" s="288">
        <f>SUM(E81,E100)</f>
        <v>6190761.8312015794</v>
      </c>
      <c r="F101" s="509"/>
    </row>
    <row r="106" spans="2:12" x14ac:dyDescent="0.2">
      <c r="I106" s="509"/>
    </row>
  </sheetData>
  <mergeCells count="2">
    <mergeCell ref="B1:C1"/>
    <mergeCell ref="B5:C5"/>
  </mergeCells>
  <phoneticPr fontId="43" type="noConversion"/>
  <pageMargins left="0.75" right="0.75" top="1" bottom="1" header="0.5" footer="0.5"/>
  <pageSetup paperSize="9" scale="39" orientation="portrait" verticalDpi="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P100"/>
  <sheetViews>
    <sheetView zoomScaleNormal="100" workbookViewId="0"/>
  </sheetViews>
  <sheetFormatPr defaultColWidth="9" defaultRowHeight="12.75" x14ac:dyDescent="0.2"/>
  <cols>
    <col min="1" max="1" width="11.42578125" style="344" customWidth="1"/>
    <col min="2" max="2" width="21.5703125" style="344" customWidth="1"/>
    <col min="3" max="3" width="21.42578125" style="344" customWidth="1"/>
    <col min="4" max="4" width="43.5703125" style="344" customWidth="1"/>
    <col min="5" max="15" width="20.5703125" style="344" customWidth="1"/>
    <col min="16" max="16" width="15.42578125" style="344" bestFit="1" customWidth="1"/>
    <col min="17" max="16384" width="9" style="344"/>
  </cols>
  <sheetData>
    <row r="1" spans="2:16" ht="20.25" x14ac:dyDescent="0.3">
      <c r="B1" s="343" t="s">
        <v>501</v>
      </c>
    </row>
    <row r="2" spans="2:16" ht="15" x14ac:dyDescent="0.25">
      <c r="B2" s="45" t="str">
        <f>Tradingname</f>
        <v>APT PARMELIA PTY LTD</v>
      </c>
      <c r="C2" s="46"/>
    </row>
    <row r="3" spans="2:16" ht="15" x14ac:dyDescent="0.25">
      <c r="B3" s="47" t="s">
        <v>239</v>
      </c>
      <c r="C3" s="48" t="str">
        <f>TEXT(Yearstart,"dd/mm/yyyy")&amp;" to "&amp;TEXT(Yearending,"dd/mm/yyyy")</f>
        <v>01/07/2024 to 30/06/2025</v>
      </c>
    </row>
    <row r="5" spans="2:16" ht="30" customHeight="1" x14ac:dyDescent="0.25">
      <c r="B5" s="346" t="s">
        <v>306</v>
      </c>
      <c r="I5" s="571" t="s">
        <v>307</v>
      </c>
      <c r="J5" s="571"/>
      <c r="K5" s="571"/>
    </row>
    <row r="7" spans="2:16" ht="45" customHeight="1" x14ac:dyDescent="0.2">
      <c r="B7" s="113" t="s">
        <v>222</v>
      </c>
      <c r="C7" s="114" t="s">
        <v>18</v>
      </c>
      <c r="D7" s="114" t="s">
        <v>0</v>
      </c>
      <c r="E7" s="114" t="s">
        <v>70</v>
      </c>
      <c r="F7" s="114" t="s">
        <v>71</v>
      </c>
      <c r="G7" s="114" t="s">
        <v>152</v>
      </c>
      <c r="H7" s="114" t="s">
        <v>494</v>
      </c>
      <c r="I7" s="114" t="s">
        <v>73</v>
      </c>
      <c r="J7" s="114" t="s">
        <v>486</v>
      </c>
      <c r="K7" s="114" t="s">
        <v>308</v>
      </c>
      <c r="L7" s="114" t="s">
        <v>74</v>
      </c>
      <c r="M7" s="114" t="s">
        <v>309</v>
      </c>
      <c r="N7" s="114" t="s">
        <v>495</v>
      </c>
      <c r="O7" s="94" t="s">
        <v>75</v>
      </c>
    </row>
    <row r="8" spans="2:16" x14ac:dyDescent="0.2">
      <c r="B8" s="115"/>
      <c r="C8" s="116"/>
      <c r="D8" s="116"/>
      <c r="E8" s="116"/>
      <c r="F8" s="116" t="s">
        <v>76</v>
      </c>
      <c r="G8" s="116" t="s">
        <v>182</v>
      </c>
      <c r="H8" s="116" t="s">
        <v>182</v>
      </c>
      <c r="I8" s="116" t="s">
        <v>182</v>
      </c>
      <c r="J8" s="116" t="s">
        <v>182</v>
      </c>
      <c r="K8" s="116" t="s">
        <v>182</v>
      </c>
      <c r="L8" s="116" t="s">
        <v>182</v>
      </c>
      <c r="M8" s="116" t="s">
        <v>182</v>
      </c>
      <c r="N8" s="116" t="s">
        <v>182</v>
      </c>
      <c r="O8" s="116" t="s">
        <v>182</v>
      </c>
    </row>
    <row r="9" spans="2:16" x14ac:dyDescent="0.2">
      <c r="B9" s="370">
        <v>2.4</v>
      </c>
      <c r="C9" s="255"/>
      <c r="D9" s="255" t="s">
        <v>141</v>
      </c>
      <c r="E9" s="181" t="str">
        <f>'3.1 Asset useful life'!D9</f>
        <v>17/8/2004 to 30/6/2025</v>
      </c>
      <c r="F9" s="290">
        <v>80</v>
      </c>
      <c r="G9" s="290">
        <v>0</v>
      </c>
      <c r="H9" s="290">
        <v>10314985.077639312</v>
      </c>
      <c r="I9" s="290">
        <v>54134950.340000004</v>
      </c>
      <c r="J9" s="290">
        <v>4302265.95</v>
      </c>
      <c r="K9" s="290">
        <v>-2419745.2999999998</v>
      </c>
      <c r="L9" s="291">
        <f>SUM(H9:K9)</f>
        <v>66332456.067639321</v>
      </c>
      <c r="M9" s="290">
        <v>-93359569.968627363</v>
      </c>
      <c r="N9" s="290">
        <v>27027113.899999999</v>
      </c>
      <c r="O9" s="264">
        <f>SUM(L9:N9)</f>
        <v>-9.8804384469985962E-4</v>
      </c>
      <c r="P9" s="421"/>
    </row>
    <row r="10" spans="2:16" x14ac:dyDescent="0.2">
      <c r="B10" s="370">
        <v>2.4</v>
      </c>
      <c r="C10" s="255"/>
      <c r="D10" s="255" t="s">
        <v>84</v>
      </c>
      <c r="E10" s="181" t="str">
        <f>'3.1 Asset useful life'!D10</f>
        <v>17/8/2004 to 30/6/2025</v>
      </c>
      <c r="F10" s="290">
        <v>35</v>
      </c>
      <c r="G10" s="290">
        <v>0</v>
      </c>
      <c r="H10" s="290">
        <v>582242.41770307231</v>
      </c>
      <c r="I10" s="290">
        <v>1360366.36</v>
      </c>
      <c r="J10" s="290">
        <v>0</v>
      </c>
      <c r="K10" s="290">
        <v>-413451.13</v>
      </c>
      <c r="L10" s="291">
        <f>SUM(H10:K10)</f>
        <v>1529157.6477030725</v>
      </c>
      <c r="M10" s="290">
        <v>-1529157.6457358594</v>
      </c>
      <c r="N10" s="290">
        <v>0</v>
      </c>
      <c r="O10" s="264">
        <f t="shared" ref="O10:O52" si="0">SUM(L10:N10)</f>
        <v>1.9672131165862083E-3</v>
      </c>
      <c r="P10" s="421"/>
    </row>
    <row r="11" spans="2:16" x14ac:dyDescent="0.2">
      <c r="B11" s="370">
        <v>2.4</v>
      </c>
      <c r="C11" s="255"/>
      <c r="D11" s="255" t="s">
        <v>142</v>
      </c>
      <c r="E11" s="181" t="str">
        <f>'3.1 Asset useful life'!D11</f>
        <v>17/8/2004 to 30/6/2025</v>
      </c>
      <c r="F11" s="290">
        <v>50</v>
      </c>
      <c r="G11" s="290">
        <v>0</v>
      </c>
      <c r="H11" s="290">
        <v>232221.86964077549</v>
      </c>
      <c r="I11" s="290">
        <v>2476519.56</v>
      </c>
      <c r="J11" s="290">
        <v>0</v>
      </c>
      <c r="K11" s="290">
        <v>-141397.85999999999</v>
      </c>
      <c r="L11" s="291">
        <f>SUM(H11:K11)</f>
        <v>2567343.5696407757</v>
      </c>
      <c r="M11" s="290">
        <v>-872808.50931290654</v>
      </c>
      <c r="N11" s="290">
        <v>-1694535.06</v>
      </c>
      <c r="O11" s="264">
        <f t="shared" si="0"/>
        <v>3.2786908559501171E-4</v>
      </c>
      <c r="P11" s="421"/>
    </row>
    <row r="12" spans="2:16" x14ac:dyDescent="0.2">
      <c r="B12" s="370">
        <v>2.4</v>
      </c>
      <c r="C12" s="255"/>
      <c r="D12" s="255" t="s">
        <v>144</v>
      </c>
      <c r="E12" s="181" t="str">
        <f>'3.1 Asset useful life'!D12</f>
        <v>17/8/2004 to 30/6/2025</v>
      </c>
      <c r="F12" s="290">
        <v>50</v>
      </c>
      <c r="G12" s="290">
        <v>0</v>
      </c>
      <c r="H12" s="290">
        <v>388978.40689897677</v>
      </c>
      <c r="I12" s="290">
        <v>11631428.039999999</v>
      </c>
      <c r="J12" s="290">
        <v>0</v>
      </c>
      <c r="K12" s="290">
        <v>-238602.89</v>
      </c>
      <c r="L12" s="291">
        <f>SUM(H12:K12)</f>
        <v>11781803.556898976</v>
      </c>
      <c r="M12" s="290">
        <v>-10897078.161325205</v>
      </c>
      <c r="N12" s="290">
        <v>-884725.4</v>
      </c>
      <c r="O12" s="264">
        <f t="shared" si="0"/>
        <v>-4.4262293959036469E-3</v>
      </c>
      <c r="P12" s="421"/>
    </row>
    <row r="13" spans="2:16" x14ac:dyDescent="0.2">
      <c r="B13" s="370">
        <v>2.4</v>
      </c>
      <c r="C13" s="255"/>
      <c r="D13" s="255" t="s">
        <v>490</v>
      </c>
      <c r="E13" s="181" t="str">
        <f>'3.1 Asset useful life'!D13</f>
        <v>17/8/2004 to 30/6/2025</v>
      </c>
      <c r="F13" s="290">
        <v>80</v>
      </c>
      <c r="G13" s="290">
        <v>0</v>
      </c>
      <c r="H13" s="290">
        <v>19917.874194209515</v>
      </c>
      <c r="I13" s="290">
        <v>994392.62</v>
      </c>
      <c r="J13" s="290">
        <v>0</v>
      </c>
      <c r="K13" s="290">
        <v>-20981.71</v>
      </c>
      <c r="L13" s="291">
        <f t="shared" ref="L13:L41" si="1">SUM(H13:K13)</f>
        <v>993328.7841942095</v>
      </c>
      <c r="M13" s="290">
        <v>-993328.78091552097</v>
      </c>
      <c r="N13" s="290">
        <v>0</v>
      </c>
      <c r="O13" s="264">
        <f t="shared" si="0"/>
        <v>3.2786885276436806E-3</v>
      </c>
      <c r="P13" s="421"/>
    </row>
    <row r="14" spans="2:16" x14ac:dyDescent="0.2">
      <c r="B14" s="370">
        <v>2.4</v>
      </c>
      <c r="C14" s="255"/>
      <c r="D14" s="255" t="s">
        <v>146</v>
      </c>
      <c r="E14" s="181" t="str">
        <f>'3.1 Asset useful life'!D14</f>
        <v>17/8/2004 to 30/6/2025</v>
      </c>
      <c r="F14" s="290">
        <v>15</v>
      </c>
      <c r="G14" s="290">
        <v>0</v>
      </c>
      <c r="H14" s="290">
        <v>9937.0772257481003</v>
      </c>
      <c r="I14" s="290">
        <v>1981760.7800000005</v>
      </c>
      <c r="J14" s="290">
        <v>0</v>
      </c>
      <c r="K14" s="290">
        <v>-178091</v>
      </c>
      <c r="L14" s="291">
        <f t="shared" si="1"/>
        <v>1813606.8572257487</v>
      </c>
      <c r="M14" s="290">
        <v>-1682451.2472257486</v>
      </c>
      <c r="N14" s="290">
        <v>-131155.60999999999</v>
      </c>
      <c r="O14" s="264">
        <f t="shared" si="0"/>
        <v>0</v>
      </c>
      <c r="P14" s="421"/>
    </row>
    <row r="15" spans="2:16" x14ac:dyDescent="0.2">
      <c r="B15" s="370">
        <v>2.4</v>
      </c>
      <c r="C15" s="255"/>
      <c r="D15" s="255" t="s">
        <v>1</v>
      </c>
      <c r="E15" s="181" t="str">
        <f>'3.1 Asset useful life'!D15</f>
        <v>17/8/2004 to 30/6/2025</v>
      </c>
      <c r="F15" s="290">
        <v>80</v>
      </c>
      <c r="G15" s="290">
        <v>0</v>
      </c>
      <c r="H15" s="290">
        <v>59530.884156446235</v>
      </c>
      <c r="I15" s="290">
        <v>2061578.53</v>
      </c>
      <c r="J15" s="290">
        <v>0</v>
      </c>
      <c r="K15" s="290">
        <v>-204748.63</v>
      </c>
      <c r="L15" s="291">
        <f t="shared" si="1"/>
        <v>1916360.7841564463</v>
      </c>
      <c r="M15" s="290">
        <v>-702497.79136956087</v>
      </c>
      <c r="N15" s="290">
        <v>-1213862.99</v>
      </c>
      <c r="O15" s="264">
        <f t="shared" si="0"/>
        <v>2.7868854813277721E-3</v>
      </c>
      <c r="P15" s="421"/>
    </row>
    <row r="16" spans="2:16" x14ac:dyDescent="0.2">
      <c r="B16" s="370">
        <v>2.4</v>
      </c>
      <c r="C16" s="255"/>
      <c r="D16" s="255" t="s">
        <v>232</v>
      </c>
      <c r="E16" s="181" t="str">
        <f>'3.1 Asset useful life'!D16</f>
        <v>17/8/2004 to 30/6/2025</v>
      </c>
      <c r="F16" s="290" t="s">
        <v>563</v>
      </c>
      <c r="G16" s="290">
        <v>0</v>
      </c>
      <c r="H16" s="290">
        <v>537034.42682775762</v>
      </c>
      <c r="I16" s="290">
        <v>17683587.109999999</v>
      </c>
      <c r="J16" s="290">
        <v>0</v>
      </c>
      <c r="K16" s="290">
        <v>-2606197.11</v>
      </c>
      <c r="L16" s="291">
        <f t="shared" si="1"/>
        <v>15614424.426827759</v>
      </c>
      <c r="M16" s="290">
        <v>-3394585.1227810732</v>
      </c>
      <c r="N16" s="290">
        <v>-12219839.279999997</v>
      </c>
      <c r="O16" s="264">
        <f t="shared" si="0"/>
        <v>2.4046687409281731E-2</v>
      </c>
      <c r="P16" s="421"/>
    </row>
    <row r="17" spans="2:16" x14ac:dyDescent="0.2">
      <c r="B17" s="370">
        <v>2.4</v>
      </c>
      <c r="C17" s="255"/>
      <c r="D17" s="255" t="s">
        <v>148</v>
      </c>
      <c r="E17" s="181" t="str">
        <f>'3.1 Asset useful life'!D17</f>
        <v>17/8/2004 to 30/6/2025</v>
      </c>
      <c r="F17" s="290" t="s">
        <v>564</v>
      </c>
      <c r="G17" s="290">
        <v>0</v>
      </c>
      <c r="H17" s="290">
        <v>499349.65910850465</v>
      </c>
      <c r="I17" s="290">
        <v>250867.05000000002</v>
      </c>
      <c r="J17" s="290">
        <v>0</v>
      </c>
      <c r="K17" s="290">
        <v>-22638.78</v>
      </c>
      <c r="L17" s="291">
        <f t="shared" si="1"/>
        <v>727577.92910850467</v>
      </c>
      <c r="M17" s="290">
        <v>-727577.92910850467</v>
      </c>
      <c r="N17" s="290">
        <v>0</v>
      </c>
      <c r="O17" s="264">
        <f t="shared" si="0"/>
        <v>0</v>
      </c>
      <c r="P17" s="421"/>
    </row>
    <row r="18" spans="2:16" x14ac:dyDescent="0.2">
      <c r="B18" s="370" t="s">
        <v>567</v>
      </c>
      <c r="C18" s="255"/>
      <c r="D18" s="255" t="s">
        <v>541</v>
      </c>
      <c r="E18" s="181" t="str">
        <f>'3.1 Asset useful life'!D21</f>
        <v>1/7/2019 to 30/6/2025</v>
      </c>
      <c r="F18" s="290" t="s">
        <v>565</v>
      </c>
      <c r="G18" s="290">
        <v>0</v>
      </c>
      <c r="H18" s="290">
        <v>627279.98000000045</v>
      </c>
      <c r="I18" s="290">
        <v>1766734.51</v>
      </c>
      <c r="J18" s="290">
        <v>0</v>
      </c>
      <c r="K18" s="290">
        <v>0</v>
      </c>
      <c r="L18" s="291">
        <f t="shared" si="1"/>
        <v>2394014.4900000002</v>
      </c>
      <c r="M18" s="290">
        <v>-2339423.6900000004</v>
      </c>
      <c r="N18" s="290">
        <v>-54590.799999999988</v>
      </c>
      <c r="O18" s="264">
        <f t="shared" si="0"/>
        <v>-1.7462298274040222E-10</v>
      </c>
      <c r="P18" s="421"/>
    </row>
    <row r="19" spans="2:16" x14ac:dyDescent="0.2">
      <c r="B19" s="255"/>
      <c r="C19" s="255"/>
      <c r="D19" s="255"/>
      <c r="E19" s="181"/>
      <c r="F19" s="290"/>
      <c r="G19" s="290"/>
      <c r="H19" s="290"/>
      <c r="I19" s="290"/>
      <c r="J19" s="290"/>
      <c r="K19" s="290"/>
      <c r="L19" s="291">
        <f t="shared" si="1"/>
        <v>0</v>
      </c>
      <c r="M19" s="290"/>
      <c r="N19" s="290"/>
      <c r="O19" s="264">
        <f t="shared" si="0"/>
        <v>0</v>
      </c>
    </row>
    <row r="20" spans="2:16" x14ac:dyDescent="0.2">
      <c r="B20" s="255"/>
      <c r="C20" s="255"/>
      <c r="D20" s="255"/>
      <c r="E20" s="181"/>
      <c r="F20" s="290"/>
      <c r="G20" s="290"/>
      <c r="H20" s="290"/>
      <c r="I20" s="290"/>
      <c r="J20" s="290"/>
      <c r="K20" s="290"/>
      <c r="L20" s="291">
        <f t="shared" si="1"/>
        <v>0</v>
      </c>
      <c r="M20" s="290"/>
      <c r="N20" s="290"/>
      <c r="O20" s="264">
        <f t="shared" si="0"/>
        <v>0</v>
      </c>
    </row>
    <row r="21" spans="2:16" x14ac:dyDescent="0.2">
      <c r="B21" s="255"/>
      <c r="C21" s="255"/>
      <c r="D21" s="255"/>
      <c r="E21" s="181"/>
      <c r="F21" s="290"/>
      <c r="G21" s="290"/>
      <c r="H21" s="290"/>
      <c r="I21" s="290"/>
      <c r="J21" s="290"/>
      <c r="K21" s="290"/>
      <c r="L21" s="291">
        <f t="shared" si="1"/>
        <v>0</v>
      </c>
      <c r="M21" s="290"/>
      <c r="N21" s="290"/>
      <c r="O21" s="264">
        <f t="shared" si="0"/>
        <v>0</v>
      </c>
    </row>
    <row r="22" spans="2:16" x14ac:dyDescent="0.2">
      <c r="B22" s="255"/>
      <c r="C22" s="255"/>
      <c r="D22" s="255"/>
      <c r="E22" s="181"/>
      <c r="F22" s="290"/>
      <c r="G22" s="290"/>
      <c r="H22" s="290"/>
      <c r="I22" s="290"/>
      <c r="J22" s="290"/>
      <c r="K22" s="290"/>
      <c r="L22" s="291">
        <f t="shared" si="1"/>
        <v>0</v>
      </c>
      <c r="M22" s="290"/>
      <c r="N22" s="290"/>
      <c r="O22" s="264">
        <f t="shared" si="0"/>
        <v>0</v>
      </c>
    </row>
    <row r="23" spans="2:16" x14ac:dyDescent="0.2">
      <c r="B23" s="255"/>
      <c r="C23" s="255"/>
      <c r="D23" s="255"/>
      <c r="E23" s="181"/>
      <c r="F23" s="290"/>
      <c r="G23" s="290"/>
      <c r="H23" s="290"/>
      <c r="I23" s="290"/>
      <c r="J23" s="290"/>
      <c r="K23" s="290"/>
      <c r="L23" s="291">
        <f t="shared" si="1"/>
        <v>0</v>
      </c>
      <c r="M23" s="290"/>
      <c r="N23" s="290"/>
      <c r="O23" s="264">
        <f t="shared" si="0"/>
        <v>0</v>
      </c>
    </row>
    <row r="24" spans="2:16" x14ac:dyDescent="0.2">
      <c r="B24" s="255"/>
      <c r="C24" s="255"/>
      <c r="D24" s="255"/>
      <c r="E24" s="181"/>
      <c r="F24" s="290"/>
      <c r="G24" s="290"/>
      <c r="H24" s="290"/>
      <c r="I24" s="290"/>
      <c r="J24" s="290"/>
      <c r="K24" s="290"/>
      <c r="L24" s="291">
        <f t="shared" si="1"/>
        <v>0</v>
      </c>
      <c r="M24" s="290"/>
      <c r="N24" s="290"/>
      <c r="O24" s="264">
        <f t="shared" si="0"/>
        <v>0</v>
      </c>
    </row>
    <row r="25" spans="2:16" x14ac:dyDescent="0.2">
      <c r="B25" s="255"/>
      <c r="C25" s="255"/>
      <c r="D25" s="255"/>
      <c r="E25" s="181"/>
      <c r="F25" s="290"/>
      <c r="G25" s="290"/>
      <c r="H25" s="290"/>
      <c r="I25" s="290"/>
      <c r="J25" s="290"/>
      <c r="K25" s="290"/>
      <c r="L25" s="291">
        <f t="shared" si="1"/>
        <v>0</v>
      </c>
      <c r="M25" s="290"/>
      <c r="N25" s="290"/>
      <c r="O25" s="264">
        <f t="shared" si="0"/>
        <v>0</v>
      </c>
    </row>
    <row r="26" spans="2:16" x14ac:dyDescent="0.2">
      <c r="B26" s="255"/>
      <c r="C26" s="255"/>
      <c r="D26" s="255"/>
      <c r="E26" s="181"/>
      <c r="F26" s="290"/>
      <c r="G26" s="290"/>
      <c r="H26" s="290"/>
      <c r="I26" s="290"/>
      <c r="J26" s="290"/>
      <c r="K26" s="290"/>
      <c r="L26" s="291">
        <f t="shared" si="1"/>
        <v>0</v>
      </c>
      <c r="M26" s="290"/>
      <c r="N26" s="290"/>
      <c r="O26" s="264">
        <f t="shared" si="0"/>
        <v>0</v>
      </c>
    </row>
    <row r="27" spans="2:16" x14ac:dyDescent="0.2">
      <c r="B27" s="255"/>
      <c r="C27" s="255"/>
      <c r="D27" s="255"/>
      <c r="E27" s="181"/>
      <c r="F27" s="290"/>
      <c r="G27" s="290"/>
      <c r="H27" s="290"/>
      <c r="I27" s="290"/>
      <c r="J27" s="290"/>
      <c r="K27" s="290"/>
      <c r="L27" s="291">
        <f t="shared" si="1"/>
        <v>0</v>
      </c>
      <c r="M27" s="290"/>
      <c r="N27" s="290"/>
      <c r="O27" s="264">
        <f t="shared" si="0"/>
        <v>0</v>
      </c>
    </row>
    <row r="28" spans="2:16" x14ac:dyDescent="0.2">
      <c r="B28" s="255"/>
      <c r="C28" s="255"/>
      <c r="D28" s="255"/>
      <c r="E28" s="181"/>
      <c r="F28" s="290"/>
      <c r="G28" s="290"/>
      <c r="H28" s="290"/>
      <c r="I28" s="290"/>
      <c r="J28" s="290"/>
      <c r="K28" s="290"/>
      <c r="L28" s="291">
        <f t="shared" si="1"/>
        <v>0</v>
      </c>
      <c r="M28" s="290"/>
      <c r="N28" s="290"/>
      <c r="O28" s="264">
        <f t="shared" si="0"/>
        <v>0</v>
      </c>
    </row>
    <row r="29" spans="2:16" x14ac:dyDescent="0.2">
      <c r="B29" s="255"/>
      <c r="C29" s="255"/>
      <c r="D29" s="255"/>
      <c r="E29" s="181"/>
      <c r="F29" s="290"/>
      <c r="G29" s="290"/>
      <c r="H29" s="290"/>
      <c r="I29" s="290"/>
      <c r="J29" s="290"/>
      <c r="K29" s="290"/>
      <c r="L29" s="291">
        <f t="shared" si="1"/>
        <v>0</v>
      </c>
      <c r="M29" s="290"/>
      <c r="N29" s="290"/>
      <c r="O29" s="264">
        <f t="shared" si="0"/>
        <v>0</v>
      </c>
    </row>
    <row r="30" spans="2:16" x14ac:dyDescent="0.2">
      <c r="B30" s="255"/>
      <c r="C30" s="255"/>
      <c r="D30" s="255"/>
      <c r="E30" s="181"/>
      <c r="F30" s="290"/>
      <c r="G30" s="290"/>
      <c r="H30" s="290"/>
      <c r="I30" s="290"/>
      <c r="J30" s="290"/>
      <c r="K30" s="290"/>
      <c r="L30" s="291">
        <f t="shared" si="1"/>
        <v>0</v>
      </c>
      <c r="M30" s="290"/>
      <c r="N30" s="290"/>
      <c r="O30" s="264">
        <f t="shared" si="0"/>
        <v>0</v>
      </c>
    </row>
    <row r="31" spans="2:16" x14ac:dyDescent="0.2">
      <c r="B31" s="255"/>
      <c r="C31" s="255"/>
      <c r="D31" s="255"/>
      <c r="E31" s="181"/>
      <c r="F31" s="290"/>
      <c r="G31" s="290"/>
      <c r="H31" s="290"/>
      <c r="I31" s="290"/>
      <c r="J31" s="290"/>
      <c r="K31" s="290"/>
      <c r="L31" s="291">
        <f t="shared" si="1"/>
        <v>0</v>
      </c>
      <c r="M31" s="290"/>
      <c r="N31" s="290"/>
      <c r="O31" s="264">
        <f t="shared" si="0"/>
        <v>0</v>
      </c>
    </row>
    <row r="32" spans="2:16" x14ac:dyDescent="0.2">
      <c r="B32" s="255"/>
      <c r="C32" s="255"/>
      <c r="D32" s="255"/>
      <c r="E32" s="181"/>
      <c r="F32" s="290"/>
      <c r="G32" s="290"/>
      <c r="H32" s="290"/>
      <c r="I32" s="290"/>
      <c r="J32" s="290"/>
      <c r="K32" s="290"/>
      <c r="L32" s="291">
        <f t="shared" si="1"/>
        <v>0</v>
      </c>
      <c r="M32" s="290"/>
      <c r="N32" s="290"/>
      <c r="O32" s="264">
        <f t="shared" si="0"/>
        <v>0</v>
      </c>
    </row>
    <row r="33" spans="2:15" x14ac:dyDescent="0.2">
      <c r="B33" s="255"/>
      <c r="C33" s="255"/>
      <c r="D33" s="255"/>
      <c r="E33" s="181"/>
      <c r="F33" s="290"/>
      <c r="G33" s="290"/>
      <c r="H33" s="290"/>
      <c r="I33" s="290"/>
      <c r="J33" s="290"/>
      <c r="K33" s="290"/>
      <c r="L33" s="291">
        <f t="shared" si="1"/>
        <v>0</v>
      </c>
      <c r="M33" s="290"/>
      <c r="N33" s="290"/>
      <c r="O33" s="264">
        <f t="shared" si="0"/>
        <v>0</v>
      </c>
    </row>
    <row r="34" spans="2:15" x14ac:dyDescent="0.2">
      <c r="B34" s="255"/>
      <c r="C34" s="255"/>
      <c r="D34" s="255"/>
      <c r="E34" s="181"/>
      <c r="F34" s="290"/>
      <c r="G34" s="290"/>
      <c r="H34" s="290"/>
      <c r="I34" s="290"/>
      <c r="J34" s="290"/>
      <c r="K34" s="290"/>
      <c r="L34" s="291">
        <f t="shared" si="1"/>
        <v>0</v>
      </c>
      <c r="M34" s="290"/>
      <c r="N34" s="290"/>
      <c r="O34" s="264">
        <f t="shared" si="0"/>
        <v>0</v>
      </c>
    </row>
    <row r="35" spans="2:15" x14ac:dyDescent="0.2">
      <c r="B35" s="255"/>
      <c r="C35" s="255"/>
      <c r="D35" s="255"/>
      <c r="E35" s="181"/>
      <c r="F35" s="290"/>
      <c r="G35" s="290"/>
      <c r="H35" s="290"/>
      <c r="I35" s="290"/>
      <c r="J35" s="290"/>
      <c r="K35" s="290"/>
      <c r="L35" s="291">
        <f t="shared" si="1"/>
        <v>0</v>
      </c>
      <c r="M35" s="290"/>
      <c r="N35" s="290"/>
      <c r="O35" s="264">
        <f t="shared" si="0"/>
        <v>0</v>
      </c>
    </row>
    <row r="36" spans="2:15" x14ac:dyDescent="0.2">
      <c r="B36" s="255"/>
      <c r="C36" s="255"/>
      <c r="D36" s="255"/>
      <c r="E36" s="181"/>
      <c r="F36" s="290"/>
      <c r="G36" s="290"/>
      <c r="H36" s="290"/>
      <c r="I36" s="290"/>
      <c r="J36" s="290"/>
      <c r="K36" s="290"/>
      <c r="L36" s="291">
        <f t="shared" si="1"/>
        <v>0</v>
      </c>
      <c r="M36" s="290"/>
      <c r="N36" s="290"/>
      <c r="O36" s="264">
        <f t="shared" si="0"/>
        <v>0</v>
      </c>
    </row>
    <row r="37" spans="2:15" x14ac:dyDescent="0.2">
      <c r="B37" s="255"/>
      <c r="C37" s="255"/>
      <c r="D37" s="255"/>
      <c r="E37" s="181"/>
      <c r="F37" s="290"/>
      <c r="G37" s="290"/>
      <c r="H37" s="290"/>
      <c r="I37" s="290"/>
      <c r="J37" s="290"/>
      <c r="K37" s="290"/>
      <c r="L37" s="291">
        <f t="shared" si="1"/>
        <v>0</v>
      </c>
      <c r="M37" s="290"/>
      <c r="N37" s="290"/>
      <c r="O37" s="264">
        <f t="shared" si="0"/>
        <v>0</v>
      </c>
    </row>
    <row r="38" spans="2:15" x14ac:dyDescent="0.2">
      <c r="B38" s="255"/>
      <c r="C38" s="255"/>
      <c r="D38" s="255"/>
      <c r="E38" s="181"/>
      <c r="F38" s="290"/>
      <c r="G38" s="290"/>
      <c r="H38" s="290"/>
      <c r="I38" s="290"/>
      <c r="J38" s="290"/>
      <c r="K38" s="290"/>
      <c r="L38" s="291">
        <f t="shared" si="1"/>
        <v>0</v>
      </c>
      <c r="M38" s="290"/>
      <c r="N38" s="290"/>
      <c r="O38" s="264">
        <f t="shared" si="0"/>
        <v>0</v>
      </c>
    </row>
    <row r="39" spans="2:15" x14ac:dyDescent="0.2">
      <c r="B39" s="255"/>
      <c r="C39" s="255"/>
      <c r="D39" s="255"/>
      <c r="E39" s="181"/>
      <c r="F39" s="290"/>
      <c r="G39" s="290"/>
      <c r="H39" s="290"/>
      <c r="I39" s="290"/>
      <c r="J39" s="290"/>
      <c r="K39" s="290"/>
      <c r="L39" s="291">
        <f t="shared" si="1"/>
        <v>0</v>
      </c>
      <c r="M39" s="290"/>
      <c r="N39" s="290"/>
      <c r="O39" s="264">
        <f t="shared" si="0"/>
        <v>0</v>
      </c>
    </row>
    <row r="40" spans="2:15" x14ac:dyDescent="0.2">
      <c r="B40" s="255"/>
      <c r="C40" s="255"/>
      <c r="D40" s="255"/>
      <c r="E40" s="181"/>
      <c r="F40" s="290"/>
      <c r="G40" s="290"/>
      <c r="H40" s="290"/>
      <c r="I40" s="290"/>
      <c r="J40" s="290"/>
      <c r="K40" s="290"/>
      <c r="L40" s="291">
        <f t="shared" si="1"/>
        <v>0</v>
      </c>
      <c r="M40" s="290"/>
      <c r="N40" s="290"/>
      <c r="O40" s="264">
        <f t="shared" si="0"/>
        <v>0</v>
      </c>
    </row>
    <row r="41" spans="2:15" x14ac:dyDescent="0.2">
      <c r="B41" s="255"/>
      <c r="C41" s="255"/>
      <c r="D41" s="255"/>
      <c r="E41" s="181"/>
      <c r="F41" s="290"/>
      <c r="G41" s="290"/>
      <c r="H41" s="290"/>
      <c r="I41" s="290"/>
      <c r="J41" s="290"/>
      <c r="K41" s="290"/>
      <c r="L41" s="291">
        <f t="shared" si="1"/>
        <v>0</v>
      </c>
      <c r="M41" s="290"/>
      <c r="N41" s="290"/>
      <c r="O41" s="264">
        <f t="shared" si="0"/>
        <v>0</v>
      </c>
    </row>
    <row r="42" spans="2:15" x14ac:dyDescent="0.2">
      <c r="B42" s="255"/>
      <c r="C42" s="255"/>
      <c r="D42" s="255"/>
      <c r="E42" s="181"/>
      <c r="F42" s="290"/>
      <c r="G42" s="290"/>
      <c r="H42" s="290"/>
      <c r="I42" s="290"/>
      <c r="J42" s="290"/>
      <c r="K42" s="290"/>
      <c r="L42" s="291">
        <f t="shared" ref="L42:L52" si="2">SUM(H42:K42)</f>
        <v>0</v>
      </c>
      <c r="M42" s="290"/>
      <c r="N42" s="290"/>
      <c r="O42" s="264">
        <f t="shared" si="0"/>
        <v>0</v>
      </c>
    </row>
    <row r="43" spans="2:15" x14ac:dyDescent="0.2">
      <c r="B43" s="255"/>
      <c r="C43" s="255"/>
      <c r="D43" s="255"/>
      <c r="E43" s="181"/>
      <c r="F43" s="290"/>
      <c r="G43" s="290"/>
      <c r="H43" s="290"/>
      <c r="I43" s="290"/>
      <c r="J43" s="290"/>
      <c r="K43" s="290"/>
      <c r="L43" s="291">
        <f t="shared" si="2"/>
        <v>0</v>
      </c>
      <c r="M43" s="290"/>
      <c r="N43" s="290"/>
      <c r="O43" s="264">
        <f t="shared" si="0"/>
        <v>0</v>
      </c>
    </row>
    <row r="44" spans="2:15" x14ac:dyDescent="0.2">
      <c r="B44" s="255"/>
      <c r="C44" s="255"/>
      <c r="D44" s="255"/>
      <c r="E44" s="181"/>
      <c r="F44" s="290"/>
      <c r="G44" s="290"/>
      <c r="H44" s="290"/>
      <c r="I44" s="290"/>
      <c r="J44" s="290"/>
      <c r="K44" s="290"/>
      <c r="L44" s="291">
        <f t="shared" si="2"/>
        <v>0</v>
      </c>
      <c r="M44" s="290"/>
      <c r="N44" s="290"/>
      <c r="O44" s="264">
        <f t="shared" si="0"/>
        <v>0</v>
      </c>
    </row>
    <row r="45" spans="2:15" x14ac:dyDescent="0.2">
      <c r="B45" s="255"/>
      <c r="C45" s="255"/>
      <c r="D45" s="255"/>
      <c r="E45" s="181"/>
      <c r="F45" s="290"/>
      <c r="G45" s="290"/>
      <c r="H45" s="290"/>
      <c r="I45" s="290"/>
      <c r="J45" s="290"/>
      <c r="K45" s="290"/>
      <c r="L45" s="291">
        <f t="shared" si="2"/>
        <v>0</v>
      </c>
      <c r="M45" s="290"/>
      <c r="N45" s="290"/>
      <c r="O45" s="264">
        <f t="shared" si="0"/>
        <v>0</v>
      </c>
    </row>
    <row r="46" spans="2:15" x14ac:dyDescent="0.2">
      <c r="B46" s="255"/>
      <c r="C46" s="255"/>
      <c r="D46" s="255"/>
      <c r="E46" s="181"/>
      <c r="F46" s="290"/>
      <c r="G46" s="290"/>
      <c r="H46" s="290"/>
      <c r="I46" s="290"/>
      <c r="J46" s="290"/>
      <c r="K46" s="290"/>
      <c r="L46" s="291">
        <f t="shared" si="2"/>
        <v>0</v>
      </c>
      <c r="M46" s="290"/>
      <c r="N46" s="290"/>
      <c r="O46" s="264">
        <f t="shared" si="0"/>
        <v>0</v>
      </c>
    </row>
    <row r="47" spans="2:15" x14ac:dyDescent="0.2">
      <c r="B47" s="255"/>
      <c r="C47" s="255"/>
      <c r="D47" s="255"/>
      <c r="E47" s="181"/>
      <c r="F47" s="290"/>
      <c r="G47" s="290"/>
      <c r="H47" s="290"/>
      <c r="I47" s="290"/>
      <c r="J47" s="290"/>
      <c r="K47" s="290"/>
      <c r="L47" s="291">
        <f t="shared" si="2"/>
        <v>0</v>
      </c>
      <c r="M47" s="290"/>
      <c r="N47" s="290"/>
      <c r="O47" s="264">
        <f t="shared" si="0"/>
        <v>0</v>
      </c>
    </row>
    <row r="48" spans="2:15" x14ac:dyDescent="0.2">
      <c r="B48" s="255"/>
      <c r="C48" s="255"/>
      <c r="D48" s="255"/>
      <c r="E48" s="181"/>
      <c r="F48" s="290"/>
      <c r="G48" s="290"/>
      <c r="H48" s="290"/>
      <c r="I48" s="290"/>
      <c r="J48" s="290"/>
      <c r="K48" s="290"/>
      <c r="L48" s="291">
        <f t="shared" si="2"/>
        <v>0</v>
      </c>
      <c r="M48" s="290"/>
      <c r="N48" s="290"/>
      <c r="O48" s="264">
        <f t="shared" si="0"/>
        <v>0</v>
      </c>
    </row>
    <row r="49" spans="2:16" x14ac:dyDescent="0.2">
      <c r="B49" s="255"/>
      <c r="C49" s="255"/>
      <c r="D49" s="255"/>
      <c r="E49" s="181"/>
      <c r="F49" s="290"/>
      <c r="G49" s="290"/>
      <c r="H49" s="290"/>
      <c r="I49" s="290"/>
      <c r="J49" s="290"/>
      <c r="K49" s="290"/>
      <c r="L49" s="291">
        <f t="shared" si="2"/>
        <v>0</v>
      </c>
      <c r="M49" s="290"/>
      <c r="N49" s="290"/>
      <c r="O49" s="264">
        <f t="shared" si="0"/>
        <v>0</v>
      </c>
    </row>
    <row r="50" spans="2:16" x14ac:dyDescent="0.2">
      <c r="B50" s="255"/>
      <c r="C50" s="255"/>
      <c r="D50" s="255"/>
      <c r="E50" s="181"/>
      <c r="F50" s="290"/>
      <c r="G50" s="290"/>
      <c r="H50" s="290"/>
      <c r="I50" s="290"/>
      <c r="J50" s="290"/>
      <c r="K50" s="290"/>
      <c r="L50" s="291">
        <f t="shared" si="2"/>
        <v>0</v>
      </c>
      <c r="M50" s="290"/>
      <c r="N50" s="290"/>
      <c r="O50" s="264">
        <f t="shared" si="0"/>
        <v>0</v>
      </c>
    </row>
    <row r="51" spans="2:16" x14ac:dyDescent="0.2">
      <c r="B51" s="255"/>
      <c r="C51" s="255"/>
      <c r="D51" s="255"/>
      <c r="E51" s="181"/>
      <c r="F51" s="290"/>
      <c r="G51" s="290"/>
      <c r="H51" s="290"/>
      <c r="I51" s="290"/>
      <c r="J51" s="290"/>
      <c r="K51" s="290"/>
      <c r="L51" s="291">
        <f t="shared" si="2"/>
        <v>0</v>
      </c>
      <c r="M51" s="290"/>
      <c r="N51" s="290"/>
      <c r="O51" s="264">
        <f t="shared" si="0"/>
        <v>0</v>
      </c>
    </row>
    <row r="52" spans="2:16" x14ac:dyDescent="0.2">
      <c r="B52" s="255"/>
      <c r="C52" s="255"/>
      <c r="D52" s="255"/>
      <c r="E52" s="181"/>
      <c r="F52" s="290"/>
      <c r="G52" s="290"/>
      <c r="H52" s="290"/>
      <c r="I52" s="290"/>
      <c r="J52" s="290"/>
      <c r="K52" s="290"/>
      <c r="L52" s="291">
        <f t="shared" si="2"/>
        <v>0</v>
      </c>
      <c r="M52" s="290"/>
      <c r="N52" s="290"/>
      <c r="O52" s="264">
        <f t="shared" si="0"/>
        <v>0</v>
      </c>
    </row>
    <row r="53" spans="2:16" x14ac:dyDescent="0.2">
      <c r="B53" s="35"/>
      <c r="C53" s="34"/>
      <c r="D53" s="34" t="s">
        <v>77</v>
      </c>
      <c r="E53" s="37"/>
      <c r="F53" s="292"/>
      <c r="G53" s="266">
        <f>SUM(G9:G52)</f>
        <v>0</v>
      </c>
      <c r="H53" s="266">
        <f t="shared" ref="H53:O53" si="3">SUM(H9:H52)</f>
        <v>13271477.673394803</v>
      </c>
      <c r="I53" s="266">
        <f t="shared" si="3"/>
        <v>94342184.900000021</v>
      </c>
      <c r="J53" s="266">
        <f t="shared" si="3"/>
        <v>4302265.95</v>
      </c>
      <c r="K53" s="266">
        <f t="shared" si="3"/>
        <v>-6245854.4099999992</v>
      </c>
      <c r="L53" s="266">
        <f t="shared" si="3"/>
        <v>105670074.1133948</v>
      </c>
      <c r="M53" s="266">
        <f t="shared" si="3"/>
        <v>-116498478.84640172</v>
      </c>
      <c r="N53" s="266">
        <f t="shared" si="3"/>
        <v>10828404.760000005</v>
      </c>
      <c r="O53" s="266">
        <f t="shared" si="3"/>
        <v>2.6993070205207914E-2</v>
      </c>
    </row>
    <row r="55" spans="2:16" x14ac:dyDescent="0.2">
      <c r="H55" s="424"/>
    </row>
    <row r="56" spans="2:16" ht="15.75" x14ac:dyDescent="0.25">
      <c r="B56" s="346" t="s">
        <v>310</v>
      </c>
    </row>
    <row r="58" spans="2:16" ht="46.5" customHeight="1" x14ac:dyDescent="0.2">
      <c r="B58" s="113" t="s">
        <v>222</v>
      </c>
      <c r="C58" s="113" t="s">
        <v>18</v>
      </c>
      <c r="D58" s="114" t="s">
        <v>0</v>
      </c>
      <c r="E58" s="113" t="s">
        <v>70</v>
      </c>
      <c r="F58" s="113" t="s">
        <v>71</v>
      </c>
      <c r="G58" s="114" t="s">
        <v>494</v>
      </c>
      <c r="H58" s="113" t="s">
        <v>73</v>
      </c>
      <c r="I58" s="114" t="s">
        <v>486</v>
      </c>
      <c r="J58" s="205" t="s">
        <v>308</v>
      </c>
      <c r="K58" s="113" t="s">
        <v>74</v>
      </c>
      <c r="L58" s="205" t="s">
        <v>309</v>
      </c>
      <c r="M58" s="113" t="s">
        <v>495</v>
      </c>
      <c r="N58" s="113" t="s">
        <v>75</v>
      </c>
    </row>
    <row r="59" spans="2:16" x14ac:dyDescent="0.2">
      <c r="B59" s="115"/>
      <c r="C59" s="115"/>
      <c r="D59" s="204"/>
      <c r="E59" s="115"/>
      <c r="F59" s="119" t="s">
        <v>76</v>
      </c>
      <c r="G59" s="119" t="s">
        <v>182</v>
      </c>
      <c r="H59" s="119" t="s">
        <v>182</v>
      </c>
      <c r="I59" s="119" t="s">
        <v>182</v>
      </c>
      <c r="J59" s="119" t="s">
        <v>182</v>
      </c>
      <c r="K59" s="119" t="s">
        <v>182</v>
      </c>
      <c r="L59" s="119" t="s">
        <v>182</v>
      </c>
      <c r="M59" s="119" t="s">
        <v>182</v>
      </c>
      <c r="N59" s="119" t="s">
        <v>182</v>
      </c>
    </row>
    <row r="60" spans="2:16" x14ac:dyDescent="0.2">
      <c r="B60" s="370" t="s">
        <v>568</v>
      </c>
      <c r="C60" s="256" t="s">
        <v>569</v>
      </c>
      <c r="D60" s="256" t="s">
        <v>432</v>
      </c>
      <c r="E60" s="181" t="s">
        <v>700</v>
      </c>
      <c r="F60" s="254">
        <f>'3.1 Asset useful life'!$E$27</f>
        <v>5</v>
      </c>
      <c r="G60" s="290">
        <v>0</v>
      </c>
      <c r="H60" s="290">
        <v>0</v>
      </c>
      <c r="I60" s="290">
        <v>0</v>
      </c>
      <c r="J60" s="290">
        <v>0</v>
      </c>
      <c r="K60" s="291">
        <f t="shared" ref="K60:K66" si="4">SUM(G60:J60)</f>
        <v>0</v>
      </c>
      <c r="L60" s="290">
        <v>0</v>
      </c>
      <c r="M60" s="290">
        <f t="shared" ref="M60:M62" si="5">IF(SUM(K60:L60)&gt;0,-K60/F60,0)</f>
        <v>0</v>
      </c>
      <c r="N60" s="264">
        <f t="shared" ref="N60:N73" si="6">SUM(K60:M60)</f>
        <v>0</v>
      </c>
    </row>
    <row r="61" spans="2:16" x14ac:dyDescent="0.2">
      <c r="B61" s="370" t="s">
        <v>568</v>
      </c>
      <c r="C61" s="256" t="s">
        <v>569</v>
      </c>
      <c r="D61" s="256" t="s">
        <v>432</v>
      </c>
      <c r="E61" s="181" t="s">
        <v>701</v>
      </c>
      <c r="F61" s="254">
        <f>'3.1 Asset useful life'!$E$27</f>
        <v>5</v>
      </c>
      <c r="G61" s="290">
        <v>0</v>
      </c>
      <c r="H61" s="290">
        <v>0</v>
      </c>
      <c r="I61" s="290">
        <v>0</v>
      </c>
      <c r="J61" s="290">
        <v>0</v>
      </c>
      <c r="K61" s="291">
        <f t="shared" si="4"/>
        <v>0</v>
      </c>
      <c r="L61" s="290">
        <v>0</v>
      </c>
      <c r="M61" s="290">
        <f t="shared" si="5"/>
        <v>0</v>
      </c>
      <c r="N61" s="264">
        <f t="shared" si="6"/>
        <v>0</v>
      </c>
    </row>
    <row r="62" spans="2:16" x14ac:dyDescent="0.2">
      <c r="B62" s="370" t="s">
        <v>568</v>
      </c>
      <c r="C62" s="256" t="s">
        <v>569</v>
      </c>
      <c r="D62" s="256" t="s">
        <v>432</v>
      </c>
      <c r="E62" s="181" t="s">
        <v>702</v>
      </c>
      <c r="F62" s="254">
        <f>'3.1 Asset useful life'!$E$27</f>
        <v>5</v>
      </c>
      <c r="G62" s="290">
        <v>0</v>
      </c>
      <c r="H62" s="290">
        <v>0</v>
      </c>
      <c r="I62" s="290">
        <v>0</v>
      </c>
      <c r="J62" s="290">
        <v>0</v>
      </c>
      <c r="K62" s="291">
        <f t="shared" si="4"/>
        <v>0</v>
      </c>
      <c r="L62" s="290">
        <v>0</v>
      </c>
      <c r="M62" s="290">
        <f t="shared" si="5"/>
        <v>0</v>
      </c>
      <c r="N62" s="264">
        <f t="shared" si="6"/>
        <v>0</v>
      </c>
    </row>
    <row r="63" spans="2:16" x14ac:dyDescent="0.2">
      <c r="B63" s="370" t="s">
        <v>568</v>
      </c>
      <c r="C63" s="256" t="s">
        <v>569</v>
      </c>
      <c r="D63" s="256" t="s">
        <v>432</v>
      </c>
      <c r="E63" s="181" t="s">
        <v>703</v>
      </c>
      <c r="F63" s="254">
        <f>'3.1 Asset useful life'!$E$27</f>
        <v>5</v>
      </c>
      <c r="G63" s="290">
        <v>11660.331859070242</v>
      </c>
      <c r="H63" s="290">
        <v>0</v>
      </c>
      <c r="I63" s="290">
        <v>0</v>
      </c>
      <c r="J63" s="290">
        <v>0</v>
      </c>
      <c r="K63" s="291">
        <f t="shared" si="4"/>
        <v>11660.331859070242</v>
      </c>
      <c r="L63" s="290">
        <v>-11660.331859070242</v>
      </c>
      <c r="M63" s="290"/>
      <c r="N63" s="264">
        <f>SUM(K63:M63)</f>
        <v>0</v>
      </c>
      <c r="P63" s="424"/>
    </row>
    <row r="64" spans="2:16" x14ac:dyDescent="0.2">
      <c r="B64" s="370" t="s">
        <v>568</v>
      </c>
      <c r="C64" s="256" t="s">
        <v>569</v>
      </c>
      <c r="D64" s="256" t="s">
        <v>432</v>
      </c>
      <c r="E64" s="181" t="s">
        <v>704</v>
      </c>
      <c r="F64" s="254">
        <f>'3.1 Asset useful life'!$E$27</f>
        <v>5</v>
      </c>
      <c r="G64" s="290">
        <v>44180.583134217639</v>
      </c>
      <c r="H64" s="290">
        <v>0</v>
      </c>
      <c r="I64" s="290">
        <v>0</v>
      </c>
      <c r="J64" s="290">
        <v>0</v>
      </c>
      <c r="K64" s="291">
        <f t="shared" si="4"/>
        <v>44180.583134217639</v>
      </c>
      <c r="L64" s="290">
        <v>-44180.583134217639</v>
      </c>
      <c r="M64" s="290"/>
      <c r="N64" s="264">
        <f t="shared" si="6"/>
        <v>0</v>
      </c>
      <c r="P64" s="424"/>
    </row>
    <row r="65" spans="2:16" x14ac:dyDescent="0.2">
      <c r="B65" s="370" t="s">
        <v>568</v>
      </c>
      <c r="C65" s="256" t="s">
        <v>569</v>
      </c>
      <c r="D65" s="256" t="s">
        <v>432</v>
      </c>
      <c r="E65" s="181" t="s">
        <v>612</v>
      </c>
      <c r="F65" s="254">
        <f>'3.1 Asset useful life'!$E$27</f>
        <v>5</v>
      </c>
      <c r="G65" s="290">
        <v>112502.62547741682</v>
      </c>
      <c r="H65" s="290">
        <v>0</v>
      </c>
      <c r="I65" s="290">
        <v>0</v>
      </c>
      <c r="J65" s="290">
        <v>-3476.996207550761</v>
      </c>
      <c r="K65" s="291">
        <f t="shared" si="4"/>
        <v>109025.62926986605</v>
      </c>
      <c r="L65" s="290">
        <v>-109025.62926986605</v>
      </c>
      <c r="M65" s="290"/>
      <c r="N65" s="264">
        <f t="shared" si="6"/>
        <v>0</v>
      </c>
      <c r="P65" s="424"/>
    </row>
    <row r="66" spans="2:16" x14ac:dyDescent="0.2">
      <c r="B66" s="370" t="s">
        <v>568</v>
      </c>
      <c r="C66" s="256" t="s">
        <v>569</v>
      </c>
      <c r="D66" s="256" t="s">
        <v>432</v>
      </c>
      <c r="E66" s="181" t="s">
        <v>613</v>
      </c>
      <c r="F66" s="254">
        <f>'3.1 Asset useful life'!$E$27</f>
        <v>5</v>
      </c>
      <c r="G66" s="290">
        <v>68479.728519916302</v>
      </c>
      <c r="H66" s="290">
        <v>0</v>
      </c>
      <c r="I66" s="290">
        <v>0</v>
      </c>
      <c r="J66" s="290">
        <v>-13948.532810460249</v>
      </c>
      <c r="K66" s="291">
        <f t="shared" si="4"/>
        <v>54531.195709456049</v>
      </c>
      <c r="L66" s="290">
        <v>-54531.195709456049</v>
      </c>
      <c r="M66" s="290"/>
      <c r="N66" s="264">
        <f t="shared" si="6"/>
        <v>0</v>
      </c>
      <c r="P66" s="424"/>
    </row>
    <row r="67" spans="2:16" x14ac:dyDescent="0.2">
      <c r="B67" s="370" t="s">
        <v>568</v>
      </c>
      <c r="C67" s="256" t="s">
        <v>569</v>
      </c>
      <c r="D67" s="256" t="s">
        <v>432</v>
      </c>
      <c r="E67" s="181" t="s">
        <v>614</v>
      </c>
      <c r="F67" s="254">
        <f>'3.1 Asset useful life'!$E$27</f>
        <v>5</v>
      </c>
      <c r="G67" s="290">
        <v>67811.155225383773</v>
      </c>
      <c r="H67" s="290">
        <v>0</v>
      </c>
      <c r="I67" s="290">
        <v>0</v>
      </c>
      <c r="J67" s="290">
        <v>-7760.3745197266635</v>
      </c>
      <c r="K67" s="291">
        <f t="shared" ref="K67:K72" si="7">SUM(G67:J67)</f>
        <v>60050.780705657111</v>
      </c>
      <c r="L67" s="290">
        <v>-60050.780705657111</v>
      </c>
      <c r="M67" s="290"/>
      <c r="N67" s="264">
        <f t="shared" si="6"/>
        <v>0</v>
      </c>
      <c r="P67" s="424"/>
    </row>
    <row r="68" spans="2:16" x14ac:dyDescent="0.2">
      <c r="B68" s="370" t="s">
        <v>568</v>
      </c>
      <c r="C68" s="256" t="s">
        <v>569</v>
      </c>
      <c r="D68" s="256" t="s">
        <v>432</v>
      </c>
      <c r="E68" s="181" t="s">
        <v>615</v>
      </c>
      <c r="F68" s="254">
        <f>'3.1 Asset useful life'!$E$27</f>
        <v>5</v>
      </c>
      <c r="G68" s="290">
        <v>239415.8666950473</v>
      </c>
      <c r="H68" s="290">
        <v>0</v>
      </c>
      <c r="I68" s="290">
        <v>0</v>
      </c>
      <c r="J68" s="290">
        <v>-2538.9380828982962</v>
      </c>
      <c r="K68" s="291">
        <f t="shared" si="7"/>
        <v>236876.928612149</v>
      </c>
      <c r="L68" s="290">
        <v>-236876.928612149</v>
      </c>
      <c r="M68" s="290"/>
      <c r="N68" s="264">
        <f t="shared" si="6"/>
        <v>0</v>
      </c>
      <c r="P68" s="424"/>
    </row>
    <row r="69" spans="2:16" x14ac:dyDescent="0.2">
      <c r="B69" s="370" t="s">
        <v>568</v>
      </c>
      <c r="C69" s="256" t="s">
        <v>569</v>
      </c>
      <c r="D69" s="256" t="s">
        <v>432</v>
      </c>
      <c r="E69" s="181" t="s">
        <v>616</v>
      </c>
      <c r="F69" s="254">
        <f>'3.1 Asset useful life'!$E$27</f>
        <v>5</v>
      </c>
      <c r="G69" s="290">
        <v>74521.321254816081</v>
      </c>
      <c r="H69" s="290">
        <v>0</v>
      </c>
      <c r="I69" s="290">
        <v>0</v>
      </c>
      <c r="J69" s="290">
        <v>-17250.646480283649</v>
      </c>
      <c r="K69" s="291">
        <f t="shared" si="7"/>
        <v>57270.674774532432</v>
      </c>
      <c r="L69" s="290">
        <v>-57270.674774532432</v>
      </c>
      <c r="M69" s="290"/>
      <c r="N69" s="264">
        <f t="shared" si="6"/>
        <v>0</v>
      </c>
      <c r="P69" s="424"/>
    </row>
    <row r="70" spans="2:16" x14ac:dyDescent="0.2">
      <c r="B70" s="370" t="s">
        <v>568</v>
      </c>
      <c r="C70" s="256" t="s">
        <v>569</v>
      </c>
      <c r="D70" s="256" t="s">
        <v>432</v>
      </c>
      <c r="E70" s="181" t="s">
        <v>570</v>
      </c>
      <c r="F70" s="254">
        <f>'3.1 Asset useful life'!$E$27</f>
        <v>5</v>
      </c>
      <c r="G70" s="290">
        <v>55050.865507064846</v>
      </c>
      <c r="H70" s="290">
        <v>0</v>
      </c>
      <c r="I70" s="290">
        <v>0</v>
      </c>
      <c r="J70" s="290">
        <v>-5606.0627730723209</v>
      </c>
      <c r="K70" s="291">
        <f t="shared" si="7"/>
        <v>49444.802733992525</v>
      </c>
      <c r="L70" s="290">
        <v>-49444.802733992525</v>
      </c>
      <c r="M70" s="290"/>
      <c r="N70" s="264">
        <f t="shared" si="6"/>
        <v>0</v>
      </c>
      <c r="P70" s="424"/>
    </row>
    <row r="71" spans="2:16" x14ac:dyDescent="0.2">
      <c r="B71" s="370" t="s">
        <v>568</v>
      </c>
      <c r="C71" s="256" t="s">
        <v>569</v>
      </c>
      <c r="D71" s="256" t="s">
        <v>432</v>
      </c>
      <c r="E71" s="181" t="s">
        <v>571</v>
      </c>
      <c r="F71" s="254">
        <f>'3.1 Asset useful life'!$E$27</f>
        <v>5</v>
      </c>
      <c r="G71" s="290">
        <v>43884.783160018291</v>
      </c>
      <c r="H71" s="290">
        <v>0</v>
      </c>
      <c r="I71" s="290">
        <v>0</v>
      </c>
      <c r="J71" s="290">
        <v>-12475.051850188464</v>
      </c>
      <c r="K71" s="291">
        <f t="shared" si="7"/>
        <v>31409.731309829825</v>
      </c>
      <c r="L71" s="290">
        <v>-31409.731309829825</v>
      </c>
      <c r="M71" s="290"/>
      <c r="N71" s="264">
        <f t="shared" si="6"/>
        <v>0</v>
      </c>
      <c r="P71" s="424"/>
    </row>
    <row r="72" spans="2:16" x14ac:dyDescent="0.2">
      <c r="B72" s="370" t="s">
        <v>568</v>
      </c>
      <c r="C72" s="256" t="s">
        <v>569</v>
      </c>
      <c r="D72" s="256" t="s">
        <v>432</v>
      </c>
      <c r="E72" s="181" t="s">
        <v>572</v>
      </c>
      <c r="F72" s="254">
        <f>'3.1 Asset useful life'!$E$27</f>
        <v>5</v>
      </c>
      <c r="G72" s="290">
        <v>195940.48891573673</v>
      </c>
      <c r="H72" s="290">
        <v>0</v>
      </c>
      <c r="I72" s="290">
        <v>0</v>
      </c>
      <c r="J72" s="290">
        <v>-16597.709351202335</v>
      </c>
      <c r="K72" s="291">
        <f t="shared" si="7"/>
        <v>179342.7795645344</v>
      </c>
      <c r="L72" s="290">
        <v>-179342.7795645344</v>
      </c>
      <c r="M72" s="290"/>
      <c r="N72" s="264">
        <f t="shared" si="6"/>
        <v>0</v>
      </c>
      <c r="P72" s="424"/>
    </row>
    <row r="73" spans="2:16" x14ac:dyDescent="0.2">
      <c r="B73" s="370" t="s">
        <v>568</v>
      </c>
      <c r="C73" s="256" t="s">
        <v>569</v>
      </c>
      <c r="D73" s="256" t="s">
        <v>432</v>
      </c>
      <c r="E73" s="181" t="s">
        <v>573</v>
      </c>
      <c r="F73" s="254">
        <f>'3.1 Asset useful life'!$E$27</f>
        <v>5</v>
      </c>
      <c r="G73" s="290">
        <v>276283.81272367347</v>
      </c>
      <c r="H73" s="290">
        <v>0</v>
      </c>
      <c r="I73" s="290">
        <v>0</v>
      </c>
      <c r="J73" s="290">
        <v>-17076.965804044903</v>
      </c>
      <c r="K73" s="291">
        <f t="shared" ref="K73:K84" si="8">SUM(G73:J73)</f>
        <v>259206.84691962856</v>
      </c>
      <c r="L73" s="290">
        <v>-259206.84691962856</v>
      </c>
      <c r="M73" s="290"/>
      <c r="N73" s="264">
        <f t="shared" si="6"/>
        <v>0</v>
      </c>
      <c r="P73" s="424"/>
    </row>
    <row r="74" spans="2:16" x14ac:dyDescent="0.2">
      <c r="B74" s="370" t="s">
        <v>568</v>
      </c>
      <c r="C74" s="256" t="s">
        <v>569</v>
      </c>
      <c r="D74" s="256" t="s">
        <v>432</v>
      </c>
      <c r="E74" s="181" t="s">
        <v>574</v>
      </c>
      <c r="F74" s="254">
        <f>'3.1 Asset useful life'!$E$27</f>
        <v>5</v>
      </c>
      <c r="G74" s="290">
        <v>98283.23855684344</v>
      </c>
      <c r="H74" s="290">
        <v>0</v>
      </c>
      <c r="I74" s="290">
        <v>0</v>
      </c>
      <c r="J74" s="290">
        <v>-11160.596067186751</v>
      </c>
      <c r="K74" s="291">
        <f t="shared" si="8"/>
        <v>87122.64248965669</v>
      </c>
      <c r="L74" s="290">
        <v>-87122.64248965669</v>
      </c>
      <c r="M74" s="290"/>
      <c r="N74" s="264">
        <f t="shared" ref="N74:N83" si="9">SUM(K74:M74)</f>
        <v>0</v>
      </c>
      <c r="P74" s="424"/>
    </row>
    <row r="75" spans="2:16" x14ac:dyDescent="0.2">
      <c r="B75" s="370" t="s">
        <v>568</v>
      </c>
      <c r="C75" s="256" t="s">
        <v>569</v>
      </c>
      <c r="D75" s="256" t="s">
        <v>432</v>
      </c>
      <c r="E75" s="181" t="s">
        <v>575</v>
      </c>
      <c r="F75" s="254">
        <f>'3.1 Asset useful life'!$E$27</f>
        <v>5</v>
      </c>
      <c r="G75" s="290">
        <v>212255.5149072223</v>
      </c>
      <c r="H75" s="290">
        <v>0</v>
      </c>
      <c r="I75" s="290">
        <v>0</v>
      </c>
      <c r="J75" s="290">
        <v>-17969.22603093625</v>
      </c>
      <c r="K75" s="291">
        <f t="shared" si="8"/>
        <v>194286.28887628604</v>
      </c>
      <c r="L75" s="290">
        <v>-194286.28887628604</v>
      </c>
      <c r="M75" s="290"/>
      <c r="N75" s="264">
        <f t="shared" si="9"/>
        <v>0</v>
      </c>
      <c r="P75" s="424"/>
    </row>
    <row r="76" spans="2:16" x14ac:dyDescent="0.2">
      <c r="B76" s="370" t="s">
        <v>568</v>
      </c>
      <c r="C76" s="256" t="s">
        <v>569</v>
      </c>
      <c r="D76" s="256" t="s">
        <v>432</v>
      </c>
      <c r="E76" s="379" t="s">
        <v>576</v>
      </c>
      <c r="F76" s="254">
        <f>'3.1 Asset useful life'!$E$27</f>
        <v>5</v>
      </c>
      <c r="G76" s="290">
        <v>302032.74297556625</v>
      </c>
      <c r="H76" s="290">
        <v>0</v>
      </c>
      <c r="I76" s="290">
        <v>0</v>
      </c>
      <c r="J76" s="290">
        <v>-5638.8034778649962</v>
      </c>
      <c r="K76" s="291">
        <f t="shared" si="8"/>
        <v>296393.93949770124</v>
      </c>
      <c r="L76" s="290">
        <v>-296393.93949770124</v>
      </c>
      <c r="M76" s="290"/>
      <c r="N76" s="264">
        <f t="shared" si="9"/>
        <v>0</v>
      </c>
      <c r="P76" s="424"/>
    </row>
    <row r="77" spans="2:16" x14ac:dyDescent="0.2">
      <c r="B77" s="370" t="s">
        <v>568</v>
      </c>
      <c r="C77" s="256" t="s">
        <v>569</v>
      </c>
      <c r="D77" s="256" t="s">
        <v>432</v>
      </c>
      <c r="E77" s="379" t="s">
        <v>577</v>
      </c>
      <c r="F77" s="254">
        <f>'3.1 Asset useful life'!$E$27</f>
        <v>5</v>
      </c>
      <c r="G77" s="290">
        <v>167882.96319235655</v>
      </c>
      <c r="H77" s="290">
        <v>0</v>
      </c>
      <c r="I77" s="290">
        <v>0</v>
      </c>
      <c r="J77" s="290">
        <v>-3644.0267639184872</v>
      </c>
      <c r="K77" s="291">
        <f t="shared" si="8"/>
        <v>164238.93642843806</v>
      </c>
      <c r="L77" s="290">
        <v>-164238.93642843806</v>
      </c>
      <c r="M77" s="290"/>
      <c r="N77" s="264">
        <f t="shared" si="9"/>
        <v>0</v>
      </c>
      <c r="O77" s="416"/>
      <c r="P77" s="424"/>
    </row>
    <row r="78" spans="2:16" x14ac:dyDescent="0.2">
      <c r="B78" s="370" t="s">
        <v>568</v>
      </c>
      <c r="C78" s="256" t="s">
        <v>569</v>
      </c>
      <c r="D78" s="256" t="s">
        <v>432</v>
      </c>
      <c r="E78" s="181" t="s">
        <v>578</v>
      </c>
      <c r="F78" s="254">
        <f>'3.1 Asset useful life'!$E$27</f>
        <v>5</v>
      </c>
      <c r="G78" s="290">
        <v>300011.92191888753</v>
      </c>
      <c r="H78" s="290">
        <v>0</v>
      </c>
      <c r="I78" s="290">
        <v>0</v>
      </c>
      <c r="J78" s="290">
        <v>-18785.632618539483</v>
      </c>
      <c r="K78" s="291">
        <f t="shared" si="8"/>
        <v>281226.28930034803</v>
      </c>
      <c r="L78" s="290">
        <v>-281226.28930034803</v>
      </c>
      <c r="M78" s="290"/>
      <c r="N78" s="264">
        <f t="shared" si="9"/>
        <v>0</v>
      </c>
      <c r="O78" s="416"/>
      <c r="P78" s="424"/>
    </row>
    <row r="79" spans="2:16" x14ac:dyDescent="0.2">
      <c r="B79" s="370" t="s">
        <v>568</v>
      </c>
      <c r="C79" s="256" t="s">
        <v>569</v>
      </c>
      <c r="D79" s="256" t="s">
        <v>432</v>
      </c>
      <c r="E79" s="181" t="s">
        <v>798</v>
      </c>
      <c r="F79" s="254">
        <f>'3.1 Asset useful life'!$E$27</f>
        <v>5</v>
      </c>
      <c r="G79" s="290">
        <v>863388.04772603465</v>
      </c>
      <c r="H79" s="290">
        <v>0</v>
      </c>
      <c r="I79" s="290">
        <v>0</v>
      </c>
      <c r="J79" s="290">
        <v>-160400.90366293117</v>
      </c>
      <c r="K79" s="291">
        <f t="shared" si="8"/>
        <v>702987.14406310348</v>
      </c>
      <c r="L79" s="290">
        <v>-702987.14406310348</v>
      </c>
      <c r="M79" s="290"/>
      <c r="N79" s="264">
        <f t="shared" si="9"/>
        <v>0</v>
      </c>
      <c r="O79" s="416"/>
      <c r="P79" s="424"/>
    </row>
    <row r="80" spans="2:16" x14ac:dyDescent="0.2">
      <c r="B80" s="370" t="s">
        <v>568</v>
      </c>
      <c r="C80" s="256" t="s">
        <v>569</v>
      </c>
      <c r="D80" s="256" t="s">
        <v>432</v>
      </c>
      <c r="E80" s="181" t="s">
        <v>816</v>
      </c>
      <c r="F80" s="254">
        <f>'3.1 Asset useful life'!$E$27</f>
        <v>5</v>
      </c>
      <c r="G80" s="290">
        <v>261321.2199548982</v>
      </c>
      <c r="H80" s="290"/>
      <c r="I80" s="290"/>
      <c r="J80" s="290">
        <v>-243.74543010976635</v>
      </c>
      <c r="K80" s="291">
        <f t="shared" si="8"/>
        <v>261077.47452478844</v>
      </c>
      <c r="L80" s="290">
        <v>-261077.47452478844</v>
      </c>
      <c r="M80" s="290"/>
      <c r="N80" s="264">
        <f t="shared" si="9"/>
        <v>0</v>
      </c>
      <c r="O80" s="416"/>
      <c r="P80" s="424"/>
    </row>
    <row r="81" spans="2:16" x14ac:dyDescent="0.2">
      <c r="B81" s="370" t="s">
        <v>568</v>
      </c>
      <c r="C81" s="256" t="s">
        <v>569</v>
      </c>
      <c r="D81" s="256" t="s">
        <v>432</v>
      </c>
      <c r="E81" s="181" t="s">
        <v>1592</v>
      </c>
      <c r="F81" s="254">
        <f>'3.1 Asset useful life'!$E$27</f>
        <v>5</v>
      </c>
      <c r="G81" s="290">
        <v>186239.26790954897</v>
      </c>
      <c r="H81" s="290"/>
      <c r="I81" s="290"/>
      <c r="J81" s="290">
        <v>-30919.59794921627</v>
      </c>
      <c r="K81" s="291">
        <f t="shared" si="8"/>
        <v>155319.66996033271</v>
      </c>
      <c r="L81" s="290">
        <f>-K81</f>
        <v>-155319.66996033271</v>
      </c>
      <c r="M81" s="290"/>
      <c r="N81" s="264">
        <f t="shared" si="9"/>
        <v>0</v>
      </c>
      <c r="O81" s="416"/>
      <c r="P81" s="424"/>
    </row>
    <row r="82" spans="2:16" x14ac:dyDescent="0.2">
      <c r="B82" s="370" t="s">
        <v>568</v>
      </c>
      <c r="C82" s="256" t="s">
        <v>569</v>
      </c>
      <c r="D82" s="256" t="s">
        <v>432</v>
      </c>
      <c r="E82" s="181" t="s">
        <v>2479</v>
      </c>
      <c r="F82" s="254">
        <f>'3.1 Asset useful life'!$E$27</f>
        <v>5</v>
      </c>
      <c r="G82" s="290">
        <v>985968.14850677492</v>
      </c>
      <c r="H82" s="290"/>
      <c r="I82" s="290"/>
      <c r="J82" s="290">
        <v>-10751.271415200074</v>
      </c>
      <c r="K82" s="291">
        <f t="shared" si="8"/>
        <v>975216.87709157483</v>
      </c>
      <c r="L82" s="290">
        <v>0</v>
      </c>
      <c r="M82" s="290">
        <f>-K82</f>
        <v>-975216.87709157483</v>
      </c>
      <c r="N82" s="264"/>
      <c r="O82" s="416"/>
      <c r="P82" s="424"/>
    </row>
    <row r="83" spans="2:16" x14ac:dyDescent="0.2">
      <c r="B83" s="370" t="s">
        <v>568</v>
      </c>
      <c r="C83" s="256" t="s">
        <v>313</v>
      </c>
      <c r="D83" s="256" t="s">
        <v>313</v>
      </c>
      <c r="E83" s="181" t="s">
        <v>767</v>
      </c>
      <c r="F83" s="254" t="str">
        <f>'3.1 Asset useful life'!$E$33</f>
        <v>Various</v>
      </c>
      <c r="G83" s="290">
        <v>98361.466802417082</v>
      </c>
      <c r="H83" s="290">
        <v>37753.783812707377</v>
      </c>
      <c r="I83" s="290">
        <v>0</v>
      </c>
      <c r="J83" s="290">
        <v>-108.12120541088417</v>
      </c>
      <c r="K83" s="291">
        <f t="shared" si="8"/>
        <v>136007.12940971358</v>
      </c>
      <c r="L83" s="290">
        <v>-136007.12940971358</v>
      </c>
      <c r="M83" s="290">
        <v>0</v>
      </c>
      <c r="N83" s="264">
        <f t="shared" si="9"/>
        <v>0</v>
      </c>
      <c r="O83" s="416"/>
      <c r="P83" s="424"/>
    </row>
    <row r="84" spans="2:16" x14ac:dyDescent="0.2">
      <c r="B84" s="370" t="s">
        <v>568</v>
      </c>
      <c r="C84" s="256" t="s">
        <v>313</v>
      </c>
      <c r="D84" s="256" t="s">
        <v>313</v>
      </c>
      <c r="E84" s="181" t="s">
        <v>578</v>
      </c>
      <c r="F84" s="254" t="str">
        <f>'3.1 Asset useful life'!$E$33</f>
        <v>Various</v>
      </c>
      <c r="G84" s="290">
        <v>0</v>
      </c>
      <c r="H84" s="290">
        <v>94778.517187187332</v>
      </c>
      <c r="I84" s="290">
        <v>0</v>
      </c>
      <c r="J84" s="290">
        <v>-13848.52364402579</v>
      </c>
      <c r="K84" s="291">
        <f t="shared" si="8"/>
        <v>80929.993543161545</v>
      </c>
      <c r="L84" s="290">
        <v>-80929.993543161545</v>
      </c>
      <c r="M84" s="290">
        <v>0</v>
      </c>
      <c r="N84" s="264">
        <f>SUM(K84:M84)</f>
        <v>0</v>
      </c>
      <c r="O84" s="416"/>
      <c r="P84" s="424"/>
    </row>
    <row r="85" spans="2:16" x14ac:dyDescent="0.2">
      <c r="B85" s="370" t="s">
        <v>568</v>
      </c>
      <c r="C85" s="256" t="s">
        <v>313</v>
      </c>
      <c r="D85" s="256" t="s">
        <v>313</v>
      </c>
      <c r="E85" s="181" t="s">
        <v>798</v>
      </c>
      <c r="F85" s="254" t="str">
        <f>'3.1 Asset useful life'!$E$33</f>
        <v>Various</v>
      </c>
      <c r="G85" s="290">
        <v>0</v>
      </c>
      <c r="H85" s="290">
        <v>65283.283601711897</v>
      </c>
      <c r="I85" s="290">
        <v>0</v>
      </c>
      <c r="J85" s="290">
        <v>-7168.5108553148193</v>
      </c>
      <c r="K85" s="291">
        <f>SUM(G85:J85)</f>
        <v>58114.77274639708</v>
      </c>
      <c r="L85" s="290">
        <v>-58114.77274639708</v>
      </c>
      <c r="M85" s="290">
        <v>0</v>
      </c>
      <c r="N85" s="264">
        <f>SUM(K85:M85)</f>
        <v>0</v>
      </c>
      <c r="O85" s="416"/>
      <c r="P85" s="424"/>
    </row>
    <row r="86" spans="2:16" x14ac:dyDescent="0.2">
      <c r="B86" s="370" t="s">
        <v>568</v>
      </c>
      <c r="C86" s="256" t="s">
        <v>313</v>
      </c>
      <c r="D86" s="256" t="s">
        <v>313</v>
      </c>
      <c r="E86" s="181" t="s">
        <v>816</v>
      </c>
      <c r="F86" s="254" t="str">
        <f>'3.1 Asset useful life'!$E$33</f>
        <v>Various</v>
      </c>
      <c r="G86" s="290">
        <v>0</v>
      </c>
      <c r="H86" s="290">
        <v>61667.605538241602</v>
      </c>
      <c r="I86" s="290">
        <v>0</v>
      </c>
      <c r="J86" s="290">
        <v>-749.35208918537376</v>
      </c>
      <c r="K86" s="291">
        <f>SUM(G86:J86)</f>
        <v>60918.253449056225</v>
      </c>
      <c r="L86" s="290">
        <v>-60918.253449056225</v>
      </c>
      <c r="M86" s="290">
        <v>0</v>
      </c>
      <c r="N86" s="264">
        <f>SUM(K86:M86)</f>
        <v>0</v>
      </c>
      <c r="P86" s="424"/>
    </row>
    <row r="87" spans="2:16" x14ac:dyDescent="0.2">
      <c r="B87" s="370" t="s">
        <v>568</v>
      </c>
      <c r="C87" s="256" t="s">
        <v>313</v>
      </c>
      <c r="D87" s="256" t="s">
        <v>313</v>
      </c>
      <c r="E87" s="181" t="s">
        <v>1592</v>
      </c>
      <c r="F87" s="254" t="str">
        <f>'3.1 Asset useful life'!$E$33</f>
        <v>Various</v>
      </c>
      <c r="G87" s="290">
        <v>0</v>
      </c>
      <c r="H87" s="290">
        <v>157987.60335590469</v>
      </c>
      <c r="I87" s="290">
        <v>0</v>
      </c>
      <c r="J87" s="290">
        <v>307.17169375961714</v>
      </c>
      <c r="K87" s="291">
        <f>SUM(G87:J87)</f>
        <v>158294.77504966431</v>
      </c>
      <c r="L87" s="290">
        <f>-K87</f>
        <v>-158294.77504966431</v>
      </c>
      <c r="M87" s="290"/>
      <c r="N87" s="264">
        <f t="shared" ref="N87" si="10">SUM(K87:M87)</f>
        <v>0</v>
      </c>
      <c r="P87" s="424"/>
    </row>
    <row r="88" spans="2:16" x14ac:dyDescent="0.2">
      <c r="B88" s="370" t="s">
        <v>568</v>
      </c>
      <c r="C88" s="256" t="s">
        <v>313</v>
      </c>
      <c r="D88" s="256" t="s">
        <v>313</v>
      </c>
      <c r="E88" s="181" t="s">
        <v>2479</v>
      </c>
      <c r="F88" s="254" t="str">
        <f>'3.1 Asset useful life'!$E$33</f>
        <v>Various</v>
      </c>
      <c r="G88" s="290">
        <v>0</v>
      </c>
      <c r="H88" s="290">
        <v>131354.83104986831</v>
      </c>
      <c r="I88" s="290">
        <v>0</v>
      </c>
      <c r="J88" s="290">
        <v>-2967.9349434159535</v>
      </c>
      <c r="K88" s="291">
        <f>SUM(G88:J88)</f>
        <v>128386.89610645236</v>
      </c>
      <c r="L88" s="290">
        <v>0</v>
      </c>
      <c r="M88" s="290">
        <f>-K88</f>
        <v>-128386.89610645236</v>
      </c>
      <c r="N88" s="264">
        <f t="shared" ref="N88" si="11">SUM(K88:M88)</f>
        <v>0</v>
      </c>
      <c r="P88" s="424"/>
    </row>
    <row r="89" spans="2:16" x14ac:dyDescent="0.2">
      <c r="B89" s="35"/>
      <c r="C89" s="34"/>
      <c r="D89" s="34" t="s">
        <v>25</v>
      </c>
      <c r="E89" s="40"/>
      <c r="F89" s="40"/>
      <c r="G89" s="266">
        <f t="shared" ref="G89:J89" si="12">SUM(G60:G87)</f>
        <v>4665476.0949229114</v>
      </c>
      <c r="H89" s="266">
        <f t="shared" si="12"/>
        <v>417470.79349575285</v>
      </c>
      <c r="I89" s="266">
        <f t="shared" si="12"/>
        <v>0</v>
      </c>
      <c r="J89" s="266">
        <f t="shared" si="12"/>
        <v>-377812.41739550815</v>
      </c>
      <c r="K89" s="266">
        <f>SUM(K60:K88)</f>
        <v>4833521.3671296081</v>
      </c>
      <c r="L89" s="266">
        <f>SUM(L60:L88)</f>
        <v>-3729917.5939315818</v>
      </c>
      <c r="M89" s="266">
        <f>SUM(M60:M88)</f>
        <v>-1103603.7731980272</v>
      </c>
      <c r="N89" s="266">
        <f>SUM(N60:N88)</f>
        <v>0</v>
      </c>
      <c r="P89" s="424"/>
    </row>
    <row r="90" spans="2:16" x14ac:dyDescent="0.2">
      <c r="O90" s="401"/>
    </row>
    <row r="100" ht="29.25" customHeight="1" x14ac:dyDescent="0.2"/>
  </sheetData>
  <mergeCells count="1">
    <mergeCell ref="I5:K5"/>
  </mergeCells>
  <phoneticPr fontId="43"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88"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K66:K72 L10:L18 K60"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sheetPr>
  <dimension ref="B1:G37"/>
  <sheetViews>
    <sheetView zoomScaleNormal="100" workbookViewId="0"/>
  </sheetViews>
  <sheetFormatPr defaultColWidth="9.42578125" defaultRowHeight="12.75" x14ac:dyDescent="0.2"/>
  <cols>
    <col min="1" max="1" width="12.42578125" style="28" customWidth="1"/>
    <col min="2" max="2" width="21" style="28" customWidth="1"/>
    <col min="3" max="3" width="42.42578125" style="28" customWidth="1"/>
    <col min="4" max="4" width="31.5703125" style="28" bestFit="1" customWidth="1"/>
    <col min="5" max="5" width="22.5703125" style="28" customWidth="1"/>
    <col min="6" max="6" width="20.5703125" style="28" customWidth="1"/>
    <col min="7" max="7" width="22.5703125" style="28" customWidth="1"/>
    <col min="8" max="8" width="9.42578125" style="28" customWidth="1"/>
    <col min="9" max="9" width="25.42578125" style="28" customWidth="1"/>
    <col min="10" max="16384" width="9.42578125" style="28"/>
  </cols>
  <sheetData>
    <row r="1" spans="2:7" ht="20.25" x14ac:dyDescent="0.3">
      <c r="B1" s="29" t="s">
        <v>119</v>
      </c>
      <c r="C1" s="29"/>
      <c r="D1" s="15"/>
      <c r="E1" s="15"/>
      <c r="F1" s="15"/>
      <c r="G1" s="15"/>
    </row>
    <row r="2" spans="2:7" ht="20.25" x14ac:dyDescent="0.3">
      <c r="B2" s="45" t="str">
        <f>Tradingname</f>
        <v>APT PARMELIA PTY LTD</v>
      </c>
      <c r="C2" s="46"/>
      <c r="D2" s="29"/>
      <c r="E2" s="567" t="s">
        <v>484</v>
      </c>
      <c r="F2" s="567"/>
      <c r="G2" s="567"/>
    </row>
    <row r="3" spans="2:7" ht="17.25" customHeight="1" x14ac:dyDescent="0.25">
      <c r="B3" s="47" t="s">
        <v>239</v>
      </c>
      <c r="C3" s="48" t="str">
        <f>TEXT(Yearstart,"dd/mm/yyyy")&amp;" to "&amp;TEXT(Yearending,"dd/mm/yyyy")</f>
        <v>01/07/2024 to 30/06/2025</v>
      </c>
      <c r="E3" s="567"/>
      <c r="F3" s="567"/>
      <c r="G3" s="567"/>
    </row>
    <row r="4" spans="2:7" x14ac:dyDescent="0.2">
      <c r="E4" s="567"/>
      <c r="F4" s="567"/>
      <c r="G4" s="567"/>
    </row>
    <row r="5" spans="2:7" ht="15.75" x14ac:dyDescent="0.25">
      <c r="B5" s="32" t="s">
        <v>214</v>
      </c>
      <c r="C5" s="30"/>
      <c r="D5" s="30"/>
      <c r="E5" s="30"/>
      <c r="F5" s="31"/>
      <c r="G5" s="30"/>
    </row>
    <row r="6" spans="2:7" ht="15.75" x14ac:dyDescent="0.25">
      <c r="B6" s="32"/>
      <c r="C6" s="30"/>
      <c r="D6" s="30"/>
      <c r="E6" s="30"/>
      <c r="F6" s="31"/>
      <c r="G6" s="30"/>
    </row>
    <row r="7" spans="2:7" ht="40.5" customHeight="1" x14ac:dyDescent="0.2">
      <c r="B7" s="101" t="s">
        <v>222</v>
      </c>
      <c r="C7" s="101" t="s">
        <v>169</v>
      </c>
      <c r="D7" s="101" t="s">
        <v>170</v>
      </c>
      <c r="E7" s="110" t="s">
        <v>171</v>
      </c>
      <c r="F7" s="110" t="s">
        <v>68</v>
      </c>
      <c r="G7" s="110" t="s">
        <v>135</v>
      </c>
    </row>
    <row r="8" spans="2:7" x14ac:dyDescent="0.2">
      <c r="B8" s="103"/>
      <c r="C8" s="103"/>
      <c r="D8" s="107"/>
      <c r="E8" s="116" t="s">
        <v>182</v>
      </c>
      <c r="F8" s="116"/>
      <c r="G8" s="116" t="s">
        <v>182</v>
      </c>
    </row>
    <row r="9" spans="2:7" x14ac:dyDescent="0.2">
      <c r="B9" s="370" t="s">
        <v>568</v>
      </c>
      <c r="C9" s="371" t="s">
        <v>569</v>
      </c>
      <c r="D9" s="371" t="s">
        <v>432</v>
      </c>
      <c r="E9" s="277">
        <v>501125271.21000004</v>
      </c>
      <c r="F9" s="105">
        <v>8.4028281723273913E-3</v>
      </c>
      <c r="G9" s="293">
        <f t="shared" ref="G9:G35" si="0">E9*F9</f>
        <v>4210869.5467885928</v>
      </c>
    </row>
    <row r="10" spans="2:7" x14ac:dyDescent="0.2">
      <c r="B10" s="370" t="s">
        <v>568</v>
      </c>
      <c r="C10" s="371" t="s">
        <v>313</v>
      </c>
      <c r="D10" s="371" t="s">
        <v>313</v>
      </c>
      <c r="E10" s="277">
        <v>86146034.725643426</v>
      </c>
      <c r="F10" s="105">
        <v>7.2278639671281113E-3</v>
      </c>
      <c r="G10" s="293">
        <f t="shared" si="0"/>
        <v>622651.82030444511</v>
      </c>
    </row>
    <row r="11" spans="2:7" x14ac:dyDescent="0.2">
      <c r="B11" s="136"/>
      <c r="C11" s="136"/>
      <c r="D11" s="136"/>
      <c r="E11" s="277"/>
      <c r="F11" s="105"/>
      <c r="G11" s="293">
        <f t="shared" si="0"/>
        <v>0</v>
      </c>
    </row>
    <row r="12" spans="2:7" x14ac:dyDescent="0.2">
      <c r="B12" s="136"/>
      <c r="C12" s="136"/>
      <c r="D12" s="136"/>
      <c r="E12" s="277"/>
      <c r="F12" s="105"/>
      <c r="G12" s="293">
        <f t="shared" si="0"/>
        <v>0</v>
      </c>
    </row>
    <row r="13" spans="2:7" x14ac:dyDescent="0.2">
      <c r="B13" s="136"/>
      <c r="C13" s="136"/>
      <c r="D13" s="136"/>
      <c r="E13" s="277"/>
      <c r="F13" s="105"/>
      <c r="G13" s="293">
        <f t="shared" si="0"/>
        <v>0</v>
      </c>
    </row>
    <row r="14" spans="2:7" x14ac:dyDescent="0.2">
      <c r="B14" s="136"/>
      <c r="C14" s="136"/>
      <c r="D14" s="136"/>
      <c r="E14" s="277"/>
      <c r="F14" s="105"/>
      <c r="G14" s="293">
        <f t="shared" si="0"/>
        <v>0</v>
      </c>
    </row>
    <row r="15" spans="2:7" x14ac:dyDescent="0.2">
      <c r="B15" s="136"/>
      <c r="C15" s="136"/>
      <c r="D15" s="136"/>
      <c r="E15" s="277"/>
      <c r="F15" s="105"/>
      <c r="G15" s="293">
        <f t="shared" si="0"/>
        <v>0</v>
      </c>
    </row>
    <row r="16" spans="2:7" x14ac:dyDescent="0.2">
      <c r="B16" s="136"/>
      <c r="C16" s="136"/>
      <c r="D16" s="136"/>
      <c r="E16" s="277"/>
      <c r="F16" s="105"/>
      <c r="G16" s="293">
        <f t="shared" si="0"/>
        <v>0</v>
      </c>
    </row>
    <row r="17" spans="2:7" x14ac:dyDescent="0.2">
      <c r="B17" s="136"/>
      <c r="C17" s="136"/>
      <c r="D17" s="136"/>
      <c r="E17" s="277"/>
      <c r="F17" s="105"/>
      <c r="G17" s="293">
        <f t="shared" si="0"/>
        <v>0</v>
      </c>
    </row>
    <row r="18" spans="2:7" x14ac:dyDescent="0.2">
      <c r="B18" s="136"/>
      <c r="C18" s="136"/>
      <c r="D18" s="136"/>
      <c r="E18" s="277"/>
      <c r="F18" s="105"/>
      <c r="G18" s="293">
        <f t="shared" si="0"/>
        <v>0</v>
      </c>
    </row>
    <row r="19" spans="2:7" x14ac:dyDescent="0.2">
      <c r="B19" s="136"/>
      <c r="C19" s="136"/>
      <c r="D19" s="136"/>
      <c r="E19" s="277"/>
      <c r="F19" s="105"/>
      <c r="G19" s="293">
        <f t="shared" si="0"/>
        <v>0</v>
      </c>
    </row>
    <row r="20" spans="2:7" x14ac:dyDescent="0.2">
      <c r="B20" s="136"/>
      <c r="C20" s="136"/>
      <c r="D20" s="136"/>
      <c r="E20" s="277"/>
      <c r="F20" s="105"/>
      <c r="G20" s="293">
        <f t="shared" si="0"/>
        <v>0</v>
      </c>
    </row>
    <row r="21" spans="2:7" x14ac:dyDescent="0.2">
      <c r="B21" s="136"/>
      <c r="C21" s="136"/>
      <c r="D21" s="136"/>
      <c r="E21" s="277"/>
      <c r="F21" s="105"/>
      <c r="G21" s="293">
        <f t="shared" si="0"/>
        <v>0</v>
      </c>
    </row>
    <row r="22" spans="2:7" x14ac:dyDescent="0.2">
      <c r="B22" s="136"/>
      <c r="C22" s="136"/>
      <c r="D22" s="136"/>
      <c r="E22" s="277"/>
      <c r="F22" s="105"/>
      <c r="G22" s="293">
        <f t="shared" si="0"/>
        <v>0</v>
      </c>
    </row>
    <row r="23" spans="2:7" x14ac:dyDescent="0.2">
      <c r="B23" s="136"/>
      <c r="C23" s="136"/>
      <c r="D23" s="136"/>
      <c r="E23" s="277"/>
      <c r="F23" s="105"/>
      <c r="G23" s="293">
        <f t="shared" si="0"/>
        <v>0</v>
      </c>
    </row>
    <row r="24" spans="2:7" x14ac:dyDescent="0.2">
      <c r="B24" s="136"/>
      <c r="C24" s="136"/>
      <c r="D24" s="136"/>
      <c r="E24" s="277"/>
      <c r="F24" s="105"/>
      <c r="G24" s="293">
        <f t="shared" si="0"/>
        <v>0</v>
      </c>
    </row>
    <row r="25" spans="2:7" x14ac:dyDescent="0.2">
      <c r="B25" s="136"/>
      <c r="C25" s="136"/>
      <c r="D25" s="136"/>
      <c r="E25" s="277"/>
      <c r="F25" s="105"/>
      <c r="G25" s="293">
        <f t="shared" si="0"/>
        <v>0</v>
      </c>
    </row>
    <row r="26" spans="2:7" x14ac:dyDescent="0.2">
      <c r="B26" s="136"/>
      <c r="C26" s="136"/>
      <c r="D26" s="136"/>
      <c r="E26" s="277"/>
      <c r="F26" s="105"/>
      <c r="G26" s="293">
        <f t="shared" si="0"/>
        <v>0</v>
      </c>
    </row>
    <row r="27" spans="2:7" x14ac:dyDescent="0.2">
      <c r="B27" s="136"/>
      <c r="C27" s="136"/>
      <c r="D27" s="136"/>
      <c r="E27" s="277"/>
      <c r="F27" s="105"/>
      <c r="G27" s="293">
        <f t="shared" si="0"/>
        <v>0</v>
      </c>
    </row>
    <row r="28" spans="2:7" x14ac:dyDescent="0.2">
      <c r="B28" s="136"/>
      <c r="C28" s="136"/>
      <c r="D28" s="136"/>
      <c r="E28" s="277"/>
      <c r="F28" s="105"/>
      <c r="G28" s="293">
        <f t="shared" si="0"/>
        <v>0</v>
      </c>
    </row>
    <row r="29" spans="2:7" x14ac:dyDescent="0.2">
      <c r="B29" s="136"/>
      <c r="C29" s="136"/>
      <c r="D29" s="136"/>
      <c r="E29" s="277"/>
      <c r="F29" s="105"/>
      <c r="G29" s="293">
        <f t="shared" si="0"/>
        <v>0</v>
      </c>
    </row>
    <row r="30" spans="2:7" x14ac:dyDescent="0.2">
      <c r="B30" s="136"/>
      <c r="C30" s="136"/>
      <c r="D30" s="136"/>
      <c r="E30" s="277"/>
      <c r="F30" s="105"/>
      <c r="G30" s="293">
        <f t="shared" si="0"/>
        <v>0</v>
      </c>
    </row>
    <row r="31" spans="2:7" x14ac:dyDescent="0.2">
      <c r="B31" s="136"/>
      <c r="C31" s="136"/>
      <c r="D31" s="136"/>
      <c r="E31" s="277"/>
      <c r="F31" s="105"/>
      <c r="G31" s="293">
        <f t="shared" si="0"/>
        <v>0</v>
      </c>
    </row>
    <row r="32" spans="2:7" x14ac:dyDescent="0.2">
      <c r="B32" s="136"/>
      <c r="C32" s="136"/>
      <c r="D32" s="136"/>
      <c r="E32" s="277"/>
      <c r="F32" s="105"/>
      <c r="G32" s="293">
        <f t="shared" si="0"/>
        <v>0</v>
      </c>
    </row>
    <row r="33" spans="2:7" x14ac:dyDescent="0.2">
      <c r="B33" s="136"/>
      <c r="C33" s="136"/>
      <c r="D33" s="136"/>
      <c r="E33" s="277"/>
      <c r="F33" s="105"/>
      <c r="G33" s="293">
        <f t="shared" si="0"/>
        <v>0</v>
      </c>
    </row>
    <row r="34" spans="2:7" x14ac:dyDescent="0.2">
      <c r="B34" s="136"/>
      <c r="C34" s="136"/>
      <c r="D34" s="136"/>
      <c r="E34" s="277"/>
      <c r="F34" s="105"/>
      <c r="G34" s="293">
        <f t="shared" si="0"/>
        <v>0</v>
      </c>
    </row>
    <row r="35" spans="2:7" x14ac:dyDescent="0.2">
      <c r="B35" s="136"/>
      <c r="C35" s="136"/>
      <c r="D35" s="136"/>
      <c r="E35" s="277"/>
      <c r="F35" s="105"/>
      <c r="G35" s="293">
        <f t="shared" si="0"/>
        <v>0</v>
      </c>
    </row>
    <row r="36" spans="2:7" x14ac:dyDescent="0.2">
      <c r="B36" s="36"/>
      <c r="C36" s="572" t="s">
        <v>24</v>
      </c>
      <c r="D36" s="573"/>
      <c r="E36" s="264">
        <f>SUM(E9:E35)</f>
        <v>587271305.93564343</v>
      </c>
      <c r="F36" s="33"/>
      <c r="G36" s="293">
        <f>SUM(G9:G35)</f>
        <v>4833521.3670930378</v>
      </c>
    </row>
    <row r="37" spans="2:7" x14ac:dyDescent="0.2">
      <c r="E37" s="257"/>
    </row>
  </sheetData>
  <mergeCells count="2">
    <mergeCell ref="C36:D36"/>
    <mergeCell ref="E2:G4"/>
  </mergeCells>
  <dataValidations disablePrompts="1"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E9D9"/>
  </sheetPr>
  <dimension ref="A1"/>
  <sheetViews>
    <sheetView zoomScaleNormal="100" workbookViewId="0"/>
  </sheetViews>
  <sheetFormatPr defaultColWidth="9" defaultRowHeight="12.75" x14ac:dyDescent="0.2"/>
  <cols>
    <col min="1" max="16384" width="9" style="344"/>
  </cols>
  <sheetData/>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BJ39"/>
  <sheetViews>
    <sheetView zoomScaleNormal="100" workbookViewId="0">
      <pane xSplit="34" ySplit="9" topLeftCell="AI10" activePane="bottomRight" state="frozen"/>
      <selection pane="topRight" activeCell="AI1" sqref="AI1"/>
      <selection pane="bottomLeft" activeCell="A10" sqref="A10"/>
      <selection pane="bottomRight"/>
    </sheetView>
  </sheetViews>
  <sheetFormatPr defaultColWidth="9" defaultRowHeight="12.75" outlineLevelCol="1" x14ac:dyDescent="0.2"/>
  <cols>
    <col min="1" max="1" width="11.42578125" style="344" customWidth="1"/>
    <col min="2" max="2" width="18.5703125" style="344" customWidth="1"/>
    <col min="3" max="3" width="19.42578125" style="344" customWidth="1"/>
    <col min="4" max="4" width="45.5703125" style="344" bestFit="1" customWidth="1"/>
    <col min="5" max="5" width="16.42578125" style="344" customWidth="1"/>
    <col min="6" max="26" width="12" style="344" hidden="1" customWidth="1" outlineLevel="1"/>
    <col min="27" max="30" width="13.5703125" style="344" hidden="1" customWidth="1" outlineLevel="1"/>
    <col min="31" max="31" width="12.42578125" style="344" hidden="1" customWidth="1" outlineLevel="1"/>
    <col min="32" max="34" width="12" style="344" hidden="1" customWidth="1" outlineLevel="1"/>
    <col min="35" max="35" width="13.5703125" style="344" customWidth="1" collapsed="1"/>
    <col min="36" max="58" width="13.5703125" style="344" customWidth="1"/>
    <col min="59" max="59" width="14.5703125" style="344" customWidth="1"/>
    <col min="60" max="60" width="13.5703125" style="344" bestFit="1" customWidth="1"/>
    <col min="61" max="61" width="18.5703125" style="344" hidden="1" customWidth="1" outlineLevel="1"/>
    <col min="62" max="62" width="9" style="344" collapsed="1"/>
    <col min="63" max="16384" width="9" style="344"/>
  </cols>
  <sheetData>
    <row r="1" spans="2:61" ht="20.25" x14ac:dyDescent="0.3">
      <c r="B1" s="343" t="s">
        <v>163</v>
      </c>
    </row>
    <row r="2" spans="2:61" ht="15" x14ac:dyDescent="0.25">
      <c r="B2" s="45" t="str">
        <f>Tradingname</f>
        <v>APT PARMELIA PTY LTD</v>
      </c>
      <c r="C2" s="46"/>
    </row>
    <row r="3" spans="2:61" ht="19.5" customHeight="1" x14ac:dyDescent="0.45">
      <c r="B3" s="47" t="s">
        <v>239</v>
      </c>
      <c r="C3" s="48" t="str">
        <f>TEXT(Yearstart,"dd/mm/yyyy")&amp;" to "&amp;TEXT(Yearending,"dd/mm/yyyy")</f>
        <v>01/07/2024 to 30/06/2025</v>
      </c>
      <c r="K3" s="347"/>
    </row>
    <row r="4" spans="2:61" ht="20.25" x14ac:dyDescent="0.3">
      <c r="B4" s="343"/>
    </row>
    <row r="5" spans="2:61" ht="15.75" x14ac:dyDescent="0.25">
      <c r="B5" s="346" t="s">
        <v>198</v>
      </c>
      <c r="D5" s="39"/>
      <c r="E5" s="39"/>
    </row>
    <row r="7" spans="2:61" ht="38.25" x14ac:dyDescent="0.2">
      <c r="B7" s="113" t="s">
        <v>222</v>
      </c>
      <c r="C7" s="114" t="s">
        <v>83</v>
      </c>
      <c r="D7" s="114"/>
      <c r="E7" s="117" t="s">
        <v>24</v>
      </c>
      <c r="F7" s="574" t="s">
        <v>82</v>
      </c>
      <c r="G7" s="575"/>
      <c r="H7" s="575"/>
      <c r="I7" s="575"/>
      <c r="J7" s="575"/>
      <c r="K7" s="575"/>
      <c r="L7" s="575"/>
      <c r="M7" s="575"/>
      <c r="N7" s="575"/>
      <c r="O7" s="575"/>
      <c r="P7" s="575"/>
      <c r="Q7" s="575"/>
      <c r="R7" s="575"/>
      <c r="S7" s="575"/>
      <c r="T7" s="575"/>
      <c r="U7" s="575"/>
      <c r="V7" s="575"/>
      <c r="W7" s="575"/>
      <c r="X7" s="575"/>
      <c r="Y7" s="575"/>
      <c r="Z7" s="575"/>
      <c r="AA7" s="575"/>
      <c r="AB7" s="575"/>
      <c r="AC7" s="575"/>
      <c r="AD7" s="575"/>
      <c r="AE7" s="575"/>
      <c r="AF7" s="575"/>
      <c r="AG7" s="575"/>
      <c r="AH7" s="575"/>
      <c r="AI7" s="575"/>
      <c r="AJ7" s="575"/>
      <c r="AK7" s="575"/>
      <c r="AL7" s="575"/>
      <c r="AM7" s="575"/>
      <c r="AN7" s="575"/>
      <c r="AO7" s="575"/>
      <c r="AP7" s="575"/>
      <c r="AQ7" s="575"/>
      <c r="AR7" s="575"/>
      <c r="AS7" s="575"/>
      <c r="AT7" s="575"/>
      <c r="AU7" s="575"/>
      <c r="AV7" s="575"/>
      <c r="AW7" s="575"/>
      <c r="AX7" s="575"/>
      <c r="AY7" s="575"/>
      <c r="AZ7" s="575"/>
      <c r="BA7" s="575"/>
      <c r="BB7" s="575"/>
      <c r="BC7" s="575"/>
      <c r="BD7" s="575"/>
      <c r="BE7" s="575"/>
      <c r="BF7" s="575"/>
      <c r="BG7" s="575"/>
      <c r="BH7" s="575"/>
      <c r="BI7" s="118" t="s">
        <v>205</v>
      </c>
    </row>
    <row r="8" spans="2:61" s="345" customFormat="1" x14ac:dyDescent="0.2">
      <c r="B8" s="119"/>
      <c r="C8" s="258"/>
      <c r="D8" s="258"/>
      <c r="E8" s="258"/>
      <c r="F8" s="321" t="str">
        <f>RIGHT(TEXT(C38,"dd/mm/yyyy"),4)</f>
        <v>1971</v>
      </c>
      <c r="G8" s="322">
        <f>F8+1</f>
        <v>1972</v>
      </c>
      <c r="H8" s="322">
        <f t="shared" ref="H8:BH8" si="0">G8+1</f>
        <v>1973</v>
      </c>
      <c r="I8" s="322">
        <f t="shared" si="0"/>
        <v>1974</v>
      </c>
      <c r="J8" s="322">
        <f t="shared" si="0"/>
        <v>1975</v>
      </c>
      <c r="K8" s="322">
        <f t="shared" si="0"/>
        <v>1976</v>
      </c>
      <c r="L8" s="322">
        <f t="shared" si="0"/>
        <v>1977</v>
      </c>
      <c r="M8" s="322">
        <f t="shared" si="0"/>
        <v>1978</v>
      </c>
      <c r="N8" s="322">
        <f t="shared" si="0"/>
        <v>1979</v>
      </c>
      <c r="O8" s="322">
        <f t="shared" si="0"/>
        <v>1980</v>
      </c>
      <c r="P8" s="322">
        <f t="shared" si="0"/>
        <v>1981</v>
      </c>
      <c r="Q8" s="322">
        <f t="shared" si="0"/>
        <v>1982</v>
      </c>
      <c r="R8" s="322">
        <f t="shared" si="0"/>
        <v>1983</v>
      </c>
      <c r="S8" s="322">
        <f t="shared" si="0"/>
        <v>1984</v>
      </c>
      <c r="T8" s="322">
        <f t="shared" si="0"/>
        <v>1985</v>
      </c>
      <c r="U8" s="322">
        <f t="shared" si="0"/>
        <v>1986</v>
      </c>
      <c r="V8" s="322">
        <f t="shared" si="0"/>
        <v>1987</v>
      </c>
      <c r="W8" s="322">
        <f t="shared" si="0"/>
        <v>1988</v>
      </c>
      <c r="X8" s="322">
        <f t="shared" si="0"/>
        <v>1989</v>
      </c>
      <c r="Y8" s="322">
        <f t="shared" si="0"/>
        <v>1990</v>
      </c>
      <c r="Z8" s="322">
        <f t="shared" si="0"/>
        <v>1991</v>
      </c>
      <c r="AA8" s="322">
        <f t="shared" si="0"/>
        <v>1992</v>
      </c>
      <c r="AB8" s="322">
        <f t="shared" si="0"/>
        <v>1993</v>
      </c>
      <c r="AC8" s="322">
        <f t="shared" si="0"/>
        <v>1994</v>
      </c>
      <c r="AD8" s="322">
        <f t="shared" si="0"/>
        <v>1995</v>
      </c>
      <c r="AE8" s="322">
        <f t="shared" si="0"/>
        <v>1996</v>
      </c>
      <c r="AF8" s="322">
        <f t="shared" si="0"/>
        <v>1997</v>
      </c>
      <c r="AG8" s="322">
        <f t="shared" si="0"/>
        <v>1998</v>
      </c>
      <c r="AH8" s="322">
        <f t="shared" si="0"/>
        <v>1999</v>
      </c>
      <c r="AI8" s="322">
        <f t="shared" si="0"/>
        <v>2000</v>
      </c>
      <c r="AJ8" s="322">
        <f t="shared" si="0"/>
        <v>2001</v>
      </c>
      <c r="AK8" s="322">
        <f t="shared" si="0"/>
        <v>2002</v>
      </c>
      <c r="AL8" s="322">
        <f t="shared" si="0"/>
        <v>2003</v>
      </c>
      <c r="AM8" s="322">
        <f t="shared" si="0"/>
        <v>2004</v>
      </c>
      <c r="AN8" s="322">
        <f t="shared" si="0"/>
        <v>2005</v>
      </c>
      <c r="AO8" s="322">
        <f t="shared" si="0"/>
        <v>2006</v>
      </c>
      <c r="AP8" s="322">
        <f t="shared" si="0"/>
        <v>2007</v>
      </c>
      <c r="AQ8" s="322">
        <f t="shared" si="0"/>
        <v>2008</v>
      </c>
      <c r="AR8" s="322">
        <f t="shared" si="0"/>
        <v>2009</v>
      </c>
      <c r="AS8" s="322">
        <f t="shared" si="0"/>
        <v>2010</v>
      </c>
      <c r="AT8" s="322">
        <f t="shared" si="0"/>
        <v>2011</v>
      </c>
      <c r="AU8" s="322">
        <f t="shared" si="0"/>
        <v>2012</v>
      </c>
      <c r="AV8" s="322">
        <f t="shared" si="0"/>
        <v>2013</v>
      </c>
      <c r="AW8" s="322">
        <f t="shared" si="0"/>
        <v>2014</v>
      </c>
      <c r="AX8" s="322">
        <f t="shared" si="0"/>
        <v>2015</v>
      </c>
      <c r="AY8" s="322">
        <f t="shared" si="0"/>
        <v>2016</v>
      </c>
      <c r="AZ8" s="322">
        <f t="shared" si="0"/>
        <v>2017</v>
      </c>
      <c r="BA8" s="322">
        <f t="shared" si="0"/>
        <v>2018</v>
      </c>
      <c r="BB8" s="322">
        <f t="shared" si="0"/>
        <v>2019</v>
      </c>
      <c r="BC8" s="322">
        <f t="shared" si="0"/>
        <v>2020</v>
      </c>
      <c r="BD8" s="322">
        <f t="shared" si="0"/>
        <v>2021</v>
      </c>
      <c r="BE8" s="322">
        <f t="shared" si="0"/>
        <v>2022</v>
      </c>
      <c r="BF8" s="322">
        <f t="shared" si="0"/>
        <v>2023</v>
      </c>
      <c r="BG8" s="322">
        <f t="shared" si="0"/>
        <v>2024</v>
      </c>
      <c r="BH8" s="322">
        <f t="shared" si="0"/>
        <v>2025</v>
      </c>
    </row>
    <row r="9" spans="2:61" x14ac:dyDescent="0.2">
      <c r="B9" s="372">
        <v>3</v>
      </c>
      <c r="C9" s="146" t="s">
        <v>65</v>
      </c>
      <c r="D9" s="147"/>
      <c r="E9" s="264"/>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265"/>
      <c r="BG9" s="265"/>
      <c r="BH9" s="265"/>
    </row>
    <row r="10" spans="2:61" x14ac:dyDescent="0.2">
      <c r="B10" s="306"/>
      <c r="C10" s="120"/>
      <c r="D10" s="142" t="s">
        <v>72</v>
      </c>
      <c r="E10" s="264">
        <f>SUM(F10:BH10)</f>
        <v>62500000</v>
      </c>
      <c r="F10" s="265">
        <v>0</v>
      </c>
      <c r="G10" s="265">
        <v>0</v>
      </c>
      <c r="H10" s="265">
        <v>0</v>
      </c>
      <c r="I10" s="265">
        <v>0</v>
      </c>
      <c r="J10" s="265">
        <v>0</v>
      </c>
      <c r="K10" s="265">
        <v>0</v>
      </c>
      <c r="L10" s="265">
        <v>0</v>
      </c>
      <c r="M10" s="265">
        <v>0</v>
      </c>
      <c r="N10" s="265">
        <v>0</v>
      </c>
      <c r="O10" s="265">
        <v>0</v>
      </c>
      <c r="P10" s="265">
        <v>0</v>
      </c>
      <c r="Q10" s="265">
        <v>0</v>
      </c>
      <c r="R10" s="265">
        <v>0</v>
      </c>
      <c r="S10" s="265">
        <v>0</v>
      </c>
      <c r="T10" s="265">
        <v>0</v>
      </c>
      <c r="U10" s="265">
        <v>0</v>
      </c>
      <c r="V10" s="265">
        <v>0</v>
      </c>
      <c r="W10" s="265">
        <v>0</v>
      </c>
      <c r="X10" s="265">
        <v>0</v>
      </c>
      <c r="Y10" s="265">
        <v>0</v>
      </c>
      <c r="Z10" s="265">
        <v>0</v>
      </c>
      <c r="AA10" s="265">
        <v>0</v>
      </c>
      <c r="AB10" s="265">
        <v>0</v>
      </c>
      <c r="AC10" s="265">
        <v>0</v>
      </c>
      <c r="AD10" s="265">
        <v>0</v>
      </c>
      <c r="AE10" s="265">
        <v>0</v>
      </c>
      <c r="AF10" s="265">
        <v>0</v>
      </c>
      <c r="AG10" s="265">
        <v>0</v>
      </c>
      <c r="AH10" s="265">
        <v>0</v>
      </c>
      <c r="AI10" s="265">
        <v>62500000</v>
      </c>
      <c r="AJ10" s="265">
        <v>0</v>
      </c>
      <c r="AK10" s="265">
        <v>0</v>
      </c>
      <c r="AL10" s="265">
        <v>0</v>
      </c>
      <c r="AM10" s="265">
        <v>0</v>
      </c>
      <c r="AN10" s="265">
        <v>0</v>
      </c>
      <c r="AO10" s="265">
        <v>0</v>
      </c>
      <c r="AP10" s="265">
        <v>0</v>
      </c>
      <c r="AQ10" s="265">
        <v>0</v>
      </c>
      <c r="AR10" s="265">
        <v>0</v>
      </c>
      <c r="AS10" s="265">
        <v>0</v>
      </c>
      <c r="AT10" s="265">
        <v>0</v>
      </c>
      <c r="AU10" s="265">
        <v>0</v>
      </c>
      <c r="AV10" s="265">
        <v>0</v>
      </c>
      <c r="AW10" s="265">
        <v>0</v>
      </c>
      <c r="AX10" s="265">
        <v>0</v>
      </c>
      <c r="AY10" s="265">
        <v>0</v>
      </c>
      <c r="AZ10" s="265">
        <v>0</v>
      </c>
      <c r="BA10" s="265">
        <v>0</v>
      </c>
      <c r="BB10" s="265">
        <v>0</v>
      </c>
      <c r="BC10" s="265">
        <v>0</v>
      </c>
      <c r="BD10" s="265">
        <v>0</v>
      </c>
      <c r="BE10" s="265">
        <v>0</v>
      </c>
      <c r="BF10" s="265">
        <v>0</v>
      </c>
      <c r="BG10" s="265">
        <v>0</v>
      </c>
      <c r="BH10" s="265"/>
    </row>
    <row r="11" spans="2:61" x14ac:dyDescent="0.2">
      <c r="B11" s="306"/>
      <c r="C11" s="120"/>
      <c r="D11" s="142" t="s">
        <v>166</v>
      </c>
      <c r="E11" s="264">
        <f>SUM(F11:BH11)</f>
        <v>20350548.617975153</v>
      </c>
      <c r="F11" s="265">
        <v>0</v>
      </c>
      <c r="G11" s="265">
        <v>0</v>
      </c>
      <c r="H11" s="265">
        <v>0</v>
      </c>
      <c r="I11" s="265">
        <v>0</v>
      </c>
      <c r="J11" s="265">
        <v>0</v>
      </c>
      <c r="K11" s="265">
        <v>0</v>
      </c>
      <c r="L11" s="265">
        <v>0</v>
      </c>
      <c r="M11" s="265">
        <v>0</v>
      </c>
      <c r="N11" s="265">
        <v>0</v>
      </c>
      <c r="O11" s="265">
        <v>0</v>
      </c>
      <c r="P11" s="265">
        <v>0</v>
      </c>
      <c r="Q11" s="265">
        <v>0</v>
      </c>
      <c r="R11" s="265">
        <v>0</v>
      </c>
      <c r="S11" s="265">
        <v>0</v>
      </c>
      <c r="T11" s="265">
        <v>0</v>
      </c>
      <c r="U11" s="265">
        <v>0</v>
      </c>
      <c r="V11" s="265">
        <v>0</v>
      </c>
      <c r="W11" s="265">
        <v>0</v>
      </c>
      <c r="X11" s="265">
        <v>0</v>
      </c>
      <c r="Y11" s="265">
        <v>0</v>
      </c>
      <c r="Z11" s="265">
        <v>0</v>
      </c>
      <c r="AA11" s="265">
        <v>0</v>
      </c>
      <c r="AB11" s="265">
        <v>0</v>
      </c>
      <c r="AC11" s="265">
        <v>0</v>
      </c>
      <c r="AD11" s="265">
        <v>0</v>
      </c>
      <c r="AE11" s="265">
        <v>0</v>
      </c>
      <c r="AF11" s="265">
        <v>0</v>
      </c>
      <c r="AG11" s="265">
        <v>0</v>
      </c>
      <c r="AH11" s="265">
        <v>0</v>
      </c>
      <c r="AI11" s="265">
        <v>2426064.4067796613</v>
      </c>
      <c r="AJ11" s="265">
        <v>148605.0847457624</v>
      </c>
      <c r="AK11" s="265">
        <v>72574.576271186583</v>
      </c>
      <c r="AL11" s="265">
        <v>69118.644067796413</v>
      </c>
      <c r="AM11" s="265">
        <v>69118.644067796413</v>
      </c>
      <c r="AN11" s="265">
        <v>69118.644067796879</v>
      </c>
      <c r="AO11" s="265">
        <v>71364.999999999534</v>
      </c>
      <c r="AP11" s="265">
        <v>73149.125000000466</v>
      </c>
      <c r="AQ11" s="265">
        <v>74977.853124999441</v>
      </c>
      <c r="AR11" s="265">
        <v>76852.29945312487</v>
      </c>
      <c r="AS11" s="265">
        <v>78773.6069394527</v>
      </c>
      <c r="AT11" s="265">
        <v>80742.947112939321</v>
      </c>
      <c r="AU11" s="265">
        <v>82761.520790763199</v>
      </c>
      <c r="AV11" s="265">
        <v>84830.558810531627</v>
      </c>
      <c r="AW11" s="265">
        <v>86951.322780794464</v>
      </c>
      <c r="AX11" s="265">
        <v>89125.105850315187</v>
      </c>
      <c r="AY11" s="265">
        <v>91353.233496573288</v>
      </c>
      <c r="AZ11" s="265">
        <v>93637.064333986957</v>
      </c>
      <c r="BA11" s="265">
        <v>95977.990942336619</v>
      </c>
      <c r="BB11" s="265">
        <v>98377.440715895034</v>
      </c>
      <c r="BC11" s="265">
        <v>100836.87673379341</v>
      </c>
      <c r="BD11" s="265">
        <v>103357.79865213763</v>
      </c>
      <c r="BE11" s="265">
        <v>260395.53145273402</v>
      </c>
      <c r="BF11" s="265">
        <v>271096.7176768193</v>
      </c>
      <c r="BG11" s="265">
        <v>58115483.006132796</v>
      </c>
      <c r="BH11" s="265">
        <v>-42534096.38202484</v>
      </c>
    </row>
    <row r="12" spans="2:61" x14ac:dyDescent="0.2">
      <c r="B12" s="306"/>
      <c r="C12" s="120"/>
      <c r="D12" s="142" t="s">
        <v>73</v>
      </c>
      <c r="E12" s="264">
        <f t="shared" ref="E12:E32" si="1">SUM(F12:BH12)</f>
        <v>101857411.97281884</v>
      </c>
      <c r="F12" s="265">
        <v>0</v>
      </c>
      <c r="G12" s="265">
        <v>0</v>
      </c>
      <c r="H12" s="265">
        <v>0</v>
      </c>
      <c r="I12" s="265">
        <v>0</v>
      </c>
      <c r="J12" s="265">
        <v>0</v>
      </c>
      <c r="K12" s="265">
        <v>0</v>
      </c>
      <c r="L12" s="265">
        <v>0</v>
      </c>
      <c r="M12" s="265">
        <v>0</v>
      </c>
      <c r="N12" s="265">
        <v>0</v>
      </c>
      <c r="O12" s="265">
        <v>0</v>
      </c>
      <c r="P12" s="265">
        <v>0</v>
      </c>
      <c r="Q12" s="265">
        <v>0</v>
      </c>
      <c r="R12" s="265">
        <v>0</v>
      </c>
      <c r="S12" s="265">
        <v>0</v>
      </c>
      <c r="T12" s="265">
        <v>0</v>
      </c>
      <c r="U12" s="265">
        <v>0</v>
      </c>
      <c r="V12" s="265">
        <v>0</v>
      </c>
      <c r="W12" s="265">
        <v>0</v>
      </c>
      <c r="X12" s="265">
        <v>0</v>
      </c>
      <c r="Y12" s="265">
        <v>0</v>
      </c>
      <c r="Z12" s="265">
        <v>0</v>
      </c>
      <c r="AA12" s="265">
        <v>0</v>
      </c>
      <c r="AB12" s="265">
        <v>0</v>
      </c>
      <c r="AC12" s="265">
        <v>0</v>
      </c>
      <c r="AD12" s="265">
        <v>0</v>
      </c>
      <c r="AE12" s="265">
        <v>0</v>
      </c>
      <c r="AF12" s="265">
        <v>0</v>
      </c>
      <c r="AG12" s="265">
        <v>0</v>
      </c>
      <c r="AH12" s="265">
        <v>0</v>
      </c>
      <c r="AI12" s="265">
        <v>295232.50969053124</v>
      </c>
      <c r="AJ12" s="265">
        <v>4374445.6513895039</v>
      </c>
      <c r="AK12" s="265">
        <v>137272.05119124433</v>
      </c>
      <c r="AL12" s="265">
        <v>699725.38027395995</v>
      </c>
      <c r="AM12" s="265">
        <v>578635.70959547977</v>
      </c>
      <c r="AN12" s="265">
        <v>2148835.0537569644</v>
      </c>
      <c r="AO12" s="265">
        <v>266347.89737097343</v>
      </c>
      <c r="AP12" s="265">
        <v>4875903.2055163067</v>
      </c>
      <c r="AQ12" s="265">
        <v>7603786.3562759086</v>
      </c>
      <c r="AR12" s="265">
        <v>1590503.615196282</v>
      </c>
      <c r="AS12" s="265">
        <v>2353010.892685703</v>
      </c>
      <c r="AT12" s="265">
        <v>971404.67764138011</v>
      </c>
      <c r="AU12" s="265">
        <v>2689590.8450925183</v>
      </c>
      <c r="AV12" s="265">
        <v>3296276.6484807665</v>
      </c>
      <c r="AW12" s="265">
        <v>3076449.3535965509</v>
      </c>
      <c r="AX12" s="265">
        <v>389521.34837858129</v>
      </c>
      <c r="AY12" s="265">
        <v>3130359.7341271578</v>
      </c>
      <c r="AZ12" s="265">
        <v>4326860.150473387</v>
      </c>
      <c r="BA12" s="265">
        <v>2817492.1548659196</v>
      </c>
      <c r="BB12" s="265">
        <v>6389338.9874763479</v>
      </c>
      <c r="BC12" s="265">
        <v>3514279.0321524106</v>
      </c>
      <c r="BD12" s="265">
        <v>3474037.5033229548</v>
      </c>
      <c r="BE12" s="265">
        <v>18847386.974827092</v>
      </c>
      <c r="BF12" s="265">
        <v>9620953.2696409523</v>
      </c>
      <c r="BG12" s="265">
        <v>8823311.8542391825</v>
      </c>
      <c r="BH12" s="265">
        <v>5566451.1155607784</v>
      </c>
    </row>
    <row r="13" spans="2:61" x14ac:dyDescent="0.2">
      <c r="B13" s="306"/>
      <c r="C13" s="120"/>
      <c r="D13" s="142" t="s">
        <v>123</v>
      </c>
      <c r="E13" s="264">
        <f t="shared" si="1"/>
        <v>6891627.2436915673</v>
      </c>
      <c r="F13" s="265">
        <v>0</v>
      </c>
      <c r="G13" s="265">
        <v>0</v>
      </c>
      <c r="H13" s="265">
        <v>0</v>
      </c>
      <c r="I13" s="265">
        <v>0</v>
      </c>
      <c r="J13" s="265">
        <v>0</v>
      </c>
      <c r="K13" s="265">
        <v>0</v>
      </c>
      <c r="L13" s="265">
        <v>0</v>
      </c>
      <c r="M13" s="265">
        <v>0</v>
      </c>
      <c r="N13" s="265">
        <v>0</v>
      </c>
      <c r="O13" s="265">
        <v>0</v>
      </c>
      <c r="P13" s="265">
        <v>0</v>
      </c>
      <c r="Q13" s="265">
        <v>0</v>
      </c>
      <c r="R13" s="265">
        <v>0</v>
      </c>
      <c r="S13" s="265">
        <v>0</v>
      </c>
      <c r="T13" s="265">
        <v>0</v>
      </c>
      <c r="U13" s="265">
        <v>0</v>
      </c>
      <c r="V13" s="265">
        <v>0</v>
      </c>
      <c r="W13" s="265">
        <v>0</v>
      </c>
      <c r="X13" s="265">
        <v>0</v>
      </c>
      <c r="Y13" s="265">
        <v>0</v>
      </c>
      <c r="Z13" s="265">
        <v>0</v>
      </c>
      <c r="AA13" s="265">
        <v>0</v>
      </c>
      <c r="AB13" s="265">
        <v>0</v>
      </c>
      <c r="AC13" s="265">
        <v>0</v>
      </c>
      <c r="AD13" s="265">
        <v>0</v>
      </c>
      <c r="AE13" s="265">
        <v>0</v>
      </c>
      <c r="AF13" s="265">
        <v>0</v>
      </c>
      <c r="AG13" s="265">
        <v>0</v>
      </c>
      <c r="AH13" s="265">
        <v>0</v>
      </c>
      <c r="AI13" s="265">
        <v>365336.95965854888</v>
      </c>
      <c r="AJ13" s="265">
        <v>0</v>
      </c>
      <c r="AK13" s="265">
        <v>0</v>
      </c>
      <c r="AL13" s="265">
        <v>0</v>
      </c>
      <c r="AM13" s="265">
        <v>0</v>
      </c>
      <c r="AN13" s="265">
        <v>0</v>
      </c>
      <c r="AO13" s="265">
        <v>0</v>
      </c>
      <c r="AP13" s="265">
        <v>0</v>
      </c>
      <c r="AQ13" s="265">
        <v>0</v>
      </c>
      <c r="AR13" s="265">
        <v>0</v>
      </c>
      <c r="AS13" s="265">
        <v>0</v>
      </c>
      <c r="AT13" s="265">
        <v>0</v>
      </c>
      <c r="AU13" s="265">
        <v>677164.42406730319</v>
      </c>
      <c r="AV13" s="265">
        <v>0</v>
      </c>
      <c r="AW13" s="265">
        <v>0</v>
      </c>
      <c r="AX13" s="265">
        <v>0</v>
      </c>
      <c r="AY13" s="265">
        <v>0</v>
      </c>
      <c r="AZ13" s="265">
        <v>1772600.4342535697</v>
      </c>
      <c r="BA13" s="265">
        <v>132066.62470843186</v>
      </c>
      <c r="BB13" s="265">
        <v>97013.84339813891</v>
      </c>
      <c r="BC13" s="265">
        <v>759786.17335358891</v>
      </c>
      <c r="BD13" s="265">
        <v>0</v>
      </c>
      <c r="BE13" s="265">
        <v>433325.73981638177</v>
      </c>
      <c r="BF13" s="265">
        <v>1219137.0746549501</v>
      </c>
      <c r="BG13" s="265">
        <v>807655.07570268365</v>
      </c>
      <c r="BH13" s="265">
        <v>627540.89407797076</v>
      </c>
    </row>
    <row r="14" spans="2:61" x14ac:dyDescent="0.2">
      <c r="B14" s="306"/>
      <c r="C14" s="120"/>
      <c r="D14" s="142" t="s">
        <v>78</v>
      </c>
      <c r="E14" s="264">
        <f t="shared" si="1"/>
        <v>-4703554.111836818</v>
      </c>
      <c r="F14" s="265">
        <v>0</v>
      </c>
      <c r="G14" s="265">
        <v>0</v>
      </c>
      <c r="H14" s="265">
        <v>0</v>
      </c>
      <c r="I14" s="265">
        <v>0</v>
      </c>
      <c r="J14" s="265">
        <v>0</v>
      </c>
      <c r="K14" s="265">
        <v>0</v>
      </c>
      <c r="L14" s="265">
        <v>0</v>
      </c>
      <c r="M14" s="265">
        <v>0</v>
      </c>
      <c r="N14" s="265">
        <v>0</v>
      </c>
      <c r="O14" s="265">
        <v>0</v>
      </c>
      <c r="P14" s="265">
        <v>0</v>
      </c>
      <c r="Q14" s="265">
        <v>0</v>
      </c>
      <c r="R14" s="265">
        <v>0</v>
      </c>
      <c r="S14" s="265">
        <v>0</v>
      </c>
      <c r="T14" s="265">
        <v>0</v>
      </c>
      <c r="U14" s="265">
        <v>0</v>
      </c>
      <c r="V14" s="265">
        <v>0</v>
      </c>
      <c r="W14" s="265">
        <v>0</v>
      </c>
      <c r="X14" s="265">
        <v>0</v>
      </c>
      <c r="Y14" s="265">
        <v>0</v>
      </c>
      <c r="Z14" s="265">
        <v>0</v>
      </c>
      <c r="AA14" s="265">
        <v>0</v>
      </c>
      <c r="AB14" s="265">
        <v>0</v>
      </c>
      <c r="AC14" s="265">
        <v>0</v>
      </c>
      <c r="AD14" s="265">
        <v>0</v>
      </c>
      <c r="AE14" s="265">
        <v>0</v>
      </c>
      <c r="AF14" s="265">
        <v>0</v>
      </c>
      <c r="AG14" s="265">
        <v>0</v>
      </c>
      <c r="AH14" s="265">
        <v>0</v>
      </c>
      <c r="AI14" s="265">
        <v>0</v>
      </c>
      <c r="AJ14" s="265">
        <v>0</v>
      </c>
      <c r="AK14" s="265">
        <v>0</v>
      </c>
      <c r="AL14" s="265">
        <v>0</v>
      </c>
      <c r="AM14" s="265">
        <v>0</v>
      </c>
      <c r="AN14" s="265">
        <v>0</v>
      </c>
      <c r="AO14" s="265">
        <v>0</v>
      </c>
      <c r="AP14" s="265">
        <v>0</v>
      </c>
      <c r="AQ14" s="265">
        <v>0</v>
      </c>
      <c r="AR14" s="265">
        <v>0</v>
      </c>
      <c r="AS14" s="265">
        <v>-2123.9537663817327</v>
      </c>
      <c r="AT14" s="265">
        <v>-1448793.6123788601</v>
      </c>
      <c r="AU14" s="265">
        <v>-121241.44257129182</v>
      </c>
      <c r="AV14" s="265">
        <v>-561083.15247900458</v>
      </c>
      <c r="AW14" s="265">
        <v>-93270.050832503228</v>
      </c>
      <c r="AX14" s="265">
        <v>-812704.1865524177</v>
      </c>
      <c r="AY14" s="265">
        <v>-1017184.85523049</v>
      </c>
      <c r="AZ14" s="265">
        <v>-46262.210787110525</v>
      </c>
      <c r="BA14" s="265">
        <v>-26513.842582968373</v>
      </c>
      <c r="BB14" s="265">
        <v>-54051.804775732766</v>
      </c>
      <c r="BC14" s="265">
        <v>0</v>
      </c>
      <c r="BD14" s="265">
        <v>-136069.021550815</v>
      </c>
      <c r="BE14" s="265">
        <v>-42905.256305847972</v>
      </c>
      <c r="BF14" s="265">
        <v>0</v>
      </c>
      <c r="BG14" s="265">
        <v>-317870.57830740814</v>
      </c>
      <c r="BH14" s="265">
        <v>-23480.143715987226</v>
      </c>
    </row>
    <row r="15" spans="2:61" x14ac:dyDescent="0.2">
      <c r="B15" s="306"/>
      <c r="C15" s="120"/>
      <c r="D15" s="142" t="s">
        <v>316</v>
      </c>
      <c r="E15" s="264">
        <f t="shared" si="1"/>
        <v>2425839.7071199892</v>
      </c>
      <c r="F15" s="265">
        <v>0</v>
      </c>
      <c r="G15" s="265">
        <v>0</v>
      </c>
      <c r="H15" s="265">
        <v>0</v>
      </c>
      <c r="I15" s="265">
        <v>0</v>
      </c>
      <c r="J15" s="265">
        <v>0</v>
      </c>
      <c r="K15" s="265">
        <v>0</v>
      </c>
      <c r="L15" s="265">
        <v>0</v>
      </c>
      <c r="M15" s="265">
        <v>0</v>
      </c>
      <c r="N15" s="265">
        <v>0</v>
      </c>
      <c r="O15" s="265">
        <v>0</v>
      </c>
      <c r="P15" s="265">
        <v>0</v>
      </c>
      <c r="Q15" s="265">
        <v>0</v>
      </c>
      <c r="R15" s="265">
        <v>0</v>
      </c>
      <c r="S15" s="265">
        <v>0</v>
      </c>
      <c r="T15" s="265">
        <v>0</v>
      </c>
      <c r="U15" s="265">
        <v>0</v>
      </c>
      <c r="V15" s="265">
        <v>0</v>
      </c>
      <c r="W15" s="265">
        <v>0</v>
      </c>
      <c r="X15" s="265">
        <v>0</v>
      </c>
      <c r="Y15" s="265">
        <v>0</v>
      </c>
      <c r="Z15" s="265">
        <v>0</v>
      </c>
      <c r="AA15" s="265">
        <v>0</v>
      </c>
      <c r="AB15" s="265">
        <v>0</v>
      </c>
      <c r="AC15" s="265">
        <v>0</v>
      </c>
      <c r="AD15" s="265">
        <v>0</v>
      </c>
      <c r="AE15" s="265">
        <v>0</v>
      </c>
      <c r="AF15" s="265">
        <v>0</v>
      </c>
      <c r="AG15" s="265">
        <v>0</v>
      </c>
      <c r="AH15" s="265">
        <v>0</v>
      </c>
      <c r="AI15" s="265">
        <v>0</v>
      </c>
      <c r="AJ15" s="265">
        <v>0</v>
      </c>
      <c r="AK15" s="265">
        <v>0</v>
      </c>
      <c r="AL15" s="265">
        <v>0</v>
      </c>
      <c r="AM15" s="265">
        <v>0</v>
      </c>
      <c r="AN15" s="265">
        <v>0</v>
      </c>
      <c r="AO15" s="265">
        <v>0</v>
      </c>
      <c r="AP15" s="265">
        <v>0</v>
      </c>
      <c r="AQ15" s="265">
        <v>0</v>
      </c>
      <c r="AR15" s="265">
        <v>0</v>
      </c>
      <c r="AS15" s="265">
        <v>0</v>
      </c>
      <c r="AT15" s="265">
        <v>0</v>
      </c>
      <c r="AU15" s="265">
        <v>0</v>
      </c>
      <c r="AV15" s="265">
        <v>0</v>
      </c>
      <c r="AW15" s="265">
        <v>0</v>
      </c>
      <c r="AX15" s="265">
        <v>0</v>
      </c>
      <c r="AY15" s="265">
        <v>0</v>
      </c>
      <c r="AZ15" s="265">
        <v>0</v>
      </c>
      <c r="BA15" s="265">
        <v>0</v>
      </c>
      <c r="BB15" s="265">
        <v>0</v>
      </c>
      <c r="BC15" s="265">
        <v>648876.41425677296</v>
      </c>
      <c r="BD15" s="265">
        <v>-67863.39319029999</v>
      </c>
      <c r="BE15" s="265">
        <v>420378.78041264135</v>
      </c>
      <c r="BF15" s="265">
        <v>1276842.2997872001</v>
      </c>
      <c r="BG15" s="265">
        <v>147605.60585367508</v>
      </c>
      <c r="BH15" s="265">
        <v>0</v>
      </c>
    </row>
    <row r="16" spans="2:61" x14ac:dyDescent="0.2">
      <c r="B16" s="306"/>
      <c r="C16" s="120"/>
      <c r="D16" s="143" t="s">
        <v>74</v>
      </c>
      <c r="E16" s="264">
        <f>SUM(F16:BH16)</f>
        <v>189321873.42976877</v>
      </c>
      <c r="F16" s="266">
        <f>SUM(F9:F15)</f>
        <v>0</v>
      </c>
      <c r="G16" s="266">
        <f t="shared" ref="G16:BH16" si="2">SUM(G9:G15)</f>
        <v>0</v>
      </c>
      <c r="H16" s="266">
        <f t="shared" si="2"/>
        <v>0</v>
      </c>
      <c r="I16" s="266">
        <f t="shared" si="2"/>
        <v>0</v>
      </c>
      <c r="J16" s="266">
        <f t="shared" si="2"/>
        <v>0</v>
      </c>
      <c r="K16" s="266">
        <f t="shared" si="2"/>
        <v>0</v>
      </c>
      <c r="L16" s="266">
        <f t="shared" si="2"/>
        <v>0</v>
      </c>
      <c r="M16" s="266">
        <f t="shared" si="2"/>
        <v>0</v>
      </c>
      <c r="N16" s="266">
        <f t="shared" si="2"/>
        <v>0</v>
      </c>
      <c r="O16" s="266">
        <f t="shared" si="2"/>
        <v>0</v>
      </c>
      <c r="P16" s="266">
        <f t="shared" si="2"/>
        <v>0</v>
      </c>
      <c r="Q16" s="266">
        <f t="shared" si="2"/>
        <v>0</v>
      </c>
      <c r="R16" s="266">
        <f t="shared" si="2"/>
        <v>0</v>
      </c>
      <c r="S16" s="266">
        <f t="shared" si="2"/>
        <v>0</v>
      </c>
      <c r="T16" s="266">
        <f t="shared" si="2"/>
        <v>0</v>
      </c>
      <c r="U16" s="266">
        <f t="shared" si="2"/>
        <v>0</v>
      </c>
      <c r="V16" s="266">
        <f t="shared" si="2"/>
        <v>0</v>
      </c>
      <c r="W16" s="266">
        <f t="shared" si="2"/>
        <v>0</v>
      </c>
      <c r="X16" s="266">
        <f t="shared" si="2"/>
        <v>0</v>
      </c>
      <c r="Y16" s="266">
        <f t="shared" si="2"/>
        <v>0</v>
      </c>
      <c r="Z16" s="266">
        <f t="shared" si="2"/>
        <v>0</v>
      </c>
      <c r="AA16" s="266">
        <f t="shared" si="2"/>
        <v>0</v>
      </c>
      <c r="AB16" s="266">
        <f t="shared" si="2"/>
        <v>0</v>
      </c>
      <c r="AC16" s="266">
        <f t="shared" si="2"/>
        <v>0</v>
      </c>
      <c r="AD16" s="266">
        <f t="shared" si="2"/>
        <v>0</v>
      </c>
      <c r="AE16" s="266">
        <f t="shared" si="2"/>
        <v>0</v>
      </c>
      <c r="AF16" s="266">
        <f t="shared" si="2"/>
        <v>0</v>
      </c>
      <c r="AG16" s="266">
        <f t="shared" si="2"/>
        <v>0</v>
      </c>
      <c r="AH16" s="266">
        <f t="shared" si="2"/>
        <v>0</v>
      </c>
      <c r="AI16" s="266">
        <f t="shared" si="2"/>
        <v>65586633.876128741</v>
      </c>
      <c r="AJ16" s="266">
        <f t="shared" si="2"/>
        <v>4523050.7361352667</v>
      </c>
      <c r="AK16" s="266">
        <f t="shared" si="2"/>
        <v>209846.62746243092</v>
      </c>
      <c r="AL16" s="266">
        <f t="shared" si="2"/>
        <v>768844.02434175636</v>
      </c>
      <c r="AM16" s="266">
        <f t="shared" si="2"/>
        <v>647754.35366327618</v>
      </c>
      <c r="AN16" s="266">
        <f t="shared" si="2"/>
        <v>2217953.6978247613</v>
      </c>
      <c r="AO16" s="266">
        <f t="shared" si="2"/>
        <v>337712.89737097296</v>
      </c>
      <c r="AP16" s="266">
        <f t="shared" si="2"/>
        <v>4949052.3305163067</v>
      </c>
      <c r="AQ16" s="266">
        <f t="shared" si="2"/>
        <v>7678764.2094009081</v>
      </c>
      <c r="AR16" s="266">
        <f t="shared" si="2"/>
        <v>1667355.9146494069</v>
      </c>
      <c r="AS16" s="266">
        <f t="shared" si="2"/>
        <v>2429660.5458587739</v>
      </c>
      <c r="AT16" s="266">
        <f t="shared" si="2"/>
        <v>-396645.98762454069</v>
      </c>
      <c r="AU16" s="266">
        <f t="shared" si="2"/>
        <v>3328275.3473792928</v>
      </c>
      <c r="AV16" s="266">
        <f t="shared" si="2"/>
        <v>2820024.0548122935</v>
      </c>
      <c r="AW16" s="266">
        <f t="shared" si="2"/>
        <v>3070130.6255448423</v>
      </c>
      <c r="AX16" s="266">
        <f t="shared" si="2"/>
        <v>-334057.73232352122</v>
      </c>
      <c r="AY16" s="266">
        <f t="shared" si="2"/>
        <v>2204528.1123932414</v>
      </c>
      <c r="AZ16" s="266">
        <f t="shared" si="2"/>
        <v>6146835.4382738331</v>
      </c>
      <c r="BA16" s="266">
        <f t="shared" si="2"/>
        <v>3019022.9279337195</v>
      </c>
      <c r="BB16" s="266">
        <f t="shared" si="2"/>
        <v>6530678.4668146493</v>
      </c>
      <c r="BC16" s="266">
        <f t="shared" si="2"/>
        <v>5023778.4964965656</v>
      </c>
      <c r="BD16" s="266">
        <f t="shared" si="2"/>
        <v>3373462.8872339772</v>
      </c>
      <c r="BE16" s="266">
        <f t="shared" si="2"/>
        <v>19918581.770203002</v>
      </c>
      <c r="BF16" s="266">
        <f t="shared" si="2"/>
        <v>12388029.36175992</v>
      </c>
      <c r="BG16" s="266">
        <f t="shared" si="2"/>
        <v>67576184.963620931</v>
      </c>
      <c r="BH16" s="266">
        <f t="shared" si="2"/>
        <v>-36363584.516102076</v>
      </c>
    </row>
    <row r="17" spans="2:60" x14ac:dyDescent="0.2">
      <c r="B17" s="372" t="s">
        <v>579</v>
      </c>
      <c r="C17" s="146" t="s">
        <v>162</v>
      </c>
      <c r="D17" s="147"/>
      <c r="E17" s="264"/>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c r="AF17" s="266"/>
      <c r="AG17" s="266"/>
      <c r="AH17" s="266"/>
      <c r="AI17" s="266"/>
      <c r="AJ17" s="266"/>
      <c r="AK17" s="266"/>
      <c r="AL17" s="266"/>
      <c r="AM17" s="266"/>
      <c r="AN17" s="266"/>
      <c r="AO17" s="266"/>
      <c r="AP17" s="266"/>
      <c r="AQ17" s="266"/>
      <c r="AR17" s="266"/>
      <c r="AS17" s="266"/>
      <c r="AT17" s="266"/>
      <c r="AU17" s="266"/>
      <c r="AV17" s="266"/>
      <c r="AW17" s="266"/>
      <c r="AX17" s="266"/>
      <c r="AY17" s="266"/>
      <c r="AZ17" s="266"/>
      <c r="BA17" s="266"/>
      <c r="BB17" s="266"/>
      <c r="BC17" s="266"/>
      <c r="BD17" s="266"/>
      <c r="BE17" s="266"/>
      <c r="BF17" s="266"/>
      <c r="BG17" s="266"/>
      <c r="BH17" s="266"/>
    </row>
    <row r="18" spans="2:60" ht="25.5" x14ac:dyDescent="0.2">
      <c r="B18" s="306"/>
      <c r="C18" s="120"/>
      <c r="D18" s="142" t="s">
        <v>325</v>
      </c>
      <c r="E18" s="264">
        <f t="shared" si="1"/>
        <v>0</v>
      </c>
      <c r="F18" s="265">
        <v>0</v>
      </c>
      <c r="G18" s="265">
        <v>0</v>
      </c>
      <c r="H18" s="265">
        <v>0</v>
      </c>
      <c r="I18" s="265">
        <v>0</v>
      </c>
      <c r="J18" s="265">
        <v>0</v>
      </c>
      <c r="K18" s="265">
        <v>0</v>
      </c>
      <c r="L18" s="265">
        <v>0</v>
      </c>
      <c r="M18" s="265">
        <v>0</v>
      </c>
      <c r="N18" s="265">
        <v>0</v>
      </c>
      <c r="O18" s="265">
        <v>0</v>
      </c>
      <c r="P18" s="265">
        <v>0</v>
      </c>
      <c r="Q18" s="265">
        <v>0</v>
      </c>
      <c r="R18" s="265">
        <v>0</v>
      </c>
      <c r="S18" s="265">
        <v>0</v>
      </c>
      <c r="T18" s="265">
        <v>0</v>
      </c>
      <c r="U18" s="265">
        <v>0</v>
      </c>
      <c r="V18" s="265">
        <v>0</v>
      </c>
      <c r="W18" s="265">
        <v>0</v>
      </c>
      <c r="X18" s="265">
        <v>0</v>
      </c>
      <c r="Y18" s="265">
        <v>0</v>
      </c>
      <c r="Z18" s="265">
        <v>0</v>
      </c>
      <c r="AA18" s="265">
        <v>0</v>
      </c>
      <c r="AB18" s="265">
        <v>0</v>
      </c>
      <c r="AC18" s="265">
        <v>0</v>
      </c>
      <c r="AD18" s="265">
        <v>0</v>
      </c>
      <c r="AE18" s="265">
        <v>0</v>
      </c>
      <c r="AF18" s="265">
        <v>0</v>
      </c>
      <c r="AG18" s="265">
        <v>0</v>
      </c>
      <c r="AH18" s="265">
        <v>0</v>
      </c>
      <c r="AI18" s="265">
        <v>0</v>
      </c>
      <c r="AJ18" s="265">
        <v>0</v>
      </c>
      <c r="AK18" s="265">
        <v>0</v>
      </c>
      <c r="AL18" s="265">
        <v>0</v>
      </c>
      <c r="AM18" s="265">
        <v>0</v>
      </c>
      <c r="AN18" s="265">
        <v>0</v>
      </c>
      <c r="AO18" s="265">
        <v>0</v>
      </c>
      <c r="AP18" s="265">
        <v>0</v>
      </c>
      <c r="AQ18" s="265">
        <v>0</v>
      </c>
      <c r="AR18" s="265">
        <v>0</v>
      </c>
      <c r="AS18" s="265">
        <v>0</v>
      </c>
      <c r="AT18" s="265">
        <v>0</v>
      </c>
      <c r="AU18" s="265">
        <v>0</v>
      </c>
      <c r="AV18" s="265">
        <v>0</v>
      </c>
      <c r="AW18" s="265">
        <v>0</v>
      </c>
      <c r="AX18" s="265">
        <v>0</v>
      </c>
      <c r="AY18" s="265">
        <v>0</v>
      </c>
      <c r="AZ18" s="265">
        <v>0</v>
      </c>
      <c r="BA18" s="265">
        <v>0</v>
      </c>
      <c r="BB18" s="265">
        <v>0</v>
      </c>
      <c r="BC18" s="265">
        <v>0</v>
      </c>
      <c r="BD18" s="265">
        <v>0</v>
      </c>
      <c r="BE18" s="265">
        <v>0</v>
      </c>
      <c r="BF18" s="265">
        <v>0</v>
      </c>
      <c r="BG18" s="265"/>
      <c r="BH18" s="265">
        <v>0</v>
      </c>
    </row>
    <row r="19" spans="2:60" x14ac:dyDescent="0.2">
      <c r="B19" s="306"/>
      <c r="C19" s="120"/>
      <c r="D19" s="142" t="s">
        <v>73</v>
      </c>
      <c r="E19" s="264">
        <f t="shared" si="1"/>
        <v>4610936.2372673228</v>
      </c>
      <c r="F19" s="265">
        <v>0</v>
      </c>
      <c r="G19" s="265">
        <v>0</v>
      </c>
      <c r="H19" s="265">
        <v>0</v>
      </c>
      <c r="I19" s="265">
        <v>0</v>
      </c>
      <c r="J19" s="265">
        <v>0</v>
      </c>
      <c r="K19" s="265">
        <v>0</v>
      </c>
      <c r="L19" s="265">
        <v>0</v>
      </c>
      <c r="M19" s="265">
        <v>0</v>
      </c>
      <c r="N19" s="265">
        <v>0</v>
      </c>
      <c r="O19" s="265">
        <v>0</v>
      </c>
      <c r="P19" s="265">
        <v>0</v>
      </c>
      <c r="Q19" s="265">
        <v>0</v>
      </c>
      <c r="R19" s="265">
        <v>0</v>
      </c>
      <c r="S19" s="265">
        <v>0</v>
      </c>
      <c r="T19" s="265">
        <v>0</v>
      </c>
      <c r="U19" s="265">
        <v>0</v>
      </c>
      <c r="V19" s="265">
        <v>0</v>
      </c>
      <c r="W19" s="265">
        <v>0</v>
      </c>
      <c r="X19" s="265">
        <v>0</v>
      </c>
      <c r="Y19" s="265">
        <v>0</v>
      </c>
      <c r="Z19" s="265">
        <v>0</v>
      </c>
      <c r="AA19" s="265">
        <v>0</v>
      </c>
      <c r="AB19" s="265">
        <v>0</v>
      </c>
      <c r="AC19" s="265">
        <v>0</v>
      </c>
      <c r="AD19" s="265">
        <v>0</v>
      </c>
      <c r="AE19" s="265">
        <v>0</v>
      </c>
      <c r="AF19" s="265">
        <v>0</v>
      </c>
      <c r="AG19" s="265">
        <v>0</v>
      </c>
      <c r="AH19" s="265">
        <v>0</v>
      </c>
      <c r="AI19" s="265">
        <v>0</v>
      </c>
      <c r="AJ19" s="265">
        <v>0</v>
      </c>
      <c r="AK19" s="265">
        <v>0</v>
      </c>
      <c r="AL19" s="265">
        <v>0</v>
      </c>
      <c r="AM19" s="265">
        <v>0</v>
      </c>
      <c r="AN19" s="265">
        <v>0</v>
      </c>
      <c r="AO19" s="265">
        <v>12226.850468381426</v>
      </c>
      <c r="AP19" s="265">
        <v>46339.906408922492</v>
      </c>
      <c r="AQ19" s="265">
        <v>113920.8399210964</v>
      </c>
      <c r="AR19" s="265">
        <v>57213.356635253549</v>
      </c>
      <c r="AS19" s="265">
        <v>63017.59019641886</v>
      </c>
      <c r="AT19" s="265">
        <v>247807.25438657386</v>
      </c>
      <c r="AU19" s="265">
        <v>59851.563839220951</v>
      </c>
      <c r="AV19" s="265">
        <v>51750.851791489746</v>
      </c>
      <c r="AW19" s="265">
        <v>32773.120061419628</v>
      </c>
      <c r="AX19" s="265">
        <v>187083.56002344834</v>
      </c>
      <c r="AY19" s="265">
        <v>270271.21846460522</v>
      </c>
      <c r="AZ19" s="265">
        <v>90772.051597047932</v>
      </c>
      <c r="BA19" s="265">
        <v>202345.76839918026</v>
      </c>
      <c r="BB19" s="265">
        <v>307351.46228799614</v>
      </c>
      <c r="BC19" s="265">
        <v>173662.95536971916</v>
      </c>
      <c r="BD19" s="265">
        <v>310129.67397964105</v>
      </c>
      <c r="BE19" s="265">
        <v>895861.80118721223</v>
      </c>
      <c r="BF19" s="265">
        <v>271537.28079154127</v>
      </c>
      <c r="BG19" s="265">
        <v>193377.73482192823</v>
      </c>
      <c r="BH19" s="265">
        <v>1023641.396636227</v>
      </c>
    </row>
    <row r="20" spans="2:60" x14ac:dyDescent="0.2">
      <c r="B20" s="306"/>
      <c r="C20" s="120"/>
      <c r="D20" s="142" t="s">
        <v>123</v>
      </c>
      <c r="E20" s="264">
        <f t="shared" si="1"/>
        <v>0</v>
      </c>
      <c r="F20" s="265">
        <v>0</v>
      </c>
      <c r="G20" s="265">
        <v>0</v>
      </c>
      <c r="H20" s="265">
        <v>0</v>
      </c>
      <c r="I20" s="265">
        <v>0</v>
      </c>
      <c r="J20" s="265">
        <v>0</v>
      </c>
      <c r="K20" s="265">
        <v>0</v>
      </c>
      <c r="L20" s="265">
        <v>0</v>
      </c>
      <c r="M20" s="265">
        <v>0</v>
      </c>
      <c r="N20" s="265">
        <v>0</v>
      </c>
      <c r="O20" s="265">
        <v>0</v>
      </c>
      <c r="P20" s="265">
        <v>0</v>
      </c>
      <c r="Q20" s="265">
        <v>0</v>
      </c>
      <c r="R20" s="265">
        <v>0</v>
      </c>
      <c r="S20" s="265">
        <v>0</v>
      </c>
      <c r="T20" s="265">
        <v>0</v>
      </c>
      <c r="U20" s="265">
        <v>0</v>
      </c>
      <c r="V20" s="265">
        <v>0</v>
      </c>
      <c r="W20" s="265">
        <v>0</v>
      </c>
      <c r="X20" s="265">
        <v>0</v>
      </c>
      <c r="Y20" s="265">
        <v>0</v>
      </c>
      <c r="Z20" s="265">
        <v>0</v>
      </c>
      <c r="AA20" s="265">
        <v>0</v>
      </c>
      <c r="AB20" s="265">
        <v>0</v>
      </c>
      <c r="AC20" s="265">
        <v>0</v>
      </c>
      <c r="AD20" s="265">
        <v>0</v>
      </c>
      <c r="AE20" s="265">
        <v>0</v>
      </c>
      <c r="AF20" s="265">
        <v>0</v>
      </c>
      <c r="AG20" s="265">
        <v>0</v>
      </c>
      <c r="AH20" s="265">
        <v>0</v>
      </c>
      <c r="AI20" s="265">
        <v>0</v>
      </c>
      <c r="AJ20" s="265">
        <v>0</v>
      </c>
      <c r="AK20" s="265">
        <v>0</v>
      </c>
      <c r="AL20" s="265">
        <v>0</v>
      </c>
      <c r="AM20" s="265">
        <v>0</v>
      </c>
      <c r="AN20" s="265">
        <v>0</v>
      </c>
      <c r="AO20" s="265">
        <v>0</v>
      </c>
      <c r="AP20" s="265">
        <v>0</v>
      </c>
      <c r="AQ20" s="265">
        <v>0</v>
      </c>
      <c r="AR20" s="265">
        <v>0</v>
      </c>
      <c r="AS20" s="265">
        <v>0</v>
      </c>
      <c r="AT20" s="265">
        <v>0</v>
      </c>
      <c r="AU20" s="265">
        <v>0</v>
      </c>
      <c r="AV20" s="265">
        <v>0</v>
      </c>
      <c r="AW20" s="265">
        <v>0</v>
      </c>
      <c r="AX20" s="265">
        <v>0</v>
      </c>
      <c r="AY20" s="265">
        <v>0</v>
      </c>
      <c r="AZ20" s="265">
        <v>0</v>
      </c>
      <c r="BA20" s="265">
        <v>0</v>
      </c>
      <c r="BB20" s="265">
        <v>0</v>
      </c>
      <c r="BC20" s="265">
        <v>0</v>
      </c>
      <c r="BD20" s="265">
        <v>0</v>
      </c>
      <c r="BE20" s="265">
        <v>0</v>
      </c>
      <c r="BF20" s="265">
        <v>0</v>
      </c>
      <c r="BG20" s="265">
        <v>0</v>
      </c>
      <c r="BH20" s="265">
        <v>0</v>
      </c>
    </row>
    <row r="21" spans="2:60" x14ac:dyDescent="0.2">
      <c r="B21" s="306"/>
      <c r="C21" s="120"/>
      <c r="D21" s="142" t="s">
        <v>78</v>
      </c>
      <c r="E21" s="264">
        <f t="shared" si="1"/>
        <v>-257813.03925519643</v>
      </c>
      <c r="F21" s="265">
        <v>0</v>
      </c>
      <c r="G21" s="265">
        <v>0</v>
      </c>
      <c r="H21" s="265">
        <v>0</v>
      </c>
      <c r="I21" s="265">
        <v>0</v>
      </c>
      <c r="J21" s="265">
        <v>0</v>
      </c>
      <c r="K21" s="265">
        <v>0</v>
      </c>
      <c r="L21" s="265">
        <v>0</v>
      </c>
      <c r="M21" s="265">
        <v>0</v>
      </c>
      <c r="N21" s="265">
        <v>0</v>
      </c>
      <c r="O21" s="265">
        <v>0</v>
      </c>
      <c r="P21" s="265">
        <v>0</v>
      </c>
      <c r="Q21" s="265">
        <v>0</v>
      </c>
      <c r="R21" s="265">
        <v>0</v>
      </c>
      <c r="S21" s="265">
        <v>0</v>
      </c>
      <c r="T21" s="265">
        <v>0</v>
      </c>
      <c r="U21" s="265">
        <v>0</v>
      </c>
      <c r="V21" s="265">
        <v>0</v>
      </c>
      <c r="W21" s="265">
        <v>0</v>
      </c>
      <c r="X21" s="265">
        <v>0</v>
      </c>
      <c r="Y21" s="265">
        <v>0</v>
      </c>
      <c r="Z21" s="265">
        <v>0</v>
      </c>
      <c r="AA21" s="265">
        <v>0</v>
      </c>
      <c r="AB21" s="265">
        <v>0</v>
      </c>
      <c r="AC21" s="265">
        <v>0</v>
      </c>
      <c r="AD21" s="265">
        <v>0</v>
      </c>
      <c r="AE21" s="265">
        <v>0</v>
      </c>
      <c r="AF21" s="265">
        <v>0</v>
      </c>
      <c r="AG21" s="265">
        <v>0</v>
      </c>
      <c r="AH21" s="265">
        <v>0</v>
      </c>
      <c r="AI21" s="265">
        <v>0</v>
      </c>
      <c r="AJ21" s="265">
        <v>0</v>
      </c>
      <c r="AK21" s="265">
        <v>0</v>
      </c>
      <c r="AL21" s="265">
        <v>0</v>
      </c>
      <c r="AM21" s="265">
        <v>0</v>
      </c>
      <c r="AN21" s="265">
        <v>0</v>
      </c>
      <c r="AO21" s="265">
        <v>0</v>
      </c>
      <c r="AP21" s="265">
        <v>0</v>
      </c>
      <c r="AQ21" s="265">
        <v>0</v>
      </c>
      <c r="AR21" s="265">
        <v>0</v>
      </c>
      <c r="AS21" s="265">
        <v>0</v>
      </c>
      <c r="AT21" s="265">
        <v>0</v>
      </c>
      <c r="AU21" s="265">
        <v>0</v>
      </c>
      <c r="AV21" s="265">
        <v>0</v>
      </c>
      <c r="AW21" s="265">
        <v>0</v>
      </c>
      <c r="AX21" s="265">
        <v>0</v>
      </c>
      <c r="AY21" s="265">
        <v>0</v>
      </c>
      <c r="AZ21" s="265">
        <v>0</v>
      </c>
      <c r="BA21" s="265">
        <v>0</v>
      </c>
      <c r="BB21" s="265">
        <v>0</v>
      </c>
      <c r="BC21" s="265">
        <v>-3881.3295461769267</v>
      </c>
      <c r="BD21" s="265">
        <v>-33734.726865442157</v>
      </c>
      <c r="BE21" s="265">
        <v>-173872.03576605147</v>
      </c>
      <c r="BF21" s="265">
        <v>-1031.9215561475228</v>
      </c>
      <c r="BG21" s="265">
        <v>-31785.786709377458</v>
      </c>
      <c r="BH21" s="265">
        <v>-13507.238812000893</v>
      </c>
    </row>
    <row r="22" spans="2:60" x14ac:dyDescent="0.2">
      <c r="B22" s="306"/>
      <c r="C22" s="120"/>
      <c r="D22" s="142" t="s">
        <v>316</v>
      </c>
      <c r="E22" s="264">
        <f t="shared" si="1"/>
        <v>671010.563918347</v>
      </c>
      <c r="F22" s="265">
        <v>0</v>
      </c>
      <c r="G22" s="265">
        <v>0</v>
      </c>
      <c r="H22" s="265">
        <v>0</v>
      </c>
      <c r="I22" s="265">
        <v>0</v>
      </c>
      <c r="J22" s="265">
        <v>0</v>
      </c>
      <c r="K22" s="265">
        <v>0</v>
      </c>
      <c r="L22" s="265">
        <v>0</v>
      </c>
      <c r="M22" s="265">
        <v>0</v>
      </c>
      <c r="N22" s="265">
        <v>0</v>
      </c>
      <c r="O22" s="265">
        <v>0</v>
      </c>
      <c r="P22" s="265">
        <v>0</v>
      </c>
      <c r="Q22" s="265">
        <v>0</v>
      </c>
      <c r="R22" s="265">
        <v>0</v>
      </c>
      <c r="S22" s="265">
        <v>0</v>
      </c>
      <c r="T22" s="265">
        <v>0</v>
      </c>
      <c r="U22" s="265">
        <v>0</v>
      </c>
      <c r="V22" s="265">
        <v>0</v>
      </c>
      <c r="W22" s="265">
        <v>0</v>
      </c>
      <c r="X22" s="265">
        <v>0</v>
      </c>
      <c r="Y22" s="265">
        <v>0</v>
      </c>
      <c r="Z22" s="265">
        <v>0</v>
      </c>
      <c r="AA22" s="265">
        <v>0</v>
      </c>
      <c r="AB22" s="265">
        <v>0</v>
      </c>
      <c r="AC22" s="265">
        <v>0</v>
      </c>
      <c r="AD22" s="265">
        <v>0</v>
      </c>
      <c r="AE22" s="265">
        <v>0</v>
      </c>
      <c r="AF22" s="265">
        <v>0</v>
      </c>
      <c r="AG22" s="265">
        <v>0</v>
      </c>
      <c r="AH22" s="265">
        <v>0</v>
      </c>
      <c r="AI22" s="265">
        <v>0</v>
      </c>
      <c r="AJ22" s="265">
        <v>0</v>
      </c>
      <c r="AK22" s="265">
        <v>0</v>
      </c>
      <c r="AL22" s="265">
        <v>0</v>
      </c>
      <c r="AM22" s="265">
        <v>0</v>
      </c>
      <c r="AN22" s="265">
        <v>0</v>
      </c>
      <c r="AO22" s="265">
        <v>0</v>
      </c>
      <c r="AP22" s="265">
        <v>0</v>
      </c>
      <c r="AQ22" s="265">
        <v>0</v>
      </c>
      <c r="AR22" s="265">
        <v>0</v>
      </c>
      <c r="AS22" s="265">
        <v>0</v>
      </c>
      <c r="AT22" s="265">
        <v>0</v>
      </c>
      <c r="AU22" s="265">
        <v>0</v>
      </c>
      <c r="AV22" s="265">
        <v>0</v>
      </c>
      <c r="AW22" s="265">
        <v>0</v>
      </c>
      <c r="AX22" s="265">
        <v>0</v>
      </c>
      <c r="AY22" s="265">
        <v>0</v>
      </c>
      <c r="AZ22" s="265">
        <v>0</v>
      </c>
      <c r="BA22" s="265">
        <v>0</v>
      </c>
      <c r="BB22" s="265">
        <v>0</v>
      </c>
      <c r="BC22" s="265">
        <v>140801.52174600505</v>
      </c>
      <c r="BD22" s="265">
        <v>97974.87529006663</v>
      </c>
      <c r="BE22" s="265">
        <v>67738.718631652024</v>
      </c>
      <c r="BF22" s="265">
        <v>64078.431608690538</v>
      </c>
      <c r="BG22" s="265">
        <v>164043.19674274058</v>
      </c>
      <c r="BH22" s="265">
        <v>136373.81989919214</v>
      </c>
    </row>
    <row r="23" spans="2:60" x14ac:dyDescent="0.2">
      <c r="B23" s="306"/>
      <c r="C23" s="120"/>
      <c r="D23" s="143" t="s">
        <v>74</v>
      </c>
      <c r="E23" s="264">
        <f>SUM(F23:BH23)</f>
        <v>5024133.7619304731</v>
      </c>
      <c r="F23" s="266">
        <f>SUM(F18:F22)</f>
        <v>0</v>
      </c>
      <c r="G23" s="266">
        <f t="shared" ref="G23:BH23" si="3">SUM(G18:G22)</f>
        <v>0</v>
      </c>
      <c r="H23" s="266">
        <f t="shared" si="3"/>
        <v>0</v>
      </c>
      <c r="I23" s="266">
        <f t="shared" si="3"/>
        <v>0</v>
      </c>
      <c r="J23" s="266">
        <f t="shared" si="3"/>
        <v>0</v>
      </c>
      <c r="K23" s="266">
        <f t="shared" si="3"/>
        <v>0</v>
      </c>
      <c r="L23" s="266">
        <f t="shared" si="3"/>
        <v>0</v>
      </c>
      <c r="M23" s="266">
        <f t="shared" si="3"/>
        <v>0</v>
      </c>
      <c r="N23" s="266">
        <f t="shared" si="3"/>
        <v>0</v>
      </c>
      <c r="O23" s="266">
        <f t="shared" si="3"/>
        <v>0</v>
      </c>
      <c r="P23" s="266">
        <f t="shared" si="3"/>
        <v>0</v>
      </c>
      <c r="Q23" s="266">
        <f t="shared" si="3"/>
        <v>0</v>
      </c>
      <c r="R23" s="266">
        <f t="shared" si="3"/>
        <v>0</v>
      </c>
      <c r="S23" s="266">
        <f t="shared" si="3"/>
        <v>0</v>
      </c>
      <c r="T23" s="266">
        <f t="shared" si="3"/>
        <v>0</v>
      </c>
      <c r="U23" s="266">
        <f t="shared" si="3"/>
        <v>0</v>
      </c>
      <c r="V23" s="266">
        <f t="shared" si="3"/>
        <v>0</v>
      </c>
      <c r="W23" s="266">
        <f t="shared" si="3"/>
        <v>0</v>
      </c>
      <c r="X23" s="266">
        <f t="shared" si="3"/>
        <v>0</v>
      </c>
      <c r="Y23" s="266">
        <f t="shared" si="3"/>
        <v>0</v>
      </c>
      <c r="Z23" s="266">
        <f t="shared" si="3"/>
        <v>0</v>
      </c>
      <c r="AA23" s="266">
        <f t="shared" si="3"/>
        <v>0</v>
      </c>
      <c r="AB23" s="266">
        <f t="shared" si="3"/>
        <v>0</v>
      </c>
      <c r="AC23" s="266">
        <f t="shared" si="3"/>
        <v>0</v>
      </c>
      <c r="AD23" s="266">
        <f t="shared" si="3"/>
        <v>0</v>
      </c>
      <c r="AE23" s="266">
        <f t="shared" si="3"/>
        <v>0</v>
      </c>
      <c r="AF23" s="266">
        <f t="shared" si="3"/>
        <v>0</v>
      </c>
      <c r="AG23" s="266">
        <f t="shared" si="3"/>
        <v>0</v>
      </c>
      <c r="AH23" s="266">
        <f t="shared" si="3"/>
        <v>0</v>
      </c>
      <c r="AI23" s="266">
        <f t="shared" si="3"/>
        <v>0</v>
      </c>
      <c r="AJ23" s="266">
        <f t="shared" si="3"/>
        <v>0</v>
      </c>
      <c r="AK23" s="266">
        <f t="shared" si="3"/>
        <v>0</v>
      </c>
      <c r="AL23" s="266">
        <f t="shared" si="3"/>
        <v>0</v>
      </c>
      <c r="AM23" s="266">
        <f t="shared" si="3"/>
        <v>0</v>
      </c>
      <c r="AN23" s="266">
        <f t="shared" si="3"/>
        <v>0</v>
      </c>
      <c r="AO23" s="266">
        <f t="shared" si="3"/>
        <v>12226.850468381426</v>
      </c>
      <c r="AP23" s="266">
        <f t="shared" si="3"/>
        <v>46339.906408922492</v>
      </c>
      <c r="AQ23" s="266">
        <f t="shared" si="3"/>
        <v>113920.8399210964</v>
      </c>
      <c r="AR23" s="266">
        <f t="shared" si="3"/>
        <v>57213.356635253549</v>
      </c>
      <c r="AS23" s="266">
        <f t="shared" si="3"/>
        <v>63017.59019641886</v>
      </c>
      <c r="AT23" s="266">
        <f t="shared" si="3"/>
        <v>247807.25438657386</v>
      </c>
      <c r="AU23" s="266">
        <f t="shared" si="3"/>
        <v>59851.563839220951</v>
      </c>
      <c r="AV23" s="266">
        <f t="shared" si="3"/>
        <v>51750.851791489746</v>
      </c>
      <c r="AW23" s="266">
        <f t="shared" si="3"/>
        <v>32773.120061419628</v>
      </c>
      <c r="AX23" s="266">
        <f t="shared" si="3"/>
        <v>187083.56002344834</v>
      </c>
      <c r="AY23" s="266">
        <f t="shared" si="3"/>
        <v>270271.21846460522</v>
      </c>
      <c r="AZ23" s="266">
        <f t="shared" si="3"/>
        <v>90772.051597047932</v>
      </c>
      <c r="BA23" s="266">
        <f t="shared" si="3"/>
        <v>202345.76839918026</v>
      </c>
      <c r="BB23" s="266">
        <f t="shared" si="3"/>
        <v>307351.46228799614</v>
      </c>
      <c r="BC23" s="266">
        <f t="shared" si="3"/>
        <v>310583.14756954729</v>
      </c>
      <c r="BD23" s="266">
        <f t="shared" si="3"/>
        <v>374369.82240426552</v>
      </c>
      <c r="BE23" s="266">
        <f t="shared" si="3"/>
        <v>789728.4840528128</v>
      </c>
      <c r="BF23" s="266">
        <f t="shared" si="3"/>
        <v>334583.79084408429</v>
      </c>
      <c r="BG23" s="266">
        <f t="shared" si="3"/>
        <v>325635.14485529135</v>
      </c>
      <c r="BH23" s="266">
        <f t="shared" si="3"/>
        <v>1146507.9777234183</v>
      </c>
    </row>
    <row r="24" spans="2:60" x14ac:dyDescent="0.2">
      <c r="B24" s="306"/>
      <c r="C24" s="120"/>
      <c r="D24" s="143" t="s">
        <v>95</v>
      </c>
      <c r="E24" s="264">
        <f>E16+E23</f>
        <v>194346007.19169924</v>
      </c>
      <c r="F24" s="266">
        <f t="shared" ref="F24:BH24" si="4">F16+F23</f>
        <v>0</v>
      </c>
      <c r="G24" s="266">
        <f t="shared" si="4"/>
        <v>0</v>
      </c>
      <c r="H24" s="266">
        <f t="shared" si="4"/>
        <v>0</v>
      </c>
      <c r="I24" s="266">
        <f t="shared" si="4"/>
        <v>0</v>
      </c>
      <c r="J24" s="266">
        <f t="shared" si="4"/>
        <v>0</v>
      </c>
      <c r="K24" s="266">
        <f t="shared" si="4"/>
        <v>0</v>
      </c>
      <c r="L24" s="266">
        <f t="shared" si="4"/>
        <v>0</v>
      </c>
      <c r="M24" s="266">
        <f t="shared" si="4"/>
        <v>0</v>
      </c>
      <c r="N24" s="266">
        <f t="shared" si="4"/>
        <v>0</v>
      </c>
      <c r="O24" s="266">
        <f t="shared" si="4"/>
        <v>0</v>
      </c>
      <c r="P24" s="266">
        <f t="shared" si="4"/>
        <v>0</v>
      </c>
      <c r="Q24" s="266">
        <f t="shared" si="4"/>
        <v>0</v>
      </c>
      <c r="R24" s="266">
        <f t="shared" si="4"/>
        <v>0</v>
      </c>
      <c r="S24" s="266">
        <f t="shared" si="4"/>
        <v>0</v>
      </c>
      <c r="T24" s="266">
        <f t="shared" si="4"/>
        <v>0</v>
      </c>
      <c r="U24" s="266">
        <f t="shared" si="4"/>
        <v>0</v>
      </c>
      <c r="V24" s="266">
        <f t="shared" si="4"/>
        <v>0</v>
      </c>
      <c r="W24" s="266">
        <f t="shared" si="4"/>
        <v>0</v>
      </c>
      <c r="X24" s="266">
        <f t="shared" si="4"/>
        <v>0</v>
      </c>
      <c r="Y24" s="266">
        <f t="shared" si="4"/>
        <v>0</v>
      </c>
      <c r="Z24" s="266">
        <f t="shared" si="4"/>
        <v>0</v>
      </c>
      <c r="AA24" s="266">
        <f t="shared" si="4"/>
        <v>0</v>
      </c>
      <c r="AB24" s="266">
        <f t="shared" si="4"/>
        <v>0</v>
      </c>
      <c r="AC24" s="266">
        <f t="shared" si="4"/>
        <v>0</v>
      </c>
      <c r="AD24" s="266">
        <f t="shared" si="4"/>
        <v>0</v>
      </c>
      <c r="AE24" s="266">
        <f t="shared" si="4"/>
        <v>0</v>
      </c>
      <c r="AF24" s="266">
        <f t="shared" si="4"/>
        <v>0</v>
      </c>
      <c r="AG24" s="266">
        <f t="shared" si="4"/>
        <v>0</v>
      </c>
      <c r="AH24" s="266">
        <f t="shared" si="4"/>
        <v>0</v>
      </c>
      <c r="AI24" s="266">
        <f t="shared" si="4"/>
        <v>65586633.876128741</v>
      </c>
      <c r="AJ24" s="266">
        <f t="shared" si="4"/>
        <v>4523050.7361352667</v>
      </c>
      <c r="AK24" s="266">
        <f t="shared" si="4"/>
        <v>209846.62746243092</v>
      </c>
      <c r="AL24" s="266">
        <f t="shared" si="4"/>
        <v>768844.02434175636</v>
      </c>
      <c r="AM24" s="266">
        <f t="shared" si="4"/>
        <v>647754.35366327618</v>
      </c>
      <c r="AN24" s="266">
        <f t="shared" si="4"/>
        <v>2217953.6978247613</v>
      </c>
      <c r="AO24" s="266">
        <f t="shared" si="4"/>
        <v>349939.74783935439</v>
      </c>
      <c r="AP24" s="266">
        <f t="shared" si="4"/>
        <v>4995392.2369252294</v>
      </c>
      <c r="AQ24" s="266">
        <f t="shared" si="4"/>
        <v>7792685.0493220044</v>
      </c>
      <c r="AR24" s="266">
        <f t="shared" si="4"/>
        <v>1724569.2712846606</v>
      </c>
      <c r="AS24" s="266">
        <f t="shared" si="4"/>
        <v>2492678.1360551929</v>
      </c>
      <c r="AT24" s="266">
        <f t="shared" si="4"/>
        <v>-148838.73323796684</v>
      </c>
      <c r="AU24" s="266">
        <f t="shared" si="4"/>
        <v>3388126.9112185137</v>
      </c>
      <c r="AV24" s="266">
        <f t="shared" si="4"/>
        <v>2871774.9066037834</v>
      </c>
      <c r="AW24" s="266">
        <f t="shared" si="4"/>
        <v>3102903.7456062618</v>
      </c>
      <c r="AX24" s="266">
        <f t="shared" si="4"/>
        <v>-146974.17230007288</v>
      </c>
      <c r="AY24" s="266">
        <f t="shared" si="4"/>
        <v>2474799.3308578464</v>
      </c>
      <c r="AZ24" s="266">
        <f t="shared" si="4"/>
        <v>6237607.4898708807</v>
      </c>
      <c r="BA24" s="266">
        <f t="shared" si="4"/>
        <v>3221368.6963328999</v>
      </c>
      <c r="BB24" s="266">
        <f t="shared" si="4"/>
        <v>6838029.9291026453</v>
      </c>
      <c r="BC24" s="266">
        <f t="shared" si="4"/>
        <v>5334361.644066113</v>
      </c>
      <c r="BD24" s="266">
        <f t="shared" si="4"/>
        <v>3747832.7096382426</v>
      </c>
      <c r="BE24" s="266">
        <f t="shared" si="4"/>
        <v>20708310.254255816</v>
      </c>
      <c r="BF24" s="266">
        <f t="shared" si="4"/>
        <v>12722613.152604004</v>
      </c>
      <c r="BG24" s="266">
        <f t="shared" si="4"/>
        <v>67901820.108476222</v>
      </c>
      <c r="BH24" s="266">
        <f t="shared" si="4"/>
        <v>-35217076.538378656</v>
      </c>
    </row>
    <row r="25" spans="2:60" x14ac:dyDescent="0.2">
      <c r="B25" s="306"/>
      <c r="C25" s="146" t="s">
        <v>203</v>
      </c>
      <c r="D25" s="147"/>
      <c r="E25" s="264"/>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1"/>
      <c r="AT25" s="291"/>
      <c r="AU25" s="291"/>
      <c r="AV25" s="291"/>
      <c r="AW25" s="291"/>
      <c r="AX25" s="291"/>
      <c r="AY25" s="291"/>
      <c r="AZ25" s="291"/>
      <c r="BA25" s="291"/>
      <c r="BB25" s="291"/>
      <c r="BC25" s="291"/>
      <c r="BD25" s="291"/>
      <c r="BE25" s="291"/>
      <c r="BF25" s="291"/>
      <c r="BG25" s="291"/>
      <c r="BH25" s="291"/>
    </row>
    <row r="26" spans="2:60" x14ac:dyDescent="0.2">
      <c r="B26" s="372" t="s">
        <v>580</v>
      </c>
      <c r="C26" s="120"/>
      <c r="D26" s="144" t="s">
        <v>116</v>
      </c>
      <c r="E26" s="264">
        <f t="shared" si="1"/>
        <v>279410585.81967622</v>
      </c>
      <c r="F26" s="265">
        <v>0</v>
      </c>
      <c r="G26" s="265">
        <v>0</v>
      </c>
      <c r="H26" s="265">
        <v>0</v>
      </c>
      <c r="I26" s="265">
        <v>0</v>
      </c>
      <c r="J26" s="265">
        <v>0</v>
      </c>
      <c r="K26" s="265">
        <v>0</v>
      </c>
      <c r="L26" s="265">
        <v>0</v>
      </c>
      <c r="M26" s="265">
        <v>0</v>
      </c>
      <c r="N26" s="265">
        <v>0</v>
      </c>
      <c r="O26" s="265">
        <v>0</v>
      </c>
      <c r="P26" s="265">
        <v>0</v>
      </c>
      <c r="Q26" s="265">
        <v>0</v>
      </c>
      <c r="R26" s="265">
        <v>0</v>
      </c>
      <c r="S26" s="265">
        <v>0</v>
      </c>
      <c r="T26" s="265">
        <v>0</v>
      </c>
      <c r="U26" s="265">
        <v>0</v>
      </c>
      <c r="V26" s="265">
        <v>0</v>
      </c>
      <c r="W26" s="265">
        <v>0</v>
      </c>
      <c r="X26" s="265">
        <v>0</v>
      </c>
      <c r="Y26" s="265">
        <v>0</v>
      </c>
      <c r="Z26" s="265">
        <v>0</v>
      </c>
      <c r="AA26" s="265">
        <v>0</v>
      </c>
      <c r="AB26" s="265">
        <v>0</v>
      </c>
      <c r="AC26" s="265">
        <v>0</v>
      </c>
      <c r="AD26" s="265">
        <v>0</v>
      </c>
      <c r="AE26" s="265">
        <v>0</v>
      </c>
      <c r="AF26" s="265">
        <v>0</v>
      </c>
      <c r="AG26" s="265">
        <v>0</v>
      </c>
      <c r="AH26" s="265">
        <v>0</v>
      </c>
      <c r="AI26" s="265">
        <v>7643408.5858984692</v>
      </c>
      <c r="AJ26" s="265">
        <v>7860547.4411764704</v>
      </c>
      <c r="AK26" s="265">
        <v>8098569.926470588</v>
      </c>
      <c r="AL26" s="265">
        <v>8290149</v>
      </c>
      <c r="AM26" s="265">
        <v>9793327.7800000012</v>
      </c>
      <c r="AN26" s="265">
        <v>6962002.2399999984</v>
      </c>
      <c r="AO26" s="265">
        <v>12288716.640000001</v>
      </c>
      <c r="AP26" s="265">
        <v>11221201.540000001</v>
      </c>
      <c r="AQ26" s="265">
        <v>13126390.270000001</v>
      </c>
      <c r="AR26" s="265">
        <v>13320331.999999996</v>
      </c>
      <c r="AS26" s="265">
        <v>12141619.660000002</v>
      </c>
      <c r="AT26" s="265">
        <v>14152399.75</v>
      </c>
      <c r="AU26" s="265">
        <v>6817160.8900000006</v>
      </c>
      <c r="AV26" s="265">
        <v>9902768.1900000013</v>
      </c>
      <c r="AW26" s="265">
        <v>8700029.4800000004</v>
      </c>
      <c r="AX26" s="265">
        <v>7915563.3699999992</v>
      </c>
      <c r="AY26" s="265">
        <v>8942622.4899999984</v>
      </c>
      <c r="AZ26" s="265">
        <v>7127347.879999999</v>
      </c>
      <c r="BA26" s="265">
        <v>9567495.7199999988</v>
      </c>
      <c r="BB26" s="265">
        <v>10660135.1</v>
      </c>
      <c r="BC26" s="265">
        <v>8048214.6699999999</v>
      </c>
      <c r="BD26" s="265">
        <v>19047487.696130715</v>
      </c>
      <c r="BE26" s="265">
        <v>11778128.190000001</v>
      </c>
      <c r="BF26" s="265">
        <v>10603836.52</v>
      </c>
      <c r="BG26" s="265">
        <v>16526073.609999999</v>
      </c>
      <c r="BH26" s="265">
        <v>18875057.18</v>
      </c>
    </row>
    <row r="27" spans="2:60" x14ac:dyDescent="0.2">
      <c r="B27" s="372" t="s">
        <v>580</v>
      </c>
      <c r="C27" s="120"/>
      <c r="D27" s="144" t="s">
        <v>117</v>
      </c>
      <c r="E27" s="264">
        <f t="shared" si="1"/>
        <v>-222194203.08611321</v>
      </c>
      <c r="F27" s="265">
        <v>0</v>
      </c>
      <c r="G27" s="265">
        <v>0</v>
      </c>
      <c r="H27" s="265">
        <v>0</v>
      </c>
      <c r="I27" s="265">
        <v>0</v>
      </c>
      <c r="J27" s="265">
        <v>0</v>
      </c>
      <c r="K27" s="265">
        <v>0</v>
      </c>
      <c r="L27" s="265">
        <v>0</v>
      </c>
      <c r="M27" s="265">
        <v>0</v>
      </c>
      <c r="N27" s="265">
        <v>0</v>
      </c>
      <c r="O27" s="265">
        <v>0</v>
      </c>
      <c r="P27" s="265">
        <v>0</v>
      </c>
      <c r="Q27" s="265">
        <v>0</v>
      </c>
      <c r="R27" s="265">
        <v>0</v>
      </c>
      <c r="S27" s="265">
        <v>0</v>
      </c>
      <c r="T27" s="265">
        <v>0</v>
      </c>
      <c r="U27" s="265">
        <v>0</v>
      </c>
      <c r="V27" s="265">
        <v>0</v>
      </c>
      <c r="W27" s="265">
        <v>0</v>
      </c>
      <c r="X27" s="265">
        <v>0</v>
      </c>
      <c r="Y27" s="265">
        <v>0</v>
      </c>
      <c r="Z27" s="265">
        <v>0</v>
      </c>
      <c r="AA27" s="265">
        <v>0</v>
      </c>
      <c r="AB27" s="265">
        <v>0</v>
      </c>
      <c r="AC27" s="265">
        <v>0</v>
      </c>
      <c r="AD27" s="265">
        <v>0</v>
      </c>
      <c r="AE27" s="265">
        <v>0</v>
      </c>
      <c r="AF27" s="265">
        <v>0</v>
      </c>
      <c r="AG27" s="265">
        <v>0</v>
      </c>
      <c r="AH27" s="265">
        <v>0</v>
      </c>
      <c r="AI27" s="265">
        <v>-10991821.518418325</v>
      </c>
      <c r="AJ27" s="265">
        <v>-11304084.236694677</v>
      </c>
      <c r="AK27" s="265">
        <v>-11646379.25420168</v>
      </c>
      <c r="AL27" s="265">
        <v>-11921885</v>
      </c>
      <c r="AM27" s="265">
        <v>-14212026.229999999</v>
      </c>
      <c r="AN27" s="265">
        <v>-10402647.34</v>
      </c>
      <c r="AO27" s="265">
        <v>-10843232.33</v>
      </c>
      <c r="AP27" s="265">
        <v>-7853993.3599999985</v>
      </c>
      <c r="AQ27" s="265">
        <v>-7834400.2199999997</v>
      </c>
      <c r="AR27" s="265">
        <v>-7843411.5800000001</v>
      </c>
      <c r="AS27" s="265">
        <v>-9375873.1781837121</v>
      </c>
      <c r="AT27" s="265">
        <v>-7449312.7047500489</v>
      </c>
      <c r="AU27" s="265">
        <v>-6877832.2632676121</v>
      </c>
      <c r="AV27" s="265">
        <v>-6652865.040000001</v>
      </c>
      <c r="AW27" s="265">
        <v>-6366842.7799999984</v>
      </c>
      <c r="AX27" s="265">
        <v>-6747237.1400000025</v>
      </c>
      <c r="AY27" s="265">
        <v>-6603885.3001311002</v>
      </c>
      <c r="AZ27" s="265">
        <v>-6603472.8033145852</v>
      </c>
      <c r="BA27" s="265">
        <v>-6442939.3924952354</v>
      </c>
      <c r="BB27" s="265">
        <v>-7178668.1897606021</v>
      </c>
      <c r="BC27" s="265">
        <v>-6173871.0051315688</v>
      </c>
      <c r="BD27" s="265">
        <v>-6960596.7869124748</v>
      </c>
      <c r="BE27" s="265">
        <v>-7896845.6171727963</v>
      </c>
      <c r="BF27" s="265">
        <v>-7791364.1260986086</v>
      </c>
      <c r="BG27" s="265">
        <v>-8838487.1012192946</v>
      </c>
      <c r="BH27" s="265">
        <v>-9380228.5883608609</v>
      </c>
    </row>
    <row r="28" spans="2:60" x14ac:dyDescent="0.2">
      <c r="B28" s="372" t="s">
        <v>581</v>
      </c>
      <c r="C28" s="120"/>
      <c r="D28" s="144" t="s">
        <v>118</v>
      </c>
      <c r="E28" s="264">
        <f t="shared" si="1"/>
        <v>0</v>
      </c>
      <c r="F28" s="265">
        <v>0</v>
      </c>
      <c r="G28" s="265">
        <v>0</v>
      </c>
      <c r="H28" s="265">
        <v>0</v>
      </c>
      <c r="I28" s="265">
        <v>0</v>
      </c>
      <c r="J28" s="265">
        <v>0</v>
      </c>
      <c r="K28" s="265">
        <v>0</v>
      </c>
      <c r="L28" s="265">
        <v>0</v>
      </c>
      <c r="M28" s="265">
        <v>0</v>
      </c>
      <c r="N28" s="265">
        <v>0</v>
      </c>
      <c r="O28" s="265">
        <v>0</v>
      </c>
      <c r="P28" s="265">
        <v>0</v>
      </c>
      <c r="Q28" s="265">
        <v>0</v>
      </c>
      <c r="R28" s="265">
        <v>0</v>
      </c>
      <c r="S28" s="265">
        <v>0</v>
      </c>
      <c r="T28" s="265">
        <v>0</v>
      </c>
      <c r="U28" s="265">
        <v>0</v>
      </c>
      <c r="V28" s="265">
        <v>0</v>
      </c>
      <c r="W28" s="265">
        <v>0</v>
      </c>
      <c r="X28" s="265">
        <v>0</v>
      </c>
      <c r="Y28" s="265">
        <v>0</v>
      </c>
      <c r="Z28" s="265">
        <v>0</v>
      </c>
      <c r="AA28" s="265">
        <v>0</v>
      </c>
      <c r="AB28" s="265">
        <v>0</v>
      </c>
      <c r="AC28" s="265">
        <v>0</v>
      </c>
      <c r="AD28" s="265">
        <v>0</v>
      </c>
      <c r="AE28" s="265">
        <v>0</v>
      </c>
      <c r="AF28" s="265">
        <v>0</v>
      </c>
      <c r="AG28" s="265">
        <v>0</v>
      </c>
      <c r="AH28" s="265">
        <v>0</v>
      </c>
      <c r="AI28" s="265">
        <v>0</v>
      </c>
      <c r="AJ28" s="265">
        <v>0</v>
      </c>
      <c r="AK28" s="265">
        <v>0</v>
      </c>
      <c r="AL28" s="265">
        <v>0</v>
      </c>
      <c r="AM28" s="265">
        <v>0</v>
      </c>
      <c r="AN28" s="265">
        <v>0</v>
      </c>
      <c r="AO28" s="265">
        <v>0</v>
      </c>
      <c r="AP28" s="265">
        <v>0</v>
      </c>
      <c r="AQ28" s="265">
        <v>0</v>
      </c>
      <c r="AR28" s="265">
        <v>0</v>
      </c>
      <c r="AS28" s="265">
        <v>0</v>
      </c>
      <c r="AT28" s="265">
        <v>0</v>
      </c>
      <c r="AU28" s="265">
        <v>0</v>
      </c>
      <c r="AV28" s="265">
        <v>0</v>
      </c>
      <c r="AW28" s="265">
        <v>0</v>
      </c>
      <c r="AX28" s="265">
        <v>0</v>
      </c>
      <c r="AY28" s="265">
        <v>0</v>
      </c>
      <c r="AZ28" s="265">
        <v>0</v>
      </c>
      <c r="BA28" s="265">
        <v>0</v>
      </c>
      <c r="BB28" s="265">
        <v>0</v>
      </c>
      <c r="BC28" s="265">
        <v>0</v>
      </c>
      <c r="BD28" s="265">
        <v>0</v>
      </c>
      <c r="BE28" s="265">
        <v>0</v>
      </c>
      <c r="BF28" s="265">
        <v>0</v>
      </c>
      <c r="BG28" s="265">
        <v>0</v>
      </c>
      <c r="BH28" s="265">
        <v>0</v>
      </c>
    </row>
    <row r="29" spans="2:60" x14ac:dyDescent="0.2">
      <c r="B29" s="372"/>
      <c r="C29" s="120"/>
      <c r="D29" s="144" t="s">
        <v>317</v>
      </c>
      <c r="E29" s="264">
        <f t="shared" si="1"/>
        <v>-127860.9576532588</v>
      </c>
      <c r="F29" s="265">
        <v>0</v>
      </c>
      <c r="G29" s="265">
        <v>0</v>
      </c>
      <c r="H29" s="265">
        <v>0</v>
      </c>
      <c r="I29" s="265">
        <v>0</v>
      </c>
      <c r="J29" s="265">
        <v>0</v>
      </c>
      <c r="K29" s="265">
        <v>0</v>
      </c>
      <c r="L29" s="265">
        <v>0</v>
      </c>
      <c r="M29" s="265">
        <v>0</v>
      </c>
      <c r="N29" s="265">
        <v>0</v>
      </c>
      <c r="O29" s="265">
        <v>0</v>
      </c>
      <c r="P29" s="265">
        <v>0</v>
      </c>
      <c r="Q29" s="265">
        <v>0</v>
      </c>
      <c r="R29" s="265">
        <v>0</v>
      </c>
      <c r="S29" s="265">
        <v>0</v>
      </c>
      <c r="T29" s="265">
        <v>0</v>
      </c>
      <c r="U29" s="265">
        <v>0</v>
      </c>
      <c r="V29" s="265">
        <v>0</v>
      </c>
      <c r="W29" s="265">
        <v>0</v>
      </c>
      <c r="X29" s="265">
        <v>0</v>
      </c>
      <c r="Y29" s="265">
        <v>0</v>
      </c>
      <c r="Z29" s="265">
        <v>0</v>
      </c>
      <c r="AA29" s="265">
        <v>0</v>
      </c>
      <c r="AB29" s="265">
        <v>0</v>
      </c>
      <c r="AC29" s="265">
        <v>0</v>
      </c>
      <c r="AD29" s="265">
        <v>0</v>
      </c>
      <c r="AE29" s="265">
        <v>0</v>
      </c>
      <c r="AF29" s="265">
        <v>0</v>
      </c>
      <c r="AG29" s="265">
        <v>0</v>
      </c>
      <c r="AH29" s="265">
        <v>0</v>
      </c>
      <c r="AI29" s="265">
        <v>0</v>
      </c>
      <c r="AJ29" s="265">
        <v>0</v>
      </c>
      <c r="AK29" s="265">
        <v>0</v>
      </c>
      <c r="AL29" s="265">
        <v>0</v>
      </c>
      <c r="AM29" s="265">
        <v>0</v>
      </c>
      <c r="AN29" s="265">
        <v>0</v>
      </c>
      <c r="AO29" s="265">
        <v>0</v>
      </c>
      <c r="AP29" s="265">
        <v>0</v>
      </c>
      <c r="AQ29" s="265">
        <v>0</v>
      </c>
      <c r="AR29" s="265">
        <v>0</v>
      </c>
      <c r="AS29" s="265">
        <v>0</v>
      </c>
      <c r="AT29" s="265">
        <v>0</v>
      </c>
      <c r="AU29" s="265">
        <v>0</v>
      </c>
      <c r="AV29" s="265">
        <v>0</v>
      </c>
      <c r="AW29" s="265">
        <v>0</v>
      </c>
      <c r="AX29" s="265">
        <v>0</v>
      </c>
      <c r="AY29" s="265">
        <v>0</v>
      </c>
      <c r="AZ29" s="265">
        <v>0</v>
      </c>
      <c r="BA29" s="265">
        <v>0</v>
      </c>
      <c r="BB29" s="265">
        <v>0</v>
      </c>
      <c r="BC29" s="265">
        <v>-24298.108546341002</v>
      </c>
      <c r="BD29" s="265">
        <v>-20223.399460062399</v>
      </c>
      <c r="BE29" s="265">
        <v>-8717.7795858077407</v>
      </c>
      <c r="BF29" s="265">
        <v>-27208.57906660538</v>
      </c>
      <c r="BG29" s="265">
        <v>-28995.769593037749</v>
      </c>
      <c r="BH29" s="265">
        <v>-18417.321401404519</v>
      </c>
    </row>
    <row r="30" spans="2:60" x14ac:dyDescent="0.2">
      <c r="B30" s="372" t="s">
        <v>582</v>
      </c>
      <c r="C30" s="120"/>
      <c r="D30" s="144" t="s">
        <v>164</v>
      </c>
      <c r="E30" s="264">
        <f t="shared" si="1"/>
        <v>-860118824.72307646</v>
      </c>
      <c r="F30" s="265">
        <v>0</v>
      </c>
      <c r="G30" s="265">
        <v>0</v>
      </c>
      <c r="H30" s="265">
        <v>0</v>
      </c>
      <c r="I30" s="265">
        <v>0</v>
      </c>
      <c r="J30" s="265">
        <v>0</v>
      </c>
      <c r="K30" s="265">
        <v>0</v>
      </c>
      <c r="L30" s="265">
        <v>0</v>
      </c>
      <c r="M30" s="265">
        <v>0</v>
      </c>
      <c r="N30" s="265">
        <v>0</v>
      </c>
      <c r="O30" s="265">
        <v>0</v>
      </c>
      <c r="P30" s="265">
        <v>0</v>
      </c>
      <c r="Q30" s="265">
        <v>0</v>
      </c>
      <c r="R30" s="265">
        <v>0</v>
      </c>
      <c r="S30" s="265">
        <v>0</v>
      </c>
      <c r="T30" s="265">
        <v>0</v>
      </c>
      <c r="U30" s="265">
        <v>0</v>
      </c>
      <c r="V30" s="265">
        <v>0</v>
      </c>
      <c r="W30" s="265">
        <v>0</v>
      </c>
      <c r="X30" s="265">
        <v>0</v>
      </c>
      <c r="Y30" s="265">
        <v>0</v>
      </c>
      <c r="Z30" s="265">
        <v>0</v>
      </c>
      <c r="AA30" s="265">
        <v>0</v>
      </c>
      <c r="AB30" s="265">
        <v>0</v>
      </c>
      <c r="AC30" s="265">
        <v>0</v>
      </c>
      <c r="AD30" s="265">
        <v>0</v>
      </c>
      <c r="AE30" s="265">
        <v>0</v>
      </c>
      <c r="AF30" s="265">
        <v>0</v>
      </c>
      <c r="AG30" s="265">
        <v>0</v>
      </c>
      <c r="AH30" s="265">
        <v>0</v>
      </c>
      <c r="AI30" s="265">
        <v>-6636936.3909294829</v>
      </c>
      <c r="AJ30" s="265">
        <v>-8119236.7793633901</v>
      </c>
      <c r="AK30" s="265">
        <v>-9497090.9495392907</v>
      </c>
      <c r="AL30" s="265">
        <v>-11166136.458812095</v>
      </c>
      <c r="AM30" s="265">
        <v>-12750789.216342272</v>
      </c>
      <c r="AN30" s="265">
        <v>-7343162.8158064261</v>
      </c>
      <c r="AO30" s="265">
        <v>-16776815.566879507</v>
      </c>
      <c r="AP30" s="265">
        <v>-19125675.961803015</v>
      </c>
      <c r="AQ30" s="265">
        <v>-18506598.13323155</v>
      </c>
      <c r="AR30" s="265">
        <v>-23408519.661091328</v>
      </c>
      <c r="AS30" s="265">
        <v>-25525600.816683177</v>
      </c>
      <c r="AT30" s="265">
        <v>-24936645.370274261</v>
      </c>
      <c r="AU30" s="265">
        <v>-25858294.167116653</v>
      </c>
      <c r="AV30" s="265">
        <v>-30975933.901253954</v>
      </c>
      <c r="AW30" s="265">
        <v>-30263124.348466717</v>
      </c>
      <c r="AX30" s="265">
        <v>-33267093.935868137</v>
      </c>
      <c r="AY30" s="265">
        <v>-35816527.841947116</v>
      </c>
      <c r="AZ30" s="265">
        <v>-38537796.388644539</v>
      </c>
      <c r="BA30" s="265">
        <v>-43064275.498014808</v>
      </c>
      <c r="BB30" s="265">
        <v>-40327029.157198876</v>
      </c>
      <c r="BC30" s="265">
        <v>-41096264.915584609</v>
      </c>
      <c r="BD30" s="265">
        <v>-46996879.508074529</v>
      </c>
      <c r="BE30" s="265">
        <v>-62782211.77142711</v>
      </c>
      <c r="BF30" s="265">
        <v>-71270101.809181601</v>
      </c>
      <c r="BG30" s="265">
        <v>-81636263.04460977</v>
      </c>
      <c r="BH30" s="265">
        <v>-94433820.314932212</v>
      </c>
    </row>
    <row r="31" spans="2:60" x14ac:dyDescent="0.2">
      <c r="B31" s="306"/>
      <c r="C31" s="120"/>
      <c r="D31" s="143" t="s">
        <v>165</v>
      </c>
      <c r="E31" s="264">
        <f t="shared" si="1"/>
        <v>-803030302.94716668</v>
      </c>
      <c r="F31" s="266">
        <f>SUM(F26:F30)</f>
        <v>0</v>
      </c>
      <c r="G31" s="266">
        <f t="shared" ref="G31:BH31" si="5">SUM(G26:G30)</f>
        <v>0</v>
      </c>
      <c r="H31" s="266">
        <f t="shared" si="5"/>
        <v>0</v>
      </c>
      <c r="I31" s="266">
        <f t="shared" si="5"/>
        <v>0</v>
      </c>
      <c r="J31" s="266">
        <f t="shared" si="5"/>
        <v>0</v>
      </c>
      <c r="K31" s="266">
        <f t="shared" si="5"/>
        <v>0</v>
      </c>
      <c r="L31" s="266">
        <f t="shared" si="5"/>
        <v>0</v>
      </c>
      <c r="M31" s="266">
        <f t="shared" si="5"/>
        <v>0</v>
      </c>
      <c r="N31" s="266">
        <f t="shared" si="5"/>
        <v>0</v>
      </c>
      <c r="O31" s="266">
        <f t="shared" si="5"/>
        <v>0</v>
      </c>
      <c r="P31" s="266">
        <f t="shared" si="5"/>
        <v>0</v>
      </c>
      <c r="Q31" s="266">
        <f t="shared" si="5"/>
        <v>0</v>
      </c>
      <c r="R31" s="266">
        <f t="shared" si="5"/>
        <v>0</v>
      </c>
      <c r="S31" s="266">
        <f t="shared" si="5"/>
        <v>0</v>
      </c>
      <c r="T31" s="266">
        <f t="shared" si="5"/>
        <v>0</v>
      </c>
      <c r="U31" s="266">
        <f t="shared" si="5"/>
        <v>0</v>
      </c>
      <c r="V31" s="266">
        <f t="shared" si="5"/>
        <v>0</v>
      </c>
      <c r="W31" s="266">
        <f t="shared" si="5"/>
        <v>0</v>
      </c>
      <c r="X31" s="266">
        <f t="shared" si="5"/>
        <v>0</v>
      </c>
      <c r="Y31" s="266">
        <f t="shared" si="5"/>
        <v>0</v>
      </c>
      <c r="Z31" s="266">
        <f t="shared" si="5"/>
        <v>0</v>
      </c>
      <c r="AA31" s="266">
        <f t="shared" si="5"/>
        <v>0</v>
      </c>
      <c r="AB31" s="266">
        <f t="shared" si="5"/>
        <v>0</v>
      </c>
      <c r="AC31" s="266">
        <f t="shared" si="5"/>
        <v>0</v>
      </c>
      <c r="AD31" s="266">
        <f t="shared" si="5"/>
        <v>0</v>
      </c>
      <c r="AE31" s="266">
        <f t="shared" si="5"/>
        <v>0</v>
      </c>
      <c r="AF31" s="266">
        <f t="shared" si="5"/>
        <v>0</v>
      </c>
      <c r="AG31" s="266">
        <f t="shared" si="5"/>
        <v>0</v>
      </c>
      <c r="AH31" s="266">
        <f t="shared" si="5"/>
        <v>0</v>
      </c>
      <c r="AI31" s="266">
        <f t="shared" si="5"/>
        <v>-9985349.3234493397</v>
      </c>
      <c r="AJ31" s="266">
        <f t="shared" si="5"/>
        <v>-11562773.574881596</v>
      </c>
      <c r="AK31" s="266">
        <f t="shared" si="5"/>
        <v>-13044900.277270384</v>
      </c>
      <c r="AL31" s="266">
        <f t="shared" si="5"/>
        <v>-14797872.458812095</v>
      </c>
      <c r="AM31" s="266">
        <f t="shared" si="5"/>
        <v>-17169487.66634227</v>
      </c>
      <c r="AN31" s="266">
        <f t="shared" si="5"/>
        <v>-10783807.915806428</v>
      </c>
      <c r="AO31" s="266">
        <f t="shared" si="5"/>
        <v>-15331331.256879507</v>
      </c>
      <c r="AP31" s="266">
        <f t="shared" si="5"/>
        <v>-15758467.781803012</v>
      </c>
      <c r="AQ31" s="266">
        <f t="shared" si="5"/>
        <v>-13214608.08323155</v>
      </c>
      <c r="AR31" s="266">
        <f t="shared" si="5"/>
        <v>-17931599.241091333</v>
      </c>
      <c r="AS31" s="266">
        <f t="shared" si="5"/>
        <v>-22759854.334866889</v>
      </c>
      <c r="AT31" s="266">
        <f t="shared" si="5"/>
        <v>-18233558.32502431</v>
      </c>
      <c r="AU31" s="266">
        <f t="shared" si="5"/>
        <v>-25918965.540384263</v>
      </c>
      <c r="AV31" s="266">
        <f t="shared" si="5"/>
        <v>-27726030.751253955</v>
      </c>
      <c r="AW31" s="266">
        <f t="shared" si="5"/>
        <v>-27929937.648466714</v>
      </c>
      <c r="AX31" s="266">
        <f t="shared" si="5"/>
        <v>-32098767.70586814</v>
      </c>
      <c r="AY31" s="266">
        <f t="shared" si="5"/>
        <v>-33477790.652078219</v>
      </c>
      <c r="AZ31" s="266">
        <f t="shared" si="5"/>
        <v>-38013921.311959125</v>
      </c>
      <c r="BA31" s="266">
        <f t="shared" si="5"/>
        <v>-39939719.170510046</v>
      </c>
      <c r="BB31" s="266">
        <f t="shared" si="5"/>
        <v>-36845562.246959478</v>
      </c>
      <c r="BC31" s="266">
        <f t="shared" si="5"/>
        <v>-39246219.359262519</v>
      </c>
      <c r="BD31" s="266">
        <f t="shared" si="5"/>
        <v>-34930211.998316348</v>
      </c>
      <c r="BE31" s="266">
        <f t="shared" si="5"/>
        <v>-58909646.978185713</v>
      </c>
      <c r="BF31" s="266">
        <f t="shared" si="5"/>
        <v>-68484837.994346812</v>
      </c>
      <c r="BG31" s="266">
        <f t="shared" si="5"/>
        <v>-73977672.305422097</v>
      </c>
      <c r="BH31" s="266">
        <f t="shared" si="5"/>
        <v>-84957409.044694483</v>
      </c>
    </row>
    <row r="32" spans="2:60" ht="31.5" x14ac:dyDescent="0.2">
      <c r="B32" s="306"/>
      <c r="C32" s="34"/>
      <c r="D32" s="50" t="s">
        <v>204</v>
      </c>
      <c r="E32" s="264">
        <f t="shared" si="1"/>
        <v>997376310.13886595</v>
      </c>
      <c r="F32" s="266">
        <f>F16+F23-F31</f>
        <v>0</v>
      </c>
      <c r="G32" s="266">
        <f t="shared" ref="G32:BH32" si="6">G16+G23-G31</f>
        <v>0</v>
      </c>
      <c r="H32" s="266">
        <f t="shared" si="6"/>
        <v>0</v>
      </c>
      <c r="I32" s="266">
        <f t="shared" si="6"/>
        <v>0</v>
      </c>
      <c r="J32" s="266">
        <f t="shared" si="6"/>
        <v>0</v>
      </c>
      <c r="K32" s="266">
        <f t="shared" si="6"/>
        <v>0</v>
      </c>
      <c r="L32" s="266">
        <f t="shared" si="6"/>
        <v>0</v>
      </c>
      <c r="M32" s="266">
        <f t="shared" si="6"/>
        <v>0</v>
      </c>
      <c r="N32" s="266">
        <f t="shared" si="6"/>
        <v>0</v>
      </c>
      <c r="O32" s="266">
        <f t="shared" si="6"/>
        <v>0</v>
      </c>
      <c r="P32" s="266">
        <f t="shared" si="6"/>
        <v>0</v>
      </c>
      <c r="Q32" s="266">
        <f t="shared" si="6"/>
        <v>0</v>
      </c>
      <c r="R32" s="266">
        <f t="shared" si="6"/>
        <v>0</v>
      </c>
      <c r="S32" s="266">
        <f t="shared" si="6"/>
        <v>0</v>
      </c>
      <c r="T32" s="266">
        <f t="shared" si="6"/>
        <v>0</v>
      </c>
      <c r="U32" s="266">
        <f t="shared" si="6"/>
        <v>0</v>
      </c>
      <c r="V32" s="266">
        <f t="shared" si="6"/>
        <v>0</v>
      </c>
      <c r="W32" s="266">
        <f t="shared" si="6"/>
        <v>0</v>
      </c>
      <c r="X32" s="266">
        <f t="shared" si="6"/>
        <v>0</v>
      </c>
      <c r="Y32" s="266">
        <f t="shared" si="6"/>
        <v>0</v>
      </c>
      <c r="Z32" s="266">
        <f t="shared" si="6"/>
        <v>0</v>
      </c>
      <c r="AA32" s="266">
        <f t="shared" si="6"/>
        <v>0</v>
      </c>
      <c r="AB32" s="266">
        <f t="shared" si="6"/>
        <v>0</v>
      </c>
      <c r="AC32" s="266">
        <f t="shared" si="6"/>
        <v>0</v>
      </c>
      <c r="AD32" s="266">
        <f t="shared" si="6"/>
        <v>0</v>
      </c>
      <c r="AE32" s="266">
        <f t="shared" si="6"/>
        <v>0</v>
      </c>
      <c r="AF32" s="266">
        <f t="shared" si="6"/>
        <v>0</v>
      </c>
      <c r="AG32" s="266">
        <f t="shared" si="6"/>
        <v>0</v>
      </c>
      <c r="AH32" s="266">
        <f t="shared" si="6"/>
        <v>0</v>
      </c>
      <c r="AI32" s="266">
        <f t="shared" si="6"/>
        <v>75571983.199578077</v>
      </c>
      <c r="AJ32" s="266">
        <f t="shared" si="6"/>
        <v>16085824.311016863</v>
      </c>
      <c r="AK32" s="266">
        <f t="shared" si="6"/>
        <v>13254746.904732816</v>
      </c>
      <c r="AL32" s="266">
        <f t="shared" si="6"/>
        <v>15566716.483153852</v>
      </c>
      <c r="AM32" s="266">
        <f t="shared" si="6"/>
        <v>17817242.020005547</v>
      </c>
      <c r="AN32" s="266">
        <f t="shared" si="6"/>
        <v>13001761.613631189</v>
      </c>
      <c r="AO32" s="266">
        <f t="shared" si="6"/>
        <v>15681271.004718861</v>
      </c>
      <c r="AP32" s="266">
        <f t="shared" si="6"/>
        <v>20753860.018728241</v>
      </c>
      <c r="AQ32" s="266">
        <f t="shared" si="6"/>
        <v>21007293.132553555</v>
      </c>
      <c r="AR32" s="266">
        <f t="shared" si="6"/>
        <v>19656168.512375996</v>
      </c>
      <c r="AS32" s="266">
        <f t="shared" si="6"/>
        <v>25252532.470922083</v>
      </c>
      <c r="AT32" s="266">
        <f t="shared" si="6"/>
        <v>18084719.591786344</v>
      </c>
      <c r="AU32" s="266">
        <f t="shared" si="6"/>
        <v>29307092.451602776</v>
      </c>
      <c r="AV32" s="266">
        <f t="shared" si="6"/>
        <v>30597805.657857738</v>
      </c>
      <c r="AW32" s="266">
        <f t="shared" si="6"/>
        <v>31032841.394072976</v>
      </c>
      <c r="AX32" s="266">
        <f t="shared" si="6"/>
        <v>31951793.533568066</v>
      </c>
      <c r="AY32" s="266">
        <f t="shared" si="6"/>
        <v>35952589.982936062</v>
      </c>
      <c r="AZ32" s="266">
        <f t="shared" si="6"/>
        <v>44251528.801830009</v>
      </c>
      <c r="BA32" s="266">
        <f t="shared" si="6"/>
        <v>43161087.866842948</v>
      </c>
      <c r="BB32" s="266">
        <f t="shared" si="6"/>
        <v>43683592.176062122</v>
      </c>
      <c r="BC32" s="266">
        <f t="shared" si="6"/>
        <v>44580581.003328629</v>
      </c>
      <c r="BD32" s="266">
        <f t="shared" si="6"/>
        <v>38678044.707954593</v>
      </c>
      <c r="BE32" s="266">
        <f t="shared" si="6"/>
        <v>79617957.23244153</v>
      </c>
      <c r="BF32" s="266">
        <f t="shared" si="6"/>
        <v>81207451.146950811</v>
      </c>
      <c r="BG32" s="266">
        <f t="shared" si="6"/>
        <v>141879492.41389832</v>
      </c>
      <c r="BH32" s="266">
        <f t="shared" si="6"/>
        <v>49740332.506315827</v>
      </c>
    </row>
    <row r="33" spans="2:60" ht="14.25" customHeight="1" x14ac:dyDescent="0.2">
      <c r="B33" s="307"/>
      <c r="C33" s="34" t="s">
        <v>502</v>
      </c>
      <c r="D33" s="323" t="s">
        <v>444</v>
      </c>
      <c r="E33" s="264"/>
      <c r="F33" s="266"/>
      <c r="G33" s="264">
        <f t="shared" ref="G33:AL33" si="7">F24+F33-F31</f>
        <v>0</v>
      </c>
      <c r="H33" s="264">
        <f t="shared" si="7"/>
        <v>0</v>
      </c>
      <c r="I33" s="264">
        <f t="shared" si="7"/>
        <v>0</v>
      </c>
      <c r="J33" s="264">
        <f t="shared" si="7"/>
        <v>0</v>
      </c>
      <c r="K33" s="264">
        <f t="shared" si="7"/>
        <v>0</v>
      </c>
      <c r="L33" s="264">
        <f t="shared" si="7"/>
        <v>0</v>
      </c>
      <c r="M33" s="264">
        <f t="shared" si="7"/>
        <v>0</v>
      </c>
      <c r="N33" s="264">
        <f t="shared" si="7"/>
        <v>0</v>
      </c>
      <c r="O33" s="264">
        <f t="shared" si="7"/>
        <v>0</v>
      </c>
      <c r="P33" s="264">
        <f t="shared" si="7"/>
        <v>0</v>
      </c>
      <c r="Q33" s="264">
        <f t="shared" si="7"/>
        <v>0</v>
      </c>
      <c r="R33" s="264">
        <f t="shared" si="7"/>
        <v>0</v>
      </c>
      <c r="S33" s="264">
        <f t="shared" si="7"/>
        <v>0</v>
      </c>
      <c r="T33" s="264">
        <f t="shared" si="7"/>
        <v>0</v>
      </c>
      <c r="U33" s="264">
        <f t="shared" si="7"/>
        <v>0</v>
      </c>
      <c r="V33" s="264">
        <f t="shared" si="7"/>
        <v>0</v>
      </c>
      <c r="W33" s="264">
        <f t="shared" si="7"/>
        <v>0</v>
      </c>
      <c r="X33" s="264">
        <f t="shared" si="7"/>
        <v>0</v>
      </c>
      <c r="Y33" s="264">
        <f t="shared" si="7"/>
        <v>0</v>
      </c>
      <c r="Z33" s="264">
        <f t="shared" si="7"/>
        <v>0</v>
      </c>
      <c r="AA33" s="264">
        <f t="shared" si="7"/>
        <v>0</v>
      </c>
      <c r="AB33" s="264">
        <f t="shared" si="7"/>
        <v>0</v>
      </c>
      <c r="AC33" s="264">
        <f t="shared" si="7"/>
        <v>0</v>
      </c>
      <c r="AD33" s="264">
        <f t="shared" si="7"/>
        <v>0</v>
      </c>
      <c r="AE33" s="264">
        <f t="shared" si="7"/>
        <v>0</v>
      </c>
      <c r="AF33" s="264">
        <f t="shared" si="7"/>
        <v>0</v>
      </c>
      <c r="AG33" s="264">
        <f t="shared" si="7"/>
        <v>0</v>
      </c>
      <c r="AH33" s="264">
        <f t="shared" si="7"/>
        <v>0</v>
      </c>
      <c r="AI33" s="264">
        <f t="shared" si="7"/>
        <v>0</v>
      </c>
      <c r="AJ33" s="264">
        <f t="shared" si="7"/>
        <v>75571983.199578077</v>
      </c>
      <c r="AK33" s="264">
        <f t="shared" si="7"/>
        <v>91657807.510594949</v>
      </c>
      <c r="AL33" s="264">
        <f t="shared" si="7"/>
        <v>104912554.41532776</v>
      </c>
      <c r="AM33" s="264">
        <f t="shared" ref="AM33:BH33" si="8">AL24+AL33-AL31</f>
        <v>120479270.89848161</v>
      </c>
      <c r="AN33" s="264">
        <f t="shared" si="8"/>
        <v>138296512.91848716</v>
      </c>
      <c r="AO33" s="264">
        <f t="shared" si="8"/>
        <v>151298274.53211832</v>
      </c>
      <c r="AP33" s="264">
        <f t="shared" si="8"/>
        <v>166979545.53683719</v>
      </c>
      <c r="AQ33" s="264">
        <f t="shared" si="8"/>
        <v>187733405.55556542</v>
      </c>
      <c r="AR33" s="264">
        <f t="shared" si="8"/>
        <v>208740698.68811896</v>
      </c>
      <c r="AS33" s="264">
        <f t="shared" si="8"/>
        <v>228396867.20049497</v>
      </c>
      <c r="AT33" s="264">
        <f t="shared" si="8"/>
        <v>253649399.67141706</v>
      </c>
      <c r="AU33" s="264">
        <f t="shared" si="8"/>
        <v>271734119.26320344</v>
      </c>
      <c r="AV33" s="264">
        <f t="shared" si="8"/>
        <v>301041211.7148062</v>
      </c>
      <c r="AW33" s="264">
        <f t="shared" si="8"/>
        <v>331639017.37266397</v>
      </c>
      <c r="AX33" s="264">
        <f t="shared" si="8"/>
        <v>362671858.76673692</v>
      </c>
      <c r="AY33" s="264">
        <f t="shared" si="8"/>
        <v>394623652.30030495</v>
      </c>
      <c r="AZ33" s="264">
        <f t="shared" si="8"/>
        <v>430576242.28324103</v>
      </c>
      <c r="BA33" s="264">
        <f t="shared" si="8"/>
        <v>474827771.08507109</v>
      </c>
      <c r="BB33" s="264">
        <f t="shared" si="8"/>
        <v>517988858.95191401</v>
      </c>
      <c r="BC33" s="264">
        <f t="shared" si="8"/>
        <v>561672451.12797618</v>
      </c>
      <c r="BD33" s="264">
        <f t="shared" si="8"/>
        <v>606253032.13130474</v>
      </c>
      <c r="BE33" s="264">
        <f t="shared" si="8"/>
        <v>644931076.83925939</v>
      </c>
      <c r="BF33" s="264">
        <f t="shared" si="8"/>
        <v>724549034.07170081</v>
      </c>
      <c r="BG33" s="264">
        <f t="shared" si="8"/>
        <v>805756485.21865165</v>
      </c>
      <c r="BH33" s="264">
        <f t="shared" si="8"/>
        <v>947635977.63255</v>
      </c>
    </row>
    <row r="34" spans="2:60" ht="14.25" customHeight="1" x14ac:dyDescent="0.2">
      <c r="B34" s="307"/>
      <c r="C34" s="34" t="s">
        <v>502</v>
      </c>
      <c r="D34" s="323" t="s">
        <v>445</v>
      </c>
      <c r="E34" s="264"/>
      <c r="F34" s="393" t="s">
        <v>564</v>
      </c>
      <c r="G34" s="393" t="s">
        <v>564</v>
      </c>
      <c r="H34" s="393" t="s">
        <v>564</v>
      </c>
      <c r="I34" s="393" t="s">
        <v>564</v>
      </c>
      <c r="J34" s="393" t="s">
        <v>564</v>
      </c>
      <c r="K34" s="393" t="s">
        <v>564</v>
      </c>
      <c r="L34" s="393" t="s">
        <v>564</v>
      </c>
      <c r="M34" s="393" t="s">
        <v>564</v>
      </c>
      <c r="N34" s="393" t="s">
        <v>564</v>
      </c>
      <c r="O34" s="393" t="s">
        <v>564</v>
      </c>
      <c r="P34" s="393" t="s">
        <v>564</v>
      </c>
      <c r="Q34" s="393" t="s">
        <v>564</v>
      </c>
      <c r="R34" s="393" t="s">
        <v>564</v>
      </c>
      <c r="S34" s="393" t="s">
        <v>564</v>
      </c>
      <c r="T34" s="393" t="s">
        <v>564</v>
      </c>
      <c r="U34" s="393" t="s">
        <v>564</v>
      </c>
      <c r="V34" s="393" t="s">
        <v>564</v>
      </c>
      <c r="W34" s="393" t="s">
        <v>564</v>
      </c>
      <c r="X34" s="393" t="s">
        <v>564</v>
      </c>
      <c r="Y34" s="393" t="s">
        <v>564</v>
      </c>
      <c r="Z34" s="393" t="s">
        <v>564</v>
      </c>
      <c r="AA34" s="393" t="s">
        <v>564</v>
      </c>
      <c r="AB34" s="393" t="s">
        <v>564</v>
      </c>
      <c r="AC34" s="393" t="s">
        <v>564</v>
      </c>
      <c r="AD34" s="393" t="s">
        <v>564</v>
      </c>
      <c r="AE34" s="393" t="s">
        <v>564</v>
      </c>
      <c r="AF34" s="393" t="s">
        <v>564</v>
      </c>
      <c r="AG34" s="393" t="s">
        <v>564</v>
      </c>
      <c r="AH34" s="393" t="s">
        <v>564</v>
      </c>
      <c r="AI34" s="393" t="s">
        <v>564</v>
      </c>
      <c r="AJ34" s="393">
        <v>0.10743712730048774</v>
      </c>
      <c r="AK34" s="393">
        <v>0.10361464241266626</v>
      </c>
      <c r="AL34" s="393">
        <v>0.10643279558905411</v>
      </c>
      <c r="AM34" s="393">
        <v>0.10583388429604922</v>
      </c>
      <c r="AN34" s="393">
        <v>0.10619447534638177</v>
      </c>
      <c r="AO34" s="393">
        <v>0.1108857032161199</v>
      </c>
      <c r="AP34" s="393">
        <v>0.11453903470819853</v>
      </c>
      <c r="AQ34" s="393">
        <v>9.8579142473149015E-2</v>
      </c>
      <c r="AR34" s="393">
        <v>0.11214161784552694</v>
      </c>
      <c r="AS34" s="393">
        <v>0.11175985524475643</v>
      </c>
      <c r="AT34" s="393">
        <v>9.8311470094460035E-2</v>
      </c>
      <c r="AU34" s="393">
        <v>9.5160277396266701E-2</v>
      </c>
      <c r="AV34" s="393">
        <v>0.10289599129902272</v>
      </c>
      <c r="AW34" s="393">
        <v>9.125320834749652E-2</v>
      </c>
      <c r="AX34" s="393">
        <v>9.1727806091690317E-2</v>
      </c>
      <c r="AY34" s="393">
        <v>9.0761229422434808E-2</v>
      </c>
      <c r="AZ34" s="393">
        <v>8.9502839692891523E-2</v>
      </c>
      <c r="BA34" s="393">
        <v>9.0694517297513613E-2</v>
      </c>
      <c r="BB34" s="393">
        <v>7.7853082089054199E-2</v>
      </c>
      <c r="BC34" s="393">
        <v>7.3167670646928168E-2</v>
      </c>
      <c r="BD34" s="393">
        <v>7.7520238278817807E-2</v>
      </c>
      <c r="BE34" s="393">
        <v>9.7347164722029297E-2</v>
      </c>
      <c r="BF34" s="393">
        <v>9.836477375267437E-2</v>
      </c>
      <c r="BG34" s="393">
        <v>0.10131629660102182</v>
      </c>
      <c r="BH34" s="393">
        <v>9.9651999864814489E-2</v>
      </c>
    </row>
    <row r="35" spans="2:60" ht="29.25" customHeight="1" x14ac:dyDescent="0.2"/>
    <row r="36" spans="2:60" ht="15.75" x14ac:dyDescent="0.25">
      <c r="B36" s="348" t="s">
        <v>221</v>
      </c>
      <c r="C36" s="349"/>
    </row>
    <row r="37" spans="2:60" x14ac:dyDescent="0.2">
      <c r="B37" s="350"/>
      <c r="C37" s="351"/>
    </row>
    <row r="38" spans="2:60" x14ac:dyDescent="0.2">
      <c r="B38" s="86" t="s">
        <v>136</v>
      </c>
      <c r="C38" s="121">
        <v>25934</v>
      </c>
    </row>
    <row r="39" spans="2:60" ht="25.5" x14ac:dyDescent="0.2">
      <c r="B39" s="86" t="s">
        <v>166</v>
      </c>
      <c r="C39" s="414">
        <f>E11</f>
        <v>20350548.617975153</v>
      </c>
    </row>
  </sheetData>
  <mergeCells count="1">
    <mergeCell ref="F7:BH7"/>
  </mergeCells>
  <pageMargins left="0.75" right="0.75" top="1" bottom="1" header="0.5" footer="0.5"/>
  <pageSetup paperSize="9" scale="3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9999"/>
  </sheetPr>
  <dimension ref="B1:E34"/>
  <sheetViews>
    <sheetView zoomScaleNormal="100" workbookViewId="0"/>
  </sheetViews>
  <sheetFormatPr defaultColWidth="9.42578125" defaultRowHeight="12.75" x14ac:dyDescent="0.2"/>
  <cols>
    <col min="1" max="1" width="12.42578125" style="28" customWidth="1"/>
    <col min="2" max="2" width="21" style="28" customWidth="1"/>
    <col min="3" max="3" width="123" style="28" customWidth="1"/>
    <col min="4" max="4" width="15" style="28" bestFit="1" customWidth="1"/>
    <col min="5" max="5" width="22" style="28" bestFit="1" customWidth="1"/>
    <col min="6" max="6" width="9.42578125" style="28" customWidth="1"/>
    <col min="7" max="7" width="25.42578125" style="28" customWidth="1"/>
    <col min="8" max="16384" width="9.42578125" style="28"/>
  </cols>
  <sheetData>
    <row r="1" spans="2:5" ht="20.25" x14ac:dyDescent="0.3">
      <c r="B1" s="566" t="s">
        <v>199</v>
      </c>
      <c r="C1" s="566"/>
      <c r="D1" s="15"/>
      <c r="E1" s="15"/>
    </row>
    <row r="2" spans="2:5" ht="20.25" x14ac:dyDescent="0.3">
      <c r="B2" s="45" t="str">
        <f>Tradingname</f>
        <v>APT PARMELIA PTY LTD</v>
      </c>
      <c r="C2" s="46"/>
      <c r="D2" s="29"/>
      <c r="E2" s="29"/>
    </row>
    <row r="3" spans="2:5" ht="15.75" customHeight="1" x14ac:dyDescent="0.45">
      <c r="B3" s="47" t="s">
        <v>239</v>
      </c>
      <c r="C3" s="48" t="str">
        <f>TEXT(Yearstart,"dd/mm/yyyy")&amp;" to "&amp;TEXT(Yearending,"dd/mm/yyyy")</f>
        <v>01/07/2024 to 30/06/2025</v>
      </c>
      <c r="E3" s="41"/>
    </row>
    <row r="4" spans="2:5" ht="20.25" x14ac:dyDescent="0.3">
      <c r="B4" s="14"/>
    </row>
    <row r="5" spans="2:5" ht="15.75" x14ac:dyDescent="0.25">
      <c r="B5" s="32" t="s">
        <v>225</v>
      </c>
      <c r="C5" s="30"/>
      <c r="D5" s="30"/>
      <c r="E5" s="30"/>
    </row>
    <row r="6" spans="2:5" ht="15.75" x14ac:dyDescent="0.25">
      <c r="B6" s="32"/>
      <c r="C6" s="30"/>
      <c r="D6" s="30"/>
      <c r="E6" s="30"/>
    </row>
    <row r="7" spans="2:5" ht="25.5" x14ac:dyDescent="0.2">
      <c r="B7" s="101" t="s">
        <v>222</v>
      </c>
      <c r="C7" s="101" t="s">
        <v>172</v>
      </c>
      <c r="D7" s="101" t="s">
        <v>173</v>
      </c>
      <c r="E7" s="101" t="s">
        <v>209</v>
      </c>
    </row>
    <row r="8" spans="2:5" x14ac:dyDescent="0.2">
      <c r="B8" s="372" t="s">
        <v>603</v>
      </c>
      <c r="C8" s="371" t="s">
        <v>709</v>
      </c>
      <c r="D8" s="515" t="s">
        <v>596</v>
      </c>
      <c r="E8" s="295">
        <v>4156710.4299999997</v>
      </c>
    </row>
    <row r="9" spans="2:5" x14ac:dyDescent="0.2">
      <c r="B9" s="372" t="s">
        <v>603</v>
      </c>
      <c r="C9" s="371" t="s">
        <v>708</v>
      </c>
      <c r="D9" s="515" t="s">
        <v>597</v>
      </c>
      <c r="E9" s="295">
        <v>4648698.3599999994</v>
      </c>
    </row>
    <row r="10" spans="2:5" x14ac:dyDescent="0.2">
      <c r="B10" s="372" t="s">
        <v>603</v>
      </c>
      <c r="C10" s="371" t="s">
        <v>707</v>
      </c>
      <c r="D10" s="515" t="s">
        <v>598</v>
      </c>
      <c r="E10" s="295">
        <v>7277049.5099999998</v>
      </c>
    </row>
    <row r="11" spans="2:5" x14ac:dyDescent="0.2">
      <c r="B11" s="372" t="s">
        <v>603</v>
      </c>
      <c r="C11" s="371" t="s">
        <v>711</v>
      </c>
      <c r="D11" s="515" t="s">
        <v>599</v>
      </c>
      <c r="E11" s="295">
        <v>3221575.74</v>
      </c>
    </row>
    <row r="12" spans="2:5" x14ac:dyDescent="0.2">
      <c r="B12" s="372" t="s">
        <v>603</v>
      </c>
      <c r="C12" s="371" t="s">
        <v>705</v>
      </c>
      <c r="D12" s="515" t="s">
        <v>600</v>
      </c>
      <c r="E12" s="295">
        <v>3149392.58</v>
      </c>
    </row>
    <row r="13" spans="2:5" x14ac:dyDescent="0.2">
      <c r="B13" s="372" t="s">
        <v>603</v>
      </c>
      <c r="C13" s="371" t="s">
        <v>710</v>
      </c>
      <c r="D13" s="515" t="s">
        <v>595</v>
      </c>
      <c r="E13" s="295">
        <v>5854237.2300000004</v>
      </c>
    </row>
    <row r="14" spans="2:5" x14ac:dyDescent="0.2">
      <c r="B14" s="372" t="s">
        <v>603</v>
      </c>
      <c r="C14" s="371" t="s">
        <v>706</v>
      </c>
      <c r="D14" s="515" t="s">
        <v>593</v>
      </c>
      <c r="E14" s="295">
        <v>6255104.9999999991</v>
      </c>
    </row>
    <row r="15" spans="2:5" x14ac:dyDescent="0.2">
      <c r="B15" s="372" t="s">
        <v>603</v>
      </c>
      <c r="C15" s="371" t="s">
        <v>705</v>
      </c>
      <c r="D15" s="515" t="s">
        <v>590</v>
      </c>
      <c r="E15" s="295">
        <v>4131812.2799999993</v>
      </c>
    </row>
    <row r="16" spans="2:5" x14ac:dyDescent="0.2">
      <c r="B16" s="372" t="s">
        <v>603</v>
      </c>
      <c r="C16" s="371" t="s">
        <v>705</v>
      </c>
      <c r="D16" s="515" t="s">
        <v>601</v>
      </c>
      <c r="E16" s="295">
        <v>3360699.59</v>
      </c>
    </row>
    <row r="17" spans="2:5" x14ac:dyDescent="0.2">
      <c r="B17" s="372" t="s">
        <v>603</v>
      </c>
      <c r="C17" s="371" t="s">
        <v>802</v>
      </c>
      <c r="D17" s="515" t="s">
        <v>796</v>
      </c>
      <c r="E17" s="295">
        <v>18581813.497798443</v>
      </c>
    </row>
    <row r="18" spans="2:5" x14ac:dyDescent="0.2">
      <c r="B18" s="372" t="s">
        <v>603</v>
      </c>
      <c r="C18" s="371" t="s">
        <v>815</v>
      </c>
      <c r="D18" s="515" t="s">
        <v>807</v>
      </c>
      <c r="E18" s="295">
        <v>10446618.460000001</v>
      </c>
    </row>
    <row r="19" spans="2:5" x14ac:dyDescent="0.2">
      <c r="B19" s="512" t="s">
        <v>603</v>
      </c>
      <c r="C19" s="513" t="s">
        <v>1714</v>
      </c>
      <c r="D19" s="516" t="s">
        <v>1593</v>
      </c>
      <c r="E19" s="514">
        <v>9275443.379999999</v>
      </c>
    </row>
    <row r="20" spans="2:5" x14ac:dyDescent="0.2">
      <c r="B20" s="512" t="s">
        <v>603</v>
      </c>
      <c r="C20" s="513" t="s">
        <v>2478</v>
      </c>
      <c r="D20" s="517" t="s">
        <v>2477</v>
      </c>
      <c r="E20" s="295">
        <v>5966033.4699999997</v>
      </c>
    </row>
    <row r="21" spans="2:5" x14ac:dyDescent="0.2">
      <c r="B21" s="136"/>
      <c r="C21" s="136"/>
      <c r="D21" s="259"/>
      <c r="E21" s="295"/>
    </row>
    <row r="22" spans="2:5" x14ac:dyDescent="0.2">
      <c r="B22" s="136"/>
      <c r="C22" s="136"/>
      <c r="D22" s="259"/>
      <c r="E22" s="295"/>
    </row>
    <row r="23" spans="2:5" x14ac:dyDescent="0.2">
      <c r="B23" s="136"/>
      <c r="C23" s="136"/>
      <c r="D23" s="259"/>
      <c r="E23" s="295"/>
    </row>
    <row r="24" spans="2:5" x14ac:dyDescent="0.2">
      <c r="B24" s="136"/>
      <c r="C24" s="136"/>
      <c r="D24" s="259"/>
      <c r="E24" s="295"/>
    </row>
    <row r="25" spans="2:5" x14ac:dyDescent="0.2">
      <c r="B25" s="136"/>
      <c r="C25" s="136"/>
      <c r="D25" s="259"/>
      <c r="E25" s="295"/>
    </row>
    <row r="26" spans="2:5" x14ac:dyDescent="0.2">
      <c r="B26" s="136"/>
      <c r="C26" s="136"/>
      <c r="D26" s="259"/>
      <c r="E26" s="295"/>
    </row>
    <row r="27" spans="2:5" x14ac:dyDescent="0.2">
      <c r="B27" s="136"/>
      <c r="C27" s="136"/>
      <c r="D27" s="259"/>
      <c r="E27" s="295"/>
    </row>
    <row r="28" spans="2:5" x14ac:dyDescent="0.2">
      <c r="B28" s="136"/>
      <c r="C28" s="136"/>
      <c r="D28" s="259"/>
      <c r="E28" s="295"/>
    </row>
    <row r="29" spans="2:5" x14ac:dyDescent="0.2">
      <c r="B29" s="136"/>
      <c r="C29" s="136"/>
      <c r="D29" s="259"/>
      <c r="E29" s="295"/>
    </row>
    <row r="30" spans="2:5" x14ac:dyDescent="0.2">
      <c r="B30" s="136"/>
      <c r="C30" s="136"/>
      <c r="D30" s="259"/>
      <c r="E30" s="295"/>
    </row>
    <row r="31" spans="2:5" x14ac:dyDescent="0.2">
      <c r="B31" s="136"/>
      <c r="C31" s="136"/>
      <c r="D31" s="259"/>
      <c r="E31" s="295"/>
    </row>
    <row r="32" spans="2:5" x14ac:dyDescent="0.2">
      <c r="B32" s="136"/>
      <c r="C32" s="136"/>
      <c r="D32" s="259"/>
      <c r="E32" s="295"/>
    </row>
    <row r="33" spans="2:5" x14ac:dyDescent="0.2">
      <c r="B33" s="136"/>
      <c r="C33" s="136"/>
      <c r="D33" s="259"/>
      <c r="E33" s="295"/>
    </row>
    <row r="34" spans="2:5" x14ac:dyDescent="0.2">
      <c r="B34" s="136"/>
      <c r="C34" s="136"/>
      <c r="D34" s="259"/>
      <c r="E34" s="295"/>
    </row>
  </sheetData>
  <mergeCells count="1">
    <mergeCell ref="B1:C1"/>
  </mergeCells>
  <pageMargins left="0.75" right="0.75" top="1" bottom="1" header="0.5" footer="0.5"/>
  <pageSetup paperSize="9" scale="3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E9D9"/>
  </sheetPr>
  <dimension ref="A1"/>
  <sheetViews>
    <sheetView zoomScaleNormal="100" workbookViewId="0"/>
  </sheetViews>
  <sheetFormatPr defaultColWidth="9" defaultRowHeight="12.75" x14ac:dyDescent="0.2"/>
  <cols>
    <col min="1" max="16384" width="9" style="344"/>
  </cols>
  <sheetData/>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9999"/>
    <pageSetUpPr fitToPage="1"/>
  </sheetPr>
  <dimension ref="B1:BJ111"/>
  <sheetViews>
    <sheetView zoomScaleNormal="100" workbookViewId="0"/>
  </sheetViews>
  <sheetFormatPr defaultColWidth="9.42578125" defaultRowHeight="12.75" x14ac:dyDescent="0.2"/>
  <cols>
    <col min="1" max="1" width="11.5703125" style="16" customWidth="1"/>
    <col min="2" max="2" width="24.5703125" style="16" customWidth="1"/>
    <col min="3" max="3" width="35.5703125" style="16" customWidth="1"/>
    <col min="4" max="4" width="18.42578125" style="16" customWidth="1"/>
    <col min="5" max="5" width="24.5703125" style="16" customWidth="1"/>
    <col min="6" max="6" width="10.5703125" style="16" customWidth="1"/>
    <col min="7" max="8" width="9.42578125" style="16"/>
    <col min="9" max="9" width="9.5703125" style="16" customWidth="1"/>
    <col min="10" max="11" width="9.42578125" style="16"/>
    <col min="12" max="12" width="13.42578125" style="16" customWidth="1"/>
    <col min="13" max="13" width="10" style="16" customWidth="1"/>
    <col min="14" max="15" width="9.42578125" style="16"/>
    <col min="16" max="16" width="10.5703125" style="16" customWidth="1"/>
    <col min="17" max="18" width="9.42578125" style="16"/>
    <col min="19" max="19" width="14" style="16" customWidth="1"/>
    <col min="20" max="20" width="10" style="16" customWidth="1"/>
    <col min="21" max="21" width="9.5703125" style="16" customWidth="1"/>
    <col min="22" max="22" width="9.42578125" style="16"/>
    <col min="23" max="23" width="10.42578125" style="16" customWidth="1"/>
    <col min="24" max="25" width="9.42578125" style="16"/>
    <col min="26" max="26" width="9.5703125" style="16" customWidth="1"/>
    <col min="27" max="28" width="9.42578125" style="16"/>
    <col min="29" max="29" width="9.5703125" style="16" customWidth="1"/>
    <col min="30" max="31" width="9.42578125" style="16"/>
    <col min="32" max="32" width="11" style="16" customWidth="1"/>
    <col min="33" max="34" width="9.42578125" style="16"/>
    <col min="35" max="35" width="9.5703125" style="16" customWidth="1"/>
    <col min="36" max="37" width="9.42578125" style="16"/>
    <col min="38" max="38" width="14" style="16" customWidth="1"/>
    <col min="39" max="39" width="10" style="16" customWidth="1"/>
    <col min="40" max="41" width="9.42578125" style="16"/>
    <col min="42" max="42" width="10.42578125" style="16" customWidth="1"/>
    <col min="43" max="44" width="9.42578125" style="16"/>
    <col min="45" max="45" width="10.42578125" style="16" customWidth="1"/>
    <col min="46" max="47" width="9.42578125" style="16"/>
    <col min="48" max="48" width="10.42578125" style="16" customWidth="1"/>
    <col min="49" max="50" width="9.42578125" style="16"/>
    <col min="51" max="51" width="10.42578125" style="16" customWidth="1"/>
    <col min="52" max="53" width="9.42578125" style="16"/>
    <col min="54" max="54" width="10.42578125" style="16" customWidth="1"/>
    <col min="55" max="56" width="9.42578125" style="16"/>
    <col min="57" max="57" width="10.5703125" style="16" customWidth="1"/>
    <col min="58" max="59" width="9.42578125" style="16"/>
    <col min="60" max="60" width="9.5703125" style="16" customWidth="1"/>
    <col min="61" max="16384" width="9.42578125" style="16"/>
  </cols>
  <sheetData>
    <row r="1" spans="2:62" ht="20.25" x14ac:dyDescent="0.3">
      <c r="B1" s="570" t="s">
        <v>200</v>
      </c>
      <c r="C1" s="570"/>
      <c r="D1" s="581"/>
    </row>
    <row r="2" spans="2:62" ht="15" x14ac:dyDescent="0.25">
      <c r="B2" s="335" t="str">
        <f>Tradingname</f>
        <v>APT PARMELIA PTY LTD</v>
      </c>
      <c r="C2" s="336"/>
    </row>
    <row r="3" spans="2:62" ht="15" x14ac:dyDescent="0.25">
      <c r="B3" s="337" t="s">
        <v>239</v>
      </c>
      <c r="C3" s="338" t="str">
        <f>TEXT(Yearstart,"dd/mm/yyyy")&amp;" to "&amp;TEXT(Yearending,"dd/mm/yyyy")</f>
        <v>01/07/2024 to 30/06/2025</v>
      </c>
    </row>
    <row r="4" spans="2:62" x14ac:dyDescent="0.2">
      <c r="B4" s="23"/>
      <c r="C4" s="23"/>
    </row>
    <row r="5" spans="2:62" ht="15.75" x14ac:dyDescent="0.2">
      <c r="B5" s="558" t="s">
        <v>202</v>
      </c>
      <c r="C5" s="558"/>
      <c r="D5" s="558"/>
      <c r="E5" s="191"/>
    </row>
    <row r="7" spans="2:62" s="24" customFormat="1" ht="13.35" customHeight="1" x14ac:dyDescent="0.2">
      <c r="B7" s="588" t="s">
        <v>504</v>
      </c>
      <c r="C7" s="588" t="s">
        <v>32</v>
      </c>
      <c r="D7" s="208"/>
      <c r="E7" s="591" t="s">
        <v>503</v>
      </c>
      <c r="F7" s="594" t="s">
        <v>100</v>
      </c>
      <c r="G7" s="595"/>
      <c r="H7" s="595"/>
      <c r="I7" s="595"/>
      <c r="J7" s="595"/>
      <c r="K7" s="596"/>
      <c r="L7" s="600" t="s">
        <v>101</v>
      </c>
      <c r="M7" s="601"/>
      <c r="N7" s="601"/>
      <c r="O7" s="601"/>
      <c r="P7" s="601"/>
      <c r="Q7" s="601"/>
      <c r="R7" s="602"/>
      <c r="S7" s="582" t="s">
        <v>102</v>
      </c>
      <c r="T7" s="583"/>
      <c r="U7" s="583"/>
      <c r="V7" s="583"/>
      <c r="W7" s="583"/>
      <c r="X7" s="583"/>
      <c r="Y7" s="583"/>
      <c r="Z7" s="583"/>
      <c r="AA7" s="583"/>
      <c r="AB7" s="583"/>
      <c r="AC7" s="583"/>
      <c r="AD7" s="583"/>
      <c r="AE7" s="583"/>
      <c r="AF7" s="583"/>
      <c r="AG7" s="583"/>
      <c r="AH7" s="583"/>
      <c r="AI7" s="583"/>
      <c r="AJ7" s="583"/>
      <c r="AK7" s="584"/>
      <c r="AL7" s="585" t="s">
        <v>103</v>
      </c>
      <c r="AM7" s="586"/>
      <c r="AN7" s="586"/>
      <c r="AO7" s="586"/>
      <c r="AP7" s="586"/>
      <c r="AQ7" s="586"/>
      <c r="AR7" s="586"/>
      <c r="AS7" s="586"/>
      <c r="AT7" s="586"/>
      <c r="AU7" s="586"/>
      <c r="AV7" s="586"/>
      <c r="AW7" s="586"/>
      <c r="AX7" s="586"/>
      <c r="AY7" s="586"/>
      <c r="AZ7" s="586"/>
      <c r="BA7" s="586"/>
      <c r="BB7" s="586"/>
      <c r="BC7" s="586"/>
      <c r="BD7" s="586"/>
      <c r="BE7" s="586"/>
      <c r="BF7" s="586"/>
      <c r="BG7" s="586"/>
      <c r="BH7" s="586"/>
      <c r="BI7" s="586"/>
      <c r="BJ7" s="587"/>
    </row>
    <row r="8" spans="2:62" s="23" customFormat="1" ht="15" x14ac:dyDescent="0.2">
      <c r="B8" s="589"/>
      <c r="C8" s="589"/>
      <c r="D8" s="209"/>
      <c r="E8" s="592"/>
      <c r="F8" s="597"/>
      <c r="G8" s="598"/>
      <c r="H8" s="598"/>
      <c r="I8" s="598"/>
      <c r="J8" s="598"/>
      <c r="K8" s="599"/>
      <c r="L8" s="603"/>
      <c r="M8" s="604"/>
      <c r="N8" s="604"/>
      <c r="O8" s="604"/>
      <c r="P8" s="604"/>
      <c r="Q8" s="604"/>
      <c r="R8" s="604"/>
      <c r="S8" s="212"/>
      <c r="T8" s="583" t="s">
        <v>104</v>
      </c>
      <c r="U8" s="583"/>
      <c r="V8" s="583"/>
      <c r="W8" s="583"/>
      <c r="X8" s="583"/>
      <c r="Y8" s="584"/>
      <c r="Z8" s="609" t="s">
        <v>105</v>
      </c>
      <c r="AA8" s="609"/>
      <c r="AB8" s="609"/>
      <c r="AC8" s="609"/>
      <c r="AD8" s="609"/>
      <c r="AE8" s="610"/>
      <c r="AF8" s="608" t="s">
        <v>106</v>
      </c>
      <c r="AG8" s="609"/>
      <c r="AH8" s="609"/>
      <c r="AI8" s="609"/>
      <c r="AJ8" s="609"/>
      <c r="AK8" s="610"/>
      <c r="AL8" s="213"/>
      <c r="AM8" s="576" t="s">
        <v>107</v>
      </c>
      <c r="AN8" s="577"/>
      <c r="AO8" s="577"/>
      <c r="AP8" s="577"/>
      <c r="AQ8" s="577"/>
      <c r="AR8" s="578"/>
      <c r="AS8" s="576" t="s">
        <v>108</v>
      </c>
      <c r="AT8" s="577"/>
      <c r="AU8" s="577"/>
      <c r="AV8" s="577"/>
      <c r="AW8" s="577"/>
      <c r="AX8" s="578"/>
      <c r="AY8" s="576" t="s">
        <v>109</v>
      </c>
      <c r="AZ8" s="577"/>
      <c r="BA8" s="577"/>
      <c r="BB8" s="577"/>
      <c r="BC8" s="577"/>
      <c r="BD8" s="578"/>
      <c r="BE8" s="576" t="s">
        <v>110</v>
      </c>
      <c r="BF8" s="577"/>
      <c r="BG8" s="577"/>
      <c r="BH8" s="577"/>
      <c r="BI8" s="577"/>
      <c r="BJ8" s="578"/>
    </row>
    <row r="9" spans="2:62" s="23" customFormat="1" ht="36" x14ac:dyDescent="0.2">
      <c r="B9" s="589"/>
      <c r="C9" s="589"/>
      <c r="D9" s="209" t="s">
        <v>21</v>
      </c>
      <c r="E9" s="592"/>
      <c r="F9" s="580" t="s">
        <v>111</v>
      </c>
      <c r="G9" s="580"/>
      <c r="H9" s="580"/>
      <c r="I9" s="579" t="s">
        <v>112</v>
      </c>
      <c r="J9" s="579"/>
      <c r="K9" s="579"/>
      <c r="L9" s="211" t="s">
        <v>113</v>
      </c>
      <c r="M9" s="580" t="s">
        <v>91</v>
      </c>
      <c r="N9" s="580"/>
      <c r="O9" s="580"/>
      <c r="P9" s="579" t="s">
        <v>92</v>
      </c>
      <c r="Q9" s="579"/>
      <c r="R9" s="579"/>
      <c r="S9" s="211" t="s">
        <v>114</v>
      </c>
      <c r="T9" s="580" t="s">
        <v>91</v>
      </c>
      <c r="U9" s="580"/>
      <c r="V9" s="580"/>
      <c r="W9" s="579" t="s">
        <v>92</v>
      </c>
      <c r="X9" s="579"/>
      <c r="Y9" s="579"/>
      <c r="Z9" s="580" t="s">
        <v>91</v>
      </c>
      <c r="AA9" s="580"/>
      <c r="AB9" s="580"/>
      <c r="AC9" s="579" t="s">
        <v>92</v>
      </c>
      <c r="AD9" s="579"/>
      <c r="AE9" s="579"/>
      <c r="AF9" s="580" t="s">
        <v>91</v>
      </c>
      <c r="AG9" s="580"/>
      <c r="AH9" s="580"/>
      <c r="AI9" s="579" t="s">
        <v>92</v>
      </c>
      <c r="AJ9" s="579"/>
      <c r="AK9" s="579"/>
      <c r="AL9" s="211" t="s">
        <v>115</v>
      </c>
      <c r="AM9" s="580" t="s">
        <v>91</v>
      </c>
      <c r="AN9" s="580"/>
      <c r="AO9" s="580"/>
      <c r="AP9" s="579" t="s">
        <v>92</v>
      </c>
      <c r="AQ9" s="579"/>
      <c r="AR9" s="579"/>
      <c r="AS9" s="580" t="s">
        <v>91</v>
      </c>
      <c r="AT9" s="580"/>
      <c r="AU9" s="580"/>
      <c r="AV9" s="579" t="s">
        <v>92</v>
      </c>
      <c r="AW9" s="579"/>
      <c r="AX9" s="579"/>
      <c r="AY9" s="580" t="s">
        <v>91</v>
      </c>
      <c r="AZ9" s="580"/>
      <c r="BA9" s="580"/>
      <c r="BB9" s="579" t="s">
        <v>92</v>
      </c>
      <c r="BC9" s="579"/>
      <c r="BD9" s="579"/>
      <c r="BE9" s="580" t="s">
        <v>91</v>
      </c>
      <c r="BF9" s="580"/>
      <c r="BG9" s="580"/>
      <c r="BH9" s="579" t="s">
        <v>92</v>
      </c>
      <c r="BI9" s="579"/>
      <c r="BJ9" s="579"/>
    </row>
    <row r="10" spans="2:62" s="23" customFormat="1" ht="40.5" customHeight="1" x14ac:dyDescent="0.2">
      <c r="B10" s="590"/>
      <c r="C10" s="590"/>
      <c r="D10" s="210" t="s">
        <v>175</v>
      </c>
      <c r="E10" s="593"/>
      <c r="F10" s="209" t="s">
        <v>505</v>
      </c>
      <c r="G10" s="209" t="s">
        <v>506</v>
      </c>
      <c r="H10" s="209" t="s">
        <v>450</v>
      </c>
      <c r="I10" s="209" t="s">
        <v>505</v>
      </c>
      <c r="J10" s="209" t="s">
        <v>451</v>
      </c>
      <c r="K10" s="209" t="s">
        <v>450</v>
      </c>
      <c r="L10" s="324" t="s">
        <v>507</v>
      </c>
      <c r="M10" s="325" t="s">
        <v>448</v>
      </c>
      <c r="N10" s="325" t="s">
        <v>506</v>
      </c>
      <c r="O10" s="325" t="s">
        <v>450</v>
      </c>
      <c r="P10" s="325" t="s">
        <v>448</v>
      </c>
      <c r="Q10" s="325" t="s">
        <v>451</v>
      </c>
      <c r="R10" s="325" t="s">
        <v>450</v>
      </c>
      <c r="S10" s="326" t="s">
        <v>175</v>
      </c>
      <c r="T10" s="326" t="s">
        <v>448</v>
      </c>
      <c r="U10" s="326" t="s">
        <v>506</v>
      </c>
      <c r="V10" s="326" t="s">
        <v>450</v>
      </c>
      <c r="W10" s="326" t="s">
        <v>448</v>
      </c>
      <c r="X10" s="326" t="s">
        <v>176</v>
      </c>
      <c r="Y10" s="326" t="s">
        <v>450</v>
      </c>
      <c r="Z10" s="326" t="s">
        <v>505</v>
      </c>
      <c r="AA10" s="326" t="s">
        <v>506</v>
      </c>
      <c r="AB10" s="326" t="s">
        <v>450</v>
      </c>
      <c r="AC10" s="326" t="s">
        <v>505</v>
      </c>
      <c r="AD10" s="326" t="s">
        <v>176</v>
      </c>
      <c r="AE10" s="326" t="s">
        <v>450</v>
      </c>
      <c r="AF10" s="326" t="s">
        <v>448</v>
      </c>
      <c r="AG10" s="326" t="s">
        <v>506</v>
      </c>
      <c r="AH10" s="326" t="s">
        <v>450</v>
      </c>
      <c r="AI10" s="326" t="s">
        <v>448</v>
      </c>
      <c r="AJ10" s="326" t="s">
        <v>176</v>
      </c>
      <c r="AK10" s="326" t="s">
        <v>450</v>
      </c>
      <c r="AL10" s="327" t="s">
        <v>175</v>
      </c>
      <c r="AM10" s="327" t="s">
        <v>505</v>
      </c>
      <c r="AN10" s="327" t="s">
        <v>506</v>
      </c>
      <c r="AO10" s="327" t="s">
        <v>450</v>
      </c>
      <c r="AP10" s="327" t="s">
        <v>505</v>
      </c>
      <c r="AQ10" s="327" t="s">
        <v>451</v>
      </c>
      <c r="AR10" s="327" t="s">
        <v>450</v>
      </c>
      <c r="AS10" s="327" t="s">
        <v>448</v>
      </c>
      <c r="AT10" s="327" t="s">
        <v>506</v>
      </c>
      <c r="AU10" s="327" t="s">
        <v>450</v>
      </c>
      <c r="AV10" s="327" t="s">
        <v>448</v>
      </c>
      <c r="AW10" s="327" t="s">
        <v>451</v>
      </c>
      <c r="AX10" s="327" t="s">
        <v>450</v>
      </c>
      <c r="AY10" s="327" t="s">
        <v>448</v>
      </c>
      <c r="AZ10" s="327" t="s">
        <v>506</v>
      </c>
      <c r="BA10" s="327" t="s">
        <v>450</v>
      </c>
      <c r="BB10" s="327" t="s">
        <v>448</v>
      </c>
      <c r="BC10" s="327" t="s">
        <v>451</v>
      </c>
      <c r="BD10" s="327" t="s">
        <v>450</v>
      </c>
      <c r="BE10" s="327" t="s">
        <v>505</v>
      </c>
      <c r="BF10" s="327" t="s">
        <v>506</v>
      </c>
      <c r="BG10" s="327" t="s">
        <v>450</v>
      </c>
      <c r="BH10" s="327" t="s">
        <v>505</v>
      </c>
      <c r="BI10" s="327" t="s">
        <v>176</v>
      </c>
      <c r="BJ10" s="327" t="s">
        <v>450</v>
      </c>
    </row>
    <row r="11" spans="2:62" s="23" customFormat="1" ht="13.35" customHeight="1" x14ac:dyDescent="0.2">
      <c r="B11" s="216"/>
      <c r="C11" s="123" t="s">
        <v>33</v>
      </c>
      <c r="D11" s="122"/>
      <c r="E11" s="122"/>
      <c r="F11" s="605"/>
      <c r="G11" s="606"/>
      <c r="H11" s="606"/>
      <c r="I11" s="606"/>
      <c r="J11" s="606"/>
      <c r="K11" s="607"/>
      <c r="L11" s="328"/>
      <c r="M11" s="328"/>
      <c r="N11" s="328"/>
      <c r="O11" s="328"/>
      <c r="P11" s="328"/>
      <c r="Q11" s="328"/>
      <c r="R11" s="328"/>
      <c r="S11" s="329"/>
      <c r="T11" s="330"/>
      <c r="U11" s="329"/>
      <c r="V11" s="329"/>
      <c r="W11" s="329"/>
      <c r="X11" s="329"/>
      <c r="Y11" s="331"/>
      <c r="Z11" s="330"/>
      <c r="AA11" s="329"/>
      <c r="AB11" s="329"/>
      <c r="AC11" s="329"/>
      <c r="AD11" s="329"/>
      <c r="AE11" s="331"/>
      <c r="AF11" s="330"/>
      <c r="AG11" s="329"/>
      <c r="AH11" s="329"/>
      <c r="AI11" s="329"/>
      <c r="AJ11" s="329"/>
      <c r="AK11" s="331"/>
      <c r="AL11" s="332"/>
      <c r="AM11" s="333"/>
      <c r="AN11" s="332"/>
      <c r="AO11" s="332"/>
      <c r="AP11" s="332"/>
      <c r="AQ11" s="332"/>
      <c r="AR11" s="334"/>
      <c r="AS11" s="333"/>
      <c r="AT11" s="332"/>
      <c r="AU11" s="332"/>
      <c r="AV11" s="332"/>
      <c r="AW11" s="332"/>
      <c r="AX11" s="334"/>
      <c r="AY11" s="333"/>
      <c r="AZ11" s="332"/>
      <c r="BA11" s="332"/>
      <c r="BB11" s="332"/>
      <c r="BC11" s="332"/>
      <c r="BD11" s="334"/>
      <c r="BE11" s="333"/>
      <c r="BF11" s="332"/>
      <c r="BG11" s="332"/>
      <c r="BH11" s="332"/>
      <c r="BI11" s="332"/>
      <c r="BJ11" s="334"/>
    </row>
    <row r="12" spans="2:62" s="23" customFormat="1" ht="25.5" x14ac:dyDescent="0.2">
      <c r="B12" s="398" t="s">
        <v>772</v>
      </c>
      <c r="C12" s="145" t="s">
        <v>153</v>
      </c>
      <c r="D12" s="283">
        <f>L12+S12+AL12</f>
        <v>11481.112210000003</v>
      </c>
      <c r="E12" s="214"/>
      <c r="F12" s="297"/>
      <c r="G12" s="297"/>
      <c r="H12" s="297"/>
      <c r="I12" s="297"/>
      <c r="J12" s="297"/>
      <c r="K12" s="297"/>
      <c r="L12" s="283">
        <f>M12+P12</f>
        <v>11481.112210000003</v>
      </c>
      <c r="M12" s="294">
        <v>9191.1034900000031</v>
      </c>
      <c r="N12" s="294">
        <v>15570.995000000001</v>
      </c>
      <c r="O12" s="300">
        <f>IFERROR(M12/N12,0)</f>
        <v>0.59027078809029243</v>
      </c>
      <c r="P12" s="294">
        <v>2290.0087199999998</v>
      </c>
      <c r="Q12" s="294">
        <v>8125.0947369999994</v>
      </c>
      <c r="R12" s="300">
        <f>IFERROR(P12/Q12,0)</f>
        <v>0.28184394079391767</v>
      </c>
      <c r="S12" s="283">
        <f>T12+W12+Z12+AC12+AF12+AI12</f>
        <v>0</v>
      </c>
      <c r="T12" s="294"/>
      <c r="U12" s="294"/>
      <c r="V12" s="300">
        <f>IFERROR(T12/U12,0)</f>
        <v>0</v>
      </c>
      <c r="W12" s="294"/>
      <c r="X12" s="294"/>
      <c r="Y12" s="300">
        <f>IFERROR(W12/X12,0)</f>
        <v>0</v>
      </c>
      <c r="Z12" s="294"/>
      <c r="AA12" s="294"/>
      <c r="AB12" s="300">
        <f>IFERROR(Z12/AA12,0)</f>
        <v>0</v>
      </c>
      <c r="AC12" s="294"/>
      <c r="AD12" s="294"/>
      <c r="AE12" s="300">
        <f>IFERROR(AC12/AD12,0)</f>
        <v>0</v>
      </c>
      <c r="AF12" s="294"/>
      <c r="AG12" s="294"/>
      <c r="AH12" s="300">
        <f>IFERROR(AF12/AG12,0)</f>
        <v>0</v>
      </c>
      <c r="AI12" s="294"/>
      <c r="AJ12" s="294"/>
      <c r="AK12" s="300">
        <f>IFERROR(AI12/AJ12,0)</f>
        <v>0</v>
      </c>
      <c r="AL12" s="283">
        <f>AM12+AP12+AS12+AV12+AY12+BB12+BE12+BH12</f>
        <v>0</v>
      </c>
      <c r="AM12" s="294"/>
      <c r="AN12" s="294"/>
      <c r="AO12" s="300">
        <f>IFERROR(AM12/AN12,0)</f>
        <v>0</v>
      </c>
      <c r="AP12" s="294"/>
      <c r="AQ12" s="294"/>
      <c r="AR12" s="300">
        <f>IFERROR(AP12/AQ12,0)</f>
        <v>0</v>
      </c>
      <c r="AS12" s="294"/>
      <c r="AT12" s="294"/>
      <c r="AU12" s="300">
        <f>IFERROR(AS12/AT12,0)</f>
        <v>0</v>
      </c>
      <c r="AV12" s="294"/>
      <c r="AW12" s="294"/>
      <c r="AX12" s="300">
        <f>IFERROR(AV12/AW12,0)</f>
        <v>0</v>
      </c>
      <c r="AY12" s="294"/>
      <c r="AZ12" s="294"/>
      <c r="BA12" s="300">
        <f>IFERROR(AY12/AZ12,0)</f>
        <v>0</v>
      </c>
      <c r="BB12" s="294"/>
      <c r="BC12" s="294"/>
      <c r="BD12" s="300">
        <f>IFERROR(BB12/BC12,0)</f>
        <v>0</v>
      </c>
      <c r="BE12" s="294"/>
      <c r="BF12" s="294"/>
      <c r="BG12" s="300">
        <f>IFERROR(BE12/BF12,0)</f>
        <v>0</v>
      </c>
      <c r="BH12" s="294"/>
      <c r="BI12" s="294"/>
      <c r="BJ12" s="300">
        <f>IFERROR(BH12/BI12,0)</f>
        <v>0</v>
      </c>
    </row>
    <row r="13" spans="2:62" s="23" customFormat="1" ht="25.5" x14ac:dyDescent="0.2">
      <c r="B13" s="398" t="s">
        <v>772</v>
      </c>
      <c r="C13" s="145" t="s">
        <v>201</v>
      </c>
      <c r="D13" s="283">
        <f>L13+S13+AL13</f>
        <v>803.59561999999983</v>
      </c>
      <c r="E13" s="214"/>
      <c r="F13" s="297"/>
      <c r="G13" s="297"/>
      <c r="H13" s="297"/>
      <c r="I13" s="297"/>
      <c r="J13" s="297"/>
      <c r="K13" s="297"/>
      <c r="L13" s="283">
        <f>M13+P13</f>
        <v>803.59561999999983</v>
      </c>
      <c r="M13" s="294"/>
      <c r="N13" s="294"/>
      <c r="O13" s="300">
        <f>IFERROR(M13/N13,0)</f>
        <v>0</v>
      </c>
      <c r="P13" s="294">
        <v>803.59561999999983</v>
      </c>
      <c r="Q13" s="294">
        <v>1455.9794999999995</v>
      </c>
      <c r="R13" s="300">
        <f>IFERROR(P13/Q13,0)</f>
        <v>0.55192783964334668</v>
      </c>
      <c r="S13" s="283">
        <f>T13+W13+Z13+AC13+AF13+AI13</f>
        <v>0</v>
      </c>
      <c r="T13" s="294"/>
      <c r="U13" s="294"/>
      <c r="V13" s="300">
        <f>IFERROR(T13/U13,0)</f>
        <v>0</v>
      </c>
      <c r="W13" s="294"/>
      <c r="X13" s="294"/>
      <c r="Y13" s="300">
        <f>IFERROR(W13/X13,0)</f>
        <v>0</v>
      </c>
      <c r="Z13" s="294"/>
      <c r="AA13" s="294"/>
      <c r="AB13" s="300">
        <f>IFERROR(Z13/AA13,0)</f>
        <v>0</v>
      </c>
      <c r="AC13" s="294"/>
      <c r="AD13" s="294"/>
      <c r="AE13" s="300">
        <f>IFERROR(AC13/AD13,0)</f>
        <v>0</v>
      </c>
      <c r="AF13" s="294"/>
      <c r="AG13" s="294"/>
      <c r="AH13" s="300">
        <f>IFERROR(AF13/AG13,0)</f>
        <v>0</v>
      </c>
      <c r="AI13" s="294"/>
      <c r="AJ13" s="294"/>
      <c r="AK13" s="300">
        <f>IFERROR(AI13/AJ13,0)</f>
        <v>0</v>
      </c>
      <c r="AL13" s="283">
        <f>AM13+AP13+AS13+AV13+AY13+BB13+BE13+BH13</f>
        <v>0</v>
      </c>
      <c r="AM13" s="294"/>
      <c r="AN13" s="294"/>
      <c r="AO13" s="300">
        <f>IFERROR(AM13/AN13,0)</f>
        <v>0</v>
      </c>
      <c r="AP13" s="294"/>
      <c r="AQ13" s="294"/>
      <c r="AR13" s="300">
        <f>IFERROR(AP13/AQ13,0)</f>
        <v>0</v>
      </c>
      <c r="AS13" s="294"/>
      <c r="AT13" s="294"/>
      <c r="AU13" s="300">
        <f>IFERROR(AS13/AT13,0)</f>
        <v>0</v>
      </c>
      <c r="AV13" s="294"/>
      <c r="AW13" s="294"/>
      <c r="AX13" s="300">
        <f>IFERROR(AV13/AW13,0)</f>
        <v>0</v>
      </c>
      <c r="AY13" s="294"/>
      <c r="AZ13" s="294"/>
      <c r="BA13" s="300">
        <f>IFERROR(AY13/AZ13,0)</f>
        <v>0</v>
      </c>
      <c r="BB13" s="294"/>
      <c r="BC13" s="294"/>
      <c r="BD13" s="300">
        <f>IFERROR(BB13/BC13,0)</f>
        <v>0</v>
      </c>
      <c r="BE13" s="294"/>
      <c r="BF13" s="294"/>
      <c r="BG13" s="300">
        <f>IFERROR(BE13/BF13,0)</f>
        <v>0</v>
      </c>
      <c r="BH13" s="294"/>
      <c r="BI13" s="294"/>
      <c r="BJ13" s="300">
        <f>IFERROR(BH13/BI13,0)</f>
        <v>0</v>
      </c>
    </row>
    <row r="14" spans="2:62" s="23" customFormat="1" x14ac:dyDescent="0.2">
      <c r="B14" s="398" t="s">
        <v>772</v>
      </c>
      <c r="C14" s="145" t="s">
        <v>35</v>
      </c>
      <c r="D14" s="283">
        <f>L14+S14+AL14</f>
        <v>0</v>
      </c>
      <c r="E14" s="214"/>
      <c r="F14" s="297"/>
      <c r="G14" s="297"/>
      <c r="H14" s="297"/>
      <c r="I14" s="297"/>
      <c r="J14" s="297"/>
      <c r="K14" s="297"/>
      <c r="L14" s="283">
        <f>M14+P14</f>
        <v>0</v>
      </c>
      <c r="M14" s="294">
        <v>0</v>
      </c>
      <c r="N14" s="294">
        <v>0</v>
      </c>
      <c r="O14" s="300">
        <f>IFERROR(M14/N14,0)</f>
        <v>0</v>
      </c>
      <c r="P14" s="294">
        <v>0</v>
      </c>
      <c r="Q14" s="294">
        <v>0</v>
      </c>
      <c r="R14" s="300">
        <f>IFERROR(P14/Q14,0)</f>
        <v>0</v>
      </c>
      <c r="S14" s="283">
        <f>T14+W14+Z14+AC14+AF14+AI14</f>
        <v>0</v>
      </c>
      <c r="T14" s="294"/>
      <c r="U14" s="294"/>
      <c r="V14" s="300">
        <f>IFERROR(T14/U14,0)</f>
        <v>0</v>
      </c>
      <c r="W14" s="294"/>
      <c r="X14" s="294"/>
      <c r="Y14" s="300">
        <f>IFERROR(W14/X14,0)</f>
        <v>0</v>
      </c>
      <c r="Z14" s="294"/>
      <c r="AA14" s="294"/>
      <c r="AB14" s="300">
        <f>IFERROR(Z14/AA14,0)</f>
        <v>0</v>
      </c>
      <c r="AC14" s="294"/>
      <c r="AD14" s="294"/>
      <c r="AE14" s="300">
        <f>IFERROR(AC14/AD14,0)</f>
        <v>0</v>
      </c>
      <c r="AF14" s="294"/>
      <c r="AG14" s="294"/>
      <c r="AH14" s="300">
        <f>IFERROR(AF14/AG14,0)</f>
        <v>0</v>
      </c>
      <c r="AI14" s="294"/>
      <c r="AJ14" s="294"/>
      <c r="AK14" s="300">
        <f>IFERROR(AI14/AJ14,0)</f>
        <v>0</v>
      </c>
      <c r="AL14" s="283">
        <f>AM14+AP14+AS14+AV14+AY14+BB14+BE14+BH14</f>
        <v>0</v>
      </c>
      <c r="AM14" s="294"/>
      <c r="AN14" s="294"/>
      <c r="AO14" s="300">
        <f>IFERROR(AM14/AN14,0)</f>
        <v>0</v>
      </c>
      <c r="AP14" s="294"/>
      <c r="AQ14" s="294"/>
      <c r="AR14" s="300">
        <f>IFERROR(AP14/AQ14,0)</f>
        <v>0</v>
      </c>
      <c r="AS14" s="294"/>
      <c r="AT14" s="294"/>
      <c r="AU14" s="300">
        <f>IFERROR(AS14/AT14,0)</f>
        <v>0</v>
      </c>
      <c r="AV14" s="294"/>
      <c r="AW14" s="294"/>
      <c r="AX14" s="300">
        <f>IFERROR(AV14/AW14,0)</f>
        <v>0</v>
      </c>
      <c r="AY14" s="294"/>
      <c r="AZ14" s="294"/>
      <c r="BA14" s="300">
        <f>IFERROR(AY14/AZ14,0)</f>
        <v>0</v>
      </c>
      <c r="BB14" s="294"/>
      <c r="BC14" s="294"/>
      <c r="BD14" s="300">
        <f>IFERROR(BB14/BC14,0)</f>
        <v>0</v>
      </c>
      <c r="BE14" s="294"/>
      <c r="BF14" s="294"/>
      <c r="BG14" s="300">
        <f>IFERROR(BE14/BF14,0)</f>
        <v>0</v>
      </c>
      <c r="BH14" s="294"/>
      <c r="BI14" s="294"/>
      <c r="BJ14" s="300">
        <f>IFERROR(BH14/BI14,0)</f>
        <v>0</v>
      </c>
    </row>
    <row r="15" spans="2:62" s="23" customFormat="1" x14ac:dyDescent="0.2">
      <c r="B15" s="398"/>
      <c r="C15" s="123" t="s">
        <v>228</v>
      </c>
      <c r="D15" s="296"/>
      <c r="E15" s="215"/>
      <c r="F15" s="296"/>
      <c r="G15" s="296"/>
      <c r="H15" s="296"/>
      <c r="I15" s="296"/>
      <c r="J15" s="296"/>
      <c r="K15" s="298"/>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7"/>
      <c r="AU15" s="297"/>
      <c r="AV15" s="297"/>
      <c r="AW15" s="297"/>
      <c r="AX15" s="297"/>
      <c r="AY15" s="297"/>
      <c r="AZ15" s="297"/>
      <c r="BA15" s="297"/>
      <c r="BB15" s="297"/>
      <c r="BC15" s="297"/>
      <c r="BD15" s="297"/>
      <c r="BE15" s="297"/>
      <c r="BF15" s="297"/>
      <c r="BG15" s="297"/>
      <c r="BH15" s="297"/>
      <c r="BI15" s="297"/>
      <c r="BJ15" s="299"/>
    </row>
    <row r="16" spans="2:62" s="23" customFormat="1" ht="25.5" x14ac:dyDescent="0.2">
      <c r="B16" s="398" t="s">
        <v>773</v>
      </c>
      <c r="C16" s="145" t="s">
        <v>226</v>
      </c>
      <c r="D16" s="283">
        <f>F16+I16</f>
        <v>0</v>
      </c>
      <c r="E16" s="214"/>
      <c r="F16" s="265">
        <v>0</v>
      </c>
      <c r="G16" s="265">
        <v>0</v>
      </c>
      <c r="H16" s="300">
        <f>IFERROR(F16/G16,0)</f>
        <v>0</v>
      </c>
      <c r="I16" s="265">
        <v>0</v>
      </c>
      <c r="J16" s="265">
        <v>0</v>
      </c>
      <c r="K16" s="300">
        <f>IFERROR(I16/J16,0)</f>
        <v>0</v>
      </c>
      <c r="L16" s="297"/>
      <c r="M16" s="297"/>
      <c r="N16" s="297"/>
      <c r="O16" s="297"/>
      <c r="P16" s="297"/>
      <c r="Q16" s="297"/>
      <c r="R16" s="297"/>
      <c r="S16" s="297"/>
      <c r="T16" s="297"/>
      <c r="U16" s="297"/>
      <c r="V16" s="297"/>
      <c r="W16" s="297"/>
      <c r="X16" s="297"/>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9"/>
    </row>
    <row r="17" spans="2:62" s="23" customFormat="1" x14ac:dyDescent="0.2">
      <c r="B17" s="398"/>
      <c r="C17" s="123" t="s">
        <v>36</v>
      </c>
      <c r="D17" s="296"/>
      <c r="E17" s="215"/>
      <c r="F17" s="296"/>
      <c r="G17" s="296"/>
      <c r="H17" s="296"/>
      <c r="I17" s="296"/>
      <c r="J17" s="296"/>
      <c r="K17" s="298"/>
      <c r="L17" s="297"/>
      <c r="M17" s="297"/>
      <c r="N17" s="297"/>
      <c r="O17" s="297"/>
      <c r="P17" s="297"/>
      <c r="Q17" s="297"/>
      <c r="R17" s="297"/>
      <c r="S17" s="297"/>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297"/>
      <c r="AY17" s="297"/>
      <c r="AZ17" s="297"/>
      <c r="BA17" s="297"/>
      <c r="BB17" s="297"/>
      <c r="BC17" s="297"/>
      <c r="BD17" s="297"/>
      <c r="BE17" s="297"/>
      <c r="BF17" s="297"/>
      <c r="BG17" s="297"/>
      <c r="BH17" s="297"/>
      <c r="BI17" s="297"/>
      <c r="BJ17" s="299"/>
    </row>
    <row r="18" spans="2:62" s="23" customFormat="1" x14ac:dyDescent="0.2">
      <c r="B18" s="398" t="s">
        <v>774</v>
      </c>
      <c r="C18" s="145" t="s">
        <v>227</v>
      </c>
      <c r="D18" s="283">
        <f>F18+I18</f>
        <v>0</v>
      </c>
      <c r="E18" s="214"/>
      <c r="F18" s="265">
        <v>0</v>
      </c>
      <c r="G18" s="265">
        <v>0</v>
      </c>
      <c r="H18" s="300">
        <f>IFERROR(F18/G18,0)</f>
        <v>0</v>
      </c>
      <c r="I18" s="265">
        <v>0</v>
      </c>
      <c r="J18" s="265">
        <v>0</v>
      </c>
      <c r="K18" s="300">
        <f>IFERROR(I18/J18,0)</f>
        <v>0</v>
      </c>
      <c r="L18" s="297"/>
      <c r="M18" s="297"/>
      <c r="N18" s="297"/>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9"/>
    </row>
    <row r="19" spans="2:62" s="23" customFormat="1" x14ac:dyDescent="0.2">
      <c r="B19" s="399">
        <v>4.7</v>
      </c>
      <c r="C19" s="218" t="s">
        <v>90</v>
      </c>
      <c r="D19" s="283">
        <f>F19+I19</f>
        <v>0.17008999999999999</v>
      </c>
      <c r="E19" s="214"/>
      <c r="F19" s="265">
        <v>0</v>
      </c>
      <c r="G19" s="297"/>
      <c r="H19" s="297"/>
      <c r="I19" s="294">
        <v>0.17008999999999999</v>
      </c>
      <c r="J19" s="297"/>
      <c r="K19" s="297"/>
      <c r="L19" s="297"/>
      <c r="M19" s="297"/>
      <c r="N19" s="297"/>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7"/>
      <c r="AT19" s="297"/>
      <c r="AU19" s="297"/>
      <c r="AV19" s="297"/>
      <c r="AW19" s="297"/>
      <c r="AX19" s="297"/>
      <c r="AY19" s="297"/>
      <c r="AZ19" s="297"/>
      <c r="BA19" s="297"/>
      <c r="BB19" s="297"/>
      <c r="BC19" s="297"/>
      <c r="BD19" s="297"/>
      <c r="BE19" s="297"/>
      <c r="BF19" s="297"/>
      <c r="BG19" s="297"/>
      <c r="BH19" s="297"/>
      <c r="BI19" s="297"/>
      <c r="BJ19" s="299"/>
    </row>
    <row r="20" spans="2:62" s="23" customFormat="1" x14ac:dyDescent="0.2">
      <c r="B20" s="216"/>
      <c r="C20" s="217" t="s">
        <v>24</v>
      </c>
      <c r="D20" s="288">
        <f>SUM(D12:D19)</f>
        <v>12284.877920000003</v>
      </c>
      <c r="E20" s="214"/>
      <c r="F20" s="288">
        <f>SUM(F12:F19)</f>
        <v>0</v>
      </c>
      <c r="G20" s="288">
        <f>SUM(G12:G19)</f>
        <v>0</v>
      </c>
      <c r="H20" s="288"/>
      <c r="I20" s="288">
        <f>SUM(I12:I19)</f>
        <v>0.17008999999999999</v>
      </c>
      <c r="J20" s="288">
        <f>SUM(J12:J19)</f>
        <v>0</v>
      </c>
      <c r="K20" s="288"/>
      <c r="L20" s="288">
        <f>SUM(L12:L19)</f>
        <v>12284.707830000003</v>
      </c>
      <c r="M20" s="288">
        <f>SUM(M12:M19)</f>
        <v>9191.1034900000031</v>
      </c>
      <c r="N20" s="288">
        <f>SUM(N12:N19)</f>
        <v>15570.995000000001</v>
      </c>
      <c r="O20" s="288"/>
      <c r="P20" s="288">
        <f>SUM(P12:P19)</f>
        <v>3093.6043399999999</v>
      </c>
      <c r="Q20" s="288">
        <f>SUM(Q12:Q19)</f>
        <v>9581.0742369999989</v>
      </c>
      <c r="R20" s="288"/>
      <c r="S20" s="288">
        <f>SUM(S12:S19)</f>
        <v>0</v>
      </c>
      <c r="T20" s="288">
        <f>SUM(T12:T19)</f>
        <v>0</v>
      </c>
      <c r="U20" s="288">
        <f>SUM(U12:U19)</f>
        <v>0</v>
      </c>
      <c r="V20" s="288"/>
      <c r="W20" s="288">
        <f>SUM(W12:W19)</f>
        <v>0</v>
      </c>
      <c r="X20" s="288">
        <f>SUM(X12:X19)</f>
        <v>0</v>
      </c>
      <c r="Y20" s="288"/>
      <c r="Z20" s="288">
        <f>SUM(Z12:Z19)</f>
        <v>0</v>
      </c>
      <c r="AA20" s="288">
        <f>SUM(AA12:AA19)</f>
        <v>0</v>
      </c>
      <c r="AB20" s="288"/>
      <c r="AC20" s="288">
        <f>SUM(AC12:AC19)</f>
        <v>0</v>
      </c>
      <c r="AD20" s="288">
        <f>SUM(AD12:AD19)</f>
        <v>0</v>
      </c>
      <c r="AE20" s="288"/>
      <c r="AF20" s="288">
        <f>SUM(AF12:AF19)</f>
        <v>0</v>
      </c>
      <c r="AG20" s="288">
        <f>SUM(AG12:AG19)</f>
        <v>0</v>
      </c>
      <c r="AH20" s="288"/>
      <c r="AI20" s="288">
        <f>SUM(AI12:AI19)</f>
        <v>0</v>
      </c>
      <c r="AJ20" s="288">
        <f>SUM(AJ12:AJ19)</f>
        <v>0</v>
      </c>
      <c r="AK20" s="288"/>
      <c r="AL20" s="288">
        <f>SUM(AL12:AL19)</f>
        <v>0</v>
      </c>
      <c r="AM20" s="288">
        <f>SUM(AM12:AM19)</f>
        <v>0</v>
      </c>
      <c r="AN20" s="288">
        <f>SUM(AN12:AN19)</f>
        <v>0</v>
      </c>
      <c r="AO20" s="288"/>
      <c r="AP20" s="288">
        <f>SUM(AP12:AP19)</f>
        <v>0</v>
      </c>
      <c r="AQ20" s="288">
        <f>SUM(AQ12:AQ19)</f>
        <v>0</v>
      </c>
      <c r="AR20" s="288"/>
      <c r="AS20" s="288">
        <f>SUM(AS12:AS19)</f>
        <v>0</v>
      </c>
      <c r="AT20" s="288">
        <f>SUM(AT12:AT19)</f>
        <v>0</v>
      </c>
      <c r="AU20" s="288"/>
      <c r="AV20" s="288">
        <f>SUM(AV12:AV19)</f>
        <v>0</v>
      </c>
      <c r="AW20" s="288">
        <f>SUM(AW12:AW19)</f>
        <v>0</v>
      </c>
      <c r="AX20" s="288"/>
      <c r="AY20" s="288">
        <f>SUM(AY12:AY19)</f>
        <v>0</v>
      </c>
      <c r="AZ20" s="288">
        <f>SUM(AZ12:AZ19)</f>
        <v>0</v>
      </c>
      <c r="BA20" s="288"/>
      <c r="BB20" s="288">
        <f>SUM(BB12:BB19)</f>
        <v>0</v>
      </c>
      <c r="BC20" s="288">
        <f>SUM(BC12:BC19)</f>
        <v>0</v>
      </c>
      <c r="BD20" s="288"/>
      <c r="BE20" s="288">
        <f>SUM(BE12:BE19)</f>
        <v>0</v>
      </c>
      <c r="BF20" s="288">
        <f>SUM(BF12:BF19)</f>
        <v>0</v>
      </c>
      <c r="BG20" s="288"/>
      <c r="BH20" s="288">
        <f>SUM(BH12:BH19)</f>
        <v>0</v>
      </c>
      <c r="BI20" s="288">
        <f>SUM(BI12:BI19)</f>
        <v>0</v>
      </c>
      <c r="BJ20" s="288"/>
    </row>
    <row r="21" spans="2:62" x14ac:dyDescent="0.2">
      <c r="B21" s="23"/>
      <c r="C21" s="23"/>
      <c r="D21" s="23"/>
      <c r="E21" s="23"/>
    </row>
    <row r="22" spans="2:62" x14ac:dyDescent="0.2">
      <c r="B22" s="339" t="s">
        <v>508</v>
      </c>
      <c r="C22" s="23"/>
      <c r="D22" s="23"/>
      <c r="E22" s="23"/>
    </row>
    <row r="23" spans="2:62" x14ac:dyDescent="0.2">
      <c r="B23" s="23"/>
      <c r="C23" s="23"/>
      <c r="D23" s="23"/>
      <c r="E23" s="23"/>
    </row>
    <row r="24" spans="2:62" x14ac:dyDescent="0.2">
      <c r="B24" s="23"/>
      <c r="C24" s="23"/>
      <c r="D24" s="23"/>
      <c r="E24" s="23"/>
    </row>
    <row r="25" spans="2:62" x14ac:dyDescent="0.2">
      <c r="B25" s="23"/>
      <c r="C25" s="23"/>
      <c r="D25" s="23"/>
      <c r="E25" s="23"/>
    </row>
    <row r="26" spans="2:62" x14ac:dyDescent="0.2">
      <c r="B26" s="23"/>
      <c r="C26" s="23"/>
      <c r="D26" s="23"/>
      <c r="E26" s="23"/>
    </row>
    <row r="27" spans="2:62" x14ac:dyDescent="0.2">
      <c r="B27" s="23"/>
      <c r="C27" s="23"/>
      <c r="D27" s="23"/>
      <c r="E27" s="23"/>
    </row>
    <row r="28" spans="2:62" x14ac:dyDescent="0.2">
      <c r="B28" s="23"/>
      <c r="C28" s="23"/>
      <c r="D28" s="23"/>
      <c r="E28" s="23"/>
    </row>
    <row r="29" spans="2:62" x14ac:dyDescent="0.2">
      <c r="B29" s="23"/>
      <c r="C29" s="23"/>
      <c r="D29" s="23"/>
      <c r="E29" s="23"/>
    </row>
    <row r="30" spans="2:62" x14ac:dyDescent="0.2">
      <c r="B30" s="23"/>
      <c r="C30" s="23"/>
      <c r="D30" s="23"/>
      <c r="E30" s="23"/>
    </row>
    <row r="31" spans="2:62" x14ac:dyDescent="0.2">
      <c r="B31" s="23"/>
      <c r="C31" s="23"/>
      <c r="D31" s="23"/>
      <c r="E31" s="23"/>
    </row>
    <row r="32" spans="2:62" ht="15" x14ac:dyDescent="0.2">
      <c r="B32" s="25"/>
      <c r="C32" s="23"/>
      <c r="D32" s="23"/>
      <c r="E32" s="23"/>
    </row>
    <row r="33" spans="2:5" ht="15" x14ac:dyDescent="0.2">
      <c r="B33" s="25"/>
      <c r="C33" s="25"/>
      <c r="D33" s="25"/>
      <c r="E33" s="25"/>
    </row>
    <row r="34" spans="2:5" ht="15" x14ac:dyDescent="0.2">
      <c r="B34" s="25"/>
      <c r="C34" s="25"/>
      <c r="D34" s="25"/>
      <c r="E34" s="25"/>
    </row>
    <row r="35" spans="2:5" ht="15" x14ac:dyDescent="0.2">
      <c r="B35" s="25"/>
      <c r="C35" s="25"/>
      <c r="D35" s="25"/>
      <c r="E35" s="25"/>
    </row>
    <row r="36" spans="2:5" ht="15" x14ac:dyDescent="0.2">
      <c r="B36" s="25"/>
      <c r="C36" s="25"/>
      <c r="D36" s="25"/>
      <c r="E36" s="25"/>
    </row>
    <row r="37" spans="2:5" ht="15" x14ac:dyDescent="0.2">
      <c r="B37" s="25"/>
      <c r="C37" s="25"/>
      <c r="D37" s="25"/>
      <c r="E37" s="25"/>
    </row>
    <row r="38" spans="2:5" ht="15" x14ac:dyDescent="0.2">
      <c r="B38" s="25"/>
      <c r="C38" s="25"/>
      <c r="D38" s="25"/>
      <c r="E38" s="25"/>
    </row>
    <row r="39" spans="2:5" ht="15" x14ac:dyDescent="0.2">
      <c r="B39" s="25"/>
      <c r="C39" s="25"/>
      <c r="D39" s="25"/>
      <c r="E39" s="25"/>
    </row>
    <row r="40" spans="2:5" ht="15" x14ac:dyDescent="0.2">
      <c r="B40" s="25"/>
      <c r="C40" s="25"/>
      <c r="D40" s="25"/>
      <c r="E40" s="25"/>
    </row>
    <row r="41" spans="2:5" ht="15" x14ac:dyDescent="0.2">
      <c r="B41" s="25"/>
      <c r="C41" s="25"/>
      <c r="D41" s="25"/>
      <c r="E41" s="25"/>
    </row>
    <row r="42" spans="2:5" ht="15" x14ac:dyDescent="0.2">
      <c r="B42" s="25"/>
      <c r="C42" s="25"/>
      <c r="D42" s="25"/>
      <c r="E42" s="25"/>
    </row>
    <row r="43" spans="2:5" ht="15" x14ac:dyDescent="0.2">
      <c r="B43" s="25"/>
      <c r="C43" s="25"/>
      <c r="D43" s="25"/>
      <c r="E43" s="25"/>
    </row>
    <row r="44" spans="2:5" ht="15" x14ac:dyDescent="0.2">
      <c r="B44" s="25"/>
      <c r="C44" s="25"/>
      <c r="D44" s="25"/>
      <c r="E44" s="25"/>
    </row>
    <row r="45" spans="2:5" ht="15" x14ac:dyDescent="0.2">
      <c r="B45" s="25"/>
      <c r="C45" s="25"/>
      <c r="D45" s="25"/>
      <c r="E45" s="25"/>
    </row>
    <row r="46" spans="2:5" ht="15" x14ac:dyDescent="0.2">
      <c r="B46" s="25"/>
      <c r="C46" s="25"/>
      <c r="D46" s="25"/>
      <c r="E46" s="25"/>
    </row>
    <row r="47" spans="2:5" ht="15" x14ac:dyDescent="0.2">
      <c r="B47" s="25"/>
      <c r="C47" s="25"/>
      <c r="D47" s="25"/>
      <c r="E47" s="25"/>
    </row>
    <row r="48" spans="2:5" ht="15" x14ac:dyDescent="0.2">
      <c r="B48" s="25"/>
      <c r="C48" s="25"/>
      <c r="D48" s="25"/>
      <c r="E48" s="25"/>
    </row>
    <row r="49" spans="2:5" ht="15" x14ac:dyDescent="0.2">
      <c r="B49" s="25"/>
      <c r="C49" s="25"/>
      <c r="D49" s="25"/>
      <c r="E49" s="25"/>
    </row>
    <row r="50" spans="2:5" ht="15" x14ac:dyDescent="0.2">
      <c r="B50" s="25"/>
      <c r="C50" s="25"/>
      <c r="D50" s="25"/>
      <c r="E50" s="25"/>
    </row>
    <row r="51" spans="2:5" ht="15" x14ac:dyDescent="0.2">
      <c r="B51" s="25"/>
      <c r="C51" s="25"/>
      <c r="D51" s="25"/>
      <c r="E51" s="25"/>
    </row>
    <row r="52" spans="2:5" ht="15" x14ac:dyDescent="0.2">
      <c r="B52" s="25"/>
      <c r="C52" s="25"/>
      <c r="D52" s="25"/>
      <c r="E52" s="25"/>
    </row>
    <row r="53" spans="2:5" ht="15" x14ac:dyDescent="0.2">
      <c r="B53" s="25"/>
      <c r="C53" s="25"/>
      <c r="D53" s="25"/>
      <c r="E53" s="25"/>
    </row>
    <row r="54" spans="2:5" ht="15" x14ac:dyDescent="0.2">
      <c r="B54" s="25"/>
      <c r="C54" s="25"/>
      <c r="D54" s="25"/>
      <c r="E54" s="25"/>
    </row>
    <row r="55" spans="2:5" ht="15" x14ac:dyDescent="0.2">
      <c r="B55" s="25"/>
      <c r="C55" s="25"/>
      <c r="D55" s="25"/>
      <c r="E55" s="25"/>
    </row>
    <row r="56" spans="2:5" ht="15" x14ac:dyDescent="0.2">
      <c r="B56" s="25"/>
      <c r="C56" s="25"/>
      <c r="D56" s="25"/>
      <c r="E56" s="25"/>
    </row>
    <row r="57" spans="2:5" ht="15" x14ac:dyDescent="0.2">
      <c r="B57" s="25"/>
      <c r="C57" s="25"/>
      <c r="D57" s="25"/>
      <c r="E57" s="25"/>
    </row>
    <row r="58" spans="2:5" ht="15" x14ac:dyDescent="0.2">
      <c r="B58" s="25"/>
      <c r="C58" s="25"/>
      <c r="D58" s="25"/>
      <c r="E58" s="25"/>
    </row>
    <row r="59" spans="2:5" ht="15" x14ac:dyDescent="0.2">
      <c r="B59" s="25"/>
      <c r="C59" s="25"/>
      <c r="D59" s="25"/>
      <c r="E59" s="25"/>
    </row>
    <row r="60" spans="2:5" ht="15" x14ac:dyDescent="0.2">
      <c r="B60" s="25"/>
      <c r="C60" s="25"/>
      <c r="D60" s="25"/>
      <c r="E60" s="25"/>
    </row>
    <row r="61" spans="2:5" ht="15" x14ac:dyDescent="0.2">
      <c r="B61" s="25"/>
      <c r="C61" s="25"/>
      <c r="D61" s="25"/>
      <c r="E61" s="25"/>
    </row>
    <row r="62" spans="2:5" ht="15" x14ac:dyDescent="0.2">
      <c r="B62" s="25"/>
      <c r="C62" s="25"/>
      <c r="D62" s="25"/>
      <c r="E62" s="25"/>
    </row>
    <row r="63" spans="2:5" ht="15" x14ac:dyDescent="0.2">
      <c r="B63" s="25"/>
      <c r="C63" s="25"/>
      <c r="D63" s="25"/>
      <c r="E63" s="25"/>
    </row>
    <row r="64" spans="2:5" ht="15" x14ac:dyDescent="0.2">
      <c r="B64" s="25"/>
      <c r="C64" s="25"/>
      <c r="D64" s="25"/>
      <c r="E64" s="25"/>
    </row>
    <row r="65" spans="2:5" ht="15" x14ac:dyDescent="0.2">
      <c r="B65" s="25"/>
      <c r="C65" s="25"/>
      <c r="D65" s="25"/>
      <c r="E65" s="25"/>
    </row>
    <row r="66" spans="2:5" ht="15" x14ac:dyDescent="0.2">
      <c r="B66" s="25"/>
      <c r="C66" s="25"/>
      <c r="D66" s="25"/>
      <c r="E66" s="25"/>
    </row>
    <row r="67" spans="2:5" ht="15" x14ac:dyDescent="0.2">
      <c r="B67" s="25"/>
      <c r="C67" s="25"/>
      <c r="D67" s="25"/>
      <c r="E67" s="25"/>
    </row>
    <row r="68" spans="2:5" ht="15" x14ac:dyDescent="0.2">
      <c r="B68" s="25"/>
      <c r="C68" s="25"/>
      <c r="D68" s="25"/>
      <c r="E68" s="25"/>
    </row>
    <row r="69" spans="2:5" ht="15" x14ac:dyDescent="0.2">
      <c r="B69" s="25"/>
      <c r="C69" s="25"/>
      <c r="D69" s="25"/>
      <c r="E69" s="25"/>
    </row>
    <row r="70" spans="2:5" ht="15" x14ac:dyDescent="0.2">
      <c r="B70" s="25"/>
      <c r="C70" s="25"/>
      <c r="D70" s="25"/>
      <c r="E70" s="25"/>
    </row>
    <row r="71" spans="2:5" ht="15" x14ac:dyDescent="0.2">
      <c r="B71" s="25"/>
      <c r="C71" s="25"/>
      <c r="D71" s="25"/>
      <c r="E71" s="25"/>
    </row>
    <row r="72" spans="2:5" ht="15" x14ac:dyDescent="0.2">
      <c r="B72" s="25"/>
      <c r="C72" s="25"/>
      <c r="D72" s="25"/>
      <c r="E72" s="25"/>
    </row>
    <row r="73" spans="2:5" ht="15" x14ac:dyDescent="0.2">
      <c r="B73" s="25"/>
      <c r="C73" s="25"/>
      <c r="D73" s="25"/>
      <c r="E73" s="25"/>
    </row>
    <row r="74" spans="2:5" ht="15" x14ac:dyDescent="0.2">
      <c r="B74" s="25"/>
      <c r="C74" s="25"/>
      <c r="D74" s="25"/>
      <c r="E74" s="25"/>
    </row>
    <row r="75" spans="2:5" ht="15" x14ac:dyDescent="0.2">
      <c r="B75" s="25"/>
      <c r="C75" s="25"/>
      <c r="D75" s="25"/>
      <c r="E75" s="25"/>
    </row>
    <row r="76" spans="2:5" ht="15" x14ac:dyDescent="0.2">
      <c r="B76" s="25"/>
      <c r="C76" s="25"/>
      <c r="D76" s="25"/>
      <c r="E76" s="25"/>
    </row>
    <row r="77" spans="2:5" ht="15" x14ac:dyDescent="0.2">
      <c r="B77" s="25"/>
      <c r="C77" s="25"/>
      <c r="D77" s="25"/>
      <c r="E77" s="25"/>
    </row>
    <row r="78" spans="2:5" ht="15" x14ac:dyDescent="0.2">
      <c r="B78" s="25"/>
      <c r="C78" s="25"/>
      <c r="D78" s="25"/>
      <c r="E78" s="25"/>
    </row>
    <row r="79" spans="2:5" ht="15" x14ac:dyDescent="0.2">
      <c r="B79" s="25"/>
      <c r="C79" s="25"/>
      <c r="D79" s="25"/>
      <c r="E79" s="25"/>
    </row>
    <row r="80" spans="2:5" ht="15" x14ac:dyDescent="0.2">
      <c r="B80" s="25"/>
      <c r="C80" s="25"/>
      <c r="D80" s="25"/>
      <c r="E80" s="25"/>
    </row>
    <row r="81" spans="2:5" ht="15" x14ac:dyDescent="0.2">
      <c r="B81" s="25"/>
      <c r="C81" s="25"/>
      <c r="D81" s="25"/>
      <c r="E81" s="25"/>
    </row>
    <row r="82" spans="2:5" ht="15" x14ac:dyDescent="0.2">
      <c r="B82" s="25"/>
      <c r="C82" s="25"/>
      <c r="D82" s="25"/>
      <c r="E82" s="25"/>
    </row>
    <row r="83" spans="2:5" ht="15" x14ac:dyDescent="0.2">
      <c r="B83" s="25"/>
      <c r="C83" s="25"/>
      <c r="D83" s="25"/>
      <c r="E83" s="25"/>
    </row>
    <row r="84" spans="2:5" ht="15" x14ac:dyDescent="0.2">
      <c r="B84" s="25"/>
      <c r="C84" s="25"/>
      <c r="D84" s="25"/>
      <c r="E84" s="25"/>
    </row>
    <row r="85" spans="2:5" ht="15" x14ac:dyDescent="0.2">
      <c r="B85" s="25"/>
      <c r="C85" s="25"/>
      <c r="D85" s="25"/>
      <c r="E85" s="25"/>
    </row>
    <row r="86" spans="2:5" ht="15" x14ac:dyDescent="0.2">
      <c r="B86" s="25"/>
      <c r="C86" s="25"/>
      <c r="D86" s="25"/>
      <c r="E86" s="25"/>
    </row>
    <row r="87" spans="2:5" ht="15" x14ac:dyDescent="0.2">
      <c r="B87" s="25"/>
      <c r="C87" s="25"/>
      <c r="D87" s="25"/>
      <c r="E87" s="25"/>
    </row>
    <row r="88" spans="2:5" ht="15" x14ac:dyDescent="0.2">
      <c r="B88" s="25"/>
      <c r="C88" s="25"/>
      <c r="D88" s="25"/>
      <c r="E88" s="25"/>
    </row>
    <row r="89" spans="2:5" ht="15" x14ac:dyDescent="0.2">
      <c r="B89" s="25"/>
      <c r="C89" s="25"/>
      <c r="D89" s="25"/>
      <c r="E89" s="25"/>
    </row>
    <row r="90" spans="2:5" ht="15" x14ac:dyDescent="0.2">
      <c r="B90" s="25"/>
      <c r="C90" s="25"/>
      <c r="D90" s="25"/>
      <c r="E90" s="25"/>
    </row>
    <row r="91" spans="2:5" ht="15" x14ac:dyDescent="0.2">
      <c r="B91" s="25"/>
      <c r="C91" s="25"/>
      <c r="D91" s="25"/>
      <c r="E91" s="25"/>
    </row>
    <row r="92" spans="2:5" ht="15" x14ac:dyDescent="0.2">
      <c r="B92" s="25"/>
      <c r="C92" s="25"/>
      <c r="D92" s="25"/>
      <c r="E92" s="25"/>
    </row>
    <row r="93" spans="2:5" ht="15" x14ac:dyDescent="0.2">
      <c r="B93" s="25"/>
      <c r="C93" s="25"/>
      <c r="D93" s="25"/>
      <c r="E93" s="25"/>
    </row>
    <row r="94" spans="2:5" ht="15" x14ac:dyDescent="0.2">
      <c r="B94" s="25"/>
      <c r="C94" s="25"/>
      <c r="D94" s="25"/>
      <c r="E94" s="25"/>
    </row>
    <row r="95" spans="2:5" ht="15" x14ac:dyDescent="0.2">
      <c r="B95" s="25"/>
      <c r="C95" s="25"/>
      <c r="D95" s="25"/>
      <c r="E95" s="25"/>
    </row>
    <row r="96" spans="2:5" ht="15" x14ac:dyDescent="0.2">
      <c r="B96" s="25"/>
      <c r="C96" s="25"/>
      <c r="D96" s="25"/>
      <c r="E96" s="25"/>
    </row>
    <row r="97" spans="2:5" ht="15" x14ac:dyDescent="0.2">
      <c r="B97" s="25"/>
      <c r="C97" s="25"/>
      <c r="D97" s="25"/>
      <c r="E97" s="25"/>
    </row>
    <row r="98" spans="2:5" ht="15" x14ac:dyDescent="0.2">
      <c r="B98" s="25"/>
      <c r="C98" s="25"/>
      <c r="D98" s="25"/>
      <c r="E98" s="25"/>
    </row>
    <row r="99" spans="2:5" ht="15" x14ac:dyDescent="0.2">
      <c r="B99" s="25"/>
      <c r="C99" s="25"/>
      <c r="D99" s="25"/>
      <c r="E99" s="25"/>
    </row>
    <row r="100" spans="2:5" ht="15" x14ac:dyDescent="0.2">
      <c r="B100" s="25"/>
      <c r="C100" s="25"/>
      <c r="D100" s="25"/>
      <c r="E100" s="25"/>
    </row>
    <row r="101" spans="2:5" ht="15" x14ac:dyDescent="0.2">
      <c r="B101" s="25"/>
      <c r="C101" s="25"/>
      <c r="D101" s="25"/>
      <c r="E101" s="25"/>
    </row>
    <row r="102" spans="2:5" ht="15" x14ac:dyDescent="0.2">
      <c r="B102" s="25"/>
      <c r="C102" s="25"/>
      <c r="D102" s="25"/>
      <c r="E102" s="25"/>
    </row>
    <row r="103" spans="2:5" ht="15" x14ac:dyDescent="0.2">
      <c r="B103" s="25"/>
      <c r="C103" s="25"/>
      <c r="D103" s="25"/>
      <c r="E103" s="25"/>
    </row>
    <row r="104" spans="2:5" ht="15" x14ac:dyDescent="0.2">
      <c r="B104" s="25"/>
      <c r="C104" s="25"/>
      <c r="D104" s="25"/>
      <c r="E104" s="25"/>
    </row>
    <row r="105" spans="2:5" ht="15" x14ac:dyDescent="0.2">
      <c r="B105" s="25"/>
      <c r="C105" s="25"/>
      <c r="D105" s="25"/>
      <c r="E105" s="25"/>
    </row>
    <row r="106" spans="2:5" ht="15" x14ac:dyDescent="0.2">
      <c r="B106" s="25"/>
      <c r="C106" s="25"/>
      <c r="D106" s="25"/>
      <c r="E106" s="25"/>
    </row>
    <row r="107" spans="2:5" ht="15" x14ac:dyDescent="0.2">
      <c r="B107" s="25"/>
      <c r="C107" s="25"/>
      <c r="D107" s="25"/>
      <c r="E107" s="25"/>
    </row>
    <row r="108" spans="2:5" ht="15" x14ac:dyDescent="0.2">
      <c r="B108" s="25"/>
      <c r="C108" s="25"/>
      <c r="D108" s="25"/>
      <c r="E108" s="25"/>
    </row>
    <row r="109" spans="2:5" ht="15" x14ac:dyDescent="0.2">
      <c r="B109" s="25"/>
      <c r="C109" s="25"/>
      <c r="D109" s="25"/>
      <c r="E109" s="25"/>
    </row>
    <row r="110" spans="2:5" ht="15" x14ac:dyDescent="0.2">
      <c r="B110" s="25"/>
      <c r="C110" s="25"/>
      <c r="D110" s="25"/>
      <c r="E110" s="25"/>
    </row>
    <row r="111" spans="2:5" ht="15" x14ac:dyDescent="0.2">
      <c r="C111" s="25"/>
      <c r="D111" s="25"/>
      <c r="E111" s="25"/>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19" orientation="landscape" verticalDpi="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9999"/>
  </sheetPr>
  <dimension ref="B1:I13"/>
  <sheetViews>
    <sheetView zoomScaleNormal="100" workbookViewId="0"/>
  </sheetViews>
  <sheetFormatPr defaultColWidth="9.42578125" defaultRowHeight="12.75" x14ac:dyDescent="0.2"/>
  <cols>
    <col min="1" max="1" width="12" style="16" customWidth="1"/>
    <col min="2" max="2" width="34.42578125" style="16" customWidth="1"/>
    <col min="3" max="3" width="25.5703125" style="16" customWidth="1"/>
    <col min="4" max="4" width="50.42578125" style="16" customWidth="1"/>
    <col min="5" max="5" width="20.42578125" style="16" customWidth="1"/>
    <col min="6" max="6" width="5.5703125" style="16" customWidth="1"/>
    <col min="7" max="9" width="19.5703125" style="16" customWidth="1"/>
    <col min="10" max="10" width="18.42578125" style="16" customWidth="1"/>
    <col min="11" max="16384" width="9.42578125" style="16"/>
  </cols>
  <sheetData>
    <row r="1" spans="2:9" ht="20.25" x14ac:dyDescent="0.3">
      <c r="B1" s="17" t="s">
        <v>237</v>
      </c>
      <c r="C1" s="15"/>
      <c r="D1" s="15"/>
      <c r="E1" s="15"/>
      <c r="F1" s="15"/>
      <c r="G1" s="15"/>
      <c r="H1" s="15"/>
      <c r="I1" s="15"/>
    </row>
    <row r="2" spans="2:9" ht="15" x14ac:dyDescent="0.25">
      <c r="B2" s="45" t="str">
        <f>Tradingname</f>
        <v>APT PARMELIA PTY LTD</v>
      </c>
      <c r="C2" s="46"/>
    </row>
    <row r="3" spans="2:9" ht="18" customHeight="1" x14ac:dyDescent="0.45">
      <c r="B3" s="47" t="s">
        <v>239</v>
      </c>
      <c r="C3" s="48" t="str">
        <f>TEXT(Yearstart,"dd/mm/yyyy")&amp;" to "&amp;TEXT(Yearending,"dd/mm/yyyy")</f>
        <v>01/07/2024 to 30/06/2025</v>
      </c>
      <c r="D3" s="41"/>
      <c r="E3" s="41"/>
    </row>
    <row r="4" spans="2:9" ht="20.25" x14ac:dyDescent="0.3">
      <c r="B4" s="14"/>
    </row>
    <row r="5" spans="2:9" ht="15.75" x14ac:dyDescent="0.25">
      <c r="B5" s="26" t="s">
        <v>238</v>
      </c>
    </row>
    <row r="6" spans="2:9" x14ac:dyDescent="0.2">
      <c r="B6" s="18"/>
      <c r="C6" s="21"/>
      <c r="D6" s="21"/>
      <c r="E6" s="21"/>
      <c r="G6" s="27"/>
      <c r="H6" s="23"/>
      <c r="I6" s="23"/>
    </row>
    <row r="7" spans="2:9" ht="57" customHeight="1" x14ac:dyDescent="0.2">
      <c r="B7" s="612" t="s">
        <v>137</v>
      </c>
      <c r="C7" s="613"/>
      <c r="D7" s="613"/>
      <c r="E7" s="614"/>
    </row>
    <row r="8" spans="2:9" ht="13.5" customHeight="1" x14ac:dyDescent="0.2">
      <c r="B8" s="615" t="s">
        <v>79</v>
      </c>
      <c r="C8" s="616"/>
      <c r="D8" s="616"/>
      <c r="E8" s="617"/>
    </row>
    <row r="9" spans="2:9" ht="13.5" customHeight="1" x14ac:dyDescent="0.2">
      <c r="B9" s="611"/>
      <c r="C9" s="611"/>
      <c r="D9" s="611"/>
      <c r="E9" s="611"/>
    </row>
    <row r="10" spans="2:9" ht="13.5" customHeight="1" x14ac:dyDescent="0.2">
      <c r="B10" s="611"/>
      <c r="C10" s="611"/>
      <c r="D10" s="611"/>
      <c r="E10" s="611"/>
    </row>
    <row r="11" spans="2:9" ht="13.5" customHeight="1" x14ac:dyDescent="0.2">
      <c r="B11" s="611"/>
      <c r="C11" s="611"/>
      <c r="D11" s="611"/>
      <c r="E11" s="611"/>
    </row>
    <row r="12" spans="2:9" ht="13.5" customHeight="1" x14ac:dyDescent="0.2">
      <c r="B12" s="611"/>
      <c r="C12" s="611"/>
      <c r="D12" s="611"/>
      <c r="E12" s="611"/>
    </row>
    <row r="13" spans="2:9" ht="13.5" customHeight="1" x14ac:dyDescent="0.2">
      <c r="B13" s="611"/>
      <c r="C13" s="611"/>
      <c r="D13" s="611"/>
      <c r="E13" s="611"/>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E9D9"/>
  </sheetPr>
  <dimension ref="A1"/>
  <sheetViews>
    <sheetView zoomScaleNormal="100" workbookViewId="0"/>
  </sheetViews>
  <sheetFormatPr defaultColWidth="9" defaultRowHeight="12.75" x14ac:dyDescent="0.2"/>
  <cols>
    <col min="1" max="16384" width="9" style="344"/>
  </cols>
  <sheetData/>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AD36"/>
  <sheetViews>
    <sheetView zoomScaleNormal="100" workbookViewId="0"/>
  </sheetViews>
  <sheetFormatPr defaultColWidth="9.42578125" defaultRowHeight="12.75" x14ac:dyDescent="0.2"/>
  <cols>
    <col min="1" max="1" width="11.5703125" style="16" customWidth="1"/>
    <col min="2" max="2" width="22.42578125" style="16" customWidth="1"/>
    <col min="3" max="3" width="15.42578125" style="16" customWidth="1"/>
    <col min="4" max="4" width="13" style="16" customWidth="1"/>
    <col min="5" max="11" width="14.42578125" style="16" customWidth="1"/>
    <col min="12" max="16384" width="9.42578125" style="16"/>
  </cols>
  <sheetData>
    <row r="1" spans="2:30" ht="20.25" x14ac:dyDescent="0.3">
      <c r="B1" s="17" t="s">
        <v>229</v>
      </c>
      <c r="C1" s="15"/>
      <c r="D1" s="15"/>
    </row>
    <row r="2" spans="2:30" ht="15" x14ac:dyDescent="0.25">
      <c r="B2" s="45" t="str">
        <f>Tradingname</f>
        <v>APT PARMELIA PTY LTD</v>
      </c>
      <c r="C2" s="46"/>
    </row>
    <row r="3" spans="2:30" ht="15.75" customHeight="1" x14ac:dyDescent="0.45">
      <c r="B3" s="47" t="s">
        <v>180</v>
      </c>
      <c r="C3" s="48">
        <f>Yearending</f>
        <v>45838</v>
      </c>
      <c r="D3" s="41"/>
    </row>
    <row r="4" spans="2:30" ht="20.25" x14ac:dyDescent="0.3">
      <c r="B4" s="14"/>
    </row>
    <row r="5" spans="2:30" ht="13.5" x14ac:dyDescent="0.2">
      <c r="B5" s="384" t="s">
        <v>743</v>
      </c>
      <c r="C5" s="385"/>
      <c r="D5" s="385"/>
      <c r="E5" s="385"/>
      <c r="F5" s="385"/>
      <c r="G5" s="385"/>
      <c r="H5" s="385"/>
      <c r="I5" s="385"/>
      <c r="J5" s="385"/>
      <c r="K5" s="385"/>
    </row>
    <row r="6" spans="2:30" ht="13.5" thickBot="1" x14ac:dyDescent="0.25">
      <c r="B6" s="386"/>
      <c r="C6" s="385"/>
      <c r="D6" s="385"/>
      <c r="E6" s="385"/>
      <c r="F6" s="385"/>
      <c r="G6" s="385"/>
      <c r="H6" s="385"/>
      <c r="I6" s="385"/>
      <c r="J6" s="385"/>
      <c r="K6" s="385"/>
    </row>
    <row r="7" spans="2:30" s="386" customFormat="1" ht="31.5" customHeight="1" thickBot="1" x14ac:dyDescent="0.25">
      <c r="B7" s="404" t="s">
        <v>277</v>
      </c>
      <c r="C7" s="621" t="s">
        <v>2487</v>
      </c>
      <c r="D7" s="622"/>
      <c r="E7" s="622"/>
      <c r="F7" s="622"/>
      <c r="G7" s="622"/>
      <c r="H7" s="622"/>
      <c r="I7" s="622"/>
      <c r="J7" s="622"/>
      <c r="K7" s="623"/>
    </row>
    <row r="8" spans="2:30" ht="17.100000000000001" customHeight="1" thickBot="1" x14ac:dyDescent="0.25">
      <c r="B8" s="387">
        <v>1.1000000000000001</v>
      </c>
      <c r="C8" s="618" t="s">
        <v>744</v>
      </c>
      <c r="D8" s="619"/>
      <c r="E8" s="619"/>
      <c r="F8" s="619"/>
      <c r="G8" s="619"/>
      <c r="H8" s="619"/>
      <c r="I8" s="619"/>
      <c r="J8" s="619"/>
      <c r="K8" s="620"/>
    </row>
    <row r="9" spans="2:30" ht="30.75" customHeight="1" thickBot="1" x14ac:dyDescent="0.25">
      <c r="B9" s="387">
        <v>1.2</v>
      </c>
      <c r="C9" s="618" t="s">
        <v>745</v>
      </c>
      <c r="D9" s="619"/>
      <c r="E9" s="619"/>
      <c r="F9" s="619"/>
      <c r="G9" s="619"/>
      <c r="H9" s="619"/>
      <c r="I9" s="619"/>
      <c r="J9" s="619"/>
      <c r="K9" s="620"/>
    </row>
    <row r="10" spans="2:30" ht="13.5" customHeight="1" x14ac:dyDescent="0.2">
      <c r="B10" s="646" t="s">
        <v>1362</v>
      </c>
      <c r="C10" s="630" t="s">
        <v>746</v>
      </c>
      <c r="D10" s="630"/>
      <c r="E10" s="630"/>
      <c r="F10" s="630"/>
      <c r="G10" s="630"/>
      <c r="H10" s="630"/>
      <c r="I10" s="630"/>
      <c r="J10" s="630"/>
      <c r="K10" s="631"/>
    </row>
    <row r="11" spans="2:30" ht="344.25" customHeight="1" thickBot="1" x14ac:dyDescent="0.25">
      <c r="B11" s="647"/>
      <c r="C11" s="653" t="s">
        <v>2489</v>
      </c>
      <c r="D11" s="653"/>
      <c r="E11" s="653"/>
      <c r="F11" s="653"/>
      <c r="G11" s="653"/>
      <c r="H11" s="653"/>
      <c r="I11" s="653"/>
      <c r="J11" s="653"/>
      <c r="K11" s="654"/>
    </row>
    <row r="12" spans="2:30" ht="300" customHeight="1" x14ac:dyDescent="0.2">
      <c r="B12" s="635" t="s">
        <v>360</v>
      </c>
      <c r="C12" s="627" t="s">
        <v>803</v>
      </c>
      <c r="D12" s="628"/>
      <c r="E12" s="628"/>
      <c r="F12" s="628"/>
      <c r="G12" s="628"/>
      <c r="H12" s="628"/>
      <c r="I12" s="628"/>
      <c r="J12" s="628"/>
      <c r="K12" s="629"/>
      <c r="U12" s="405"/>
      <c r="V12" s="405"/>
      <c r="W12" s="405"/>
      <c r="X12" s="405"/>
      <c r="Y12" s="405"/>
      <c r="Z12" s="405"/>
      <c r="AA12" s="405"/>
      <c r="AB12" s="405"/>
      <c r="AC12" s="405"/>
      <c r="AD12" s="405"/>
    </row>
    <row r="13" spans="2:30" ht="44.25" customHeight="1" x14ac:dyDescent="0.2">
      <c r="B13" s="635"/>
      <c r="C13" s="388" t="s">
        <v>752</v>
      </c>
      <c r="D13" s="390" t="s">
        <v>753</v>
      </c>
      <c r="E13" s="390" t="s">
        <v>754</v>
      </c>
      <c r="F13" s="389"/>
      <c r="G13" s="389"/>
      <c r="H13" s="389"/>
      <c r="I13" s="389"/>
      <c r="J13" s="389"/>
      <c r="K13" s="624"/>
      <c r="U13" s="405"/>
      <c r="V13" s="405"/>
      <c r="W13" s="405"/>
      <c r="X13" s="405"/>
      <c r="Y13" s="405"/>
      <c r="Z13" s="405"/>
      <c r="AA13" s="405"/>
      <c r="AB13" s="405"/>
      <c r="AC13" s="405"/>
      <c r="AD13" s="405"/>
    </row>
    <row r="14" spans="2:30" ht="15.75" x14ac:dyDescent="0.2">
      <c r="B14" s="635"/>
      <c r="C14" s="406" t="s">
        <v>585</v>
      </c>
      <c r="D14" s="407" t="s">
        <v>585</v>
      </c>
      <c r="E14" s="407" t="s">
        <v>755</v>
      </c>
      <c r="F14" s="389"/>
      <c r="G14" s="389"/>
      <c r="H14" s="389"/>
      <c r="I14" s="389"/>
      <c r="J14" s="389"/>
      <c r="K14" s="624"/>
      <c r="U14" s="405"/>
      <c r="V14" s="405"/>
      <c r="W14" s="405"/>
      <c r="X14" s="405"/>
      <c r="Y14" s="405"/>
      <c r="Z14" s="405"/>
      <c r="AA14" s="405"/>
      <c r="AB14" s="405"/>
      <c r="AC14" s="405"/>
      <c r="AD14" s="405"/>
    </row>
    <row r="15" spans="2:30" ht="32.25" customHeight="1" x14ac:dyDescent="0.2">
      <c r="B15" s="635"/>
      <c r="C15" s="409">
        <v>125746.28727272723</v>
      </c>
      <c r="D15" s="410">
        <f>C15</f>
        <v>125746.28727272723</v>
      </c>
      <c r="E15" s="411">
        <f>C15-D15</f>
        <v>0</v>
      </c>
      <c r="F15" s="625" t="s">
        <v>756</v>
      </c>
      <c r="G15" s="625"/>
      <c r="H15" s="625"/>
      <c r="I15" s="625"/>
      <c r="J15" s="625"/>
      <c r="K15" s="626"/>
      <c r="U15" s="405"/>
      <c r="V15" s="405"/>
      <c r="W15" s="405"/>
      <c r="X15" s="405"/>
      <c r="Y15" s="405"/>
      <c r="Z15" s="405"/>
      <c r="AA15" s="405"/>
      <c r="AB15" s="405"/>
      <c r="AC15" s="405"/>
      <c r="AD15" s="405"/>
    </row>
    <row r="16" spans="2:30" ht="33" customHeight="1" x14ac:dyDescent="0.2">
      <c r="B16" s="635"/>
      <c r="C16" s="409">
        <v>-187913.04</v>
      </c>
      <c r="D16" s="411">
        <v>0</v>
      </c>
      <c r="E16" s="410">
        <f>C16-D16</f>
        <v>-187913.04</v>
      </c>
      <c r="F16" s="625" t="s">
        <v>757</v>
      </c>
      <c r="G16" s="625"/>
      <c r="H16" s="625"/>
      <c r="I16" s="625"/>
      <c r="J16" s="625"/>
      <c r="K16" s="626"/>
      <c r="U16" s="405"/>
      <c r="V16" s="405"/>
      <c r="W16" s="405"/>
      <c r="X16" s="405"/>
      <c r="Y16" s="405"/>
      <c r="Z16" s="405"/>
      <c r="AA16" s="405"/>
      <c r="AB16" s="405"/>
      <c r="AC16" s="405"/>
      <c r="AD16" s="405"/>
    </row>
    <row r="17" spans="2:30" ht="30.75" customHeight="1" x14ac:dyDescent="0.2">
      <c r="B17" s="635"/>
      <c r="C17" s="412">
        <f>SUM(C15:C16)</f>
        <v>-62166.752727272775</v>
      </c>
      <c r="D17" s="413">
        <f>SUM(D15:D16)</f>
        <v>125746.28727272723</v>
      </c>
      <c r="E17" s="413">
        <f>SUM(E15:E16)</f>
        <v>-187913.04</v>
      </c>
      <c r="F17" s="625" t="s">
        <v>758</v>
      </c>
      <c r="G17" s="625"/>
      <c r="H17" s="625"/>
      <c r="I17" s="625"/>
      <c r="J17" s="625"/>
      <c r="K17" s="626"/>
      <c r="U17" s="405"/>
      <c r="V17" s="405"/>
      <c r="W17" s="405"/>
      <c r="X17" s="405"/>
      <c r="Y17" s="405"/>
      <c r="Z17" s="405"/>
      <c r="AA17" s="405"/>
      <c r="AB17" s="405"/>
      <c r="AC17" s="405"/>
      <c r="AD17" s="405"/>
    </row>
    <row r="18" spans="2:30" ht="53.25" customHeight="1" thickBot="1" x14ac:dyDescent="0.25">
      <c r="B18" s="636"/>
      <c r="C18" s="632" t="s">
        <v>2483</v>
      </c>
      <c r="D18" s="633"/>
      <c r="E18" s="633"/>
      <c r="F18" s="633"/>
      <c r="G18" s="633"/>
      <c r="H18" s="633"/>
      <c r="I18" s="633"/>
      <c r="J18" s="633"/>
      <c r="K18" s="634"/>
      <c r="U18" s="405"/>
      <c r="V18" s="405"/>
      <c r="W18" s="405"/>
      <c r="X18" s="405"/>
      <c r="Y18" s="405"/>
      <c r="Z18" s="405"/>
      <c r="AA18" s="405"/>
      <c r="AB18" s="405"/>
      <c r="AC18" s="405"/>
      <c r="AD18" s="405"/>
    </row>
    <row r="19" spans="2:30" s="418" customFormat="1" ht="15.75" customHeight="1" x14ac:dyDescent="0.3">
      <c r="B19" s="648" t="s">
        <v>379</v>
      </c>
      <c r="C19" s="621" t="s">
        <v>2484</v>
      </c>
      <c r="D19" s="622"/>
      <c r="E19" s="622"/>
      <c r="F19" s="622"/>
      <c r="G19" s="622"/>
      <c r="H19" s="622"/>
      <c r="I19" s="622"/>
      <c r="J19" s="622"/>
      <c r="K19" s="623"/>
    </row>
    <row r="20" spans="2:30" s="418" customFormat="1" ht="16.5" thickBot="1" x14ac:dyDescent="0.35">
      <c r="B20" s="649"/>
      <c r="C20" s="627"/>
      <c r="D20" s="628"/>
      <c r="E20" s="628"/>
      <c r="F20" s="628"/>
      <c r="G20" s="628"/>
      <c r="H20" s="628"/>
      <c r="I20" s="628"/>
      <c r="J20" s="628"/>
      <c r="K20" s="629"/>
      <c r="N20" s="419"/>
    </row>
    <row r="21" spans="2:30" ht="35.25" customHeight="1" thickBot="1" x14ac:dyDescent="0.25">
      <c r="B21" s="404">
        <v>3.1</v>
      </c>
      <c r="C21" s="655" t="s">
        <v>804</v>
      </c>
      <c r="D21" s="656"/>
      <c r="E21" s="656"/>
      <c r="F21" s="656"/>
      <c r="G21" s="656"/>
      <c r="H21" s="656"/>
      <c r="I21" s="656"/>
      <c r="J21" s="656"/>
      <c r="K21" s="657"/>
    </row>
    <row r="22" spans="2:30" ht="49.35" customHeight="1" thickBot="1" x14ac:dyDescent="0.25">
      <c r="B22" s="430" t="s">
        <v>275</v>
      </c>
      <c r="C22" s="621" t="s">
        <v>2485</v>
      </c>
      <c r="D22" s="622"/>
      <c r="E22" s="622"/>
      <c r="F22" s="622"/>
      <c r="G22" s="622"/>
      <c r="H22" s="622"/>
      <c r="I22" s="622"/>
      <c r="J22" s="622"/>
      <c r="K22" s="623"/>
    </row>
    <row r="23" spans="2:30" ht="33.6" customHeight="1" x14ac:dyDescent="0.2">
      <c r="B23" s="646" t="s">
        <v>259</v>
      </c>
      <c r="C23" s="655" t="s">
        <v>1709</v>
      </c>
      <c r="D23" s="656"/>
      <c r="E23" s="656"/>
      <c r="F23" s="656"/>
      <c r="G23" s="656"/>
      <c r="H23" s="656"/>
      <c r="I23" s="656"/>
      <c r="J23" s="656"/>
      <c r="K23" s="657"/>
    </row>
    <row r="24" spans="2:30" ht="17.850000000000001" customHeight="1" thickBot="1" x14ac:dyDescent="0.25">
      <c r="B24" s="636"/>
      <c r="C24" s="658" t="s">
        <v>1359</v>
      </c>
      <c r="D24" s="653"/>
      <c r="E24" s="653"/>
      <c r="F24" s="653"/>
      <c r="G24" s="653"/>
      <c r="H24" s="653"/>
      <c r="I24" s="653"/>
      <c r="J24" s="653"/>
      <c r="K24" s="654"/>
    </row>
    <row r="25" spans="2:30" ht="15" customHeight="1" x14ac:dyDescent="0.2">
      <c r="B25" s="659" t="s">
        <v>286</v>
      </c>
      <c r="C25" s="655" t="s">
        <v>747</v>
      </c>
      <c r="D25" s="656"/>
      <c r="E25" s="656"/>
      <c r="F25" s="656"/>
      <c r="G25" s="656"/>
      <c r="H25" s="656"/>
      <c r="I25" s="656"/>
      <c r="J25" s="656"/>
      <c r="K25" s="657"/>
    </row>
    <row r="26" spans="2:30" ht="17.25" customHeight="1" thickBot="1" x14ac:dyDescent="0.25">
      <c r="B26" s="635"/>
      <c r="C26" s="627" t="s">
        <v>748</v>
      </c>
      <c r="D26" s="628"/>
      <c r="E26" s="628"/>
      <c r="F26" s="628"/>
      <c r="G26" s="628"/>
      <c r="H26" s="628"/>
      <c r="I26" s="628"/>
      <c r="J26" s="628"/>
      <c r="K26" s="629"/>
    </row>
    <row r="27" spans="2:30" ht="90.75" customHeight="1" thickBot="1" x14ac:dyDescent="0.25">
      <c r="B27" s="387" t="s">
        <v>397</v>
      </c>
      <c r="C27" s="618" t="s">
        <v>2486</v>
      </c>
      <c r="D27" s="619"/>
      <c r="E27" s="619"/>
      <c r="F27" s="619"/>
      <c r="G27" s="619"/>
      <c r="H27" s="619"/>
      <c r="I27" s="619"/>
      <c r="J27" s="619"/>
      <c r="K27" s="620"/>
    </row>
    <row r="28" spans="2:30" ht="16.5" customHeight="1" x14ac:dyDescent="0.2">
      <c r="B28" s="650">
        <v>4.0999999999999996</v>
      </c>
      <c r="C28" s="637" t="s">
        <v>805</v>
      </c>
      <c r="D28" s="638"/>
      <c r="E28" s="638"/>
      <c r="F28" s="638"/>
      <c r="G28" s="638"/>
      <c r="H28" s="638"/>
      <c r="I28" s="638"/>
      <c r="J28" s="638"/>
      <c r="K28" s="639"/>
    </row>
    <row r="29" spans="2:30" ht="31.5" customHeight="1" x14ac:dyDescent="0.2">
      <c r="B29" s="651"/>
      <c r="C29" s="637" t="s">
        <v>749</v>
      </c>
      <c r="D29" s="638"/>
      <c r="E29" s="638"/>
      <c r="F29" s="638"/>
      <c r="G29" s="638"/>
      <c r="H29" s="638"/>
      <c r="I29" s="638"/>
      <c r="J29" s="638"/>
      <c r="K29" s="639"/>
    </row>
    <row r="30" spans="2:30" ht="22.5" customHeight="1" x14ac:dyDescent="0.2">
      <c r="B30" s="651"/>
      <c r="C30" s="637" t="s">
        <v>1360</v>
      </c>
      <c r="D30" s="638"/>
      <c r="E30" s="638"/>
      <c r="F30" s="638"/>
      <c r="G30" s="638"/>
      <c r="H30" s="638"/>
      <c r="I30" s="638"/>
      <c r="J30" s="638"/>
      <c r="K30" s="639"/>
    </row>
    <row r="31" spans="2:30" ht="84" customHeight="1" x14ac:dyDescent="0.2">
      <c r="B31" s="651"/>
      <c r="C31" s="637" t="s">
        <v>1361</v>
      </c>
      <c r="D31" s="638"/>
      <c r="E31" s="638"/>
      <c r="F31" s="638"/>
      <c r="G31" s="638"/>
      <c r="H31" s="638"/>
      <c r="I31" s="638"/>
      <c r="J31" s="638"/>
      <c r="K31" s="639"/>
    </row>
    <row r="32" spans="2:30" ht="70.5" customHeight="1" x14ac:dyDescent="0.2">
      <c r="B32" s="651"/>
      <c r="C32" s="637" t="s">
        <v>750</v>
      </c>
      <c r="D32" s="638"/>
      <c r="E32" s="638"/>
      <c r="F32" s="638"/>
      <c r="G32" s="638"/>
      <c r="H32" s="638"/>
      <c r="I32" s="638"/>
      <c r="J32" s="638"/>
      <c r="K32" s="639"/>
    </row>
    <row r="33" spans="2:11" ht="48" customHeight="1" x14ac:dyDescent="0.2">
      <c r="B33" s="651"/>
      <c r="C33" s="637" t="s">
        <v>795</v>
      </c>
      <c r="D33" s="638"/>
      <c r="E33" s="638"/>
      <c r="F33" s="638"/>
      <c r="G33" s="638"/>
      <c r="H33" s="638"/>
      <c r="I33" s="638"/>
      <c r="J33" s="638"/>
      <c r="K33" s="639"/>
    </row>
    <row r="34" spans="2:11" ht="21.75" customHeight="1" thickBot="1" x14ac:dyDescent="0.25">
      <c r="B34" s="652"/>
      <c r="C34" s="640" t="s">
        <v>751</v>
      </c>
      <c r="D34" s="641"/>
      <c r="E34" s="641"/>
      <c r="F34" s="641"/>
      <c r="G34" s="641"/>
      <c r="H34" s="641"/>
      <c r="I34" s="641"/>
      <c r="J34" s="641"/>
      <c r="K34" s="642"/>
    </row>
    <row r="35" spans="2:11" ht="132.75" customHeight="1" thickBot="1" x14ac:dyDescent="0.25">
      <c r="B35" s="420" t="s">
        <v>759</v>
      </c>
      <c r="C35" s="643" t="s">
        <v>806</v>
      </c>
      <c r="D35" s="644"/>
      <c r="E35" s="644"/>
      <c r="F35" s="644"/>
      <c r="G35" s="644"/>
      <c r="H35" s="644"/>
      <c r="I35" s="644"/>
      <c r="J35" s="644"/>
      <c r="K35" s="645"/>
    </row>
    <row r="36" spans="2:11" ht="48.75" customHeight="1" thickBot="1" x14ac:dyDescent="0.25">
      <c r="B36" s="387">
        <v>5.0999999999999996</v>
      </c>
      <c r="C36" s="618" t="s">
        <v>760</v>
      </c>
      <c r="D36" s="619"/>
      <c r="E36" s="619"/>
      <c r="F36" s="619"/>
      <c r="G36" s="619"/>
      <c r="H36" s="619"/>
      <c r="I36" s="619"/>
      <c r="J36" s="619"/>
      <c r="K36" s="620"/>
    </row>
  </sheetData>
  <mergeCells count="34">
    <mergeCell ref="B10:B11"/>
    <mergeCell ref="C19:K20"/>
    <mergeCell ref="B19:B20"/>
    <mergeCell ref="B28:B34"/>
    <mergeCell ref="C30:K30"/>
    <mergeCell ref="C31:K31"/>
    <mergeCell ref="C11:K11"/>
    <mergeCell ref="C22:K22"/>
    <mergeCell ref="C26:K26"/>
    <mergeCell ref="C23:K23"/>
    <mergeCell ref="C24:K24"/>
    <mergeCell ref="B23:B24"/>
    <mergeCell ref="B25:B26"/>
    <mergeCell ref="C25:K25"/>
    <mergeCell ref="C27:K27"/>
    <mergeCell ref="C21:K21"/>
    <mergeCell ref="F17:K17"/>
    <mergeCell ref="C18:K18"/>
    <mergeCell ref="B12:B18"/>
    <mergeCell ref="C36:K36"/>
    <mergeCell ref="C28:K28"/>
    <mergeCell ref="C34:K34"/>
    <mergeCell ref="C35:K35"/>
    <mergeCell ref="C33:K33"/>
    <mergeCell ref="C32:K32"/>
    <mergeCell ref="C29:K29"/>
    <mergeCell ref="C8:K8"/>
    <mergeCell ref="C7:K7"/>
    <mergeCell ref="K13:K14"/>
    <mergeCell ref="F15:K15"/>
    <mergeCell ref="F16:K16"/>
    <mergeCell ref="C12:K12"/>
    <mergeCell ref="C9:K9"/>
    <mergeCell ref="C10:K10"/>
  </mergeCells>
  <pageMargins left="0.25" right="0.25" top="0.75" bottom="0.75"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33CCCC"/>
    <pageSetUpPr fitToPage="1"/>
  </sheetPr>
  <dimension ref="A1:P95"/>
  <sheetViews>
    <sheetView zoomScaleNormal="100" workbookViewId="0"/>
  </sheetViews>
  <sheetFormatPr defaultColWidth="9" defaultRowHeight="12.75" x14ac:dyDescent="0.2"/>
  <cols>
    <col min="1" max="1" width="10.5703125" style="171" customWidth="1"/>
    <col min="2" max="2" width="15.5703125" style="178" customWidth="1"/>
    <col min="3" max="3" width="27.42578125" style="171" customWidth="1"/>
    <col min="4" max="4" width="22.5703125" style="178" customWidth="1"/>
    <col min="5" max="5" width="23.5703125" style="171" customWidth="1"/>
    <col min="6" max="6" width="25.42578125" style="171" customWidth="1"/>
    <col min="7" max="7" width="63.5703125" style="171" customWidth="1"/>
    <col min="8" max="8" width="19.42578125" style="183" customWidth="1"/>
    <col min="9" max="9" width="16.5703125" style="183" customWidth="1"/>
    <col min="10" max="10" width="12.42578125" style="183" customWidth="1"/>
    <col min="11" max="11" width="9.5703125" style="183" customWidth="1"/>
    <col min="12" max="12" width="9" style="183" customWidth="1"/>
    <col min="13" max="13" width="9" style="183"/>
    <col min="14" max="14" width="11.42578125" style="183" customWidth="1"/>
    <col min="15" max="15" width="9" style="183"/>
    <col min="16" max="16" width="82.42578125" style="183" customWidth="1"/>
    <col min="17" max="16384" width="9" style="171"/>
  </cols>
  <sheetData>
    <row r="1" spans="1:16" ht="22.35" customHeight="1" x14ac:dyDescent="0.2">
      <c r="H1" s="39"/>
    </row>
    <row r="2" spans="1:16" ht="28.5" customHeight="1" x14ac:dyDescent="0.2">
      <c r="A2" s="189" t="s">
        <v>240</v>
      </c>
      <c r="B2" s="190" t="s">
        <v>241</v>
      </c>
      <c r="C2" s="189" t="s">
        <v>242</v>
      </c>
      <c r="D2" s="189" t="s">
        <v>243</v>
      </c>
      <c r="E2" s="189" t="s">
        <v>244</v>
      </c>
      <c r="F2" s="189" t="s">
        <v>245</v>
      </c>
      <c r="G2" s="189" t="s">
        <v>246</v>
      </c>
      <c r="H2" s="184"/>
      <c r="I2" s="184"/>
      <c r="J2" s="184"/>
      <c r="K2" s="184"/>
      <c r="L2" s="184"/>
      <c r="M2" s="184"/>
      <c r="N2" s="184"/>
      <c r="O2" s="184"/>
      <c r="P2" s="184"/>
    </row>
    <row r="3" spans="1:16" s="174" customFormat="1" ht="25.5" x14ac:dyDescent="0.2">
      <c r="A3" s="172">
        <v>44084</v>
      </c>
      <c r="B3" s="173">
        <v>1</v>
      </c>
      <c r="C3" s="176" t="s">
        <v>249</v>
      </c>
      <c r="D3" s="179"/>
      <c r="E3" s="177"/>
      <c r="F3" s="177" t="s">
        <v>250</v>
      </c>
      <c r="G3" s="177" t="s">
        <v>328</v>
      </c>
      <c r="H3" s="185"/>
      <c r="I3" s="186"/>
      <c r="J3" s="186"/>
      <c r="K3" s="186"/>
      <c r="L3" s="186"/>
      <c r="M3" s="186"/>
      <c r="N3" s="186"/>
      <c r="O3" s="186"/>
      <c r="P3" s="187"/>
    </row>
    <row r="4" spans="1:16" s="174" customFormat="1" ht="25.5" x14ac:dyDescent="0.2">
      <c r="A4" s="172">
        <v>44084</v>
      </c>
      <c r="B4" s="173">
        <f>B3+1</f>
        <v>2</v>
      </c>
      <c r="C4" s="176" t="s">
        <v>251</v>
      </c>
      <c r="D4" s="180">
        <v>2.1</v>
      </c>
      <c r="E4" s="177" t="s">
        <v>252</v>
      </c>
      <c r="F4" s="176" t="s">
        <v>253</v>
      </c>
      <c r="G4" s="177" t="s">
        <v>254</v>
      </c>
      <c r="H4" s="185"/>
      <c r="I4" s="186"/>
      <c r="J4" s="186"/>
      <c r="K4" s="186"/>
      <c r="L4" s="186"/>
      <c r="M4" s="186"/>
      <c r="N4" s="186"/>
      <c r="O4" s="186"/>
      <c r="P4" s="187"/>
    </row>
    <row r="5" spans="1:16" s="174" customFormat="1" ht="25.5" x14ac:dyDescent="0.2">
      <c r="A5" s="172">
        <v>44084</v>
      </c>
      <c r="B5" s="173">
        <f>B4+1</f>
        <v>3</v>
      </c>
      <c r="C5" s="176" t="s">
        <v>518</v>
      </c>
      <c r="D5" s="179">
        <v>3.1</v>
      </c>
      <c r="E5" s="177" t="s">
        <v>255</v>
      </c>
      <c r="F5" s="176" t="s">
        <v>256</v>
      </c>
      <c r="G5" s="177" t="s">
        <v>257</v>
      </c>
      <c r="H5" s="185"/>
      <c r="I5" s="186"/>
      <c r="J5" s="186"/>
      <c r="K5" s="186"/>
      <c r="L5" s="186"/>
      <c r="M5" s="186"/>
      <c r="N5" s="186"/>
      <c r="O5" s="186"/>
      <c r="P5" s="187"/>
    </row>
    <row r="6" spans="1:16" s="174" customFormat="1" ht="25.5" x14ac:dyDescent="0.2">
      <c r="A6" s="172">
        <v>44084</v>
      </c>
      <c r="B6" s="173">
        <f t="shared" ref="B6:B69" si="0">B5+1</f>
        <v>4</v>
      </c>
      <c r="C6" s="176" t="s">
        <v>258</v>
      </c>
      <c r="D6" s="179" t="s">
        <v>259</v>
      </c>
      <c r="E6" s="177" t="s">
        <v>260</v>
      </c>
      <c r="F6" s="176" t="s">
        <v>261</v>
      </c>
      <c r="G6" s="177" t="s">
        <v>262</v>
      </c>
      <c r="H6" s="185"/>
      <c r="I6" s="186"/>
      <c r="J6" s="186"/>
      <c r="K6" s="186"/>
      <c r="L6" s="186"/>
      <c r="M6" s="186"/>
      <c r="N6" s="186"/>
      <c r="O6" s="186"/>
      <c r="P6" s="187"/>
    </row>
    <row r="7" spans="1:16" s="174" customFormat="1" ht="48.75" customHeight="1" x14ac:dyDescent="0.2">
      <c r="A7" s="172">
        <v>44084</v>
      </c>
      <c r="B7" s="173">
        <f t="shared" si="0"/>
        <v>5</v>
      </c>
      <c r="C7" s="176" t="s">
        <v>258</v>
      </c>
      <c r="D7" s="179" t="s">
        <v>259</v>
      </c>
      <c r="E7" s="177" t="s">
        <v>263</v>
      </c>
      <c r="F7" s="176" t="s">
        <v>264</v>
      </c>
      <c r="G7" s="177" t="s">
        <v>265</v>
      </c>
      <c r="H7" s="185"/>
      <c r="I7" s="186"/>
      <c r="J7" s="186"/>
      <c r="K7" s="186"/>
      <c r="L7" s="186"/>
      <c r="M7" s="186"/>
      <c r="N7" s="186"/>
      <c r="O7" s="186"/>
      <c r="P7" s="187"/>
    </row>
    <row r="8" spans="1:16" s="174" customFormat="1" ht="99" customHeight="1" x14ac:dyDescent="0.2">
      <c r="A8" s="172">
        <v>44084</v>
      </c>
      <c r="B8" s="173">
        <f t="shared" si="0"/>
        <v>6</v>
      </c>
      <c r="C8" s="176" t="s">
        <v>258</v>
      </c>
      <c r="D8" s="179" t="s">
        <v>259</v>
      </c>
      <c r="E8" s="177" t="s">
        <v>266</v>
      </c>
      <c r="F8" s="176" t="s">
        <v>267</v>
      </c>
      <c r="G8" s="177" t="s">
        <v>268</v>
      </c>
      <c r="H8" s="185"/>
      <c r="I8" s="186"/>
      <c r="J8" s="186"/>
      <c r="K8" s="186"/>
      <c r="L8" s="186"/>
      <c r="M8" s="186"/>
      <c r="N8" s="186"/>
      <c r="O8" s="186"/>
      <c r="P8" s="187"/>
    </row>
    <row r="9" spans="1:16" s="174" customFormat="1" ht="33" customHeight="1" x14ac:dyDescent="0.2">
      <c r="A9" s="172">
        <v>44084</v>
      </c>
      <c r="B9" s="173">
        <f t="shared" si="0"/>
        <v>7</v>
      </c>
      <c r="C9" s="176" t="s">
        <v>518</v>
      </c>
      <c r="D9" s="179">
        <v>3.1</v>
      </c>
      <c r="E9" s="177" t="s">
        <v>269</v>
      </c>
      <c r="F9" s="176" t="s">
        <v>270</v>
      </c>
      <c r="G9" s="177" t="s">
        <v>271</v>
      </c>
      <c r="H9" s="185"/>
      <c r="I9" s="186"/>
      <c r="J9" s="186"/>
      <c r="K9" s="186"/>
      <c r="L9" s="186"/>
      <c r="M9" s="186"/>
      <c r="N9" s="186"/>
      <c r="O9" s="186"/>
      <c r="P9" s="187"/>
    </row>
    <row r="10" spans="1:16" s="174" customFormat="1" x14ac:dyDescent="0.2">
      <c r="A10" s="172">
        <v>44084</v>
      </c>
      <c r="B10" s="173">
        <f t="shared" si="0"/>
        <v>8</v>
      </c>
      <c r="C10" s="176" t="s">
        <v>518</v>
      </c>
      <c r="D10" s="179">
        <v>3.1</v>
      </c>
      <c r="E10" s="176" t="s">
        <v>331</v>
      </c>
      <c r="F10" s="176" t="s">
        <v>247</v>
      </c>
      <c r="G10" s="177" t="s">
        <v>272</v>
      </c>
      <c r="H10" s="185"/>
      <c r="I10" s="186"/>
      <c r="J10" s="186"/>
      <c r="K10" s="186"/>
      <c r="L10" s="186"/>
      <c r="M10" s="186"/>
      <c r="N10" s="186"/>
      <c r="O10" s="186"/>
      <c r="P10" s="187"/>
    </row>
    <row r="11" spans="1:16" s="174" customFormat="1" ht="38.25" x14ac:dyDescent="0.2">
      <c r="A11" s="172">
        <v>44084</v>
      </c>
      <c r="B11" s="173">
        <f t="shared" si="0"/>
        <v>9</v>
      </c>
      <c r="C11" s="176" t="s">
        <v>518</v>
      </c>
      <c r="D11" s="179">
        <v>3.1</v>
      </c>
      <c r="E11" s="177" t="s">
        <v>273</v>
      </c>
      <c r="F11" s="176" t="s">
        <v>274</v>
      </c>
      <c r="G11" s="177" t="s">
        <v>327</v>
      </c>
      <c r="H11" s="185"/>
      <c r="I11" s="186"/>
      <c r="J11" s="186"/>
      <c r="K11" s="186"/>
      <c r="L11" s="186"/>
      <c r="M11" s="186"/>
      <c r="N11" s="186"/>
      <c r="O11" s="186"/>
      <c r="P11" s="187"/>
    </row>
    <row r="12" spans="1:16" s="174" customFormat="1" ht="12.75" customHeight="1" x14ac:dyDescent="0.2">
      <c r="A12" s="172">
        <v>44084</v>
      </c>
      <c r="B12" s="173">
        <f t="shared" si="0"/>
        <v>10</v>
      </c>
      <c r="C12" s="176" t="s">
        <v>248</v>
      </c>
      <c r="D12" s="179" t="s">
        <v>275</v>
      </c>
      <c r="E12" s="188" t="s">
        <v>329</v>
      </c>
      <c r="F12" s="176" t="s">
        <v>270</v>
      </c>
      <c r="G12" s="177" t="s">
        <v>276</v>
      </c>
      <c r="H12" s="185"/>
      <c r="I12" s="186"/>
      <c r="J12" s="186"/>
      <c r="K12" s="186"/>
      <c r="L12" s="186"/>
      <c r="M12" s="186"/>
      <c r="N12" s="186"/>
      <c r="O12" s="186"/>
      <c r="P12" s="187"/>
    </row>
    <row r="13" spans="1:16" s="174" customFormat="1" x14ac:dyDescent="0.2">
      <c r="A13" s="172">
        <v>44084</v>
      </c>
      <c r="B13" s="173">
        <f t="shared" si="0"/>
        <v>11</v>
      </c>
      <c r="C13" s="176" t="s">
        <v>277</v>
      </c>
      <c r="D13" s="179" t="s">
        <v>159</v>
      </c>
      <c r="E13" s="177" t="s">
        <v>278</v>
      </c>
      <c r="F13" s="176" t="s">
        <v>315</v>
      </c>
      <c r="G13" s="177" t="s">
        <v>279</v>
      </c>
      <c r="H13" s="185"/>
      <c r="I13" s="186"/>
      <c r="J13" s="186"/>
      <c r="K13" s="186"/>
      <c r="L13" s="186"/>
      <c r="M13" s="186"/>
      <c r="N13" s="186"/>
      <c r="O13" s="186"/>
      <c r="P13" s="187"/>
    </row>
    <row r="14" spans="1:16" s="174" customFormat="1" ht="38.25" x14ac:dyDescent="0.2">
      <c r="A14" s="172">
        <v>44084</v>
      </c>
      <c r="B14" s="173">
        <f t="shared" si="0"/>
        <v>12</v>
      </c>
      <c r="C14" s="176" t="s">
        <v>280</v>
      </c>
      <c r="D14" s="179" t="s">
        <v>281</v>
      </c>
      <c r="E14" s="177" t="s">
        <v>282</v>
      </c>
      <c r="F14" s="177" t="s">
        <v>283</v>
      </c>
      <c r="G14" s="177" t="s">
        <v>284</v>
      </c>
      <c r="H14" s="185"/>
      <c r="I14" s="186"/>
      <c r="J14" s="186"/>
      <c r="K14" s="186"/>
      <c r="L14" s="186"/>
      <c r="M14" s="186"/>
      <c r="N14" s="186"/>
      <c r="O14" s="186"/>
      <c r="P14" s="187"/>
    </row>
    <row r="15" spans="1:16" s="174" customFormat="1" x14ac:dyDescent="0.2">
      <c r="A15" s="172">
        <v>44084</v>
      </c>
      <c r="B15" s="173">
        <f t="shared" si="0"/>
        <v>13</v>
      </c>
      <c r="C15" s="176" t="s">
        <v>258</v>
      </c>
      <c r="D15" s="179"/>
      <c r="E15" s="177"/>
      <c r="F15" s="176"/>
      <c r="G15" s="177" t="s">
        <v>332</v>
      </c>
      <c r="H15" s="185"/>
      <c r="I15" s="186"/>
      <c r="J15" s="186"/>
      <c r="K15" s="186"/>
      <c r="L15" s="186"/>
      <c r="M15" s="186"/>
      <c r="N15" s="186"/>
      <c r="O15" s="186"/>
      <c r="P15" s="187"/>
    </row>
    <row r="16" spans="1:16" s="174" customFormat="1" x14ac:dyDescent="0.2">
      <c r="A16" s="172">
        <v>44084</v>
      </c>
      <c r="B16" s="173">
        <f t="shared" si="0"/>
        <v>14</v>
      </c>
      <c r="C16" s="176" t="s">
        <v>285</v>
      </c>
      <c r="D16" s="179" t="s">
        <v>286</v>
      </c>
      <c r="E16" s="177" t="s">
        <v>287</v>
      </c>
      <c r="F16" s="176" t="s">
        <v>288</v>
      </c>
      <c r="G16" s="177" t="s">
        <v>289</v>
      </c>
      <c r="H16" s="185"/>
      <c r="I16" s="186"/>
      <c r="J16" s="186"/>
      <c r="K16" s="186"/>
      <c r="L16" s="186"/>
      <c r="M16" s="186"/>
      <c r="N16" s="186"/>
      <c r="O16" s="186"/>
      <c r="P16" s="187"/>
    </row>
    <row r="17" spans="1:16" s="174" customFormat="1" x14ac:dyDescent="0.2">
      <c r="A17" s="172">
        <v>44084</v>
      </c>
      <c r="B17" s="173">
        <f t="shared" si="0"/>
        <v>15</v>
      </c>
      <c r="C17" s="176" t="s">
        <v>518</v>
      </c>
      <c r="D17" s="179">
        <v>3.1</v>
      </c>
      <c r="E17" s="177" t="s">
        <v>290</v>
      </c>
      <c r="F17" s="176" t="s">
        <v>270</v>
      </c>
      <c r="G17" s="177" t="s">
        <v>333</v>
      </c>
      <c r="H17" s="185"/>
      <c r="I17" s="186"/>
      <c r="J17" s="186"/>
      <c r="K17" s="186"/>
      <c r="L17" s="186"/>
      <c r="M17" s="186"/>
      <c r="N17" s="186"/>
      <c r="O17" s="186"/>
      <c r="P17" s="187"/>
    </row>
    <row r="18" spans="1:16" s="174" customFormat="1" x14ac:dyDescent="0.2">
      <c r="A18" s="172">
        <v>44084</v>
      </c>
      <c r="B18" s="173">
        <f t="shared" si="0"/>
        <v>16</v>
      </c>
      <c r="C18" s="176" t="s">
        <v>518</v>
      </c>
      <c r="D18" s="179">
        <v>3.1</v>
      </c>
      <c r="E18" s="177" t="s">
        <v>291</v>
      </c>
      <c r="F18" s="176" t="s">
        <v>247</v>
      </c>
      <c r="G18" s="177" t="s">
        <v>334</v>
      </c>
      <c r="H18" s="185"/>
      <c r="I18" s="186"/>
      <c r="J18" s="186"/>
      <c r="K18" s="186"/>
      <c r="L18" s="186"/>
      <c r="M18" s="186"/>
      <c r="N18" s="186"/>
      <c r="O18" s="186"/>
      <c r="P18" s="187"/>
    </row>
    <row r="19" spans="1:16" s="174" customFormat="1" x14ac:dyDescent="0.2">
      <c r="A19" s="172">
        <v>44084</v>
      </c>
      <c r="B19" s="173">
        <f t="shared" si="0"/>
        <v>17</v>
      </c>
      <c r="C19" s="176" t="s">
        <v>285</v>
      </c>
      <c r="D19" s="179" t="s">
        <v>259</v>
      </c>
      <c r="E19" s="177" t="s">
        <v>292</v>
      </c>
      <c r="F19" s="176" t="s">
        <v>293</v>
      </c>
      <c r="G19" s="177" t="s">
        <v>335</v>
      </c>
      <c r="H19" s="185"/>
      <c r="I19" s="186"/>
      <c r="J19" s="186"/>
      <c r="K19" s="186"/>
      <c r="L19" s="186"/>
      <c r="M19" s="186"/>
      <c r="N19" s="186"/>
      <c r="O19" s="186"/>
      <c r="P19" s="187"/>
    </row>
    <row r="20" spans="1:16" s="174" customFormat="1" x14ac:dyDescent="0.2">
      <c r="A20" s="172">
        <v>44084</v>
      </c>
      <c r="B20" s="173">
        <f t="shared" si="0"/>
        <v>18</v>
      </c>
      <c r="C20" s="176" t="s">
        <v>285</v>
      </c>
      <c r="D20" s="179" t="s">
        <v>286</v>
      </c>
      <c r="E20" s="188" t="s">
        <v>330</v>
      </c>
      <c r="F20" s="176" t="s">
        <v>293</v>
      </c>
      <c r="G20" s="177" t="s">
        <v>336</v>
      </c>
      <c r="H20" s="185"/>
      <c r="I20" s="186"/>
      <c r="J20" s="186"/>
      <c r="K20" s="186"/>
      <c r="L20" s="186"/>
      <c r="M20" s="186"/>
      <c r="N20" s="186"/>
      <c r="O20" s="186"/>
      <c r="P20" s="187"/>
    </row>
    <row r="21" spans="1:16" s="174" customFormat="1" x14ac:dyDescent="0.2">
      <c r="A21" s="172">
        <v>44084</v>
      </c>
      <c r="B21" s="173">
        <f t="shared" si="0"/>
        <v>19</v>
      </c>
      <c r="C21" s="176" t="s">
        <v>294</v>
      </c>
      <c r="D21" s="179">
        <v>4.0999999999999996</v>
      </c>
      <c r="E21" s="177" t="s">
        <v>295</v>
      </c>
      <c r="F21" s="176" t="s">
        <v>270</v>
      </c>
      <c r="G21" s="177" t="s">
        <v>296</v>
      </c>
      <c r="H21" s="185"/>
      <c r="I21" s="186"/>
      <c r="J21" s="186"/>
      <c r="K21" s="186"/>
      <c r="L21" s="186"/>
      <c r="M21" s="186"/>
      <c r="N21" s="186"/>
      <c r="O21" s="186"/>
      <c r="P21" s="187"/>
    </row>
    <row r="22" spans="1:16" s="174" customFormat="1" x14ac:dyDescent="0.2">
      <c r="A22" s="172">
        <v>44084</v>
      </c>
      <c r="B22" s="173">
        <f t="shared" si="0"/>
        <v>20</v>
      </c>
      <c r="C22" s="176" t="s">
        <v>294</v>
      </c>
      <c r="D22" s="179">
        <v>4.0999999999999996</v>
      </c>
      <c r="E22" s="177" t="s">
        <v>297</v>
      </c>
      <c r="F22" s="176" t="s">
        <v>298</v>
      </c>
      <c r="G22" s="177" t="s">
        <v>337</v>
      </c>
      <c r="H22" s="185"/>
      <c r="I22" s="186"/>
      <c r="J22" s="186"/>
      <c r="K22" s="186"/>
      <c r="L22" s="186"/>
      <c r="M22" s="186"/>
      <c r="N22" s="186"/>
      <c r="O22" s="186"/>
      <c r="P22" s="187"/>
    </row>
    <row r="23" spans="1:16" s="174" customFormat="1" ht="27" customHeight="1" x14ac:dyDescent="0.2">
      <c r="A23" s="172">
        <v>44084</v>
      </c>
      <c r="B23" s="173">
        <f t="shared" si="0"/>
        <v>21</v>
      </c>
      <c r="C23" s="176" t="s">
        <v>294</v>
      </c>
      <c r="D23" s="179">
        <v>4.0999999999999996</v>
      </c>
      <c r="E23" s="177" t="s">
        <v>299</v>
      </c>
      <c r="F23" s="176" t="s">
        <v>247</v>
      </c>
      <c r="G23" s="177" t="s">
        <v>338</v>
      </c>
      <c r="H23" s="185"/>
      <c r="I23" s="186"/>
      <c r="J23" s="186"/>
      <c r="K23" s="186"/>
      <c r="L23" s="186"/>
      <c r="M23" s="186"/>
      <c r="N23" s="186"/>
      <c r="O23" s="186"/>
      <c r="P23" s="187"/>
    </row>
    <row r="24" spans="1:16" s="174" customFormat="1" ht="25.5" x14ac:dyDescent="0.2">
      <c r="A24" s="172">
        <v>44084</v>
      </c>
      <c r="B24" s="173">
        <f t="shared" si="0"/>
        <v>22</v>
      </c>
      <c r="C24" s="176" t="s">
        <v>285</v>
      </c>
      <c r="D24" s="179" t="s">
        <v>300</v>
      </c>
      <c r="E24" s="177" t="s">
        <v>301</v>
      </c>
      <c r="F24" s="176" t="s">
        <v>264</v>
      </c>
      <c r="G24" s="177" t="s">
        <v>302</v>
      </c>
      <c r="H24" s="185"/>
      <c r="I24" s="186"/>
      <c r="J24" s="186"/>
      <c r="K24" s="186"/>
      <c r="L24" s="186"/>
      <c r="M24" s="186"/>
      <c r="N24" s="186"/>
      <c r="O24" s="186"/>
      <c r="P24" s="187"/>
    </row>
    <row r="25" spans="1:16" s="174" customFormat="1" x14ac:dyDescent="0.2">
      <c r="A25" s="172">
        <v>44084</v>
      </c>
      <c r="B25" s="173">
        <f t="shared" si="0"/>
        <v>23</v>
      </c>
      <c r="C25" s="174" t="s">
        <v>258</v>
      </c>
      <c r="D25" s="174" t="s">
        <v>259</v>
      </c>
      <c r="E25" s="175" t="s">
        <v>305</v>
      </c>
      <c r="F25" s="174" t="s">
        <v>303</v>
      </c>
      <c r="G25" s="175" t="s">
        <v>326</v>
      </c>
      <c r="H25" s="185"/>
      <c r="I25" s="186"/>
      <c r="J25" s="186"/>
      <c r="K25" s="186"/>
      <c r="L25" s="186"/>
      <c r="M25" s="186"/>
      <c r="N25" s="186"/>
      <c r="O25" s="186"/>
      <c r="P25" s="187"/>
    </row>
    <row r="26" spans="1:16" s="174" customFormat="1" x14ac:dyDescent="0.2">
      <c r="A26" s="172">
        <v>44084</v>
      </c>
      <c r="B26" s="173">
        <f t="shared" si="0"/>
        <v>24</v>
      </c>
      <c r="C26" s="174" t="s">
        <v>258</v>
      </c>
      <c r="D26" s="174" t="s">
        <v>286</v>
      </c>
      <c r="E26" s="175" t="s">
        <v>304</v>
      </c>
      <c r="F26" s="174" t="s">
        <v>303</v>
      </c>
      <c r="G26" s="175" t="s">
        <v>326</v>
      </c>
      <c r="H26" s="185"/>
      <c r="I26" s="186"/>
      <c r="J26" s="186"/>
      <c r="K26" s="186"/>
      <c r="L26" s="186"/>
      <c r="M26" s="186"/>
      <c r="N26" s="186"/>
      <c r="O26" s="186"/>
      <c r="P26" s="187"/>
    </row>
    <row r="27" spans="1:16" s="174" customFormat="1" x14ac:dyDescent="0.2">
      <c r="A27" s="172">
        <v>44084</v>
      </c>
      <c r="B27" s="173">
        <f t="shared" si="0"/>
        <v>25</v>
      </c>
      <c r="C27" s="176" t="s">
        <v>248</v>
      </c>
      <c r="D27" s="179" t="s">
        <v>275</v>
      </c>
      <c r="E27" s="175" t="s">
        <v>314</v>
      </c>
      <c r="F27" s="174" t="s">
        <v>303</v>
      </c>
      <c r="G27" s="175" t="s">
        <v>326</v>
      </c>
      <c r="H27" s="185"/>
      <c r="I27" s="186"/>
      <c r="J27" s="186"/>
      <c r="K27" s="186"/>
      <c r="L27" s="186"/>
      <c r="M27" s="186"/>
      <c r="N27" s="186"/>
      <c r="O27" s="186"/>
      <c r="P27" s="187"/>
    </row>
    <row r="28" spans="1:16" s="174" customFormat="1" x14ac:dyDescent="0.2">
      <c r="A28" s="172">
        <v>44109</v>
      </c>
      <c r="B28" s="173">
        <f t="shared" si="0"/>
        <v>26</v>
      </c>
      <c r="C28" s="174" t="s">
        <v>277</v>
      </c>
      <c r="D28" s="174" t="s">
        <v>159</v>
      </c>
      <c r="E28" s="174" t="s">
        <v>318</v>
      </c>
      <c r="F28" s="174" t="s">
        <v>319</v>
      </c>
      <c r="G28" s="175" t="s">
        <v>320</v>
      </c>
      <c r="H28" s="186"/>
      <c r="I28" s="186"/>
      <c r="J28" s="186"/>
      <c r="K28" s="186"/>
      <c r="L28" s="186"/>
      <c r="M28" s="186"/>
      <c r="N28" s="186"/>
      <c r="O28" s="186"/>
      <c r="P28" s="186"/>
    </row>
    <row r="29" spans="1:16" s="174" customFormat="1" x14ac:dyDescent="0.2">
      <c r="A29" s="172">
        <v>44109</v>
      </c>
      <c r="B29" s="192">
        <f t="shared" si="0"/>
        <v>27</v>
      </c>
      <c r="C29" s="174" t="s">
        <v>248</v>
      </c>
      <c r="D29" s="174" t="s">
        <v>275</v>
      </c>
      <c r="E29" s="174" t="s">
        <v>322</v>
      </c>
      <c r="F29" s="174" t="s">
        <v>319</v>
      </c>
      <c r="G29" s="175" t="s">
        <v>323</v>
      </c>
      <c r="H29" s="186"/>
      <c r="I29" s="186"/>
      <c r="J29" s="186"/>
      <c r="K29" s="186"/>
      <c r="L29" s="186"/>
      <c r="M29" s="186"/>
      <c r="N29" s="186"/>
      <c r="O29" s="186"/>
      <c r="P29" s="186"/>
    </row>
    <row r="30" spans="1:16" x14ac:dyDescent="0.2">
      <c r="A30" s="172">
        <v>44109</v>
      </c>
      <c r="B30" s="192">
        <f t="shared" si="0"/>
        <v>28</v>
      </c>
      <c r="C30" s="174" t="s">
        <v>294</v>
      </c>
      <c r="D30" s="174" t="s">
        <v>275</v>
      </c>
      <c r="E30" s="174" t="s">
        <v>324</v>
      </c>
      <c r="F30" s="174" t="s">
        <v>319</v>
      </c>
      <c r="G30" s="175" t="s">
        <v>323</v>
      </c>
    </row>
    <row r="31" spans="1:16" x14ac:dyDescent="0.2">
      <c r="A31" s="380">
        <v>44377</v>
      </c>
      <c r="B31" s="192">
        <f t="shared" si="0"/>
        <v>29</v>
      </c>
      <c r="C31" s="219" t="s">
        <v>277</v>
      </c>
      <c r="D31" s="220"/>
      <c r="E31" s="221" t="s">
        <v>339</v>
      </c>
      <c r="F31" s="221" t="s">
        <v>340</v>
      </c>
      <c r="G31" s="221" t="s">
        <v>341</v>
      </c>
    </row>
    <row r="32" spans="1:16" x14ac:dyDescent="0.2">
      <c r="A32" s="380">
        <v>44377</v>
      </c>
      <c r="B32" s="192">
        <f t="shared" si="0"/>
        <v>30</v>
      </c>
      <c r="C32" s="219" t="s">
        <v>277</v>
      </c>
      <c r="D32" s="221"/>
      <c r="E32" s="221" t="s">
        <v>342</v>
      </c>
      <c r="F32" s="221" t="s">
        <v>340</v>
      </c>
      <c r="G32" s="221" t="s">
        <v>343</v>
      </c>
    </row>
    <row r="33" spans="1:16" ht="51" x14ac:dyDescent="0.2">
      <c r="A33" s="380">
        <v>44377</v>
      </c>
      <c r="B33" s="192">
        <f t="shared" si="0"/>
        <v>31</v>
      </c>
      <c r="C33" s="219" t="s">
        <v>277</v>
      </c>
      <c r="D33" s="221"/>
      <c r="E33" s="221" t="s">
        <v>344</v>
      </c>
      <c r="F33" s="221" t="s">
        <v>712</v>
      </c>
      <c r="G33" s="221" t="s">
        <v>713</v>
      </c>
    </row>
    <row r="34" spans="1:16" ht="25.5" x14ac:dyDescent="0.2">
      <c r="A34" s="380">
        <v>44377</v>
      </c>
      <c r="B34" s="192">
        <f t="shared" si="0"/>
        <v>32</v>
      </c>
      <c r="C34" s="219" t="s">
        <v>532</v>
      </c>
      <c r="D34" s="225"/>
      <c r="E34" s="221"/>
      <c r="F34" s="221" t="s">
        <v>533</v>
      </c>
      <c r="G34" s="223" t="s">
        <v>714</v>
      </c>
    </row>
    <row r="35" spans="1:16" ht="38.25" x14ac:dyDescent="0.2">
      <c r="A35" s="380">
        <v>44377</v>
      </c>
      <c r="B35" s="192">
        <f t="shared" si="0"/>
        <v>33</v>
      </c>
      <c r="C35" s="219" t="s">
        <v>345</v>
      </c>
      <c r="D35" s="221"/>
      <c r="E35" s="221"/>
      <c r="F35" s="221" t="s">
        <v>346</v>
      </c>
      <c r="G35" s="221" t="s">
        <v>347</v>
      </c>
    </row>
    <row r="36" spans="1:16" x14ac:dyDescent="0.2">
      <c r="A36" s="380">
        <v>44377</v>
      </c>
      <c r="B36" s="192">
        <f t="shared" si="0"/>
        <v>34</v>
      </c>
      <c r="C36" s="219" t="s">
        <v>348</v>
      </c>
      <c r="D36" s="221">
        <v>1.2</v>
      </c>
      <c r="E36" s="221" t="s">
        <v>349</v>
      </c>
      <c r="F36" s="221" t="s">
        <v>350</v>
      </c>
      <c r="G36" s="221" t="s">
        <v>351</v>
      </c>
    </row>
    <row r="37" spans="1:16" x14ac:dyDescent="0.2">
      <c r="A37" s="380">
        <v>44377</v>
      </c>
      <c r="B37" s="192">
        <f t="shared" si="0"/>
        <v>35</v>
      </c>
      <c r="C37" s="219" t="s">
        <v>348</v>
      </c>
      <c r="D37" s="221">
        <v>1.2</v>
      </c>
      <c r="E37" s="221" t="s">
        <v>537</v>
      </c>
      <c r="F37" s="221" t="s">
        <v>538</v>
      </c>
      <c r="G37" s="223" t="s">
        <v>539</v>
      </c>
    </row>
    <row r="38" spans="1:16" s="382" customFormat="1" x14ac:dyDescent="0.2">
      <c r="A38" s="380">
        <v>44377</v>
      </c>
      <c r="B38" s="192">
        <f t="shared" si="0"/>
        <v>36</v>
      </c>
      <c r="C38" s="219" t="s">
        <v>280</v>
      </c>
      <c r="D38" s="225" t="s">
        <v>281</v>
      </c>
      <c r="E38" s="221" t="s">
        <v>282</v>
      </c>
      <c r="F38" s="221" t="s">
        <v>381</v>
      </c>
      <c r="G38" s="223" t="s">
        <v>715</v>
      </c>
      <c r="H38" s="381"/>
      <c r="I38" s="381"/>
      <c r="J38" s="381"/>
      <c r="K38" s="381"/>
      <c r="L38" s="381"/>
      <c r="M38" s="381"/>
      <c r="N38" s="381"/>
      <c r="O38" s="381"/>
      <c r="P38" s="381"/>
    </row>
    <row r="39" spans="1:16" ht="63.75" x14ac:dyDescent="0.2">
      <c r="A39" s="380">
        <v>44377</v>
      </c>
      <c r="B39" s="192">
        <f t="shared" si="0"/>
        <v>37</v>
      </c>
      <c r="C39" s="219" t="s">
        <v>251</v>
      </c>
      <c r="D39" s="221">
        <v>2.1</v>
      </c>
      <c r="E39" s="221" t="s">
        <v>352</v>
      </c>
      <c r="F39" s="221" t="s">
        <v>353</v>
      </c>
      <c r="G39" s="221" t="s">
        <v>354</v>
      </c>
    </row>
    <row r="40" spans="1:16" ht="25.5" x14ac:dyDescent="0.2">
      <c r="A40" s="380">
        <v>44377</v>
      </c>
      <c r="B40" s="192">
        <f t="shared" si="0"/>
        <v>38</v>
      </c>
      <c r="C40" s="219" t="s">
        <v>251</v>
      </c>
      <c r="D40" s="221">
        <v>2.1</v>
      </c>
      <c r="E40" s="221" t="s">
        <v>355</v>
      </c>
      <c r="F40" s="219" t="s">
        <v>253</v>
      </c>
      <c r="G40" s="221" t="s">
        <v>356</v>
      </c>
    </row>
    <row r="41" spans="1:16" ht="25.5" x14ac:dyDescent="0.2">
      <c r="A41" s="380">
        <v>44377</v>
      </c>
      <c r="B41" s="192">
        <f t="shared" si="0"/>
        <v>39</v>
      </c>
      <c r="C41" s="219" t="s">
        <v>251</v>
      </c>
      <c r="D41" s="221">
        <v>2.1</v>
      </c>
      <c r="E41" s="221" t="s">
        <v>542</v>
      </c>
      <c r="F41" s="219" t="s">
        <v>381</v>
      </c>
      <c r="G41" s="221" t="s">
        <v>716</v>
      </c>
    </row>
    <row r="42" spans="1:16" ht="25.5" x14ac:dyDescent="0.2">
      <c r="A42" s="380">
        <v>44377</v>
      </c>
      <c r="B42" s="192">
        <f t="shared" si="0"/>
        <v>40</v>
      </c>
      <c r="C42" s="219" t="s">
        <v>251</v>
      </c>
      <c r="D42" s="221">
        <v>2.1</v>
      </c>
      <c r="E42" s="221" t="s">
        <v>543</v>
      </c>
      <c r="F42" s="219" t="s">
        <v>253</v>
      </c>
      <c r="G42" s="223" t="s">
        <v>717</v>
      </c>
    </row>
    <row r="43" spans="1:16" ht="25.5" x14ac:dyDescent="0.2">
      <c r="A43" s="380">
        <v>44377</v>
      </c>
      <c r="B43" s="192">
        <f t="shared" si="0"/>
        <v>41</v>
      </c>
      <c r="C43" s="219" t="s">
        <v>251</v>
      </c>
      <c r="D43" s="221">
        <v>2.1</v>
      </c>
      <c r="E43" s="221" t="s">
        <v>357</v>
      </c>
      <c r="F43" s="219" t="s">
        <v>253</v>
      </c>
      <c r="G43" s="221" t="s">
        <v>358</v>
      </c>
    </row>
    <row r="44" spans="1:16" ht="38.25" x14ac:dyDescent="0.2">
      <c r="A44" s="380">
        <v>44377</v>
      </c>
      <c r="B44" s="192">
        <f t="shared" si="0"/>
        <v>42</v>
      </c>
      <c r="C44" s="219" t="s">
        <v>359</v>
      </c>
      <c r="D44" s="221" t="s">
        <v>360</v>
      </c>
      <c r="E44" s="221" t="s">
        <v>544</v>
      </c>
      <c r="F44" s="219" t="s">
        <v>361</v>
      </c>
      <c r="G44" s="221" t="s">
        <v>362</v>
      </c>
    </row>
    <row r="45" spans="1:16" ht="76.5" x14ac:dyDescent="0.2">
      <c r="A45" s="380">
        <v>44377</v>
      </c>
      <c r="B45" s="192">
        <f t="shared" si="0"/>
        <v>43</v>
      </c>
      <c r="C45" s="219" t="s">
        <v>359</v>
      </c>
      <c r="D45" s="221" t="s">
        <v>360</v>
      </c>
      <c r="E45" s="221" t="s">
        <v>363</v>
      </c>
      <c r="F45" s="219" t="s">
        <v>364</v>
      </c>
      <c r="G45" s="221" t="s">
        <v>718</v>
      </c>
    </row>
    <row r="46" spans="1:16" ht="38.25" x14ac:dyDescent="0.2">
      <c r="A46" s="380">
        <v>44377</v>
      </c>
      <c r="B46" s="192">
        <f t="shared" si="0"/>
        <v>44</v>
      </c>
      <c r="C46" s="219" t="s">
        <v>359</v>
      </c>
      <c r="D46" s="221" t="s">
        <v>360</v>
      </c>
      <c r="E46" s="221" t="s">
        <v>514</v>
      </c>
      <c r="F46" s="219" t="s">
        <v>719</v>
      </c>
      <c r="G46" s="221" t="s">
        <v>365</v>
      </c>
    </row>
    <row r="47" spans="1:16" ht="25.5" x14ac:dyDescent="0.2">
      <c r="A47" s="380">
        <v>44377</v>
      </c>
      <c r="B47" s="192">
        <f t="shared" si="0"/>
        <v>45</v>
      </c>
      <c r="C47" s="219" t="s">
        <v>359</v>
      </c>
      <c r="D47" s="221" t="s">
        <v>360</v>
      </c>
      <c r="E47" s="221" t="s">
        <v>366</v>
      </c>
      <c r="F47" s="219" t="s">
        <v>367</v>
      </c>
      <c r="G47" s="221" t="s">
        <v>515</v>
      </c>
    </row>
    <row r="48" spans="1:16" x14ac:dyDescent="0.2">
      <c r="A48" s="380">
        <v>44377</v>
      </c>
      <c r="B48" s="192">
        <f t="shared" si="0"/>
        <v>46</v>
      </c>
      <c r="C48" s="219" t="s">
        <v>359</v>
      </c>
      <c r="D48" s="221" t="s">
        <v>360</v>
      </c>
      <c r="E48" s="221" t="s">
        <v>368</v>
      </c>
      <c r="F48" s="219" t="s">
        <v>247</v>
      </c>
      <c r="G48" s="219" t="s">
        <v>369</v>
      </c>
    </row>
    <row r="49" spans="1:16" ht="25.5" x14ac:dyDescent="0.2">
      <c r="A49" s="380">
        <v>44377</v>
      </c>
      <c r="B49" s="192">
        <f t="shared" si="0"/>
        <v>47</v>
      </c>
      <c r="C49" s="219" t="s">
        <v>370</v>
      </c>
      <c r="D49" s="221" t="s">
        <v>371</v>
      </c>
      <c r="E49" s="221" t="s">
        <v>372</v>
      </c>
      <c r="F49" s="221" t="s">
        <v>516</v>
      </c>
      <c r="G49" s="221" t="s">
        <v>373</v>
      </c>
    </row>
    <row r="50" spans="1:16" ht="25.5" x14ac:dyDescent="0.2">
      <c r="A50" s="380">
        <v>44377</v>
      </c>
      <c r="B50" s="192">
        <f t="shared" si="0"/>
        <v>48</v>
      </c>
      <c r="C50" s="219" t="s">
        <v>374</v>
      </c>
      <c r="D50" s="221" t="s">
        <v>375</v>
      </c>
      <c r="E50" s="221" t="s">
        <v>376</v>
      </c>
      <c r="F50" s="219" t="s">
        <v>267</v>
      </c>
      <c r="G50" s="221" t="s">
        <v>377</v>
      </c>
    </row>
    <row r="51" spans="1:16" s="382" customFormat="1" x14ac:dyDescent="0.2">
      <c r="A51" s="380">
        <v>44377</v>
      </c>
      <c r="B51" s="192">
        <f t="shared" si="0"/>
        <v>49</v>
      </c>
      <c r="C51" s="219" t="s">
        <v>374</v>
      </c>
      <c r="D51" s="221" t="s">
        <v>375</v>
      </c>
      <c r="E51" s="221" t="s">
        <v>720</v>
      </c>
      <c r="F51" s="219" t="s">
        <v>381</v>
      </c>
      <c r="G51" s="223" t="s">
        <v>721</v>
      </c>
      <c r="H51" s="381"/>
      <c r="I51" s="381"/>
      <c r="J51" s="381"/>
      <c r="K51" s="381"/>
      <c r="L51" s="381"/>
      <c r="M51" s="381"/>
      <c r="N51" s="381"/>
      <c r="O51" s="381"/>
      <c r="P51" s="381"/>
    </row>
    <row r="52" spans="1:16" ht="25.5" x14ac:dyDescent="0.2">
      <c r="A52" s="380">
        <v>44377</v>
      </c>
      <c r="B52" s="192">
        <f t="shared" si="0"/>
        <v>50</v>
      </c>
      <c r="C52" s="219" t="s">
        <v>378</v>
      </c>
      <c r="D52" s="221" t="s">
        <v>379</v>
      </c>
      <c r="E52" s="221" t="s">
        <v>376</v>
      </c>
      <c r="F52" s="219" t="s">
        <v>267</v>
      </c>
      <c r="G52" s="221" t="s">
        <v>377</v>
      </c>
    </row>
    <row r="53" spans="1:16" x14ac:dyDescent="0.2">
      <c r="A53" s="380">
        <v>44377</v>
      </c>
      <c r="B53" s="192">
        <f t="shared" si="0"/>
        <v>51</v>
      </c>
      <c r="C53" s="219" t="s">
        <v>378</v>
      </c>
      <c r="D53" s="221" t="s">
        <v>379</v>
      </c>
      <c r="E53" s="221" t="s">
        <v>545</v>
      </c>
      <c r="F53" s="219" t="s">
        <v>253</v>
      </c>
      <c r="G53" s="221" t="s">
        <v>380</v>
      </c>
    </row>
    <row r="54" spans="1:16" x14ac:dyDescent="0.2">
      <c r="A54" s="380">
        <v>44377</v>
      </c>
      <c r="B54" s="192">
        <f t="shared" si="0"/>
        <v>52</v>
      </c>
      <c r="C54" s="219" t="s">
        <v>378</v>
      </c>
      <c r="D54" s="221" t="s">
        <v>379</v>
      </c>
      <c r="E54" s="221" t="s">
        <v>546</v>
      </c>
      <c r="F54" s="219" t="s">
        <v>381</v>
      </c>
      <c r="G54" s="221" t="s">
        <v>382</v>
      </c>
    </row>
    <row r="55" spans="1:16" x14ac:dyDescent="0.2">
      <c r="A55" s="380">
        <v>44377</v>
      </c>
      <c r="B55" s="192">
        <f t="shared" si="0"/>
        <v>53</v>
      </c>
      <c r="C55" s="219" t="s">
        <v>378</v>
      </c>
      <c r="D55" s="221" t="s">
        <v>379</v>
      </c>
      <c r="E55" s="221" t="s">
        <v>720</v>
      </c>
      <c r="F55" s="219" t="s">
        <v>381</v>
      </c>
      <c r="G55" s="223" t="s">
        <v>721</v>
      </c>
    </row>
    <row r="56" spans="1:16" ht="25.5" x14ac:dyDescent="0.2">
      <c r="A56" s="380">
        <v>44377</v>
      </c>
      <c r="B56" s="192">
        <f t="shared" si="0"/>
        <v>54</v>
      </c>
      <c r="C56" s="219" t="s">
        <v>518</v>
      </c>
      <c r="D56" s="221">
        <v>3.1</v>
      </c>
      <c r="E56" s="221" t="s">
        <v>547</v>
      </c>
      <c r="F56" s="219" t="s">
        <v>383</v>
      </c>
      <c r="G56" s="221" t="s">
        <v>384</v>
      </c>
    </row>
    <row r="57" spans="1:16" ht="25.5" x14ac:dyDescent="0.2">
      <c r="A57" s="380">
        <v>44377</v>
      </c>
      <c r="B57" s="192">
        <f t="shared" si="0"/>
        <v>55</v>
      </c>
      <c r="C57" s="219" t="s">
        <v>518</v>
      </c>
      <c r="D57" s="221">
        <v>3.1</v>
      </c>
      <c r="E57" s="221" t="s">
        <v>385</v>
      </c>
      <c r="F57" s="219" t="s">
        <v>350</v>
      </c>
      <c r="G57" s="221" t="s">
        <v>520</v>
      </c>
    </row>
    <row r="58" spans="1:16" ht="126.6" customHeight="1" x14ac:dyDescent="0.2">
      <c r="A58" s="380">
        <v>44377</v>
      </c>
      <c r="B58" s="192">
        <f t="shared" si="0"/>
        <v>56</v>
      </c>
      <c r="C58" s="219" t="s">
        <v>518</v>
      </c>
      <c r="D58" s="221">
        <v>3.1</v>
      </c>
      <c r="E58" s="221" t="s">
        <v>386</v>
      </c>
      <c r="F58" s="221" t="s">
        <v>536</v>
      </c>
      <c r="G58" s="221" t="s">
        <v>517</v>
      </c>
    </row>
    <row r="59" spans="1:16" ht="51" x14ac:dyDescent="0.2">
      <c r="A59" s="380">
        <v>44377</v>
      </c>
      <c r="B59" s="192">
        <f t="shared" si="0"/>
        <v>57</v>
      </c>
      <c r="C59" s="219" t="s">
        <v>518</v>
      </c>
      <c r="D59" s="219">
        <v>3.1</v>
      </c>
      <c r="E59" s="221" t="s">
        <v>722</v>
      </c>
      <c r="F59" s="221" t="s">
        <v>247</v>
      </c>
      <c r="G59" s="223" t="s">
        <v>534</v>
      </c>
    </row>
    <row r="60" spans="1:16" ht="38.25" x14ac:dyDescent="0.2">
      <c r="A60" s="380">
        <v>44377</v>
      </c>
      <c r="B60" s="192">
        <f t="shared" si="0"/>
        <v>58</v>
      </c>
      <c r="C60" s="219" t="s">
        <v>387</v>
      </c>
      <c r="D60" s="221"/>
      <c r="E60" s="221"/>
      <c r="F60" s="219" t="s">
        <v>388</v>
      </c>
      <c r="G60" s="221" t="s">
        <v>723</v>
      </c>
    </row>
    <row r="61" spans="1:16" s="382" customFormat="1" x14ac:dyDescent="0.2">
      <c r="A61" s="380">
        <v>44377</v>
      </c>
      <c r="B61" s="192">
        <f t="shared" si="0"/>
        <v>59</v>
      </c>
      <c r="C61" s="219" t="s">
        <v>387</v>
      </c>
      <c r="D61" s="225" t="s">
        <v>275</v>
      </c>
      <c r="E61" s="221" t="s">
        <v>583</v>
      </c>
      <c r="F61" s="219" t="s">
        <v>724</v>
      </c>
      <c r="G61" s="223" t="s">
        <v>725</v>
      </c>
      <c r="H61" s="381"/>
      <c r="I61" s="381"/>
      <c r="J61" s="381"/>
      <c r="K61" s="381"/>
      <c r="L61" s="381"/>
      <c r="M61" s="381"/>
      <c r="N61" s="381"/>
      <c r="O61" s="381"/>
      <c r="P61" s="381"/>
    </row>
    <row r="62" spans="1:16" x14ac:dyDescent="0.2">
      <c r="A62" s="380">
        <v>44377</v>
      </c>
      <c r="B62" s="192">
        <f t="shared" si="0"/>
        <v>60</v>
      </c>
      <c r="C62" s="219" t="s">
        <v>387</v>
      </c>
      <c r="D62" s="221" t="s">
        <v>275</v>
      </c>
      <c r="E62" s="221" t="s">
        <v>314</v>
      </c>
      <c r="F62" s="219" t="s">
        <v>381</v>
      </c>
      <c r="G62" s="221" t="s">
        <v>521</v>
      </c>
    </row>
    <row r="63" spans="1:16" ht="38.25" x14ac:dyDescent="0.2">
      <c r="A63" s="380">
        <v>44377</v>
      </c>
      <c r="B63" s="192">
        <f t="shared" si="0"/>
        <v>61</v>
      </c>
      <c r="C63" s="219" t="s">
        <v>390</v>
      </c>
      <c r="D63" s="221"/>
      <c r="E63" s="221"/>
      <c r="F63" s="219" t="s">
        <v>388</v>
      </c>
      <c r="G63" s="221" t="s">
        <v>726</v>
      </c>
    </row>
    <row r="64" spans="1:16" ht="38.25" x14ac:dyDescent="0.2">
      <c r="A64" s="380">
        <v>44377</v>
      </c>
      <c r="B64" s="192">
        <f t="shared" si="0"/>
        <v>62</v>
      </c>
      <c r="C64" s="222" t="s">
        <v>390</v>
      </c>
      <c r="D64" s="221" t="s">
        <v>727</v>
      </c>
      <c r="E64" s="221" t="s">
        <v>391</v>
      </c>
      <c r="F64" s="219" t="s">
        <v>381</v>
      </c>
      <c r="G64" s="221" t="s">
        <v>389</v>
      </c>
    </row>
    <row r="65" spans="1:16" x14ac:dyDescent="0.2">
      <c r="A65" s="380">
        <v>44377</v>
      </c>
      <c r="B65" s="192">
        <f t="shared" si="0"/>
        <v>63</v>
      </c>
      <c r="C65" s="222" t="s">
        <v>285</v>
      </c>
      <c r="D65" s="225"/>
      <c r="E65" s="221" t="s">
        <v>522</v>
      </c>
      <c r="F65" s="219" t="s">
        <v>264</v>
      </c>
      <c r="G65" s="223" t="s">
        <v>523</v>
      </c>
    </row>
    <row r="66" spans="1:16" ht="25.5" x14ac:dyDescent="0.2">
      <c r="A66" s="380">
        <v>44377</v>
      </c>
      <c r="B66" s="192">
        <f t="shared" si="0"/>
        <v>64</v>
      </c>
      <c r="C66" s="222" t="s">
        <v>285</v>
      </c>
      <c r="D66" s="221" t="s">
        <v>728</v>
      </c>
      <c r="E66" s="221" t="s">
        <v>548</v>
      </c>
      <c r="F66" s="219" t="s">
        <v>264</v>
      </c>
      <c r="G66" s="221" t="s">
        <v>524</v>
      </c>
    </row>
    <row r="67" spans="1:16" x14ac:dyDescent="0.2">
      <c r="A67" s="380">
        <v>44377</v>
      </c>
      <c r="B67" s="192">
        <f t="shared" si="0"/>
        <v>65</v>
      </c>
      <c r="C67" s="219" t="s">
        <v>285</v>
      </c>
      <c r="D67" s="221" t="s">
        <v>259</v>
      </c>
      <c r="E67" s="221" t="s">
        <v>292</v>
      </c>
      <c r="F67" s="219" t="s">
        <v>293</v>
      </c>
      <c r="G67" s="221" t="s">
        <v>392</v>
      </c>
    </row>
    <row r="68" spans="1:16" x14ac:dyDescent="0.2">
      <c r="A68" s="380">
        <v>44377</v>
      </c>
      <c r="B68" s="192">
        <f t="shared" si="0"/>
        <v>66</v>
      </c>
      <c r="C68" s="219" t="s">
        <v>285</v>
      </c>
      <c r="D68" s="221" t="s">
        <v>259</v>
      </c>
      <c r="E68" s="221" t="s">
        <v>393</v>
      </c>
      <c r="F68" s="219" t="s">
        <v>298</v>
      </c>
      <c r="G68" s="221" t="s">
        <v>394</v>
      </c>
    </row>
    <row r="69" spans="1:16" ht="25.5" x14ac:dyDescent="0.2">
      <c r="A69" s="380">
        <v>44377</v>
      </c>
      <c r="B69" s="192">
        <f t="shared" si="0"/>
        <v>67</v>
      </c>
      <c r="C69" s="219" t="s">
        <v>285</v>
      </c>
      <c r="D69" s="221" t="s">
        <v>729</v>
      </c>
      <c r="E69" s="221" t="s">
        <v>549</v>
      </c>
      <c r="F69" s="219" t="s">
        <v>381</v>
      </c>
      <c r="G69" s="221" t="s">
        <v>395</v>
      </c>
    </row>
    <row r="70" spans="1:16" ht="25.5" x14ac:dyDescent="0.2">
      <c r="A70" s="380">
        <v>44377</v>
      </c>
      <c r="B70" s="192">
        <f t="shared" ref="B70:B95" si="1">B69+1</f>
        <v>68</v>
      </c>
      <c r="C70" s="219" t="s">
        <v>285</v>
      </c>
      <c r="D70" s="223" t="s">
        <v>730</v>
      </c>
      <c r="E70" s="221" t="s">
        <v>554</v>
      </c>
      <c r="F70" s="219" t="s">
        <v>724</v>
      </c>
      <c r="G70" s="223" t="s">
        <v>731</v>
      </c>
    </row>
    <row r="71" spans="1:16" x14ac:dyDescent="0.2">
      <c r="A71" s="380">
        <v>44377</v>
      </c>
      <c r="B71" s="192">
        <f t="shared" si="1"/>
        <v>69</v>
      </c>
      <c r="C71" s="219" t="s">
        <v>285</v>
      </c>
      <c r="D71" s="221" t="s">
        <v>286</v>
      </c>
      <c r="E71" s="221" t="s">
        <v>525</v>
      </c>
      <c r="F71" s="219" t="s">
        <v>381</v>
      </c>
      <c r="G71" s="223" t="s">
        <v>526</v>
      </c>
    </row>
    <row r="72" spans="1:16" x14ac:dyDescent="0.2">
      <c r="A72" s="380">
        <v>44377</v>
      </c>
      <c r="B72" s="192">
        <f t="shared" si="1"/>
        <v>70</v>
      </c>
      <c r="C72" s="222" t="s">
        <v>285</v>
      </c>
      <c r="D72" s="221" t="s">
        <v>286</v>
      </c>
      <c r="E72" s="221" t="s">
        <v>330</v>
      </c>
      <c r="F72" s="219" t="s">
        <v>293</v>
      </c>
      <c r="G72" s="221" t="s">
        <v>392</v>
      </c>
    </row>
    <row r="73" spans="1:16" x14ac:dyDescent="0.2">
      <c r="A73" s="380">
        <v>44377</v>
      </c>
      <c r="B73" s="192">
        <f t="shared" si="1"/>
        <v>71</v>
      </c>
      <c r="C73" s="219" t="s">
        <v>396</v>
      </c>
      <c r="D73" s="219" t="s">
        <v>397</v>
      </c>
      <c r="E73" s="221" t="s">
        <v>398</v>
      </c>
      <c r="F73" s="219" t="s">
        <v>399</v>
      </c>
      <c r="G73" s="223" t="s">
        <v>527</v>
      </c>
    </row>
    <row r="74" spans="1:16" ht="25.5" x14ac:dyDescent="0.2">
      <c r="A74" s="380">
        <v>44377</v>
      </c>
      <c r="B74" s="192">
        <f t="shared" si="1"/>
        <v>72</v>
      </c>
      <c r="C74" s="219" t="s">
        <v>396</v>
      </c>
      <c r="D74" s="219" t="s">
        <v>397</v>
      </c>
      <c r="E74" s="221" t="s">
        <v>376</v>
      </c>
      <c r="F74" s="219" t="s">
        <v>267</v>
      </c>
      <c r="G74" s="223" t="s">
        <v>377</v>
      </c>
    </row>
    <row r="75" spans="1:16" s="382" customFormat="1" x14ac:dyDescent="0.2">
      <c r="A75" s="380">
        <v>44377</v>
      </c>
      <c r="B75" s="192">
        <f t="shared" si="1"/>
        <v>73</v>
      </c>
      <c r="C75" s="219" t="s">
        <v>396</v>
      </c>
      <c r="D75" s="225" t="s">
        <v>397</v>
      </c>
      <c r="E75" s="221" t="s">
        <v>720</v>
      </c>
      <c r="F75" s="219" t="s">
        <v>381</v>
      </c>
      <c r="G75" s="223" t="s">
        <v>721</v>
      </c>
      <c r="H75" s="381"/>
      <c r="I75" s="381"/>
      <c r="J75" s="381"/>
      <c r="K75" s="381"/>
      <c r="L75" s="381"/>
      <c r="M75" s="381"/>
      <c r="N75" s="381"/>
      <c r="O75" s="381"/>
      <c r="P75" s="381"/>
    </row>
    <row r="76" spans="1:16" x14ac:dyDescent="0.2">
      <c r="A76" s="380">
        <v>44377</v>
      </c>
      <c r="B76" s="192">
        <f t="shared" si="1"/>
        <v>74</v>
      </c>
      <c r="C76" s="219" t="s">
        <v>519</v>
      </c>
      <c r="D76" s="225"/>
      <c r="E76" s="221"/>
      <c r="F76" s="219" t="s">
        <v>388</v>
      </c>
      <c r="G76" s="223" t="s">
        <v>528</v>
      </c>
    </row>
    <row r="77" spans="1:16" ht="25.5" x14ac:dyDescent="0.2">
      <c r="A77" s="380">
        <v>44377</v>
      </c>
      <c r="B77" s="192">
        <f t="shared" si="1"/>
        <v>75</v>
      </c>
      <c r="C77" s="219" t="s">
        <v>519</v>
      </c>
      <c r="D77" s="219">
        <v>4.0999999999999996</v>
      </c>
      <c r="E77" s="221" t="s">
        <v>550</v>
      </c>
      <c r="F77" s="221" t="s">
        <v>353</v>
      </c>
      <c r="G77" s="223" t="s">
        <v>400</v>
      </c>
    </row>
    <row r="78" spans="1:16" ht="25.5" x14ac:dyDescent="0.2">
      <c r="A78" s="380">
        <v>44377</v>
      </c>
      <c r="B78" s="192">
        <f t="shared" si="1"/>
        <v>76</v>
      </c>
      <c r="C78" s="219" t="s">
        <v>519</v>
      </c>
      <c r="D78" s="219">
        <v>4.0999999999999996</v>
      </c>
      <c r="E78" s="221" t="s">
        <v>401</v>
      </c>
      <c r="F78" s="219" t="s">
        <v>253</v>
      </c>
      <c r="G78" s="223" t="s">
        <v>402</v>
      </c>
    </row>
    <row r="79" spans="1:16" x14ac:dyDescent="0.2">
      <c r="A79" s="380">
        <v>44377</v>
      </c>
      <c r="B79" s="192">
        <f t="shared" si="1"/>
        <v>77</v>
      </c>
      <c r="C79" s="219" t="s">
        <v>519</v>
      </c>
      <c r="D79" s="219">
        <v>4.0999999999999996</v>
      </c>
      <c r="E79" s="221" t="s">
        <v>403</v>
      </c>
      <c r="F79" s="219" t="s">
        <v>404</v>
      </c>
      <c r="G79" s="223" t="s">
        <v>405</v>
      </c>
    </row>
    <row r="80" spans="1:16" ht="25.5" x14ac:dyDescent="0.2">
      <c r="A80" s="380">
        <v>44377</v>
      </c>
      <c r="B80" s="192">
        <f t="shared" si="1"/>
        <v>78</v>
      </c>
      <c r="C80" s="219" t="s">
        <v>519</v>
      </c>
      <c r="D80" s="219">
        <v>4.0999999999999996</v>
      </c>
      <c r="E80" s="221" t="s">
        <v>408</v>
      </c>
      <c r="F80" s="219" t="s">
        <v>253</v>
      </c>
      <c r="G80" s="223" t="s">
        <v>409</v>
      </c>
    </row>
    <row r="81" spans="1:16" x14ac:dyDescent="0.2">
      <c r="A81" s="380">
        <v>44377</v>
      </c>
      <c r="B81" s="192">
        <f t="shared" si="1"/>
        <v>79</v>
      </c>
      <c r="C81" s="219" t="s">
        <v>519</v>
      </c>
      <c r="D81" s="219">
        <v>4.0999999999999996</v>
      </c>
      <c r="E81" s="221" t="s">
        <v>406</v>
      </c>
      <c r="F81" s="219" t="s">
        <v>253</v>
      </c>
      <c r="G81" s="223" t="s">
        <v>407</v>
      </c>
    </row>
    <row r="82" spans="1:16" ht="38.25" x14ac:dyDescent="0.2">
      <c r="A82" s="380">
        <v>44377</v>
      </c>
      <c r="B82" s="192">
        <f t="shared" si="1"/>
        <v>80</v>
      </c>
      <c r="C82" s="219" t="s">
        <v>529</v>
      </c>
      <c r="D82" s="219">
        <v>5.0999999999999996</v>
      </c>
      <c r="E82" s="221" t="s">
        <v>410</v>
      </c>
      <c r="F82" s="219" t="s">
        <v>411</v>
      </c>
      <c r="G82" s="223" t="s">
        <v>412</v>
      </c>
    </row>
    <row r="83" spans="1:16" ht="25.5" x14ac:dyDescent="0.2">
      <c r="A83" s="380">
        <v>44377</v>
      </c>
      <c r="B83" s="192">
        <f t="shared" si="1"/>
        <v>81</v>
      </c>
      <c r="C83" s="219" t="s">
        <v>529</v>
      </c>
      <c r="D83" s="219">
        <v>5.0999999999999996</v>
      </c>
      <c r="E83" s="221" t="s">
        <v>554</v>
      </c>
      <c r="F83" s="219" t="s">
        <v>411</v>
      </c>
      <c r="G83" s="223" t="s">
        <v>413</v>
      </c>
    </row>
    <row r="84" spans="1:16" x14ac:dyDescent="0.2">
      <c r="A84" s="380">
        <v>44377</v>
      </c>
      <c r="B84" s="192">
        <f t="shared" si="1"/>
        <v>82</v>
      </c>
      <c r="C84" s="219" t="s">
        <v>529</v>
      </c>
      <c r="D84" s="219">
        <v>5.0999999999999996</v>
      </c>
      <c r="E84" s="221" t="s">
        <v>551</v>
      </c>
      <c r="F84" s="219" t="s">
        <v>414</v>
      </c>
      <c r="G84" s="223" t="s">
        <v>415</v>
      </c>
    </row>
    <row r="85" spans="1:16" ht="63.75" x14ac:dyDescent="0.2">
      <c r="A85" s="380">
        <v>44377</v>
      </c>
      <c r="B85" s="192">
        <f t="shared" si="1"/>
        <v>83</v>
      </c>
      <c r="C85" s="219" t="s">
        <v>529</v>
      </c>
      <c r="D85" s="219">
        <v>5.0999999999999996</v>
      </c>
      <c r="E85" s="221" t="s">
        <v>416</v>
      </c>
      <c r="F85" s="221" t="s">
        <v>417</v>
      </c>
      <c r="G85" s="223" t="s">
        <v>552</v>
      </c>
    </row>
    <row r="86" spans="1:16" x14ac:dyDescent="0.2">
      <c r="A86" s="380">
        <v>44377</v>
      </c>
      <c r="B86" s="192">
        <f t="shared" si="1"/>
        <v>84</v>
      </c>
      <c r="C86" s="219" t="s">
        <v>529</v>
      </c>
      <c r="D86" s="219">
        <v>5.0999999999999996</v>
      </c>
      <c r="E86" s="221" t="s">
        <v>530</v>
      </c>
      <c r="F86" s="221" t="s">
        <v>381</v>
      </c>
      <c r="G86" s="223" t="s">
        <v>531</v>
      </c>
    </row>
    <row r="87" spans="1:16" ht="25.5" x14ac:dyDescent="0.2">
      <c r="A87" s="380">
        <v>44377</v>
      </c>
      <c r="B87" s="192">
        <f t="shared" si="1"/>
        <v>85</v>
      </c>
      <c r="C87" s="219" t="s">
        <v>529</v>
      </c>
      <c r="D87" s="221">
        <v>5.0999999999999996</v>
      </c>
      <c r="E87" s="221" t="s">
        <v>509</v>
      </c>
      <c r="F87" s="221" t="s">
        <v>510</v>
      </c>
      <c r="G87" s="221" t="s">
        <v>513</v>
      </c>
    </row>
    <row r="88" spans="1:16" ht="25.5" x14ac:dyDescent="0.2">
      <c r="A88" s="380">
        <v>44377</v>
      </c>
      <c r="B88" s="192">
        <f t="shared" si="1"/>
        <v>86</v>
      </c>
      <c r="C88" s="219" t="s">
        <v>418</v>
      </c>
      <c r="D88" s="219"/>
      <c r="E88" s="221" t="s">
        <v>419</v>
      </c>
      <c r="F88" s="219" t="s">
        <v>381</v>
      </c>
      <c r="G88" s="223" t="s">
        <v>540</v>
      </c>
    </row>
    <row r="89" spans="1:16" x14ac:dyDescent="0.2">
      <c r="A89" s="380">
        <v>44377</v>
      </c>
      <c r="B89" s="192">
        <f t="shared" si="1"/>
        <v>87</v>
      </c>
      <c r="C89" s="219" t="s">
        <v>418</v>
      </c>
      <c r="D89" s="224"/>
      <c r="E89" s="223" t="s">
        <v>511</v>
      </c>
      <c r="F89" s="219" t="s">
        <v>381</v>
      </c>
      <c r="G89" s="223" t="s">
        <v>512</v>
      </c>
    </row>
    <row r="90" spans="1:16" s="382" customFormat="1" x14ac:dyDescent="0.2">
      <c r="A90" s="380">
        <v>44377</v>
      </c>
      <c r="B90" s="192">
        <f t="shared" si="1"/>
        <v>88</v>
      </c>
      <c r="C90" s="176" t="s">
        <v>418</v>
      </c>
      <c r="D90" s="176"/>
      <c r="E90" s="176" t="s">
        <v>732</v>
      </c>
      <c r="F90" s="176" t="s">
        <v>381</v>
      </c>
      <c r="G90" s="177" t="s">
        <v>733</v>
      </c>
      <c r="H90" s="381"/>
      <c r="I90" s="381"/>
      <c r="J90" s="381"/>
      <c r="K90" s="381"/>
      <c r="L90" s="381"/>
      <c r="M90" s="381"/>
      <c r="N90" s="381"/>
      <c r="O90" s="381"/>
      <c r="P90" s="381"/>
    </row>
    <row r="91" spans="1:16" ht="25.5" x14ac:dyDescent="0.2">
      <c r="A91" s="380">
        <v>44377</v>
      </c>
      <c r="B91" s="192">
        <f t="shared" si="1"/>
        <v>89</v>
      </c>
      <c r="C91" s="223" t="s">
        <v>418</v>
      </c>
      <c r="D91" s="221"/>
      <c r="E91" s="223" t="s">
        <v>584</v>
      </c>
      <c r="F91" s="223" t="s">
        <v>381</v>
      </c>
      <c r="G91" s="223" t="s">
        <v>734</v>
      </c>
    </row>
    <row r="92" spans="1:16" ht="38.25" x14ac:dyDescent="0.2">
      <c r="A92" s="172">
        <v>44383</v>
      </c>
      <c r="B92" s="192">
        <f t="shared" si="1"/>
        <v>90</v>
      </c>
      <c r="C92" s="219" t="s">
        <v>345</v>
      </c>
      <c r="D92" s="174"/>
      <c r="E92" s="174" t="s">
        <v>735</v>
      </c>
      <c r="F92" s="174" t="s">
        <v>253</v>
      </c>
      <c r="G92" s="175" t="s">
        <v>736</v>
      </c>
    </row>
    <row r="93" spans="1:16" ht="25.5" x14ac:dyDescent="0.2">
      <c r="A93" s="172">
        <v>44383</v>
      </c>
      <c r="B93" s="192">
        <f t="shared" si="1"/>
        <v>91</v>
      </c>
      <c r="C93" s="219" t="s">
        <v>345</v>
      </c>
      <c r="D93" s="174"/>
      <c r="E93" s="174" t="s">
        <v>737</v>
      </c>
      <c r="F93" s="174" t="s">
        <v>253</v>
      </c>
      <c r="G93" s="175" t="s">
        <v>738</v>
      </c>
    </row>
    <row r="94" spans="1:16" ht="25.5" x14ac:dyDescent="0.2">
      <c r="A94" s="172">
        <v>44383</v>
      </c>
      <c r="B94" s="192">
        <f t="shared" si="1"/>
        <v>92</v>
      </c>
      <c r="C94" s="219" t="s">
        <v>518</v>
      </c>
      <c r="D94" s="221">
        <v>3.1</v>
      </c>
      <c r="E94" s="174" t="s">
        <v>739</v>
      </c>
      <c r="F94" s="174" t="s">
        <v>253</v>
      </c>
      <c r="G94" s="175" t="s">
        <v>740</v>
      </c>
    </row>
    <row r="95" spans="1:16" ht="25.5" x14ac:dyDescent="0.2">
      <c r="A95" s="172">
        <v>44383</v>
      </c>
      <c r="B95" s="192">
        <f t="shared" si="1"/>
        <v>93</v>
      </c>
      <c r="C95" s="219" t="s">
        <v>518</v>
      </c>
      <c r="D95" s="221">
        <v>3.1</v>
      </c>
      <c r="E95" s="174" t="s">
        <v>741</v>
      </c>
      <c r="F95" s="174" t="s">
        <v>253</v>
      </c>
      <c r="G95" s="175" t="s">
        <v>742</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33CCCC"/>
    <pageSetUpPr fitToPage="1"/>
  </sheetPr>
  <dimension ref="A1:P24"/>
  <sheetViews>
    <sheetView zoomScaleNormal="100" workbookViewId="0"/>
  </sheetViews>
  <sheetFormatPr defaultColWidth="9" defaultRowHeight="12.75" x14ac:dyDescent="0.2"/>
  <cols>
    <col min="1" max="1" width="10.5703125" style="171" customWidth="1"/>
    <col min="2" max="2" width="15.5703125" style="178" customWidth="1"/>
    <col min="3" max="3" width="27.42578125" style="171" customWidth="1"/>
    <col min="4" max="4" width="22.5703125" style="178" customWidth="1"/>
    <col min="5" max="5" width="23.5703125" style="171" customWidth="1"/>
    <col min="6" max="6" width="25.42578125" style="171" customWidth="1"/>
    <col min="7" max="7" width="101.42578125" style="171" customWidth="1"/>
    <col min="8" max="8" width="19.42578125" style="183" customWidth="1"/>
    <col min="9" max="9" width="16.5703125" style="183" customWidth="1"/>
    <col min="10" max="10" width="12.42578125" style="183" customWidth="1"/>
    <col min="11" max="11" width="9.5703125" style="183" customWidth="1"/>
    <col min="12" max="12" width="9" style="183" customWidth="1"/>
    <col min="13" max="13" width="9" style="183"/>
    <col min="14" max="14" width="11.42578125" style="183" customWidth="1"/>
    <col min="15" max="15" width="9" style="183"/>
    <col min="16" max="16" width="82.42578125" style="183" customWidth="1"/>
    <col min="17" max="16384" width="9" style="171"/>
  </cols>
  <sheetData>
    <row r="1" spans="1:16" ht="22.35" customHeight="1" x14ac:dyDescent="0.2">
      <c r="H1" s="39"/>
    </row>
    <row r="2" spans="1:16" ht="28.5" customHeight="1" x14ac:dyDescent="0.2">
      <c r="A2" s="189" t="s">
        <v>240</v>
      </c>
      <c r="B2" s="190" t="s">
        <v>764</v>
      </c>
      <c r="C2" s="189" t="s">
        <v>242</v>
      </c>
      <c r="D2" s="189" t="s">
        <v>243</v>
      </c>
      <c r="E2" s="189" t="s">
        <v>244</v>
      </c>
      <c r="F2" s="189" t="s">
        <v>245</v>
      </c>
      <c r="G2" s="189" t="s">
        <v>246</v>
      </c>
      <c r="H2" s="184"/>
      <c r="I2" s="184"/>
      <c r="J2" s="184"/>
      <c r="K2" s="184"/>
      <c r="L2" s="184"/>
      <c r="M2" s="184"/>
      <c r="N2" s="184"/>
      <c r="O2" s="184"/>
      <c r="P2" s="184"/>
    </row>
    <row r="3" spans="1:16" s="174" customFormat="1" x14ac:dyDescent="0.2">
      <c r="A3" s="172">
        <v>44434</v>
      </c>
      <c r="B3" s="173">
        <v>1</v>
      </c>
      <c r="C3" s="391" t="s">
        <v>763</v>
      </c>
      <c r="D3" s="179"/>
      <c r="E3" s="177"/>
      <c r="F3" s="177" t="s">
        <v>250</v>
      </c>
      <c r="G3" s="177" t="s">
        <v>328</v>
      </c>
      <c r="H3" s="185"/>
      <c r="I3" s="186"/>
      <c r="J3" s="186"/>
      <c r="K3" s="186"/>
      <c r="L3" s="186"/>
      <c r="M3" s="186"/>
      <c r="N3" s="186"/>
      <c r="O3" s="186"/>
      <c r="P3" s="187"/>
    </row>
    <row r="4" spans="1:16" s="174" customFormat="1" x14ac:dyDescent="0.2">
      <c r="A4" s="172">
        <v>44434</v>
      </c>
      <c r="B4" s="173">
        <f t="shared" ref="B4:B14" si="0">B3+1</f>
        <v>2</v>
      </c>
      <c r="C4" s="391" t="s">
        <v>285</v>
      </c>
      <c r="D4" s="394" t="s">
        <v>286</v>
      </c>
      <c r="E4" s="177"/>
      <c r="F4" s="392" t="s">
        <v>765</v>
      </c>
      <c r="G4" s="392" t="s">
        <v>766</v>
      </c>
      <c r="H4" s="185"/>
      <c r="I4" s="186"/>
      <c r="J4" s="186"/>
      <c r="K4" s="186"/>
      <c r="L4" s="186"/>
      <c r="M4" s="186"/>
      <c r="N4" s="186"/>
      <c r="O4" s="186"/>
      <c r="P4" s="187"/>
    </row>
    <row r="5" spans="1:16" s="174" customFormat="1" ht="25.5" x14ac:dyDescent="0.2">
      <c r="A5" s="172">
        <v>44434</v>
      </c>
      <c r="B5" s="173">
        <f t="shared" si="0"/>
        <v>3</v>
      </c>
      <c r="C5" s="391" t="s">
        <v>285</v>
      </c>
      <c r="D5" s="394" t="s">
        <v>259</v>
      </c>
      <c r="E5" s="392" t="s">
        <v>768</v>
      </c>
      <c r="F5" s="177" t="s">
        <v>264</v>
      </c>
      <c r="G5" s="177" t="s">
        <v>265</v>
      </c>
      <c r="H5" s="185"/>
      <c r="I5" s="186"/>
      <c r="J5" s="186"/>
      <c r="K5" s="186"/>
      <c r="L5" s="186"/>
      <c r="M5" s="186"/>
      <c r="N5" s="186"/>
      <c r="O5" s="186"/>
      <c r="P5" s="187"/>
    </row>
    <row r="6" spans="1:16" s="174" customFormat="1" ht="25.5" x14ac:dyDescent="0.2">
      <c r="A6" s="395">
        <v>44432</v>
      </c>
      <c r="B6" s="396">
        <f t="shared" si="0"/>
        <v>4</v>
      </c>
      <c r="C6" s="376" t="s">
        <v>345</v>
      </c>
      <c r="D6" s="396"/>
      <c r="E6" s="376" t="s">
        <v>769</v>
      </c>
      <c r="F6" s="397" t="s">
        <v>770</v>
      </c>
      <c r="G6" s="397" t="s">
        <v>771</v>
      </c>
      <c r="H6" s="185"/>
      <c r="I6" s="186"/>
      <c r="J6" s="186"/>
      <c r="K6" s="186"/>
      <c r="L6" s="186"/>
      <c r="M6" s="186"/>
      <c r="N6" s="186"/>
      <c r="O6" s="186"/>
      <c r="P6" s="187"/>
    </row>
    <row r="7" spans="1:16" s="174" customFormat="1" x14ac:dyDescent="0.2">
      <c r="A7" s="172">
        <v>44470</v>
      </c>
      <c r="B7" s="396">
        <f t="shared" si="0"/>
        <v>5</v>
      </c>
      <c r="C7" s="391" t="s">
        <v>390</v>
      </c>
      <c r="D7" s="394" t="s">
        <v>603</v>
      </c>
      <c r="E7" s="392" t="s">
        <v>776</v>
      </c>
      <c r="F7" s="177"/>
      <c r="G7" s="392" t="s">
        <v>777</v>
      </c>
      <c r="H7" s="185"/>
      <c r="I7" s="186"/>
      <c r="J7" s="186"/>
      <c r="K7" s="186"/>
      <c r="L7" s="186"/>
      <c r="M7" s="186"/>
      <c r="N7" s="186"/>
      <c r="O7" s="186"/>
      <c r="P7" s="187"/>
    </row>
    <row r="8" spans="1:16" s="174" customFormat="1" ht="25.5" x14ac:dyDescent="0.2">
      <c r="A8" s="172">
        <v>44474</v>
      </c>
      <c r="B8" s="396">
        <f t="shared" si="0"/>
        <v>6</v>
      </c>
      <c r="C8" s="391" t="s">
        <v>518</v>
      </c>
      <c r="D8" s="179"/>
      <c r="E8" s="392" t="s">
        <v>783</v>
      </c>
      <c r="F8" s="392" t="s">
        <v>779</v>
      </c>
      <c r="G8" s="392" t="s">
        <v>780</v>
      </c>
      <c r="H8" s="185"/>
      <c r="I8" s="186"/>
      <c r="J8" s="186"/>
      <c r="K8" s="186"/>
      <c r="L8" s="186"/>
      <c r="M8" s="186"/>
      <c r="N8" s="186"/>
      <c r="O8" s="186"/>
      <c r="P8" s="187"/>
    </row>
    <row r="9" spans="1:16" s="174" customFormat="1" x14ac:dyDescent="0.2">
      <c r="A9" s="172">
        <v>44474</v>
      </c>
      <c r="B9" s="396">
        <f t="shared" si="0"/>
        <v>7</v>
      </c>
      <c r="C9" s="391" t="s">
        <v>518</v>
      </c>
      <c r="D9" s="179"/>
      <c r="E9" s="392" t="s">
        <v>785</v>
      </c>
      <c r="F9" s="392" t="s">
        <v>779</v>
      </c>
      <c r="G9" s="392" t="s">
        <v>786</v>
      </c>
      <c r="H9" s="185"/>
      <c r="I9" s="186"/>
      <c r="J9" s="186"/>
      <c r="K9" s="186"/>
      <c r="L9" s="186"/>
      <c r="M9" s="186"/>
      <c r="N9" s="186"/>
      <c r="O9" s="186"/>
      <c r="P9" s="187"/>
    </row>
    <row r="10" spans="1:16" s="174" customFormat="1" x14ac:dyDescent="0.2">
      <c r="A10" s="172">
        <v>44474</v>
      </c>
      <c r="B10" s="396">
        <f t="shared" si="0"/>
        <v>8</v>
      </c>
      <c r="C10" s="391" t="s">
        <v>518</v>
      </c>
      <c r="D10" s="394" t="s">
        <v>603</v>
      </c>
      <c r="E10" s="177"/>
      <c r="F10" s="392" t="s">
        <v>781</v>
      </c>
      <c r="G10" s="392" t="s">
        <v>782</v>
      </c>
      <c r="H10" s="185"/>
      <c r="I10" s="186"/>
      <c r="J10" s="186"/>
      <c r="K10" s="186"/>
      <c r="L10" s="186"/>
      <c r="M10" s="186"/>
      <c r="N10" s="186"/>
      <c r="O10" s="186"/>
      <c r="P10" s="187"/>
    </row>
    <row r="11" spans="1:16" s="174" customFormat="1" x14ac:dyDescent="0.2">
      <c r="A11" s="395">
        <v>44482</v>
      </c>
      <c r="B11" s="396">
        <f t="shared" si="0"/>
        <v>9</v>
      </c>
      <c r="C11" s="376" t="s">
        <v>277</v>
      </c>
      <c r="D11" s="396"/>
      <c r="E11" s="376" t="s">
        <v>787</v>
      </c>
      <c r="F11" s="408" t="s">
        <v>788</v>
      </c>
      <c r="G11" s="397" t="s">
        <v>788</v>
      </c>
      <c r="H11" s="185"/>
      <c r="I11" s="186"/>
      <c r="J11" s="186"/>
      <c r="K11" s="186"/>
      <c r="L11" s="186"/>
      <c r="M11" s="186"/>
      <c r="N11" s="186"/>
      <c r="O11" s="186"/>
      <c r="P11" s="187"/>
    </row>
    <row r="12" spans="1:16" s="174" customFormat="1" x14ac:dyDescent="0.2">
      <c r="A12" s="172">
        <v>44487</v>
      </c>
      <c r="B12" s="396">
        <f t="shared" si="0"/>
        <v>10</v>
      </c>
      <c r="C12" s="391" t="s">
        <v>280</v>
      </c>
      <c r="D12" s="394" t="s">
        <v>281</v>
      </c>
      <c r="E12" s="392" t="s">
        <v>791</v>
      </c>
      <c r="F12" s="177"/>
      <c r="G12" s="392" t="s">
        <v>777</v>
      </c>
      <c r="H12" s="185"/>
      <c r="I12" s="186"/>
      <c r="J12" s="186"/>
      <c r="K12" s="186"/>
      <c r="L12" s="186"/>
      <c r="M12" s="186"/>
      <c r="N12" s="186"/>
      <c r="O12" s="186"/>
      <c r="P12" s="187"/>
    </row>
    <row r="13" spans="1:16" s="174" customFormat="1" x14ac:dyDescent="0.2">
      <c r="A13" s="172">
        <v>44489</v>
      </c>
      <c r="B13" s="396">
        <f t="shared" si="0"/>
        <v>11</v>
      </c>
      <c r="C13" s="391" t="s">
        <v>560</v>
      </c>
      <c r="D13" s="394" t="s">
        <v>792</v>
      </c>
      <c r="E13" s="392" t="s">
        <v>793</v>
      </c>
      <c r="F13" s="219" t="s">
        <v>381</v>
      </c>
      <c r="G13" s="415" t="s">
        <v>794</v>
      </c>
      <c r="H13" s="185"/>
      <c r="I13" s="186"/>
      <c r="J13" s="186"/>
      <c r="K13" s="186"/>
      <c r="L13" s="186"/>
      <c r="M13" s="186"/>
      <c r="N13" s="186"/>
      <c r="O13" s="186"/>
      <c r="P13" s="187"/>
    </row>
    <row r="14" spans="1:16" s="174" customFormat="1" x14ac:dyDescent="0.2">
      <c r="A14" s="172">
        <v>44810</v>
      </c>
      <c r="B14" s="396">
        <f t="shared" si="0"/>
        <v>12</v>
      </c>
      <c r="C14" s="391" t="s">
        <v>285</v>
      </c>
      <c r="D14" s="394" t="s">
        <v>286</v>
      </c>
      <c r="E14" s="177"/>
      <c r="F14" s="392" t="s">
        <v>797</v>
      </c>
      <c r="G14" s="392" t="s">
        <v>766</v>
      </c>
      <c r="H14" s="185"/>
      <c r="I14" s="186"/>
      <c r="J14" s="186"/>
      <c r="K14" s="186"/>
      <c r="L14" s="186"/>
      <c r="M14" s="186"/>
      <c r="N14" s="186"/>
      <c r="O14" s="186"/>
      <c r="P14" s="187"/>
    </row>
    <row r="15" spans="1:16" s="174" customFormat="1" x14ac:dyDescent="0.2">
      <c r="A15" s="172"/>
      <c r="B15" s="173"/>
      <c r="C15" s="391"/>
      <c r="D15" s="179"/>
      <c r="E15" s="177"/>
      <c r="F15" s="392"/>
      <c r="G15" s="392"/>
      <c r="H15" s="185"/>
      <c r="I15" s="186"/>
      <c r="J15" s="186"/>
      <c r="K15" s="186"/>
      <c r="L15" s="186"/>
      <c r="M15" s="186"/>
      <c r="N15" s="186"/>
      <c r="O15" s="186"/>
      <c r="P15" s="187"/>
    </row>
    <row r="16" spans="1:16" s="174" customFormat="1" x14ac:dyDescent="0.2">
      <c r="A16" s="172"/>
      <c r="B16" s="173"/>
      <c r="C16" s="391"/>
      <c r="D16" s="179"/>
      <c r="E16" s="177"/>
      <c r="F16" s="392"/>
      <c r="G16" s="392"/>
      <c r="H16" s="185"/>
      <c r="I16" s="186"/>
      <c r="J16" s="186"/>
      <c r="K16" s="186"/>
      <c r="L16" s="186"/>
      <c r="M16" s="186"/>
      <c r="N16" s="186"/>
      <c r="O16" s="186"/>
      <c r="P16" s="187"/>
    </row>
    <row r="17" spans="1:16" s="174" customFormat="1" x14ac:dyDescent="0.2">
      <c r="A17" s="172"/>
      <c r="B17" s="173"/>
      <c r="C17" s="391"/>
      <c r="D17" s="179"/>
      <c r="E17" s="177"/>
      <c r="F17" s="392"/>
      <c r="G17" s="392"/>
      <c r="H17" s="185"/>
      <c r="I17" s="186"/>
      <c r="J17" s="186"/>
      <c r="K17" s="186"/>
      <c r="L17" s="186"/>
      <c r="M17" s="186"/>
      <c r="N17" s="186"/>
      <c r="O17" s="186"/>
      <c r="P17" s="187"/>
    </row>
    <row r="18" spans="1:16" s="174" customFormat="1" x14ac:dyDescent="0.2">
      <c r="A18" s="172"/>
      <c r="B18" s="173"/>
      <c r="C18" s="391"/>
      <c r="D18" s="179"/>
      <c r="E18" s="177"/>
      <c r="F18" s="392"/>
      <c r="G18" s="392"/>
      <c r="H18" s="185"/>
      <c r="I18" s="186"/>
      <c r="J18" s="186"/>
      <c r="K18" s="186"/>
      <c r="L18" s="186"/>
      <c r="M18" s="186"/>
      <c r="N18" s="186"/>
      <c r="O18" s="186"/>
      <c r="P18" s="187"/>
    </row>
    <row r="19" spans="1:16" s="174" customFormat="1" x14ac:dyDescent="0.2">
      <c r="A19" s="172"/>
      <c r="B19" s="173"/>
      <c r="C19" s="391"/>
      <c r="D19" s="179"/>
      <c r="E19" s="177"/>
      <c r="F19" s="392"/>
      <c r="G19" s="392"/>
      <c r="H19" s="185"/>
      <c r="I19" s="186"/>
      <c r="J19" s="186"/>
      <c r="K19" s="186"/>
      <c r="L19" s="186"/>
      <c r="M19" s="186"/>
      <c r="N19" s="186"/>
      <c r="O19" s="186"/>
      <c r="P19" s="187"/>
    </row>
    <row r="20" spans="1:16" s="174" customFormat="1" x14ac:dyDescent="0.2">
      <c r="A20" s="172"/>
      <c r="B20" s="173"/>
      <c r="C20" s="391"/>
      <c r="D20" s="179"/>
      <c r="E20" s="177"/>
      <c r="F20" s="392"/>
      <c r="G20" s="392"/>
      <c r="H20" s="185"/>
      <c r="I20" s="186"/>
      <c r="J20" s="186"/>
      <c r="K20" s="186"/>
      <c r="L20" s="186"/>
      <c r="M20" s="186"/>
      <c r="N20" s="186"/>
      <c r="O20" s="186"/>
      <c r="P20" s="187"/>
    </row>
    <row r="21" spans="1:16" s="174" customFormat="1" x14ac:dyDescent="0.2">
      <c r="A21" s="172"/>
      <c r="B21" s="173"/>
      <c r="C21" s="391"/>
      <c r="D21" s="179"/>
      <c r="E21" s="177"/>
      <c r="F21" s="392"/>
      <c r="G21" s="392"/>
      <c r="H21" s="185"/>
      <c r="I21" s="186"/>
      <c r="J21" s="186"/>
      <c r="K21" s="186"/>
      <c r="L21" s="186"/>
      <c r="M21" s="186"/>
      <c r="N21" s="186"/>
      <c r="O21" s="186"/>
      <c r="P21" s="187"/>
    </row>
    <row r="22" spans="1:16" x14ac:dyDescent="0.2">
      <c r="A22" s="172"/>
      <c r="B22" s="173"/>
      <c r="C22" s="174"/>
      <c r="D22" s="174"/>
      <c r="E22" s="174"/>
      <c r="F22" s="174"/>
      <c r="G22" s="392"/>
    </row>
    <row r="23" spans="1:16" x14ac:dyDescent="0.2">
      <c r="A23" s="172"/>
      <c r="B23" s="173"/>
      <c r="C23" s="174"/>
      <c r="D23" s="174"/>
      <c r="E23" s="174"/>
      <c r="F23" s="174"/>
      <c r="G23" s="392"/>
    </row>
    <row r="24" spans="1:16" x14ac:dyDescent="0.2">
      <c r="A24" s="172"/>
      <c r="B24" s="173"/>
      <c r="C24" s="174"/>
      <c r="D24" s="174"/>
      <c r="E24" s="174"/>
      <c r="F24" s="174"/>
      <c r="G24" s="392"/>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58"/>
  <sheetViews>
    <sheetView workbookViewId="0">
      <selection activeCell="AF212" sqref="AF212"/>
    </sheetView>
  </sheetViews>
  <sheetFormatPr defaultRowHeight="12.75" x14ac:dyDescent="0.2"/>
  <cols>
    <col min="1" max="1" width="48" customWidth="1"/>
    <col min="2" max="4" width="21.42578125" customWidth="1"/>
  </cols>
  <sheetData>
    <row r="1" spans="1:4" ht="12.75" customHeight="1" x14ac:dyDescent="0.2">
      <c r="A1" s="373" t="s">
        <v>840</v>
      </c>
      <c r="B1" s="434"/>
    </row>
    <row r="3" spans="1:4" ht="63.75" x14ac:dyDescent="0.2">
      <c r="A3" s="433" t="s">
        <v>817</v>
      </c>
      <c r="B3" s="432" t="s">
        <v>821</v>
      </c>
      <c r="C3" s="432" t="s">
        <v>822</v>
      </c>
      <c r="D3" s="432" t="s">
        <v>1358</v>
      </c>
    </row>
    <row r="4" spans="1:4" x14ac:dyDescent="0.2">
      <c r="A4" t="s">
        <v>141</v>
      </c>
      <c r="B4" s="368">
        <v>0</v>
      </c>
      <c r="C4" s="368">
        <v>417618.28</v>
      </c>
      <c r="D4" s="368">
        <f t="shared" ref="D4:D21" si="0">C4-B4</f>
        <v>417618.28</v>
      </c>
    </row>
    <row r="5" spans="1:4" x14ac:dyDescent="0.2">
      <c r="A5" t="s">
        <v>1</v>
      </c>
      <c r="B5" s="368">
        <v>3264</v>
      </c>
      <c r="C5" s="368">
        <v>17106</v>
      </c>
      <c r="D5" s="368">
        <f t="shared" si="0"/>
        <v>13842</v>
      </c>
    </row>
    <row r="6" spans="1:4" x14ac:dyDescent="0.2">
      <c r="A6" t="s">
        <v>141</v>
      </c>
      <c r="B6" s="368">
        <v>35732.089999999997</v>
      </c>
      <c r="C6" s="368">
        <v>39691.089999999997</v>
      </c>
      <c r="D6" s="368">
        <f t="shared" si="0"/>
        <v>3959</v>
      </c>
    </row>
    <row r="7" spans="1:4" x14ac:dyDescent="0.2">
      <c r="A7" t="s">
        <v>1</v>
      </c>
      <c r="B7" s="368">
        <v>39291.829921502358</v>
      </c>
      <c r="C7" s="368">
        <v>178472.5</v>
      </c>
      <c r="D7" s="368">
        <f t="shared" si="0"/>
        <v>139180.67007849764</v>
      </c>
    </row>
    <row r="8" spans="1:4" x14ac:dyDescent="0.2">
      <c r="A8" t="s">
        <v>141</v>
      </c>
      <c r="B8" s="368">
        <v>159794.45919983581</v>
      </c>
      <c r="C8" s="368">
        <v>725823.07</v>
      </c>
      <c r="D8" s="368">
        <f t="shared" si="0"/>
        <v>566028.61080016417</v>
      </c>
    </row>
    <row r="9" spans="1:4" x14ac:dyDescent="0.2">
      <c r="A9" t="s">
        <v>141</v>
      </c>
      <c r="B9" s="368">
        <v>1111862.0347271049</v>
      </c>
      <c r="C9" s="368">
        <v>5050332.28</v>
      </c>
      <c r="D9" s="368">
        <f t="shared" si="0"/>
        <v>3938470.2452728953</v>
      </c>
    </row>
    <row r="10" spans="1:4" x14ac:dyDescent="0.2">
      <c r="A10" t="s">
        <v>141</v>
      </c>
      <c r="B10" s="368">
        <v>2642.5086191329319</v>
      </c>
      <c r="C10" s="368">
        <v>12002.88</v>
      </c>
      <c r="D10" s="368">
        <f t="shared" si="0"/>
        <v>9360.3713808670673</v>
      </c>
    </row>
    <row r="11" spans="1:4" x14ac:dyDescent="0.2">
      <c r="A11" t="s">
        <v>141</v>
      </c>
      <c r="B11" s="368">
        <v>175951.37590603865</v>
      </c>
      <c r="C11" s="368">
        <v>799211.49</v>
      </c>
      <c r="D11" s="368">
        <f t="shared" si="0"/>
        <v>623260.11409396131</v>
      </c>
    </row>
    <row r="12" spans="1:4" x14ac:dyDescent="0.2">
      <c r="A12" t="s">
        <v>141</v>
      </c>
      <c r="B12" s="368">
        <v>1178879.6249466087</v>
      </c>
      <c r="C12" s="368">
        <v>5354741.54</v>
      </c>
      <c r="D12" s="368">
        <f t="shared" si="0"/>
        <v>4175861.9150533914</v>
      </c>
    </row>
    <row r="13" spans="1:4" x14ac:dyDescent="0.2">
      <c r="A13" t="s">
        <v>141</v>
      </c>
      <c r="B13" s="368">
        <v>2986.1042209213842</v>
      </c>
      <c r="C13" s="368">
        <v>13563.57</v>
      </c>
      <c r="D13" s="368">
        <f t="shared" si="0"/>
        <v>10577.465779078615</v>
      </c>
    </row>
    <row r="14" spans="1:4" x14ac:dyDescent="0.2">
      <c r="A14" t="s">
        <v>148</v>
      </c>
      <c r="B14" s="378">
        <v>54565.255337385446</v>
      </c>
      <c r="C14" s="368">
        <v>247847.9</v>
      </c>
      <c r="D14" s="368">
        <f t="shared" si="0"/>
        <v>193282.64466261456</v>
      </c>
    </row>
    <row r="15" spans="1:4" x14ac:dyDescent="0.2">
      <c r="A15" t="s">
        <v>141</v>
      </c>
      <c r="B15" s="378">
        <v>90192.62910638575</v>
      </c>
      <c r="C15" s="368">
        <v>409675.6</v>
      </c>
      <c r="D15" s="368">
        <f t="shared" si="0"/>
        <v>319482.97089361423</v>
      </c>
    </row>
    <row r="16" spans="1:4" x14ac:dyDescent="0.2">
      <c r="A16" t="s">
        <v>141</v>
      </c>
      <c r="B16" s="378">
        <v>732108.0864124787</v>
      </c>
      <c r="C16" s="368">
        <v>3325402.78</v>
      </c>
      <c r="D16" s="368">
        <f t="shared" si="0"/>
        <v>2593294.6935875211</v>
      </c>
    </row>
    <row r="17" spans="1:4" x14ac:dyDescent="0.2">
      <c r="A17" t="s">
        <v>141</v>
      </c>
      <c r="B17" s="378">
        <v>348885.02875568642</v>
      </c>
      <c r="C17" s="368">
        <v>1584715.79</v>
      </c>
      <c r="D17" s="368">
        <f t="shared" si="0"/>
        <v>1235830.7612443136</v>
      </c>
    </row>
    <row r="18" spans="1:4" x14ac:dyDescent="0.2">
      <c r="A18" t="s">
        <v>141</v>
      </c>
      <c r="B18" s="378">
        <v>19674.995395072045</v>
      </c>
      <c r="C18" s="368">
        <v>89368.34</v>
      </c>
      <c r="D18" s="368">
        <f t="shared" si="0"/>
        <v>69693.344604927959</v>
      </c>
    </row>
    <row r="19" spans="1:4" x14ac:dyDescent="0.2">
      <c r="A19" t="s">
        <v>146</v>
      </c>
      <c r="B19" s="378">
        <v>1064.8295607521072</v>
      </c>
      <c r="C19" s="368">
        <v>4836.7</v>
      </c>
      <c r="D19" s="368">
        <f t="shared" si="0"/>
        <v>3771.8704392478926</v>
      </c>
    </row>
    <row r="20" spans="1:4" x14ac:dyDescent="0.2">
      <c r="A20" t="s">
        <v>232</v>
      </c>
      <c r="B20" s="378">
        <v>1337.917933411924</v>
      </c>
      <c r="C20" s="368">
        <v>6077.13</v>
      </c>
      <c r="D20" s="368">
        <f t="shared" si="0"/>
        <v>4739.2120665880757</v>
      </c>
    </row>
    <row r="21" spans="1:4" x14ac:dyDescent="0.2">
      <c r="A21" t="s">
        <v>232</v>
      </c>
      <c r="B21" s="427">
        <v>96.617756121254118</v>
      </c>
      <c r="C21" s="425">
        <v>438.86</v>
      </c>
      <c r="D21" s="425">
        <f t="shared" si="0"/>
        <v>342.24224387874591</v>
      </c>
    </row>
    <row r="22" spans="1:4" x14ac:dyDescent="0.2">
      <c r="B22" s="378">
        <f>SUM(B4:B21)</f>
        <v>3958329.3877984383</v>
      </c>
      <c r="C22" s="378">
        <f>SUM(C4:C21)</f>
        <v>18276925.799999997</v>
      </c>
      <c r="D22" s="378">
        <f>SUM(D4:D21)</f>
        <v>14318596.412201565</v>
      </c>
    </row>
    <row r="23" spans="1:4" x14ac:dyDescent="0.2">
      <c r="A23" t="s">
        <v>818</v>
      </c>
    </row>
    <row r="25" spans="1:4" x14ac:dyDescent="0.2">
      <c r="A25" t="s">
        <v>141</v>
      </c>
      <c r="B25" s="378"/>
      <c r="C25" s="378">
        <v>304887.69</v>
      </c>
      <c r="D25" s="368">
        <f>C25-B25</f>
        <v>304887.69</v>
      </c>
    </row>
    <row r="26" spans="1:4" ht="13.5" thickBot="1" x14ac:dyDescent="0.25">
      <c r="B26" s="428">
        <f>SUM(B22:B25)</f>
        <v>3958329.3877984383</v>
      </c>
      <c r="C26" s="428">
        <f>SUM(C22:C25)</f>
        <v>18581813.489999998</v>
      </c>
      <c r="D26" s="428">
        <f>SUM(D22:D25)</f>
        <v>14623484.102201564</v>
      </c>
    </row>
    <row r="27" spans="1:4" ht="13.5" thickTop="1" x14ac:dyDescent="0.2">
      <c r="B27" s="378"/>
      <c r="C27" s="378"/>
      <c r="D27" s="378"/>
    </row>
    <row r="28" spans="1:4" x14ac:dyDescent="0.2">
      <c r="A28" s="423" t="s">
        <v>819</v>
      </c>
      <c r="B28" s="378"/>
      <c r="C28" s="378"/>
      <c r="D28" s="378"/>
    </row>
    <row r="29" spans="1:4" x14ac:dyDescent="0.2">
      <c r="A29" t="s">
        <v>141</v>
      </c>
      <c r="B29" s="378">
        <f t="shared" ref="B29:C33" si="1">SUMIF($A$4:$A$25,$A29,B$4:B$25)</f>
        <v>3858708.937289265</v>
      </c>
      <c r="C29" s="378">
        <f t="shared" si="1"/>
        <v>18127034.400000002</v>
      </c>
      <c r="D29" s="378">
        <f>C29-B29</f>
        <v>14268325.462710738</v>
      </c>
    </row>
    <row r="30" spans="1:4" x14ac:dyDescent="0.2">
      <c r="A30" t="s">
        <v>1</v>
      </c>
      <c r="B30" s="378">
        <f t="shared" si="1"/>
        <v>42555.829921502358</v>
      </c>
      <c r="C30" s="378">
        <f t="shared" si="1"/>
        <v>195578.5</v>
      </c>
      <c r="D30" s="378">
        <f>C30-B30</f>
        <v>153022.67007849764</v>
      </c>
    </row>
    <row r="31" spans="1:4" x14ac:dyDescent="0.2">
      <c r="A31" t="s">
        <v>148</v>
      </c>
      <c r="B31" s="378">
        <f t="shared" si="1"/>
        <v>54565.255337385446</v>
      </c>
      <c r="C31" s="378">
        <f t="shared" si="1"/>
        <v>247847.9</v>
      </c>
      <c r="D31" s="378">
        <f>C31-B31</f>
        <v>193282.64466261456</v>
      </c>
    </row>
    <row r="32" spans="1:4" x14ac:dyDescent="0.2">
      <c r="A32" s="383" t="s">
        <v>146</v>
      </c>
      <c r="B32" s="378">
        <f t="shared" si="1"/>
        <v>1064.8295607521072</v>
      </c>
      <c r="C32" s="378">
        <f t="shared" si="1"/>
        <v>4836.7</v>
      </c>
      <c r="D32" s="378">
        <f>C32-B32</f>
        <v>3771.8704392478926</v>
      </c>
    </row>
    <row r="33" spans="1:4" x14ac:dyDescent="0.2">
      <c r="A33" t="s">
        <v>232</v>
      </c>
      <c r="B33" s="378">
        <f t="shared" si="1"/>
        <v>1434.5356895331781</v>
      </c>
      <c r="C33" s="378">
        <f t="shared" si="1"/>
        <v>6515.99</v>
      </c>
      <c r="D33" s="378">
        <f>C33-B33</f>
        <v>5081.4543104668219</v>
      </c>
    </row>
    <row r="34" spans="1:4" ht="13.5" thickBot="1" x14ac:dyDescent="0.25">
      <c r="B34" s="428">
        <f>SUM(B29:B33)</f>
        <v>3958329.3877984378</v>
      </c>
      <c r="C34" s="428">
        <f>SUM(C29:C33)</f>
        <v>18581813.489999998</v>
      </c>
      <c r="D34" s="428">
        <f>SUM(D29:D33)</f>
        <v>14623484.102201566</v>
      </c>
    </row>
    <row r="35" spans="1:4" ht="13.5" thickTop="1" x14ac:dyDescent="0.2">
      <c r="B35" s="377">
        <f>B26-B34</f>
        <v>0</v>
      </c>
      <c r="C35" s="377">
        <f>C26-C34</f>
        <v>0</v>
      </c>
      <c r="D35" s="377">
        <f>D26-D34</f>
        <v>0</v>
      </c>
    </row>
    <row r="36" spans="1:4" x14ac:dyDescent="0.2">
      <c r="A36" s="383" t="s">
        <v>820</v>
      </c>
    </row>
    <row r="38" spans="1:4" x14ac:dyDescent="0.2">
      <c r="A38" s="383" t="s">
        <v>823</v>
      </c>
      <c r="D38" s="431" t="s">
        <v>796</v>
      </c>
    </row>
    <row r="40" spans="1:4" x14ac:dyDescent="0.2">
      <c r="A40" s="383" t="s">
        <v>824</v>
      </c>
      <c r="B40" s="374" t="s">
        <v>834</v>
      </c>
      <c r="D40" s="377">
        <f>D29</f>
        <v>14268325.462710738</v>
      </c>
    </row>
    <row r="41" spans="1:4" x14ac:dyDescent="0.2">
      <c r="A41" s="383" t="s">
        <v>825</v>
      </c>
      <c r="B41" s="374" t="s">
        <v>834</v>
      </c>
      <c r="D41" s="377">
        <f>-D40</f>
        <v>-14268325.462710738</v>
      </c>
    </row>
    <row r="42" spans="1:4" x14ac:dyDescent="0.2">
      <c r="A42" s="383" t="s">
        <v>826</v>
      </c>
      <c r="B42" s="374" t="s">
        <v>834</v>
      </c>
      <c r="D42" s="377">
        <f>C30</f>
        <v>195578.5</v>
      </c>
    </row>
    <row r="43" spans="1:4" x14ac:dyDescent="0.2">
      <c r="A43" s="383" t="s">
        <v>827</v>
      </c>
      <c r="B43" s="374" t="s">
        <v>834</v>
      </c>
      <c r="D43" s="377">
        <f>-D42</f>
        <v>-195578.5</v>
      </c>
    </row>
    <row r="44" spans="1:4" x14ac:dyDescent="0.2">
      <c r="A44" s="383" t="s">
        <v>828</v>
      </c>
      <c r="B44" s="374" t="s">
        <v>834</v>
      </c>
      <c r="D44" s="377">
        <f>C31</f>
        <v>247847.9</v>
      </c>
    </row>
    <row r="45" spans="1:4" x14ac:dyDescent="0.2">
      <c r="A45" s="383" t="s">
        <v>829</v>
      </c>
      <c r="B45" s="374" t="s">
        <v>834</v>
      </c>
      <c r="D45" s="377">
        <f>-D44</f>
        <v>-247847.9</v>
      </c>
    </row>
    <row r="46" spans="1:4" x14ac:dyDescent="0.2">
      <c r="A46" s="383" t="s">
        <v>830</v>
      </c>
      <c r="B46" s="374" t="s">
        <v>834</v>
      </c>
      <c r="D46" s="377">
        <f>C32</f>
        <v>4836.7</v>
      </c>
    </row>
    <row r="47" spans="1:4" x14ac:dyDescent="0.2">
      <c r="A47" s="383" t="s">
        <v>831</v>
      </c>
      <c r="B47" s="374" t="s">
        <v>834</v>
      </c>
      <c r="D47" s="377">
        <f>-D46</f>
        <v>-4836.7</v>
      </c>
    </row>
    <row r="48" spans="1:4" x14ac:dyDescent="0.2">
      <c r="A48" t="s">
        <v>832</v>
      </c>
      <c r="B48" s="374" t="s">
        <v>834</v>
      </c>
      <c r="D48" s="377">
        <f>C33</f>
        <v>6515.99</v>
      </c>
    </row>
    <row r="49" spans="1:4" x14ac:dyDescent="0.2">
      <c r="A49" t="s">
        <v>833</v>
      </c>
      <c r="B49" s="374" t="s">
        <v>834</v>
      </c>
      <c r="D49" s="377">
        <f>-D48</f>
        <v>-6515.99</v>
      </c>
    </row>
    <row r="50" spans="1:4" ht="13.5" thickBot="1" x14ac:dyDescent="0.25">
      <c r="D50" s="429">
        <f>SUM(D40:D49)</f>
        <v>0</v>
      </c>
    </row>
    <row r="51" spans="1:4" ht="13.5" thickTop="1" x14ac:dyDescent="0.2"/>
    <row r="52" spans="1:4" x14ac:dyDescent="0.2">
      <c r="A52" s="423" t="s">
        <v>839</v>
      </c>
    </row>
    <row r="54" spans="1:4" x14ac:dyDescent="0.2">
      <c r="A54" t="s">
        <v>835</v>
      </c>
      <c r="D54" s="377">
        <f>SUM(D40,D42,D44,D46,D48)</f>
        <v>14723104.552710738</v>
      </c>
    </row>
    <row r="55" spans="1:4" x14ac:dyDescent="0.2">
      <c r="A55" t="s">
        <v>836</v>
      </c>
      <c r="D55" s="377">
        <f>SUM(D41,D43,D45,D47,D49)</f>
        <v>-14723104.552710738</v>
      </c>
    </row>
    <row r="57" spans="1:4" x14ac:dyDescent="0.2">
      <c r="A57" t="s">
        <v>837</v>
      </c>
      <c r="D57" s="377">
        <f>-D55</f>
        <v>14723104.552710738</v>
      </c>
    </row>
    <row r="58" spans="1:4" x14ac:dyDescent="0.2">
      <c r="A58" t="s">
        <v>838</v>
      </c>
      <c r="D58" s="377">
        <f>-D54</f>
        <v>-14723104.552710738</v>
      </c>
    </row>
  </sheetData>
  <pageMargins left="0.7" right="0.7" top="0.75" bottom="0.75" header="0.3" footer="0.3"/>
  <legacy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I21"/>
  <sheetViews>
    <sheetView workbookViewId="0">
      <selection activeCell="AF212" sqref="AF212"/>
    </sheetView>
  </sheetViews>
  <sheetFormatPr defaultColWidth="9.42578125" defaultRowHeight="15" x14ac:dyDescent="0.25"/>
  <cols>
    <col min="1" max="1" width="24.42578125" style="436" customWidth="1"/>
    <col min="2" max="2" width="49.42578125" style="436" customWidth="1"/>
    <col min="3" max="3" width="8.5703125" style="436" customWidth="1"/>
    <col min="4" max="4" width="25.5703125" style="436" customWidth="1"/>
    <col min="5" max="5" width="28.5703125" style="436" customWidth="1"/>
    <col min="6" max="6" width="14.42578125" style="436" customWidth="1"/>
    <col min="7" max="7" width="11.42578125" style="436" customWidth="1"/>
    <col min="8" max="8" width="5.5703125" style="436" customWidth="1"/>
    <col min="9" max="9" width="56" style="436" customWidth="1"/>
    <col min="10" max="10" width="5.5703125" style="436" customWidth="1"/>
    <col min="11" max="11" width="28.5703125" style="436" hidden="1" customWidth="1"/>
    <col min="12" max="12" width="7.42578125" style="436" hidden="1" customWidth="1"/>
    <col min="13" max="13" width="28.5703125" style="436" hidden="1" customWidth="1"/>
    <col min="14" max="14" width="7.42578125" style="436" hidden="1" customWidth="1"/>
    <col min="15" max="15" width="35.5703125" style="436" hidden="1" customWidth="1"/>
    <col min="16" max="16" width="6" style="436" hidden="1" customWidth="1"/>
    <col min="17" max="17" width="29.42578125" style="436" hidden="1" customWidth="1"/>
    <col min="18" max="18" width="6.5703125" style="436" hidden="1" customWidth="1"/>
    <col min="19" max="19" width="25.5703125" style="436" hidden="1" customWidth="1"/>
    <col min="20" max="21" width="6.5703125" style="436" hidden="1" customWidth="1"/>
    <col min="22" max="23" width="5.5703125" style="436" hidden="1" customWidth="1"/>
    <col min="24" max="25" width="12.42578125" style="436" customWidth="1"/>
    <col min="26" max="26" width="10.42578125" style="436" customWidth="1"/>
    <col min="27" max="27" width="6.5703125" style="436" customWidth="1"/>
    <col min="28" max="28" width="9.42578125" style="436" customWidth="1"/>
    <col min="29" max="29" width="8.5703125" style="436" customWidth="1"/>
    <col min="30" max="30" width="14.42578125" style="436" customWidth="1"/>
    <col min="31" max="31" width="28.5703125" style="436" customWidth="1"/>
    <col min="32" max="32" width="35.5703125" style="436" customWidth="1"/>
    <col min="33" max="33" width="9.42578125" style="436" customWidth="1"/>
    <col min="34" max="34" width="10.42578125" style="436" customWidth="1"/>
    <col min="35" max="35" width="8.5703125" style="436" customWidth="1"/>
    <col min="36" max="36" width="10.42578125" style="436" customWidth="1"/>
    <col min="37" max="37" width="8.5703125" style="436" customWidth="1"/>
    <col min="38" max="38" width="5.42578125" style="436" customWidth="1"/>
    <col min="39" max="39" width="8.5703125" style="436" customWidth="1"/>
    <col min="40" max="40" width="10.42578125" style="436" customWidth="1"/>
    <col min="41" max="41" width="28.5703125" style="436" customWidth="1"/>
    <col min="42" max="42" width="21.5703125" style="436" customWidth="1"/>
    <col min="43" max="43" width="28.5703125" style="436" customWidth="1"/>
    <col min="44" max="48" width="9.42578125" style="436" customWidth="1"/>
    <col min="49" max="49" width="7.5703125" style="436" customWidth="1"/>
    <col min="50" max="50" width="6.5703125" style="436" customWidth="1"/>
    <col min="51" max="52" width="5.42578125" style="436" customWidth="1"/>
    <col min="53" max="53" width="7.42578125" style="436" customWidth="1"/>
    <col min="54" max="54" width="5.42578125" style="436" customWidth="1"/>
    <col min="55" max="55" width="7.42578125" style="436" customWidth="1"/>
    <col min="56" max="56" width="5" style="436" customWidth="1"/>
    <col min="57" max="57" width="10.42578125" style="436" customWidth="1"/>
    <col min="58" max="58" width="5" style="436" customWidth="1"/>
    <col min="59" max="59" width="5.42578125" style="436" customWidth="1"/>
    <col min="60" max="60" width="5" style="436" customWidth="1"/>
    <col min="61" max="61" width="10.42578125" style="436" customWidth="1"/>
    <col min="62" max="62" width="0.5703125" style="436" customWidth="1"/>
    <col min="63" max="16384" width="9.42578125" style="436"/>
  </cols>
  <sheetData>
    <row r="1" spans="1:61" x14ac:dyDescent="0.25">
      <c r="A1" s="464" t="s">
        <v>624</v>
      </c>
    </row>
    <row r="2" spans="1:61" ht="22.5" x14ac:dyDescent="0.25">
      <c r="A2" s="465" t="s">
        <v>1323</v>
      </c>
    </row>
    <row r="3" spans="1:61" x14ac:dyDescent="0.25">
      <c r="A3" s="466" t="s">
        <v>588</v>
      </c>
    </row>
    <row r="4" spans="1:61" ht="56.25" x14ac:dyDescent="0.25">
      <c r="A4" s="467" t="s">
        <v>625</v>
      </c>
      <c r="B4" s="467" t="s">
        <v>626</v>
      </c>
      <c r="C4" s="467" t="s">
        <v>627</v>
      </c>
      <c r="D4" s="467" t="s">
        <v>628</v>
      </c>
      <c r="E4" s="467" t="s">
        <v>629</v>
      </c>
      <c r="F4" s="467" t="s">
        <v>630</v>
      </c>
      <c r="G4" s="467" t="s">
        <v>631</v>
      </c>
      <c r="H4" s="467" t="s">
        <v>632</v>
      </c>
      <c r="I4" s="467" t="s">
        <v>18</v>
      </c>
      <c r="J4" s="468" t="s">
        <v>618</v>
      </c>
      <c r="K4" s="467" t="s">
        <v>633</v>
      </c>
      <c r="L4" s="468" t="s">
        <v>634</v>
      </c>
      <c r="M4" s="467" t="s">
        <v>635</v>
      </c>
      <c r="N4" s="468" t="s">
        <v>636</v>
      </c>
      <c r="O4" s="467" t="s">
        <v>637</v>
      </c>
      <c r="P4" s="467" t="s">
        <v>638</v>
      </c>
      <c r="Q4" s="467" t="s">
        <v>639</v>
      </c>
      <c r="R4" s="467" t="s">
        <v>640</v>
      </c>
      <c r="S4" s="467" t="s">
        <v>641</v>
      </c>
      <c r="T4" s="467" t="s">
        <v>642</v>
      </c>
      <c r="U4" s="467" t="s">
        <v>643</v>
      </c>
      <c r="V4" s="467" t="s">
        <v>644</v>
      </c>
      <c r="W4" s="468" t="s">
        <v>645</v>
      </c>
      <c r="X4" s="469" t="s">
        <v>646</v>
      </c>
      <c r="Y4" s="469" t="s">
        <v>647</v>
      </c>
      <c r="Z4" s="469" t="s">
        <v>648</v>
      </c>
      <c r="AA4" s="468" t="s">
        <v>649</v>
      </c>
      <c r="AB4" s="467" t="s">
        <v>650</v>
      </c>
      <c r="AC4" s="467" t="s">
        <v>651</v>
      </c>
      <c r="AD4" s="467" t="s">
        <v>652</v>
      </c>
      <c r="AE4" s="467" t="s">
        <v>653</v>
      </c>
      <c r="AF4" s="467" t="s">
        <v>654</v>
      </c>
      <c r="AG4" s="467" t="s">
        <v>655</v>
      </c>
      <c r="AH4" s="467" t="s">
        <v>656</v>
      </c>
      <c r="AI4" s="467" t="s">
        <v>657</v>
      </c>
      <c r="AJ4" s="467" t="s">
        <v>658</v>
      </c>
      <c r="AK4" s="467" t="s">
        <v>659</v>
      </c>
      <c r="AL4" s="467" t="s">
        <v>660</v>
      </c>
      <c r="AM4" s="467" t="s">
        <v>661</v>
      </c>
      <c r="AN4" s="467" t="s">
        <v>662</v>
      </c>
      <c r="AO4" s="467" t="s">
        <v>623</v>
      </c>
      <c r="AP4" s="467" t="s">
        <v>663</v>
      </c>
      <c r="AQ4" s="467" t="s">
        <v>664</v>
      </c>
      <c r="AR4" s="467" t="s">
        <v>665</v>
      </c>
      <c r="AS4" s="467" t="s">
        <v>666</v>
      </c>
      <c r="AT4" s="467" t="s">
        <v>667</v>
      </c>
      <c r="AU4" s="467" t="s">
        <v>668</v>
      </c>
      <c r="AV4" s="467" t="s">
        <v>669</v>
      </c>
      <c r="AW4" s="467" t="s">
        <v>670</v>
      </c>
      <c r="AX4" s="467" t="s">
        <v>671</v>
      </c>
      <c r="AY4" s="467" t="s">
        <v>622</v>
      </c>
      <c r="AZ4" s="467" t="s">
        <v>672</v>
      </c>
      <c r="BA4" s="467" t="s">
        <v>673</v>
      </c>
      <c r="BB4" s="467" t="s">
        <v>674</v>
      </c>
      <c r="BC4" s="467" t="s">
        <v>675</v>
      </c>
      <c r="BD4" s="467" t="s">
        <v>676</v>
      </c>
      <c r="BE4" s="467" t="s">
        <v>677</v>
      </c>
      <c r="BF4" s="467" t="s">
        <v>678</v>
      </c>
      <c r="BG4" s="467" t="s">
        <v>679</v>
      </c>
      <c r="BH4" s="467" t="s">
        <v>680</v>
      </c>
      <c r="BI4" s="470" t="s">
        <v>681</v>
      </c>
    </row>
    <row r="5" spans="1:61" ht="45" x14ac:dyDescent="0.25">
      <c r="A5" s="471" t="s">
        <v>682</v>
      </c>
      <c r="B5" s="471" t="s">
        <v>808</v>
      </c>
      <c r="C5" s="472">
        <v>44750.699097222219</v>
      </c>
      <c r="D5" s="471" t="s">
        <v>1324</v>
      </c>
      <c r="E5" s="471" t="s">
        <v>1325</v>
      </c>
      <c r="F5" s="471" t="s">
        <v>1326</v>
      </c>
      <c r="G5" s="471" t="s">
        <v>683</v>
      </c>
      <c r="H5" s="473">
        <v>3</v>
      </c>
      <c r="I5" s="471" t="s">
        <v>1318</v>
      </c>
      <c r="J5" s="474" t="s">
        <v>684</v>
      </c>
      <c r="K5" s="471" t="s">
        <v>685</v>
      </c>
      <c r="L5" s="474" t="s">
        <v>1327</v>
      </c>
      <c r="M5" s="471" t="s">
        <v>1328</v>
      </c>
      <c r="N5" s="474" t="s">
        <v>1329</v>
      </c>
      <c r="O5" s="471" t="s">
        <v>586</v>
      </c>
      <c r="P5" s="471" t="s">
        <v>687</v>
      </c>
      <c r="Q5" s="471" t="s">
        <v>688</v>
      </c>
      <c r="R5" s="471" t="s">
        <v>687</v>
      </c>
      <c r="S5" s="471" t="s">
        <v>1330</v>
      </c>
      <c r="T5" s="471" t="s">
        <v>1331</v>
      </c>
      <c r="U5" s="471" t="s">
        <v>1332</v>
      </c>
      <c r="V5" s="475"/>
      <c r="W5" s="474" t="s">
        <v>690</v>
      </c>
      <c r="X5" s="476">
        <v>261556.16</v>
      </c>
      <c r="Y5" s="477"/>
      <c r="Z5" s="476">
        <v>261556.16</v>
      </c>
      <c r="AA5" s="474" t="s">
        <v>691</v>
      </c>
      <c r="AB5" s="476">
        <v>261556.16</v>
      </c>
      <c r="AC5" s="473">
        <v>0</v>
      </c>
      <c r="AD5" s="475"/>
      <c r="AE5" s="475"/>
      <c r="AF5" s="475"/>
      <c r="AG5" s="475"/>
      <c r="AH5" s="475"/>
      <c r="AI5" s="473">
        <v>0</v>
      </c>
      <c r="AJ5" s="475"/>
      <c r="AK5" s="473">
        <v>0</v>
      </c>
      <c r="AL5" s="475"/>
      <c r="AM5" s="477"/>
      <c r="AN5" s="471" t="s">
        <v>692</v>
      </c>
      <c r="AO5" s="471" t="s">
        <v>692</v>
      </c>
      <c r="AP5" s="475"/>
      <c r="AQ5" s="475"/>
      <c r="AR5" s="475"/>
      <c r="AS5" s="475"/>
      <c r="AT5" s="475"/>
      <c r="AU5" s="475"/>
      <c r="AV5" s="477"/>
      <c r="AW5" s="475"/>
      <c r="AX5" s="475"/>
      <c r="AY5" s="471" t="s">
        <v>814</v>
      </c>
      <c r="AZ5" s="471" t="s">
        <v>693</v>
      </c>
      <c r="BA5" s="471" t="s">
        <v>694</v>
      </c>
      <c r="BB5" s="471" t="s">
        <v>695</v>
      </c>
      <c r="BC5" s="471" t="s">
        <v>602</v>
      </c>
      <c r="BD5" s="471" t="s">
        <v>696</v>
      </c>
      <c r="BE5" s="471" t="s">
        <v>761</v>
      </c>
      <c r="BF5" s="471" t="s">
        <v>697</v>
      </c>
      <c r="BG5" s="471" t="s">
        <v>762</v>
      </c>
      <c r="BH5" s="471" t="s">
        <v>698</v>
      </c>
      <c r="BI5" s="478" t="s">
        <v>694</v>
      </c>
    </row>
    <row r="6" spans="1:61" ht="45" x14ac:dyDescent="0.25">
      <c r="A6" s="479" t="s">
        <v>682</v>
      </c>
      <c r="B6" s="479" t="s">
        <v>808</v>
      </c>
      <c r="C6" s="480">
        <v>44753.696469907409</v>
      </c>
      <c r="D6" s="479" t="s">
        <v>1333</v>
      </c>
      <c r="E6" s="479" t="s">
        <v>1334</v>
      </c>
      <c r="F6" s="479" t="s">
        <v>1326</v>
      </c>
      <c r="G6" s="479" t="s">
        <v>683</v>
      </c>
      <c r="H6" s="481">
        <v>3</v>
      </c>
      <c r="I6" s="479" t="s">
        <v>1319</v>
      </c>
      <c r="J6" s="482" t="s">
        <v>1052</v>
      </c>
      <c r="K6" s="479" t="s">
        <v>1053</v>
      </c>
      <c r="L6" s="482" t="s">
        <v>1327</v>
      </c>
      <c r="M6" s="479" t="s">
        <v>1328</v>
      </c>
      <c r="N6" s="482" t="s">
        <v>1329</v>
      </c>
      <c r="O6" s="479" t="s">
        <v>586</v>
      </c>
      <c r="P6" s="479" t="s">
        <v>687</v>
      </c>
      <c r="Q6" s="479" t="s">
        <v>688</v>
      </c>
      <c r="R6" s="479" t="s">
        <v>687</v>
      </c>
      <c r="S6" s="479" t="s">
        <v>1335</v>
      </c>
      <c r="T6" s="479" t="s">
        <v>1331</v>
      </c>
      <c r="U6" s="479" t="s">
        <v>1332</v>
      </c>
      <c r="V6" s="483"/>
      <c r="W6" s="482" t="s">
        <v>690</v>
      </c>
      <c r="X6" s="484">
        <v>43331.53</v>
      </c>
      <c r="Y6" s="485"/>
      <c r="Z6" s="484">
        <v>43331.53</v>
      </c>
      <c r="AA6" s="482" t="s">
        <v>691</v>
      </c>
      <c r="AB6" s="484">
        <v>43331.53</v>
      </c>
      <c r="AC6" s="481">
        <v>0</v>
      </c>
      <c r="AD6" s="483"/>
      <c r="AE6" s="483"/>
      <c r="AF6" s="483"/>
      <c r="AG6" s="483"/>
      <c r="AH6" s="483"/>
      <c r="AI6" s="481">
        <v>0</v>
      </c>
      <c r="AJ6" s="483"/>
      <c r="AK6" s="481">
        <v>0</v>
      </c>
      <c r="AL6" s="483"/>
      <c r="AM6" s="485"/>
      <c r="AN6" s="479" t="s">
        <v>692</v>
      </c>
      <c r="AO6" s="479" t="s">
        <v>692</v>
      </c>
      <c r="AP6" s="483"/>
      <c r="AQ6" s="483"/>
      <c r="AR6" s="483"/>
      <c r="AS6" s="483"/>
      <c r="AT6" s="483"/>
      <c r="AU6" s="483"/>
      <c r="AV6" s="485"/>
      <c r="AW6" s="483"/>
      <c r="AX6" s="483"/>
      <c r="AY6" s="479" t="s">
        <v>814</v>
      </c>
      <c r="AZ6" s="479" t="s">
        <v>1336</v>
      </c>
      <c r="BA6" s="479" t="s">
        <v>1337</v>
      </c>
      <c r="BB6" s="479" t="s">
        <v>1338</v>
      </c>
      <c r="BC6" s="479" t="s">
        <v>1339</v>
      </c>
      <c r="BD6" s="479" t="s">
        <v>1340</v>
      </c>
      <c r="BE6" s="479" t="s">
        <v>1341</v>
      </c>
      <c r="BF6" s="479" t="s">
        <v>1342</v>
      </c>
      <c r="BG6" s="479" t="s">
        <v>1343</v>
      </c>
      <c r="BH6" s="479" t="s">
        <v>1344</v>
      </c>
      <c r="BI6" s="486" t="s">
        <v>1345</v>
      </c>
    </row>
    <row r="7" spans="1:61" ht="45" x14ac:dyDescent="0.25">
      <c r="A7" s="471" t="s">
        <v>682</v>
      </c>
      <c r="B7" s="471" t="s">
        <v>808</v>
      </c>
      <c r="C7" s="472">
        <v>44776.748090277775</v>
      </c>
      <c r="D7" s="471" t="s">
        <v>1346</v>
      </c>
      <c r="E7" s="471" t="s">
        <v>1347</v>
      </c>
      <c r="F7" s="471" t="s">
        <v>1326</v>
      </c>
      <c r="G7" s="471" t="s">
        <v>683</v>
      </c>
      <c r="H7" s="473">
        <v>3</v>
      </c>
      <c r="I7" s="471" t="s">
        <v>1318</v>
      </c>
      <c r="J7" s="474" t="s">
        <v>684</v>
      </c>
      <c r="K7" s="471" t="s">
        <v>685</v>
      </c>
      <c r="L7" s="474" t="s">
        <v>1327</v>
      </c>
      <c r="M7" s="471" t="s">
        <v>1328</v>
      </c>
      <c r="N7" s="474" t="s">
        <v>1329</v>
      </c>
      <c r="O7" s="471" t="s">
        <v>586</v>
      </c>
      <c r="P7" s="471" t="s">
        <v>687</v>
      </c>
      <c r="Q7" s="471" t="s">
        <v>688</v>
      </c>
      <c r="R7" s="471" t="s">
        <v>687</v>
      </c>
      <c r="S7" s="471" t="s">
        <v>1330</v>
      </c>
      <c r="T7" s="471" t="s">
        <v>1331</v>
      </c>
      <c r="U7" s="471" t="s">
        <v>1332</v>
      </c>
      <c r="V7" s="475"/>
      <c r="W7" s="474" t="s">
        <v>690</v>
      </c>
      <c r="X7" s="477"/>
      <c r="Y7" s="476">
        <v>261556.16</v>
      </c>
      <c r="Z7" s="487">
        <v>-261556.16</v>
      </c>
      <c r="AA7" s="474" t="s">
        <v>691</v>
      </c>
      <c r="AB7" s="476">
        <v>-261556.16</v>
      </c>
      <c r="AC7" s="473">
        <v>0</v>
      </c>
      <c r="AD7" s="475"/>
      <c r="AE7" s="475"/>
      <c r="AF7" s="475"/>
      <c r="AG7" s="475"/>
      <c r="AH7" s="475"/>
      <c r="AI7" s="473">
        <v>0</v>
      </c>
      <c r="AJ7" s="475"/>
      <c r="AK7" s="473">
        <v>0</v>
      </c>
      <c r="AL7" s="475"/>
      <c r="AM7" s="477"/>
      <c r="AN7" s="471" t="s">
        <v>692</v>
      </c>
      <c r="AO7" s="471" t="s">
        <v>692</v>
      </c>
      <c r="AP7" s="475"/>
      <c r="AQ7" s="475"/>
      <c r="AR7" s="475"/>
      <c r="AS7" s="475"/>
      <c r="AT7" s="475"/>
      <c r="AU7" s="475"/>
      <c r="AV7" s="477"/>
      <c r="AW7" s="475"/>
      <c r="AX7" s="475"/>
      <c r="AY7" s="471" t="s">
        <v>814</v>
      </c>
      <c r="AZ7" s="471" t="s">
        <v>693</v>
      </c>
      <c r="BA7" s="471" t="s">
        <v>694</v>
      </c>
      <c r="BB7" s="471" t="s">
        <v>695</v>
      </c>
      <c r="BC7" s="471" t="s">
        <v>602</v>
      </c>
      <c r="BD7" s="471" t="s">
        <v>696</v>
      </c>
      <c r="BE7" s="471" t="s">
        <v>761</v>
      </c>
      <c r="BF7" s="471" t="s">
        <v>697</v>
      </c>
      <c r="BG7" s="471" t="s">
        <v>762</v>
      </c>
      <c r="BH7" s="471" t="s">
        <v>698</v>
      </c>
      <c r="BI7" s="478" t="s">
        <v>694</v>
      </c>
    </row>
    <row r="8" spans="1:61" ht="45" x14ac:dyDescent="0.25">
      <c r="A8" s="479" t="s">
        <v>682</v>
      </c>
      <c r="B8" s="479" t="s">
        <v>809</v>
      </c>
      <c r="C8" s="480">
        <v>44777.746261574073</v>
      </c>
      <c r="D8" s="479" t="s">
        <v>1348</v>
      </c>
      <c r="E8" s="479" t="s">
        <v>1349</v>
      </c>
      <c r="F8" s="479" t="s">
        <v>1326</v>
      </c>
      <c r="G8" s="479" t="s">
        <v>683</v>
      </c>
      <c r="H8" s="481">
        <v>3</v>
      </c>
      <c r="I8" s="479" t="s">
        <v>1318</v>
      </c>
      <c r="J8" s="482" t="s">
        <v>684</v>
      </c>
      <c r="K8" s="479" t="s">
        <v>685</v>
      </c>
      <c r="L8" s="482" t="s">
        <v>1327</v>
      </c>
      <c r="M8" s="479" t="s">
        <v>1328</v>
      </c>
      <c r="N8" s="482" t="s">
        <v>1329</v>
      </c>
      <c r="O8" s="479" t="s">
        <v>586</v>
      </c>
      <c r="P8" s="479" t="s">
        <v>687</v>
      </c>
      <c r="Q8" s="479" t="s">
        <v>688</v>
      </c>
      <c r="R8" s="479" t="s">
        <v>687</v>
      </c>
      <c r="S8" s="479" t="s">
        <v>1330</v>
      </c>
      <c r="T8" s="479" t="s">
        <v>1331</v>
      </c>
      <c r="U8" s="479" t="s">
        <v>1332</v>
      </c>
      <c r="V8" s="483"/>
      <c r="W8" s="482" t="s">
        <v>690</v>
      </c>
      <c r="X8" s="484">
        <v>261556.16</v>
      </c>
      <c r="Y8" s="485"/>
      <c r="Z8" s="487">
        <v>261556.16</v>
      </c>
      <c r="AA8" s="482" t="s">
        <v>691</v>
      </c>
      <c r="AB8" s="484">
        <v>261556.16</v>
      </c>
      <c r="AC8" s="481">
        <v>0</v>
      </c>
      <c r="AD8" s="483"/>
      <c r="AE8" s="483"/>
      <c r="AF8" s="483"/>
      <c r="AG8" s="483"/>
      <c r="AH8" s="483"/>
      <c r="AI8" s="481">
        <v>0</v>
      </c>
      <c r="AJ8" s="483"/>
      <c r="AK8" s="481">
        <v>0</v>
      </c>
      <c r="AL8" s="483"/>
      <c r="AM8" s="485"/>
      <c r="AN8" s="479" t="s">
        <v>692</v>
      </c>
      <c r="AO8" s="479" t="s">
        <v>692</v>
      </c>
      <c r="AP8" s="483"/>
      <c r="AQ8" s="483"/>
      <c r="AR8" s="483"/>
      <c r="AS8" s="483"/>
      <c r="AT8" s="483"/>
      <c r="AU8" s="483"/>
      <c r="AV8" s="485"/>
      <c r="AW8" s="483"/>
      <c r="AX8" s="483"/>
      <c r="AY8" s="479" t="s">
        <v>814</v>
      </c>
      <c r="AZ8" s="479" t="s">
        <v>693</v>
      </c>
      <c r="BA8" s="479" t="s">
        <v>694</v>
      </c>
      <c r="BB8" s="479" t="s">
        <v>695</v>
      </c>
      <c r="BC8" s="479" t="s">
        <v>602</v>
      </c>
      <c r="BD8" s="479" t="s">
        <v>696</v>
      </c>
      <c r="BE8" s="479" t="s">
        <v>761</v>
      </c>
      <c r="BF8" s="479" t="s">
        <v>697</v>
      </c>
      <c r="BG8" s="479" t="s">
        <v>762</v>
      </c>
      <c r="BH8" s="479" t="s">
        <v>698</v>
      </c>
      <c r="BI8" s="486" t="s">
        <v>694</v>
      </c>
    </row>
    <row r="9" spans="1:61" x14ac:dyDescent="0.25">
      <c r="A9" s="488" t="s">
        <v>594</v>
      </c>
      <c r="B9" s="489"/>
      <c r="C9" s="489"/>
      <c r="D9" s="489"/>
      <c r="E9" s="489"/>
      <c r="F9" s="489"/>
      <c r="G9" s="489"/>
      <c r="H9" s="490"/>
      <c r="I9" s="489"/>
      <c r="J9" s="489"/>
      <c r="K9" s="489"/>
      <c r="L9" s="489"/>
      <c r="M9" s="489"/>
      <c r="N9" s="489"/>
      <c r="O9" s="489"/>
      <c r="P9" s="489"/>
      <c r="Q9" s="489"/>
      <c r="R9" s="489"/>
      <c r="S9" s="489"/>
      <c r="T9" s="489"/>
      <c r="U9" s="489"/>
      <c r="V9" s="489"/>
      <c r="W9" s="489"/>
      <c r="X9" s="491">
        <v>566443.85</v>
      </c>
      <c r="Y9" s="491">
        <v>261556.16</v>
      </c>
      <c r="Z9" s="491">
        <v>304887.69</v>
      </c>
      <c r="AA9" s="489"/>
      <c r="AB9" s="491">
        <v>304887.69</v>
      </c>
      <c r="AC9" s="490"/>
      <c r="AD9" s="489"/>
      <c r="AE9" s="489"/>
      <c r="AF9" s="489"/>
      <c r="AG9" s="489"/>
      <c r="AH9" s="489"/>
      <c r="AI9" s="490"/>
      <c r="AJ9" s="489"/>
      <c r="AK9" s="490"/>
      <c r="AL9" s="489"/>
      <c r="AM9" s="490"/>
      <c r="AN9" s="489"/>
      <c r="AO9" s="489"/>
      <c r="AP9" s="489"/>
      <c r="AQ9" s="489"/>
      <c r="AR9" s="489"/>
      <c r="AS9" s="489"/>
      <c r="AT9" s="489"/>
      <c r="AU9" s="489"/>
      <c r="AV9" s="490"/>
      <c r="AW9" s="489"/>
      <c r="AX9" s="489"/>
      <c r="AY9" s="489"/>
      <c r="AZ9" s="489"/>
      <c r="BA9" s="489"/>
      <c r="BB9" s="489"/>
      <c r="BC9" s="489"/>
      <c r="BD9" s="489"/>
      <c r="BE9" s="489"/>
      <c r="BF9" s="489"/>
      <c r="BG9" s="489"/>
      <c r="BH9" s="489"/>
      <c r="BI9" s="492"/>
    </row>
    <row r="10" spans="1:61" x14ac:dyDescent="0.25">
      <c r="A10" s="466" t="s">
        <v>588</v>
      </c>
    </row>
    <row r="11" spans="1:61" x14ac:dyDescent="0.25">
      <c r="A11" s="466"/>
      <c r="B11" s="493" t="s">
        <v>811</v>
      </c>
    </row>
    <row r="12" spans="1:61" x14ac:dyDescent="0.25">
      <c r="A12" s="494" t="s">
        <v>699</v>
      </c>
      <c r="B12" s="493" t="s">
        <v>1350</v>
      </c>
    </row>
    <row r="13" spans="1:61" x14ac:dyDescent="0.25">
      <c r="A13" s="494" t="s">
        <v>699</v>
      </c>
      <c r="B13" s="493" t="s">
        <v>1351</v>
      </c>
      <c r="I13" s="436" t="s">
        <v>1352</v>
      </c>
      <c r="Z13" s="436">
        <v>-304887.69</v>
      </c>
    </row>
    <row r="14" spans="1:61" x14ac:dyDescent="0.25">
      <c r="A14" s="494" t="s">
        <v>699</v>
      </c>
      <c r="B14" s="493" t="s">
        <v>812</v>
      </c>
    </row>
    <row r="15" spans="1:61" x14ac:dyDescent="0.25">
      <c r="A15" s="494" t="s">
        <v>699</v>
      </c>
      <c r="B15" s="493" t="s">
        <v>813</v>
      </c>
      <c r="I15" s="436" t="s">
        <v>1353</v>
      </c>
    </row>
    <row r="16" spans="1:61" x14ac:dyDescent="0.25">
      <c r="I16" s="436" t="s">
        <v>1318</v>
      </c>
      <c r="Z16" s="495">
        <f>Z5</f>
        <v>261556.16</v>
      </c>
    </row>
    <row r="17" spans="9:26" x14ac:dyDescent="0.25">
      <c r="I17" s="436" t="s">
        <v>1319</v>
      </c>
      <c r="Z17" s="495">
        <f>Z6</f>
        <v>43331.53</v>
      </c>
    </row>
    <row r="18" spans="9:26" x14ac:dyDescent="0.25">
      <c r="I18" s="436" t="s">
        <v>1354</v>
      </c>
      <c r="Z18" s="496">
        <f>SUM(Z16:Z17)</f>
        <v>304887.69</v>
      </c>
    </row>
    <row r="20" spans="9:26" ht="15.75" thickBot="1" x14ac:dyDescent="0.3">
      <c r="I20" s="436" t="s">
        <v>1355</v>
      </c>
      <c r="Z20" s="497">
        <f>Z13+Z18</f>
        <v>0</v>
      </c>
    </row>
    <row r="21" spans="9:26" ht="15.75" thickTop="1"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K212"/>
  <sheetViews>
    <sheetView zoomScale="90" zoomScaleNormal="90" workbookViewId="0">
      <pane ySplit="6" topLeftCell="A175" activePane="bottomLeft" state="frozen"/>
      <selection activeCell="AF212" sqref="AF212"/>
      <selection pane="bottomLeft" activeCell="AF212" sqref="AF212"/>
    </sheetView>
  </sheetViews>
  <sheetFormatPr defaultColWidth="9.42578125" defaultRowHeight="15" outlineLevelRow="1" x14ac:dyDescent="0.25"/>
  <cols>
    <col min="1" max="1" width="9.42578125" style="436"/>
    <col min="2" max="2" width="29.42578125" style="436" customWidth="1"/>
    <col min="3" max="3" width="11.5703125" style="436" bestFit="1" customWidth="1"/>
    <col min="4" max="4" width="39" style="436" customWidth="1"/>
    <col min="5" max="5" width="9.42578125" style="436"/>
    <col min="6" max="6" width="24.42578125" style="436" customWidth="1"/>
    <col min="7" max="27" width="0" style="436" hidden="1" customWidth="1"/>
    <col min="28" max="28" width="13.42578125" style="436" bestFit="1" customWidth="1"/>
    <col min="29" max="29" width="11.5703125" style="436" bestFit="1" customWidth="1"/>
    <col min="30" max="31" width="13.42578125" style="436" bestFit="1" customWidth="1"/>
    <col min="32" max="32" width="19" style="436" customWidth="1"/>
    <col min="33" max="34" width="14.42578125" style="436" bestFit="1" customWidth="1"/>
    <col min="35" max="35" width="17.5703125" style="436" bestFit="1" customWidth="1"/>
    <col min="36" max="36" width="10.5703125" style="436" bestFit="1" customWidth="1"/>
    <col min="37" max="37" width="23.42578125" style="436" bestFit="1" customWidth="1"/>
    <col min="38" max="16384" width="9.42578125" style="436"/>
  </cols>
  <sheetData>
    <row r="1" spans="1:37" x14ac:dyDescent="0.25">
      <c r="A1" s="435" t="s">
        <v>810</v>
      </c>
    </row>
    <row r="2" spans="1:37" x14ac:dyDescent="0.25">
      <c r="A2" s="435" t="s">
        <v>841</v>
      </c>
    </row>
    <row r="3" spans="1:37" x14ac:dyDescent="0.25">
      <c r="A3" s="437" t="s">
        <v>842</v>
      </c>
    </row>
    <row r="4" spans="1:37" x14ac:dyDescent="0.25">
      <c r="A4" s="437" t="s">
        <v>843</v>
      </c>
    </row>
    <row r="5" spans="1:37" x14ac:dyDescent="0.25">
      <c r="A5" s="438" t="s">
        <v>844</v>
      </c>
    </row>
    <row r="6" spans="1:37" x14ac:dyDescent="0.25">
      <c r="A6" s="439" t="s">
        <v>845</v>
      </c>
      <c r="B6" s="439" t="s">
        <v>623</v>
      </c>
      <c r="C6" s="439" t="s">
        <v>846</v>
      </c>
      <c r="D6" s="439" t="s">
        <v>847</v>
      </c>
      <c r="E6" s="439" t="s">
        <v>848</v>
      </c>
      <c r="F6" s="439" t="s">
        <v>633</v>
      </c>
      <c r="G6" s="439" t="s">
        <v>849</v>
      </c>
      <c r="H6" s="439" t="s">
        <v>850</v>
      </c>
      <c r="I6" s="439" t="s">
        <v>851</v>
      </c>
      <c r="J6" s="439" t="s">
        <v>852</v>
      </c>
      <c r="K6" s="439" t="s">
        <v>853</v>
      </c>
      <c r="L6" s="439" t="s">
        <v>854</v>
      </c>
      <c r="M6" s="439" t="s">
        <v>855</v>
      </c>
      <c r="N6" s="439" t="s">
        <v>856</v>
      </c>
      <c r="O6" s="439" t="s">
        <v>857</v>
      </c>
      <c r="P6" s="439" t="s">
        <v>858</v>
      </c>
      <c r="Q6" s="439" t="s">
        <v>645</v>
      </c>
      <c r="R6" s="439" t="s">
        <v>859</v>
      </c>
      <c r="S6" s="439" t="s">
        <v>860</v>
      </c>
      <c r="T6" s="439" t="s">
        <v>861</v>
      </c>
      <c r="U6" s="439" t="s">
        <v>862</v>
      </c>
      <c r="V6" s="439" t="s">
        <v>863</v>
      </c>
      <c r="W6" s="439" t="s">
        <v>864</v>
      </c>
      <c r="X6" s="439" t="s">
        <v>865</v>
      </c>
      <c r="Y6" s="439" t="s">
        <v>866</v>
      </c>
      <c r="Z6" s="439" t="s">
        <v>867</v>
      </c>
      <c r="AA6" s="439" t="s">
        <v>868</v>
      </c>
      <c r="AB6" s="440" t="s">
        <v>869</v>
      </c>
      <c r="AC6" s="440" t="s">
        <v>870</v>
      </c>
      <c r="AD6" s="440" t="s">
        <v>871</v>
      </c>
      <c r="AE6" s="440" t="s">
        <v>872</v>
      </c>
      <c r="AF6" s="440" t="s">
        <v>873</v>
      </c>
      <c r="AG6" s="440" t="s">
        <v>874</v>
      </c>
      <c r="AH6" s="440" t="s">
        <v>875</v>
      </c>
      <c r="AI6" s="440" t="s">
        <v>876</v>
      </c>
      <c r="AJ6" s="436" t="s">
        <v>1356</v>
      </c>
      <c r="AK6" s="436" t="s">
        <v>592</v>
      </c>
    </row>
    <row r="7" spans="1:37" outlineLevel="1" x14ac:dyDescent="0.25">
      <c r="A7" s="441" t="s">
        <v>877</v>
      </c>
      <c r="B7" s="441" t="s">
        <v>878</v>
      </c>
      <c r="C7" s="441" t="s">
        <v>879</v>
      </c>
      <c r="D7" s="441" t="s">
        <v>880</v>
      </c>
      <c r="E7" s="441" t="s">
        <v>684</v>
      </c>
      <c r="F7" s="441" t="s">
        <v>685</v>
      </c>
      <c r="G7" s="441" t="s">
        <v>881</v>
      </c>
      <c r="H7" s="441" t="s">
        <v>686</v>
      </c>
      <c r="I7" s="441" t="s">
        <v>882</v>
      </c>
      <c r="J7" s="441" t="s">
        <v>883</v>
      </c>
      <c r="K7" s="442">
        <v>41808.437407407408</v>
      </c>
      <c r="L7" s="443"/>
      <c r="M7" s="443"/>
      <c r="N7" s="443"/>
      <c r="O7" s="443"/>
      <c r="P7" s="443"/>
      <c r="Q7" s="441" t="s">
        <v>884</v>
      </c>
      <c r="R7" s="442">
        <v>40570.647152777776</v>
      </c>
      <c r="S7" s="442">
        <v>40382</v>
      </c>
      <c r="T7" s="444">
        <v>0</v>
      </c>
      <c r="U7" s="445">
        <v>0</v>
      </c>
      <c r="V7" s="441" t="s">
        <v>885</v>
      </c>
      <c r="W7" s="442">
        <v>40109</v>
      </c>
      <c r="X7" s="442">
        <v>44012</v>
      </c>
      <c r="Y7" s="441" t="s">
        <v>886</v>
      </c>
      <c r="Z7" s="441" t="s">
        <v>886</v>
      </c>
      <c r="AA7" s="441" t="s">
        <v>886</v>
      </c>
      <c r="AB7" s="446">
        <v>0</v>
      </c>
      <c r="AC7" s="446">
        <v>0</v>
      </c>
      <c r="AD7" s="446">
        <v>0</v>
      </c>
      <c r="AE7" s="446">
        <v>0</v>
      </c>
      <c r="AF7" s="446">
        <v>0</v>
      </c>
      <c r="AG7" s="446">
        <v>26475.02</v>
      </c>
      <c r="AH7" s="446">
        <v>26475.02</v>
      </c>
      <c r="AI7" s="446">
        <v>0</v>
      </c>
    </row>
    <row r="8" spans="1:37" outlineLevel="1" x14ac:dyDescent="0.25">
      <c r="A8" s="447" t="s">
        <v>887</v>
      </c>
      <c r="B8" s="447" t="s">
        <v>888</v>
      </c>
      <c r="C8" s="447" t="s">
        <v>879</v>
      </c>
      <c r="D8" s="447" t="s">
        <v>880</v>
      </c>
      <c r="E8" s="447" t="s">
        <v>684</v>
      </c>
      <c r="F8" s="447" t="s">
        <v>685</v>
      </c>
      <c r="G8" s="447" t="s">
        <v>881</v>
      </c>
      <c r="H8" s="447" t="s">
        <v>686</v>
      </c>
      <c r="I8" s="447" t="s">
        <v>882</v>
      </c>
      <c r="J8" s="447" t="s">
        <v>883</v>
      </c>
      <c r="K8" s="448">
        <v>41808.438773148147</v>
      </c>
      <c r="L8" s="449"/>
      <c r="M8" s="449"/>
      <c r="N8" s="449"/>
      <c r="O8" s="449"/>
      <c r="P8" s="449"/>
      <c r="Q8" s="447" t="s">
        <v>884</v>
      </c>
      <c r="R8" s="448">
        <v>40570.63181712963</v>
      </c>
      <c r="S8" s="448">
        <v>40417</v>
      </c>
      <c r="T8" s="450">
        <v>0</v>
      </c>
      <c r="U8" s="451">
        <v>0</v>
      </c>
      <c r="V8" s="447" t="s">
        <v>885</v>
      </c>
      <c r="W8" s="448">
        <v>40207</v>
      </c>
      <c r="X8" s="448">
        <v>44012</v>
      </c>
      <c r="Y8" s="447" t="s">
        <v>886</v>
      </c>
      <c r="Z8" s="447" t="s">
        <v>886</v>
      </c>
      <c r="AA8" s="447" t="s">
        <v>886</v>
      </c>
      <c r="AB8" s="452">
        <v>0</v>
      </c>
      <c r="AC8" s="452">
        <v>0</v>
      </c>
      <c r="AD8" s="452">
        <v>0</v>
      </c>
      <c r="AE8" s="452">
        <v>0</v>
      </c>
      <c r="AF8" s="452">
        <v>0</v>
      </c>
      <c r="AG8" s="452">
        <v>23081.13</v>
      </c>
      <c r="AH8" s="452">
        <v>23081.13</v>
      </c>
      <c r="AI8" s="452">
        <v>0</v>
      </c>
    </row>
    <row r="9" spans="1:37" outlineLevel="1" x14ac:dyDescent="0.25">
      <c r="A9" s="441" t="s">
        <v>889</v>
      </c>
      <c r="B9" s="441" t="s">
        <v>890</v>
      </c>
      <c r="C9" s="441" t="s">
        <v>879</v>
      </c>
      <c r="D9" s="441" t="s">
        <v>880</v>
      </c>
      <c r="E9" s="441" t="s">
        <v>684</v>
      </c>
      <c r="F9" s="441" t="s">
        <v>685</v>
      </c>
      <c r="G9" s="441" t="s">
        <v>881</v>
      </c>
      <c r="H9" s="441" t="s">
        <v>686</v>
      </c>
      <c r="I9" s="441" t="s">
        <v>882</v>
      </c>
      <c r="J9" s="441" t="s">
        <v>883</v>
      </c>
      <c r="K9" s="442">
        <v>41808.440185185187</v>
      </c>
      <c r="L9" s="443"/>
      <c r="M9" s="443"/>
      <c r="N9" s="443"/>
      <c r="O9" s="443"/>
      <c r="P9" s="443"/>
      <c r="Q9" s="441" t="s">
        <v>884</v>
      </c>
      <c r="R9" s="442">
        <v>40570.63417824074</v>
      </c>
      <c r="S9" s="442">
        <v>40354</v>
      </c>
      <c r="T9" s="444">
        <v>0</v>
      </c>
      <c r="U9" s="445">
        <v>0</v>
      </c>
      <c r="V9" s="441" t="s">
        <v>885</v>
      </c>
      <c r="W9" s="442">
        <v>39995</v>
      </c>
      <c r="X9" s="442">
        <v>40543</v>
      </c>
      <c r="Y9" s="441" t="s">
        <v>886</v>
      </c>
      <c r="Z9" s="441" t="s">
        <v>886</v>
      </c>
      <c r="AA9" s="441" t="s">
        <v>886</v>
      </c>
      <c r="AB9" s="446">
        <v>0</v>
      </c>
      <c r="AC9" s="446">
        <v>0</v>
      </c>
      <c r="AD9" s="446">
        <v>0</v>
      </c>
      <c r="AE9" s="446">
        <v>0</v>
      </c>
      <c r="AF9" s="446">
        <v>0</v>
      </c>
      <c r="AG9" s="446">
        <v>28860.36</v>
      </c>
      <c r="AH9" s="446">
        <v>28860.36</v>
      </c>
      <c r="AI9" s="446">
        <v>0</v>
      </c>
    </row>
    <row r="10" spans="1:37" outlineLevel="1" x14ac:dyDescent="0.25">
      <c r="A10" s="447" t="s">
        <v>891</v>
      </c>
      <c r="B10" s="447" t="s">
        <v>892</v>
      </c>
      <c r="C10" s="447" t="s">
        <v>879</v>
      </c>
      <c r="D10" s="447" t="s">
        <v>880</v>
      </c>
      <c r="E10" s="447" t="s">
        <v>684</v>
      </c>
      <c r="F10" s="447" t="s">
        <v>685</v>
      </c>
      <c r="G10" s="447" t="s">
        <v>881</v>
      </c>
      <c r="H10" s="447" t="s">
        <v>686</v>
      </c>
      <c r="I10" s="447" t="s">
        <v>882</v>
      </c>
      <c r="J10" s="447" t="s">
        <v>883</v>
      </c>
      <c r="K10" s="448">
        <v>41808.440798611111</v>
      </c>
      <c r="L10" s="449"/>
      <c r="M10" s="449"/>
      <c r="N10" s="449"/>
      <c r="O10" s="449"/>
      <c r="P10" s="449"/>
      <c r="Q10" s="447" t="s">
        <v>884</v>
      </c>
      <c r="R10" s="448">
        <v>40570.545393518521</v>
      </c>
      <c r="S10" s="448">
        <v>40382</v>
      </c>
      <c r="T10" s="450">
        <v>0</v>
      </c>
      <c r="U10" s="451">
        <v>0</v>
      </c>
      <c r="V10" s="447" t="s">
        <v>885</v>
      </c>
      <c r="W10" s="448">
        <v>39995</v>
      </c>
      <c r="X10" s="448">
        <v>40543</v>
      </c>
      <c r="Y10" s="447" t="s">
        <v>886</v>
      </c>
      <c r="Z10" s="447" t="s">
        <v>886</v>
      </c>
      <c r="AA10" s="447" t="s">
        <v>886</v>
      </c>
      <c r="AB10" s="452">
        <v>0</v>
      </c>
      <c r="AC10" s="452">
        <v>0</v>
      </c>
      <c r="AD10" s="452">
        <v>0</v>
      </c>
      <c r="AE10" s="452">
        <v>0</v>
      </c>
      <c r="AF10" s="452">
        <v>0</v>
      </c>
      <c r="AG10" s="452">
        <v>37481.519999999997</v>
      </c>
      <c r="AH10" s="452">
        <v>37481.519999999997</v>
      </c>
      <c r="AI10" s="452">
        <v>0</v>
      </c>
    </row>
    <row r="11" spans="1:37" outlineLevel="1" x14ac:dyDescent="0.25">
      <c r="A11" s="441" t="s">
        <v>893</v>
      </c>
      <c r="B11" s="441" t="s">
        <v>894</v>
      </c>
      <c r="C11" s="441" t="s">
        <v>879</v>
      </c>
      <c r="D11" s="441" t="s">
        <v>880</v>
      </c>
      <c r="E11" s="441" t="s">
        <v>684</v>
      </c>
      <c r="F11" s="441" t="s">
        <v>685</v>
      </c>
      <c r="G11" s="441" t="s">
        <v>881</v>
      </c>
      <c r="H11" s="441" t="s">
        <v>686</v>
      </c>
      <c r="I11" s="441" t="s">
        <v>882</v>
      </c>
      <c r="J11" s="441" t="s">
        <v>883</v>
      </c>
      <c r="K11" s="442">
        <v>41808.441400462965</v>
      </c>
      <c r="L11" s="443"/>
      <c r="M11" s="443"/>
      <c r="N11" s="443"/>
      <c r="O11" s="443"/>
      <c r="P11" s="443"/>
      <c r="Q11" s="441" t="s">
        <v>884</v>
      </c>
      <c r="R11" s="442">
        <v>40570.596944444442</v>
      </c>
      <c r="S11" s="442">
        <v>40354</v>
      </c>
      <c r="T11" s="444">
        <v>0</v>
      </c>
      <c r="U11" s="445">
        <v>0</v>
      </c>
      <c r="V11" s="441" t="s">
        <v>885</v>
      </c>
      <c r="W11" s="442">
        <v>39995</v>
      </c>
      <c r="X11" s="442">
        <v>40543</v>
      </c>
      <c r="Y11" s="441" t="s">
        <v>886</v>
      </c>
      <c r="Z11" s="441" t="s">
        <v>886</v>
      </c>
      <c r="AA11" s="441" t="s">
        <v>886</v>
      </c>
      <c r="AB11" s="446">
        <v>0</v>
      </c>
      <c r="AC11" s="446">
        <v>0</v>
      </c>
      <c r="AD11" s="446">
        <v>0</v>
      </c>
      <c r="AE11" s="446">
        <v>0</v>
      </c>
      <c r="AF11" s="446">
        <v>0</v>
      </c>
      <c r="AG11" s="446">
        <v>18914.16</v>
      </c>
      <c r="AH11" s="446">
        <v>18914.16</v>
      </c>
      <c r="AI11" s="446">
        <v>0</v>
      </c>
    </row>
    <row r="12" spans="1:37" outlineLevel="1" x14ac:dyDescent="0.25">
      <c r="A12" s="447" t="s">
        <v>895</v>
      </c>
      <c r="B12" s="447" t="s">
        <v>896</v>
      </c>
      <c r="C12" s="447" t="s">
        <v>879</v>
      </c>
      <c r="D12" s="447" t="s">
        <v>880</v>
      </c>
      <c r="E12" s="447" t="s">
        <v>684</v>
      </c>
      <c r="F12" s="447" t="s">
        <v>685</v>
      </c>
      <c r="G12" s="447" t="s">
        <v>881</v>
      </c>
      <c r="H12" s="447" t="s">
        <v>686</v>
      </c>
      <c r="I12" s="447" t="s">
        <v>897</v>
      </c>
      <c r="J12" s="447" t="s">
        <v>883</v>
      </c>
      <c r="K12" s="448">
        <v>41107.767118055555</v>
      </c>
      <c r="L12" s="449"/>
      <c r="M12" s="449"/>
      <c r="N12" s="449"/>
      <c r="O12" s="449"/>
      <c r="P12" s="449"/>
      <c r="Q12" s="447" t="s">
        <v>884</v>
      </c>
      <c r="R12" s="448">
        <v>40840.534097222226</v>
      </c>
      <c r="S12" s="448">
        <v>40596</v>
      </c>
      <c r="T12" s="450">
        <v>0</v>
      </c>
      <c r="U12" s="451">
        <v>0</v>
      </c>
      <c r="V12" s="447" t="s">
        <v>885</v>
      </c>
      <c r="W12" s="448">
        <v>40053</v>
      </c>
      <c r="X12" s="448">
        <v>40694</v>
      </c>
      <c r="Y12" s="447" t="s">
        <v>886</v>
      </c>
      <c r="Z12" s="447" t="s">
        <v>886</v>
      </c>
      <c r="AA12" s="447" t="s">
        <v>886</v>
      </c>
      <c r="AB12" s="452">
        <v>0</v>
      </c>
      <c r="AC12" s="452">
        <v>0</v>
      </c>
      <c r="AD12" s="452">
        <v>0</v>
      </c>
      <c r="AE12" s="452">
        <v>0</v>
      </c>
      <c r="AF12" s="452">
        <v>0</v>
      </c>
      <c r="AG12" s="452">
        <v>68427.02</v>
      </c>
      <c r="AH12" s="452">
        <v>68427.02</v>
      </c>
      <c r="AI12" s="452">
        <v>0</v>
      </c>
    </row>
    <row r="13" spans="1:37" outlineLevel="1" x14ac:dyDescent="0.25">
      <c r="A13" s="447" t="s">
        <v>898</v>
      </c>
      <c r="B13" s="447" t="s">
        <v>899</v>
      </c>
      <c r="C13" s="447" t="s">
        <v>879</v>
      </c>
      <c r="D13" s="447" t="s">
        <v>880</v>
      </c>
      <c r="E13" s="447" t="s">
        <v>684</v>
      </c>
      <c r="F13" s="447" t="s">
        <v>685</v>
      </c>
      <c r="G13" s="447" t="s">
        <v>881</v>
      </c>
      <c r="H13" s="447" t="s">
        <v>686</v>
      </c>
      <c r="I13" s="447" t="s">
        <v>900</v>
      </c>
      <c r="J13" s="449"/>
      <c r="K13" s="448">
        <v>41703.684918981482</v>
      </c>
      <c r="L13" s="449"/>
      <c r="M13" s="449"/>
      <c r="N13" s="449"/>
      <c r="O13" s="449"/>
      <c r="P13" s="449"/>
      <c r="Q13" s="447" t="s">
        <v>884</v>
      </c>
      <c r="R13" s="449"/>
      <c r="S13" s="448">
        <v>41698</v>
      </c>
      <c r="T13" s="450">
        <v>0</v>
      </c>
      <c r="U13" s="451">
        <v>0</v>
      </c>
      <c r="V13" s="447" t="s">
        <v>885</v>
      </c>
      <c r="W13" s="448">
        <v>39535</v>
      </c>
      <c r="X13" s="448">
        <v>44012</v>
      </c>
      <c r="Y13" s="447" t="s">
        <v>901</v>
      </c>
      <c r="Z13" s="447" t="s">
        <v>886</v>
      </c>
      <c r="AA13" s="447" t="s">
        <v>886</v>
      </c>
      <c r="AB13" s="452">
        <v>0</v>
      </c>
      <c r="AC13" s="452">
        <v>0</v>
      </c>
      <c r="AD13" s="452">
        <v>0</v>
      </c>
      <c r="AE13" s="452">
        <v>0</v>
      </c>
      <c r="AF13" s="452">
        <v>0</v>
      </c>
      <c r="AG13" s="452">
        <v>0</v>
      </c>
      <c r="AH13" s="452">
        <v>0</v>
      </c>
      <c r="AI13" s="452">
        <v>0</v>
      </c>
    </row>
    <row r="14" spans="1:37" outlineLevel="1" x14ac:dyDescent="0.25">
      <c r="A14" s="441" t="s">
        <v>902</v>
      </c>
      <c r="B14" s="441" t="s">
        <v>903</v>
      </c>
      <c r="C14" s="441" t="s">
        <v>879</v>
      </c>
      <c r="D14" s="441" t="s">
        <v>880</v>
      </c>
      <c r="E14" s="441" t="s">
        <v>684</v>
      </c>
      <c r="F14" s="441" t="s">
        <v>685</v>
      </c>
      <c r="G14" s="441" t="s">
        <v>881</v>
      </c>
      <c r="H14" s="441" t="s">
        <v>686</v>
      </c>
      <c r="I14" s="441" t="s">
        <v>904</v>
      </c>
      <c r="J14" s="443"/>
      <c r="K14" s="442">
        <v>42230.631331018521</v>
      </c>
      <c r="L14" s="443"/>
      <c r="M14" s="443"/>
      <c r="N14" s="443"/>
      <c r="O14" s="443"/>
      <c r="P14" s="443"/>
      <c r="Q14" s="441" t="s">
        <v>884</v>
      </c>
      <c r="R14" s="443"/>
      <c r="S14" s="443"/>
      <c r="T14" s="444">
        <v>0</v>
      </c>
      <c r="U14" s="445">
        <v>0</v>
      </c>
      <c r="V14" s="441" t="s">
        <v>885</v>
      </c>
      <c r="W14" s="442">
        <v>39995</v>
      </c>
      <c r="X14" s="442">
        <v>40543</v>
      </c>
      <c r="Y14" s="441" t="s">
        <v>901</v>
      </c>
      <c r="Z14" s="441" t="s">
        <v>901</v>
      </c>
      <c r="AA14" s="441" t="s">
        <v>886</v>
      </c>
      <c r="AB14" s="446">
        <v>0</v>
      </c>
      <c r="AC14" s="446">
        <v>0</v>
      </c>
      <c r="AD14" s="446">
        <v>0</v>
      </c>
      <c r="AE14" s="446">
        <v>0</v>
      </c>
      <c r="AF14" s="446">
        <v>0</v>
      </c>
      <c r="AG14" s="446">
        <v>0</v>
      </c>
      <c r="AH14" s="446">
        <v>0</v>
      </c>
      <c r="AI14" s="446">
        <v>0</v>
      </c>
    </row>
    <row r="15" spans="1:37" outlineLevel="1" x14ac:dyDescent="0.25">
      <c r="A15" s="447" t="s">
        <v>905</v>
      </c>
      <c r="B15" s="447" t="s">
        <v>906</v>
      </c>
      <c r="C15" s="447" t="s">
        <v>879</v>
      </c>
      <c r="D15" s="447" t="s">
        <v>880</v>
      </c>
      <c r="E15" s="447" t="s">
        <v>684</v>
      </c>
      <c r="F15" s="447" t="s">
        <v>685</v>
      </c>
      <c r="G15" s="447" t="s">
        <v>881</v>
      </c>
      <c r="H15" s="447" t="s">
        <v>686</v>
      </c>
      <c r="I15" s="447" t="s">
        <v>907</v>
      </c>
      <c r="J15" s="447" t="s">
        <v>883</v>
      </c>
      <c r="K15" s="448">
        <v>41808.443888888891</v>
      </c>
      <c r="L15" s="449"/>
      <c r="M15" s="449"/>
      <c r="N15" s="449"/>
      <c r="O15" s="449"/>
      <c r="P15" s="449"/>
      <c r="Q15" s="447" t="s">
        <v>884</v>
      </c>
      <c r="R15" s="448">
        <v>40603.435902777775</v>
      </c>
      <c r="S15" s="448">
        <v>40599</v>
      </c>
      <c r="T15" s="450">
        <v>0</v>
      </c>
      <c r="U15" s="451">
        <v>0</v>
      </c>
      <c r="V15" s="447" t="s">
        <v>885</v>
      </c>
      <c r="W15" s="448">
        <v>39995</v>
      </c>
      <c r="X15" s="448">
        <v>40633</v>
      </c>
      <c r="Y15" s="447" t="s">
        <v>886</v>
      </c>
      <c r="Z15" s="447" t="s">
        <v>886</v>
      </c>
      <c r="AA15" s="447" t="s">
        <v>886</v>
      </c>
      <c r="AB15" s="452">
        <v>0</v>
      </c>
      <c r="AC15" s="452">
        <v>0</v>
      </c>
      <c r="AD15" s="452">
        <v>0</v>
      </c>
      <c r="AE15" s="452">
        <v>0</v>
      </c>
      <c r="AF15" s="452">
        <v>0</v>
      </c>
      <c r="AG15" s="452">
        <v>19515.53</v>
      </c>
      <c r="AH15" s="452">
        <v>19515.53</v>
      </c>
      <c r="AI15" s="452">
        <v>0</v>
      </c>
    </row>
    <row r="16" spans="1:37" outlineLevel="1" x14ac:dyDescent="0.25">
      <c r="A16" s="441" t="s">
        <v>908</v>
      </c>
      <c r="B16" s="441" t="s">
        <v>909</v>
      </c>
      <c r="C16" s="441" t="s">
        <v>879</v>
      </c>
      <c r="D16" s="441" t="s">
        <v>880</v>
      </c>
      <c r="E16" s="441" t="s">
        <v>684</v>
      </c>
      <c r="F16" s="441" t="s">
        <v>685</v>
      </c>
      <c r="G16" s="441" t="s">
        <v>881</v>
      </c>
      <c r="H16" s="441" t="s">
        <v>686</v>
      </c>
      <c r="I16" s="441" t="s">
        <v>882</v>
      </c>
      <c r="J16" s="441" t="s">
        <v>883</v>
      </c>
      <c r="K16" s="442">
        <v>41186.663287037038</v>
      </c>
      <c r="L16" s="443"/>
      <c r="M16" s="443"/>
      <c r="N16" s="443"/>
      <c r="O16" s="443"/>
      <c r="P16" s="443"/>
      <c r="Q16" s="441" t="s">
        <v>884</v>
      </c>
      <c r="R16" s="442">
        <v>40840.400659722225</v>
      </c>
      <c r="S16" s="442">
        <v>41152</v>
      </c>
      <c r="T16" s="444">
        <v>0</v>
      </c>
      <c r="U16" s="445">
        <v>0</v>
      </c>
      <c r="V16" s="441" t="s">
        <v>885</v>
      </c>
      <c r="W16" s="442">
        <v>40391</v>
      </c>
      <c r="X16" s="442">
        <v>44012</v>
      </c>
      <c r="Y16" s="441" t="s">
        <v>886</v>
      </c>
      <c r="Z16" s="441" t="s">
        <v>886</v>
      </c>
      <c r="AA16" s="441" t="s">
        <v>886</v>
      </c>
      <c r="AB16" s="446">
        <v>0</v>
      </c>
      <c r="AC16" s="446">
        <v>0</v>
      </c>
      <c r="AD16" s="446">
        <v>0</v>
      </c>
      <c r="AE16" s="446">
        <v>0</v>
      </c>
      <c r="AF16" s="446">
        <v>0</v>
      </c>
      <c r="AG16" s="446">
        <v>103578.87</v>
      </c>
      <c r="AH16" s="446">
        <v>103578.87</v>
      </c>
      <c r="AI16" s="446">
        <v>0</v>
      </c>
    </row>
    <row r="17" spans="1:35" outlineLevel="1" x14ac:dyDescent="0.25">
      <c r="A17" s="447" t="s">
        <v>910</v>
      </c>
      <c r="B17" s="447" t="s">
        <v>911</v>
      </c>
      <c r="C17" s="447" t="s">
        <v>879</v>
      </c>
      <c r="D17" s="447" t="s">
        <v>880</v>
      </c>
      <c r="E17" s="447" t="s">
        <v>684</v>
      </c>
      <c r="F17" s="447" t="s">
        <v>685</v>
      </c>
      <c r="G17" s="447" t="s">
        <v>881</v>
      </c>
      <c r="H17" s="447" t="s">
        <v>686</v>
      </c>
      <c r="I17" s="447" t="s">
        <v>912</v>
      </c>
      <c r="J17" s="447" t="s">
        <v>883</v>
      </c>
      <c r="K17" s="448">
        <v>41096.60659722222</v>
      </c>
      <c r="L17" s="449"/>
      <c r="M17" s="449"/>
      <c r="N17" s="449"/>
      <c r="O17" s="449"/>
      <c r="P17" s="449"/>
      <c r="Q17" s="447" t="s">
        <v>884</v>
      </c>
      <c r="R17" s="448">
        <v>40837.712280092594</v>
      </c>
      <c r="S17" s="448">
        <v>41082</v>
      </c>
      <c r="T17" s="450">
        <v>0</v>
      </c>
      <c r="U17" s="451">
        <v>0</v>
      </c>
      <c r="V17" s="447" t="s">
        <v>885</v>
      </c>
      <c r="W17" s="448">
        <v>40442</v>
      </c>
      <c r="X17" s="448">
        <v>44012</v>
      </c>
      <c r="Y17" s="447" t="s">
        <v>886</v>
      </c>
      <c r="Z17" s="447" t="s">
        <v>886</v>
      </c>
      <c r="AA17" s="447" t="s">
        <v>886</v>
      </c>
      <c r="AB17" s="452">
        <v>0</v>
      </c>
      <c r="AC17" s="452">
        <v>0</v>
      </c>
      <c r="AD17" s="452">
        <v>0</v>
      </c>
      <c r="AE17" s="452">
        <v>0</v>
      </c>
      <c r="AF17" s="452">
        <v>0</v>
      </c>
      <c r="AG17" s="452">
        <v>68223.38</v>
      </c>
      <c r="AH17" s="452">
        <v>68223.38</v>
      </c>
      <c r="AI17" s="452">
        <v>0</v>
      </c>
    </row>
    <row r="18" spans="1:35" outlineLevel="1" x14ac:dyDescent="0.25">
      <c r="A18" s="447" t="s">
        <v>913</v>
      </c>
      <c r="B18" s="447" t="s">
        <v>914</v>
      </c>
      <c r="C18" s="447" t="s">
        <v>879</v>
      </c>
      <c r="D18" s="447" t="s">
        <v>880</v>
      </c>
      <c r="E18" s="447" t="s">
        <v>684</v>
      </c>
      <c r="F18" s="447" t="s">
        <v>685</v>
      </c>
      <c r="G18" s="447" t="s">
        <v>881</v>
      </c>
      <c r="H18" s="447" t="s">
        <v>686</v>
      </c>
      <c r="I18" s="447" t="s">
        <v>882</v>
      </c>
      <c r="J18" s="447" t="s">
        <v>883</v>
      </c>
      <c r="K18" s="448">
        <v>41808.444374999999</v>
      </c>
      <c r="L18" s="449"/>
      <c r="M18" s="449"/>
      <c r="N18" s="449"/>
      <c r="O18" s="449"/>
      <c r="P18" s="449"/>
      <c r="Q18" s="447" t="s">
        <v>884</v>
      </c>
      <c r="R18" s="448">
        <v>40570.642743055556</v>
      </c>
      <c r="S18" s="448">
        <v>40354</v>
      </c>
      <c r="T18" s="450">
        <v>0</v>
      </c>
      <c r="U18" s="451">
        <v>0</v>
      </c>
      <c r="V18" s="447" t="s">
        <v>885</v>
      </c>
      <c r="W18" s="448">
        <v>40109</v>
      </c>
      <c r="X18" s="448">
        <v>44012</v>
      </c>
      <c r="Y18" s="447" t="s">
        <v>886</v>
      </c>
      <c r="Z18" s="447" t="s">
        <v>886</v>
      </c>
      <c r="AA18" s="447" t="s">
        <v>886</v>
      </c>
      <c r="AB18" s="452">
        <v>0</v>
      </c>
      <c r="AC18" s="452">
        <v>0</v>
      </c>
      <c r="AD18" s="452">
        <v>0</v>
      </c>
      <c r="AE18" s="452">
        <v>0</v>
      </c>
      <c r="AF18" s="452">
        <v>0</v>
      </c>
      <c r="AG18" s="452">
        <v>37780.769999999997</v>
      </c>
      <c r="AH18" s="452">
        <v>37780.769999999997</v>
      </c>
      <c r="AI18" s="452">
        <v>0</v>
      </c>
    </row>
    <row r="19" spans="1:35" outlineLevel="1" x14ac:dyDescent="0.25">
      <c r="A19" s="441" t="s">
        <v>915</v>
      </c>
      <c r="B19" s="441" t="s">
        <v>916</v>
      </c>
      <c r="C19" s="441" t="s">
        <v>879</v>
      </c>
      <c r="D19" s="441" t="s">
        <v>880</v>
      </c>
      <c r="E19" s="441" t="s">
        <v>684</v>
      </c>
      <c r="F19" s="441" t="s">
        <v>685</v>
      </c>
      <c r="G19" s="441" t="s">
        <v>881</v>
      </c>
      <c r="H19" s="441" t="s">
        <v>686</v>
      </c>
      <c r="I19" s="441" t="s">
        <v>917</v>
      </c>
      <c r="J19" s="441" t="s">
        <v>883</v>
      </c>
      <c r="K19" s="442">
        <v>41808.444826388892</v>
      </c>
      <c r="L19" s="443"/>
      <c r="M19" s="443"/>
      <c r="N19" s="443"/>
      <c r="O19" s="443"/>
      <c r="P19" s="443"/>
      <c r="Q19" s="441" t="s">
        <v>884</v>
      </c>
      <c r="R19" s="442">
        <v>40570.55164351852</v>
      </c>
      <c r="S19" s="442">
        <v>40354</v>
      </c>
      <c r="T19" s="444">
        <v>0</v>
      </c>
      <c r="U19" s="445">
        <v>0</v>
      </c>
      <c r="V19" s="441" t="s">
        <v>885</v>
      </c>
      <c r="W19" s="442">
        <v>39995</v>
      </c>
      <c r="X19" s="442">
        <v>40543</v>
      </c>
      <c r="Y19" s="441" t="s">
        <v>886</v>
      </c>
      <c r="Z19" s="441" t="s">
        <v>886</v>
      </c>
      <c r="AA19" s="441" t="s">
        <v>886</v>
      </c>
      <c r="AB19" s="446">
        <v>0</v>
      </c>
      <c r="AC19" s="446">
        <v>0</v>
      </c>
      <c r="AD19" s="446">
        <v>0</v>
      </c>
      <c r="AE19" s="446">
        <v>0</v>
      </c>
      <c r="AF19" s="446">
        <v>0</v>
      </c>
      <c r="AG19" s="446">
        <v>21546.01</v>
      </c>
      <c r="AH19" s="446">
        <v>21546.01</v>
      </c>
      <c r="AI19" s="446">
        <v>0</v>
      </c>
    </row>
    <row r="20" spans="1:35" outlineLevel="1" x14ac:dyDescent="0.25">
      <c r="A20" s="447" t="s">
        <v>918</v>
      </c>
      <c r="B20" s="447" t="s">
        <v>919</v>
      </c>
      <c r="C20" s="447" t="s">
        <v>879</v>
      </c>
      <c r="D20" s="447" t="s">
        <v>880</v>
      </c>
      <c r="E20" s="447" t="s">
        <v>684</v>
      </c>
      <c r="F20" s="447" t="s">
        <v>685</v>
      </c>
      <c r="G20" s="447" t="s">
        <v>881</v>
      </c>
      <c r="H20" s="447" t="s">
        <v>686</v>
      </c>
      <c r="I20" s="447" t="s">
        <v>920</v>
      </c>
      <c r="J20" s="447" t="s">
        <v>883</v>
      </c>
      <c r="K20" s="448">
        <v>41808.445601851854</v>
      </c>
      <c r="L20" s="449"/>
      <c r="M20" s="449"/>
      <c r="N20" s="449"/>
      <c r="O20" s="449"/>
      <c r="P20" s="449"/>
      <c r="Q20" s="447" t="s">
        <v>884</v>
      </c>
      <c r="R20" s="448">
        <v>40570.620115740741</v>
      </c>
      <c r="S20" s="448">
        <v>40690</v>
      </c>
      <c r="T20" s="450">
        <v>0</v>
      </c>
      <c r="U20" s="451">
        <v>0</v>
      </c>
      <c r="V20" s="447" t="s">
        <v>885</v>
      </c>
      <c r="W20" s="448">
        <v>40235</v>
      </c>
      <c r="X20" s="448">
        <v>44012</v>
      </c>
      <c r="Y20" s="447" t="s">
        <v>886</v>
      </c>
      <c r="Z20" s="447" t="s">
        <v>886</v>
      </c>
      <c r="AA20" s="447" t="s">
        <v>886</v>
      </c>
      <c r="AB20" s="452">
        <v>0</v>
      </c>
      <c r="AC20" s="452">
        <v>0</v>
      </c>
      <c r="AD20" s="452">
        <v>0</v>
      </c>
      <c r="AE20" s="452">
        <v>0</v>
      </c>
      <c r="AF20" s="452">
        <v>0</v>
      </c>
      <c r="AG20" s="452">
        <v>80940.820000000007</v>
      </c>
      <c r="AH20" s="452">
        <v>80940.820000000007</v>
      </c>
      <c r="AI20" s="452">
        <v>0</v>
      </c>
    </row>
    <row r="21" spans="1:35" outlineLevel="1" x14ac:dyDescent="0.25">
      <c r="A21" s="447" t="s">
        <v>921</v>
      </c>
      <c r="B21" s="447" t="s">
        <v>922</v>
      </c>
      <c r="C21" s="447" t="s">
        <v>879</v>
      </c>
      <c r="D21" s="447" t="s">
        <v>880</v>
      </c>
      <c r="E21" s="447" t="s">
        <v>684</v>
      </c>
      <c r="F21" s="447" t="s">
        <v>685</v>
      </c>
      <c r="G21" s="447" t="s">
        <v>881</v>
      </c>
      <c r="H21" s="447" t="s">
        <v>686</v>
      </c>
      <c r="I21" s="447" t="s">
        <v>882</v>
      </c>
      <c r="J21" s="447" t="s">
        <v>923</v>
      </c>
      <c r="K21" s="448">
        <v>41141.619710648149</v>
      </c>
      <c r="L21" s="449"/>
      <c r="M21" s="449"/>
      <c r="N21" s="449"/>
      <c r="O21" s="449"/>
      <c r="P21" s="449"/>
      <c r="Q21" s="447" t="s">
        <v>884</v>
      </c>
      <c r="R21" s="448">
        <v>41089.676157407404</v>
      </c>
      <c r="S21" s="448">
        <v>41123</v>
      </c>
      <c r="T21" s="450">
        <v>0</v>
      </c>
      <c r="U21" s="451">
        <v>0</v>
      </c>
      <c r="V21" s="447" t="s">
        <v>885</v>
      </c>
      <c r="W21" s="448">
        <v>40459</v>
      </c>
      <c r="X21" s="448">
        <v>44012</v>
      </c>
      <c r="Y21" s="447" t="s">
        <v>886</v>
      </c>
      <c r="Z21" s="447" t="s">
        <v>886</v>
      </c>
      <c r="AA21" s="447" t="s">
        <v>886</v>
      </c>
      <c r="AB21" s="452">
        <v>0</v>
      </c>
      <c r="AC21" s="452">
        <v>0</v>
      </c>
      <c r="AD21" s="452">
        <v>0</v>
      </c>
      <c r="AE21" s="452">
        <v>0</v>
      </c>
      <c r="AF21" s="452">
        <v>0</v>
      </c>
      <c r="AG21" s="452">
        <v>431118.83</v>
      </c>
      <c r="AH21" s="452">
        <v>431118.83</v>
      </c>
      <c r="AI21" s="452">
        <v>0</v>
      </c>
    </row>
    <row r="22" spans="1:35" outlineLevel="1" x14ac:dyDescent="0.25">
      <c r="A22" s="441" t="s">
        <v>924</v>
      </c>
      <c r="B22" s="441" t="s">
        <v>925</v>
      </c>
      <c r="C22" s="441" t="s">
        <v>879</v>
      </c>
      <c r="D22" s="441" t="s">
        <v>880</v>
      </c>
      <c r="E22" s="441" t="s">
        <v>684</v>
      </c>
      <c r="F22" s="441" t="s">
        <v>685</v>
      </c>
      <c r="G22" s="441" t="s">
        <v>881</v>
      </c>
      <c r="H22" s="441" t="s">
        <v>686</v>
      </c>
      <c r="I22" s="441" t="s">
        <v>882</v>
      </c>
      <c r="J22" s="441" t="s">
        <v>883</v>
      </c>
      <c r="K22" s="442">
        <v>41141.513865740744</v>
      </c>
      <c r="L22" s="443"/>
      <c r="M22" s="443"/>
      <c r="N22" s="443"/>
      <c r="O22" s="443"/>
      <c r="P22" s="443"/>
      <c r="Q22" s="441" t="s">
        <v>884</v>
      </c>
      <c r="R22" s="442">
        <v>40841.521041666667</v>
      </c>
      <c r="S22" s="442">
        <v>41089</v>
      </c>
      <c r="T22" s="444">
        <v>0</v>
      </c>
      <c r="U22" s="445">
        <v>0</v>
      </c>
      <c r="V22" s="441" t="s">
        <v>885</v>
      </c>
      <c r="W22" s="442">
        <v>40442</v>
      </c>
      <c r="X22" s="442">
        <v>44012</v>
      </c>
      <c r="Y22" s="441" t="s">
        <v>886</v>
      </c>
      <c r="Z22" s="441" t="s">
        <v>886</v>
      </c>
      <c r="AA22" s="441" t="s">
        <v>886</v>
      </c>
      <c r="AB22" s="446">
        <v>0</v>
      </c>
      <c r="AC22" s="446">
        <v>0</v>
      </c>
      <c r="AD22" s="446">
        <v>0</v>
      </c>
      <c r="AE22" s="446">
        <v>0</v>
      </c>
      <c r="AF22" s="446">
        <v>0</v>
      </c>
      <c r="AG22" s="446">
        <v>27425.7</v>
      </c>
      <c r="AH22" s="446">
        <v>27425.7</v>
      </c>
      <c r="AI22" s="446">
        <v>0</v>
      </c>
    </row>
    <row r="23" spans="1:35" outlineLevel="1" x14ac:dyDescent="0.25">
      <c r="A23" s="441" t="s">
        <v>926</v>
      </c>
      <c r="B23" s="441" t="s">
        <v>927</v>
      </c>
      <c r="C23" s="441" t="s">
        <v>879</v>
      </c>
      <c r="D23" s="441" t="s">
        <v>880</v>
      </c>
      <c r="E23" s="441" t="s">
        <v>684</v>
      </c>
      <c r="F23" s="441" t="s">
        <v>685</v>
      </c>
      <c r="G23" s="441" t="s">
        <v>881</v>
      </c>
      <c r="H23" s="441" t="s">
        <v>686</v>
      </c>
      <c r="I23" s="441" t="s">
        <v>882</v>
      </c>
      <c r="J23" s="441" t="s">
        <v>883</v>
      </c>
      <c r="K23" s="442">
        <v>41808.446793981479</v>
      </c>
      <c r="L23" s="443"/>
      <c r="M23" s="443"/>
      <c r="N23" s="443"/>
      <c r="O23" s="443"/>
      <c r="P23" s="443"/>
      <c r="Q23" s="441" t="s">
        <v>884</v>
      </c>
      <c r="R23" s="442">
        <v>40602.720416666663</v>
      </c>
      <c r="S23" s="442">
        <v>40417</v>
      </c>
      <c r="T23" s="444">
        <v>0</v>
      </c>
      <c r="U23" s="445">
        <v>0</v>
      </c>
      <c r="V23" s="441" t="s">
        <v>885</v>
      </c>
      <c r="W23" s="442">
        <v>39995</v>
      </c>
      <c r="X23" s="442">
        <v>40543</v>
      </c>
      <c r="Y23" s="441" t="s">
        <v>886</v>
      </c>
      <c r="Z23" s="441" t="s">
        <v>886</v>
      </c>
      <c r="AA23" s="441" t="s">
        <v>886</v>
      </c>
      <c r="AB23" s="446">
        <v>0</v>
      </c>
      <c r="AC23" s="446">
        <v>0</v>
      </c>
      <c r="AD23" s="446">
        <v>0</v>
      </c>
      <c r="AE23" s="446">
        <v>0</v>
      </c>
      <c r="AF23" s="446">
        <v>0</v>
      </c>
      <c r="AG23" s="446">
        <v>9084.7000000000007</v>
      </c>
      <c r="AH23" s="446">
        <v>9084.7000000000007</v>
      </c>
      <c r="AI23" s="446">
        <v>0</v>
      </c>
    </row>
    <row r="24" spans="1:35" outlineLevel="1" x14ac:dyDescent="0.25">
      <c r="A24" s="447" t="s">
        <v>928</v>
      </c>
      <c r="B24" s="447" t="s">
        <v>929</v>
      </c>
      <c r="C24" s="447" t="s">
        <v>879</v>
      </c>
      <c r="D24" s="447" t="s">
        <v>880</v>
      </c>
      <c r="E24" s="447" t="s">
        <v>684</v>
      </c>
      <c r="F24" s="447" t="s">
        <v>685</v>
      </c>
      <c r="G24" s="447" t="s">
        <v>881</v>
      </c>
      <c r="H24" s="447" t="s">
        <v>686</v>
      </c>
      <c r="I24" s="447" t="s">
        <v>930</v>
      </c>
      <c r="J24" s="447" t="s">
        <v>883</v>
      </c>
      <c r="K24" s="448">
        <v>41808.447268518517</v>
      </c>
      <c r="L24" s="449"/>
      <c r="M24" s="449"/>
      <c r="N24" s="449"/>
      <c r="O24" s="449"/>
      <c r="P24" s="449"/>
      <c r="Q24" s="447" t="s">
        <v>884</v>
      </c>
      <c r="R24" s="448">
        <v>40570.478703703702</v>
      </c>
      <c r="S24" s="448">
        <v>40382</v>
      </c>
      <c r="T24" s="450">
        <v>0</v>
      </c>
      <c r="U24" s="451">
        <v>0</v>
      </c>
      <c r="V24" s="447" t="s">
        <v>885</v>
      </c>
      <c r="W24" s="448">
        <v>39995</v>
      </c>
      <c r="X24" s="448">
        <v>40543</v>
      </c>
      <c r="Y24" s="447" t="s">
        <v>886</v>
      </c>
      <c r="Z24" s="447" t="s">
        <v>886</v>
      </c>
      <c r="AA24" s="447" t="s">
        <v>886</v>
      </c>
      <c r="AB24" s="452">
        <v>0</v>
      </c>
      <c r="AC24" s="452">
        <v>0</v>
      </c>
      <c r="AD24" s="452">
        <v>0</v>
      </c>
      <c r="AE24" s="452">
        <v>0</v>
      </c>
      <c r="AF24" s="452">
        <v>0</v>
      </c>
      <c r="AG24" s="452">
        <v>39905</v>
      </c>
      <c r="AH24" s="452">
        <v>39905</v>
      </c>
      <c r="AI24" s="452">
        <v>0</v>
      </c>
    </row>
    <row r="25" spans="1:35" outlineLevel="1" x14ac:dyDescent="0.25">
      <c r="A25" s="441" t="s">
        <v>931</v>
      </c>
      <c r="B25" s="441" t="s">
        <v>932</v>
      </c>
      <c r="C25" s="441" t="s">
        <v>879</v>
      </c>
      <c r="D25" s="441" t="s">
        <v>880</v>
      </c>
      <c r="E25" s="441" t="s">
        <v>684</v>
      </c>
      <c r="F25" s="441" t="s">
        <v>685</v>
      </c>
      <c r="G25" s="441" t="s">
        <v>881</v>
      </c>
      <c r="H25" s="441" t="s">
        <v>686</v>
      </c>
      <c r="I25" s="441" t="s">
        <v>882</v>
      </c>
      <c r="J25" s="441" t="s">
        <v>883</v>
      </c>
      <c r="K25" s="442">
        <v>41808.447685185187</v>
      </c>
      <c r="L25" s="443"/>
      <c r="M25" s="443"/>
      <c r="N25" s="443"/>
      <c r="O25" s="443"/>
      <c r="P25" s="443"/>
      <c r="Q25" s="441" t="s">
        <v>884</v>
      </c>
      <c r="R25" s="442">
        <v>40570.61173611111</v>
      </c>
      <c r="S25" s="442">
        <v>40508</v>
      </c>
      <c r="T25" s="444">
        <v>0</v>
      </c>
      <c r="U25" s="445">
        <v>0</v>
      </c>
      <c r="V25" s="441" t="s">
        <v>885</v>
      </c>
      <c r="W25" s="442">
        <v>39995</v>
      </c>
      <c r="X25" s="442">
        <v>40543</v>
      </c>
      <c r="Y25" s="441" t="s">
        <v>886</v>
      </c>
      <c r="Z25" s="441" t="s">
        <v>886</v>
      </c>
      <c r="AA25" s="441" t="s">
        <v>886</v>
      </c>
      <c r="AB25" s="446">
        <v>0</v>
      </c>
      <c r="AC25" s="446">
        <v>0</v>
      </c>
      <c r="AD25" s="446">
        <v>0</v>
      </c>
      <c r="AE25" s="446">
        <v>0</v>
      </c>
      <c r="AF25" s="446">
        <v>0</v>
      </c>
      <c r="AG25" s="446">
        <v>21545.78</v>
      </c>
      <c r="AH25" s="446">
        <v>21545.78</v>
      </c>
      <c r="AI25" s="446">
        <v>0</v>
      </c>
    </row>
    <row r="26" spans="1:35" outlineLevel="1" x14ac:dyDescent="0.25">
      <c r="A26" s="447" t="s">
        <v>933</v>
      </c>
      <c r="B26" s="447" t="s">
        <v>934</v>
      </c>
      <c r="C26" s="447" t="s">
        <v>879</v>
      </c>
      <c r="D26" s="447" t="s">
        <v>880</v>
      </c>
      <c r="E26" s="447" t="s">
        <v>684</v>
      </c>
      <c r="F26" s="447" t="s">
        <v>685</v>
      </c>
      <c r="G26" s="447" t="s">
        <v>881</v>
      </c>
      <c r="H26" s="447" t="s">
        <v>686</v>
      </c>
      <c r="I26" s="447" t="s">
        <v>935</v>
      </c>
      <c r="J26" s="447" t="s">
        <v>883</v>
      </c>
      <c r="K26" s="448">
        <v>41808.448796296296</v>
      </c>
      <c r="L26" s="449"/>
      <c r="M26" s="449"/>
      <c r="N26" s="449"/>
      <c r="O26" s="449"/>
      <c r="P26" s="449"/>
      <c r="Q26" s="447" t="s">
        <v>884</v>
      </c>
      <c r="R26" s="448">
        <v>40570.588923611111</v>
      </c>
      <c r="S26" s="448">
        <v>40354</v>
      </c>
      <c r="T26" s="450">
        <v>0</v>
      </c>
      <c r="U26" s="451">
        <v>0</v>
      </c>
      <c r="V26" s="447" t="s">
        <v>885</v>
      </c>
      <c r="W26" s="448">
        <v>39995</v>
      </c>
      <c r="X26" s="448">
        <v>40543</v>
      </c>
      <c r="Y26" s="447" t="s">
        <v>886</v>
      </c>
      <c r="Z26" s="447" t="s">
        <v>886</v>
      </c>
      <c r="AA26" s="447" t="s">
        <v>886</v>
      </c>
      <c r="AB26" s="452">
        <v>0</v>
      </c>
      <c r="AC26" s="452">
        <v>0</v>
      </c>
      <c r="AD26" s="452">
        <v>0</v>
      </c>
      <c r="AE26" s="452">
        <v>0</v>
      </c>
      <c r="AF26" s="452">
        <v>0</v>
      </c>
      <c r="AG26" s="452">
        <v>23581.14</v>
      </c>
      <c r="AH26" s="452">
        <v>23581.14</v>
      </c>
      <c r="AI26" s="452">
        <v>0</v>
      </c>
    </row>
    <row r="27" spans="1:35" outlineLevel="1" x14ac:dyDescent="0.25">
      <c r="A27" s="441" t="s">
        <v>936</v>
      </c>
      <c r="B27" s="441" t="s">
        <v>937</v>
      </c>
      <c r="C27" s="441" t="s">
        <v>879</v>
      </c>
      <c r="D27" s="441" t="s">
        <v>880</v>
      </c>
      <c r="E27" s="441" t="s">
        <v>684</v>
      </c>
      <c r="F27" s="441" t="s">
        <v>685</v>
      </c>
      <c r="G27" s="441" t="s">
        <v>881</v>
      </c>
      <c r="H27" s="441" t="s">
        <v>686</v>
      </c>
      <c r="I27" s="441" t="s">
        <v>882</v>
      </c>
      <c r="J27" s="441" t="s">
        <v>883</v>
      </c>
      <c r="K27" s="442">
        <v>41141.563113425924</v>
      </c>
      <c r="L27" s="443"/>
      <c r="M27" s="443"/>
      <c r="N27" s="443"/>
      <c r="O27" s="443"/>
      <c r="P27" s="443"/>
      <c r="Q27" s="441" t="s">
        <v>884</v>
      </c>
      <c r="R27" s="442">
        <v>40570.555150462962</v>
      </c>
      <c r="S27" s="442">
        <v>41082</v>
      </c>
      <c r="T27" s="444">
        <v>0</v>
      </c>
      <c r="U27" s="445">
        <v>0</v>
      </c>
      <c r="V27" s="441" t="s">
        <v>885</v>
      </c>
      <c r="W27" s="442">
        <v>40326</v>
      </c>
      <c r="X27" s="442">
        <v>44012</v>
      </c>
      <c r="Y27" s="441" t="s">
        <v>886</v>
      </c>
      <c r="Z27" s="441" t="s">
        <v>886</v>
      </c>
      <c r="AA27" s="441" t="s">
        <v>886</v>
      </c>
      <c r="AB27" s="446">
        <v>0</v>
      </c>
      <c r="AC27" s="446">
        <v>0</v>
      </c>
      <c r="AD27" s="446">
        <v>0</v>
      </c>
      <c r="AE27" s="446">
        <v>0</v>
      </c>
      <c r="AF27" s="446">
        <v>0</v>
      </c>
      <c r="AG27" s="446">
        <v>47543.29</v>
      </c>
      <c r="AH27" s="446">
        <v>47543.29</v>
      </c>
      <c r="AI27" s="446">
        <v>0</v>
      </c>
    </row>
    <row r="28" spans="1:35" outlineLevel="1" x14ac:dyDescent="0.25">
      <c r="A28" s="441" t="s">
        <v>938</v>
      </c>
      <c r="B28" s="441" t="s">
        <v>939</v>
      </c>
      <c r="C28" s="441" t="s">
        <v>879</v>
      </c>
      <c r="D28" s="441" t="s">
        <v>880</v>
      </c>
      <c r="E28" s="441" t="s">
        <v>684</v>
      </c>
      <c r="F28" s="441" t="s">
        <v>685</v>
      </c>
      <c r="G28" s="441" t="s">
        <v>881</v>
      </c>
      <c r="H28" s="441" t="s">
        <v>686</v>
      </c>
      <c r="I28" s="441" t="s">
        <v>940</v>
      </c>
      <c r="J28" s="443"/>
      <c r="K28" s="442">
        <v>42123</v>
      </c>
      <c r="L28" s="443"/>
      <c r="M28" s="443"/>
      <c r="N28" s="443"/>
      <c r="O28" s="443"/>
      <c r="P28" s="443"/>
      <c r="Q28" s="441" t="s">
        <v>884</v>
      </c>
      <c r="R28" s="443"/>
      <c r="S28" s="443"/>
      <c r="T28" s="444">
        <v>0</v>
      </c>
      <c r="U28" s="445">
        <v>30000000.010000002</v>
      </c>
      <c r="V28" s="441" t="s">
        <v>885</v>
      </c>
      <c r="W28" s="442">
        <v>40360</v>
      </c>
      <c r="X28" s="442">
        <v>44012</v>
      </c>
      <c r="Y28" s="441" t="s">
        <v>901</v>
      </c>
      <c r="Z28" s="441" t="s">
        <v>901</v>
      </c>
      <c r="AA28" s="441" t="s">
        <v>886</v>
      </c>
      <c r="AB28" s="446">
        <v>0</v>
      </c>
      <c r="AC28" s="446">
        <v>0</v>
      </c>
      <c r="AD28" s="446">
        <v>0</v>
      </c>
      <c r="AE28" s="446">
        <v>0</v>
      </c>
      <c r="AF28" s="446">
        <v>0</v>
      </c>
      <c r="AG28" s="446">
        <v>0</v>
      </c>
      <c r="AH28" s="446">
        <v>0</v>
      </c>
      <c r="AI28" s="446">
        <v>0</v>
      </c>
    </row>
    <row r="29" spans="1:35" outlineLevel="1" x14ac:dyDescent="0.25">
      <c r="A29" s="447" t="s">
        <v>941</v>
      </c>
      <c r="B29" s="447" t="s">
        <v>942</v>
      </c>
      <c r="C29" s="447" t="s">
        <v>879</v>
      </c>
      <c r="D29" s="447" t="s">
        <v>880</v>
      </c>
      <c r="E29" s="447" t="s">
        <v>684</v>
      </c>
      <c r="F29" s="447" t="s">
        <v>685</v>
      </c>
      <c r="G29" s="447" t="s">
        <v>881</v>
      </c>
      <c r="H29" s="447" t="s">
        <v>686</v>
      </c>
      <c r="I29" s="447" t="s">
        <v>943</v>
      </c>
      <c r="J29" s="447" t="s">
        <v>883</v>
      </c>
      <c r="K29" s="448">
        <v>41808.449467592596</v>
      </c>
      <c r="L29" s="449"/>
      <c r="M29" s="449"/>
      <c r="N29" s="449"/>
      <c r="O29" s="449"/>
      <c r="P29" s="449"/>
      <c r="Q29" s="447" t="s">
        <v>884</v>
      </c>
      <c r="R29" s="448">
        <v>40570.685740740744</v>
      </c>
      <c r="S29" s="448">
        <v>40235</v>
      </c>
      <c r="T29" s="450">
        <v>0</v>
      </c>
      <c r="U29" s="451">
        <v>0</v>
      </c>
      <c r="V29" s="447" t="s">
        <v>885</v>
      </c>
      <c r="W29" s="448">
        <v>39780</v>
      </c>
      <c r="X29" s="448">
        <v>44012</v>
      </c>
      <c r="Y29" s="447" t="s">
        <v>886</v>
      </c>
      <c r="Z29" s="447" t="s">
        <v>886</v>
      </c>
      <c r="AA29" s="447" t="s">
        <v>886</v>
      </c>
      <c r="AB29" s="452">
        <v>0</v>
      </c>
      <c r="AC29" s="452">
        <v>0</v>
      </c>
      <c r="AD29" s="452">
        <v>0</v>
      </c>
      <c r="AE29" s="452">
        <v>0</v>
      </c>
      <c r="AF29" s="452">
        <v>0</v>
      </c>
      <c r="AG29" s="452">
        <v>65727.509999999995</v>
      </c>
      <c r="AH29" s="452">
        <v>65727.509999999995</v>
      </c>
      <c r="AI29" s="452">
        <v>0</v>
      </c>
    </row>
    <row r="30" spans="1:35" outlineLevel="1" x14ac:dyDescent="0.25">
      <c r="A30" s="441" t="s">
        <v>944</v>
      </c>
      <c r="B30" s="441" t="s">
        <v>945</v>
      </c>
      <c r="C30" s="441" t="s">
        <v>879</v>
      </c>
      <c r="D30" s="441" t="s">
        <v>880</v>
      </c>
      <c r="E30" s="441" t="s">
        <v>684</v>
      </c>
      <c r="F30" s="441" t="s">
        <v>685</v>
      </c>
      <c r="G30" s="441" t="s">
        <v>881</v>
      </c>
      <c r="H30" s="441" t="s">
        <v>686</v>
      </c>
      <c r="I30" s="441" t="s">
        <v>882</v>
      </c>
      <c r="J30" s="441" t="s">
        <v>883</v>
      </c>
      <c r="K30" s="442">
        <v>41808.450624999998</v>
      </c>
      <c r="L30" s="443"/>
      <c r="M30" s="443"/>
      <c r="N30" s="443"/>
      <c r="O30" s="443"/>
      <c r="P30" s="443"/>
      <c r="Q30" s="441" t="s">
        <v>884</v>
      </c>
      <c r="R30" s="442">
        <v>40570.656226851854</v>
      </c>
      <c r="S30" s="442">
        <v>40445</v>
      </c>
      <c r="T30" s="444">
        <v>0</v>
      </c>
      <c r="U30" s="445">
        <v>0</v>
      </c>
      <c r="V30" s="441" t="s">
        <v>885</v>
      </c>
      <c r="W30" s="442">
        <v>39995</v>
      </c>
      <c r="X30" s="442">
        <v>40543</v>
      </c>
      <c r="Y30" s="441" t="s">
        <v>886</v>
      </c>
      <c r="Z30" s="441" t="s">
        <v>886</v>
      </c>
      <c r="AA30" s="441" t="s">
        <v>886</v>
      </c>
      <c r="AB30" s="446">
        <v>0</v>
      </c>
      <c r="AC30" s="446">
        <v>0</v>
      </c>
      <c r="AD30" s="446">
        <v>0</v>
      </c>
      <c r="AE30" s="446">
        <v>0</v>
      </c>
      <c r="AF30" s="446">
        <v>0</v>
      </c>
      <c r="AG30" s="446">
        <v>39479.949999999997</v>
      </c>
      <c r="AH30" s="446">
        <v>39479.949999999997</v>
      </c>
      <c r="AI30" s="446">
        <v>0</v>
      </c>
    </row>
    <row r="31" spans="1:35" outlineLevel="1" x14ac:dyDescent="0.25">
      <c r="A31" s="447" t="s">
        <v>946</v>
      </c>
      <c r="B31" s="447" t="s">
        <v>947</v>
      </c>
      <c r="C31" s="447" t="s">
        <v>879</v>
      </c>
      <c r="D31" s="447" t="s">
        <v>880</v>
      </c>
      <c r="E31" s="447" t="s">
        <v>684</v>
      </c>
      <c r="F31" s="447" t="s">
        <v>685</v>
      </c>
      <c r="G31" s="447" t="s">
        <v>881</v>
      </c>
      <c r="H31" s="447" t="s">
        <v>686</v>
      </c>
      <c r="I31" s="447" t="s">
        <v>907</v>
      </c>
      <c r="J31" s="447" t="s">
        <v>883</v>
      </c>
      <c r="K31" s="448">
        <v>41808.451064814813</v>
      </c>
      <c r="L31" s="449"/>
      <c r="M31" s="449"/>
      <c r="N31" s="449"/>
      <c r="O31" s="449"/>
      <c r="P31" s="449"/>
      <c r="Q31" s="447" t="s">
        <v>884</v>
      </c>
      <c r="R31" s="448">
        <v>40570.616469907407</v>
      </c>
      <c r="S31" s="448">
        <v>40354</v>
      </c>
      <c r="T31" s="450">
        <v>0</v>
      </c>
      <c r="U31" s="451">
        <v>0</v>
      </c>
      <c r="V31" s="447" t="s">
        <v>885</v>
      </c>
      <c r="W31" s="448">
        <v>39995</v>
      </c>
      <c r="X31" s="448">
        <v>40543</v>
      </c>
      <c r="Y31" s="447" t="s">
        <v>886</v>
      </c>
      <c r="Z31" s="447" t="s">
        <v>886</v>
      </c>
      <c r="AA31" s="447" t="s">
        <v>886</v>
      </c>
      <c r="AB31" s="452">
        <v>0</v>
      </c>
      <c r="AC31" s="452">
        <v>0</v>
      </c>
      <c r="AD31" s="452">
        <v>0</v>
      </c>
      <c r="AE31" s="452">
        <v>0</v>
      </c>
      <c r="AF31" s="452">
        <v>0</v>
      </c>
      <c r="AG31" s="452">
        <v>7317.88</v>
      </c>
      <c r="AH31" s="452">
        <v>7317.88</v>
      </c>
      <c r="AI31" s="452">
        <v>0</v>
      </c>
    </row>
    <row r="32" spans="1:35" outlineLevel="1" x14ac:dyDescent="0.25">
      <c r="A32" s="447" t="s">
        <v>948</v>
      </c>
      <c r="B32" s="447" t="s">
        <v>949</v>
      </c>
      <c r="C32" s="447" t="s">
        <v>879</v>
      </c>
      <c r="D32" s="447" t="s">
        <v>880</v>
      </c>
      <c r="E32" s="447" t="s">
        <v>684</v>
      </c>
      <c r="F32" s="447" t="s">
        <v>685</v>
      </c>
      <c r="G32" s="447" t="s">
        <v>881</v>
      </c>
      <c r="H32" s="447" t="s">
        <v>686</v>
      </c>
      <c r="I32" s="447" t="s">
        <v>882</v>
      </c>
      <c r="J32" s="447" t="s">
        <v>883</v>
      </c>
      <c r="K32" s="448">
        <v>41808.454363425924</v>
      </c>
      <c r="L32" s="449"/>
      <c r="M32" s="449"/>
      <c r="N32" s="449"/>
      <c r="O32" s="449"/>
      <c r="P32" s="449"/>
      <c r="Q32" s="447" t="s">
        <v>884</v>
      </c>
      <c r="R32" s="448">
        <v>40570.636979166666</v>
      </c>
      <c r="S32" s="448">
        <v>40382</v>
      </c>
      <c r="T32" s="450">
        <v>0</v>
      </c>
      <c r="U32" s="451">
        <v>0</v>
      </c>
      <c r="V32" s="447" t="s">
        <v>885</v>
      </c>
      <c r="W32" s="448">
        <v>39995</v>
      </c>
      <c r="X32" s="448">
        <v>40543</v>
      </c>
      <c r="Y32" s="447" t="s">
        <v>886</v>
      </c>
      <c r="Z32" s="447" t="s">
        <v>886</v>
      </c>
      <c r="AA32" s="447" t="s">
        <v>886</v>
      </c>
      <c r="AB32" s="452">
        <v>0</v>
      </c>
      <c r="AC32" s="452">
        <v>0</v>
      </c>
      <c r="AD32" s="452">
        <v>0</v>
      </c>
      <c r="AE32" s="452">
        <v>0</v>
      </c>
      <c r="AF32" s="452">
        <v>0</v>
      </c>
      <c r="AG32" s="452">
        <v>87159.28</v>
      </c>
      <c r="AH32" s="452">
        <v>87159.28</v>
      </c>
      <c r="AI32" s="452">
        <v>0</v>
      </c>
    </row>
    <row r="33" spans="1:35" outlineLevel="1" x14ac:dyDescent="0.25">
      <c r="A33" s="441" t="s">
        <v>950</v>
      </c>
      <c r="B33" s="441" t="s">
        <v>951</v>
      </c>
      <c r="C33" s="441" t="s">
        <v>879</v>
      </c>
      <c r="D33" s="441" t="s">
        <v>880</v>
      </c>
      <c r="E33" s="441" t="s">
        <v>684</v>
      </c>
      <c r="F33" s="441" t="s">
        <v>685</v>
      </c>
      <c r="G33" s="441" t="s">
        <v>881</v>
      </c>
      <c r="H33" s="441" t="s">
        <v>686</v>
      </c>
      <c r="I33" s="441" t="s">
        <v>952</v>
      </c>
      <c r="J33" s="441" t="s">
        <v>883</v>
      </c>
      <c r="K33" s="442">
        <v>41808.454780092594</v>
      </c>
      <c r="L33" s="443"/>
      <c r="M33" s="443"/>
      <c r="N33" s="443"/>
      <c r="O33" s="443"/>
      <c r="P33" s="443"/>
      <c r="Q33" s="441" t="s">
        <v>884</v>
      </c>
      <c r="R33" s="442">
        <v>40603.442881944444</v>
      </c>
      <c r="S33" s="442">
        <v>40599</v>
      </c>
      <c r="T33" s="444">
        <v>0</v>
      </c>
      <c r="U33" s="445">
        <v>0</v>
      </c>
      <c r="V33" s="441" t="s">
        <v>885</v>
      </c>
      <c r="W33" s="442">
        <v>39995</v>
      </c>
      <c r="X33" s="442">
        <v>40633</v>
      </c>
      <c r="Y33" s="441" t="s">
        <v>886</v>
      </c>
      <c r="Z33" s="441" t="s">
        <v>886</v>
      </c>
      <c r="AA33" s="441" t="s">
        <v>886</v>
      </c>
      <c r="AB33" s="446">
        <v>0</v>
      </c>
      <c r="AC33" s="446">
        <v>0</v>
      </c>
      <c r="AD33" s="446">
        <v>0</v>
      </c>
      <c r="AE33" s="446">
        <v>0</v>
      </c>
      <c r="AF33" s="446">
        <v>0</v>
      </c>
      <c r="AG33" s="446">
        <v>46810</v>
      </c>
      <c r="AH33" s="446">
        <v>46810</v>
      </c>
      <c r="AI33" s="446">
        <v>0</v>
      </c>
    </row>
    <row r="34" spans="1:35" outlineLevel="1" x14ac:dyDescent="0.25">
      <c r="A34" s="441" t="s">
        <v>953</v>
      </c>
      <c r="B34" s="441" t="s">
        <v>954</v>
      </c>
      <c r="C34" s="441" t="s">
        <v>879</v>
      </c>
      <c r="D34" s="441" t="s">
        <v>880</v>
      </c>
      <c r="E34" s="441" t="s">
        <v>684</v>
      </c>
      <c r="F34" s="441" t="s">
        <v>685</v>
      </c>
      <c r="G34" s="441" t="s">
        <v>881</v>
      </c>
      <c r="H34" s="441" t="s">
        <v>686</v>
      </c>
      <c r="I34" s="441" t="s">
        <v>955</v>
      </c>
      <c r="J34" s="441" t="s">
        <v>923</v>
      </c>
      <c r="K34" s="442">
        <v>41141.610532407409</v>
      </c>
      <c r="L34" s="443"/>
      <c r="M34" s="443"/>
      <c r="N34" s="443"/>
      <c r="O34" s="443"/>
      <c r="P34" s="443"/>
      <c r="Q34" s="441" t="s">
        <v>884</v>
      </c>
      <c r="R34" s="442">
        <v>41089.707719907405</v>
      </c>
      <c r="S34" s="442">
        <v>41061</v>
      </c>
      <c r="T34" s="444">
        <v>0</v>
      </c>
      <c r="U34" s="445">
        <v>0</v>
      </c>
      <c r="V34" s="441" t="s">
        <v>885</v>
      </c>
      <c r="W34" s="442">
        <v>40459</v>
      </c>
      <c r="X34" s="442">
        <v>44012</v>
      </c>
      <c r="Y34" s="441" t="s">
        <v>886</v>
      </c>
      <c r="Z34" s="441" t="s">
        <v>886</v>
      </c>
      <c r="AA34" s="441" t="s">
        <v>886</v>
      </c>
      <c r="AB34" s="446">
        <v>0</v>
      </c>
      <c r="AC34" s="446">
        <v>0</v>
      </c>
      <c r="AD34" s="446">
        <v>0</v>
      </c>
      <c r="AE34" s="446">
        <v>0</v>
      </c>
      <c r="AF34" s="446">
        <v>0</v>
      </c>
      <c r="AG34" s="446">
        <v>76189.52</v>
      </c>
      <c r="AH34" s="446">
        <v>76189.52</v>
      </c>
      <c r="AI34" s="446">
        <v>0</v>
      </c>
    </row>
    <row r="35" spans="1:35" outlineLevel="1" x14ac:dyDescent="0.25">
      <c r="A35" s="447" t="s">
        <v>956</v>
      </c>
      <c r="B35" s="447" t="s">
        <v>957</v>
      </c>
      <c r="C35" s="447" t="s">
        <v>879</v>
      </c>
      <c r="D35" s="447" t="s">
        <v>880</v>
      </c>
      <c r="E35" s="447" t="s">
        <v>684</v>
      </c>
      <c r="F35" s="447" t="s">
        <v>685</v>
      </c>
      <c r="G35" s="447" t="s">
        <v>881</v>
      </c>
      <c r="H35" s="447" t="s">
        <v>686</v>
      </c>
      <c r="I35" s="447" t="s">
        <v>920</v>
      </c>
      <c r="J35" s="447" t="s">
        <v>883</v>
      </c>
      <c r="K35" s="448">
        <v>41808.455347222225</v>
      </c>
      <c r="L35" s="449"/>
      <c r="M35" s="449"/>
      <c r="N35" s="449"/>
      <c r="O35" s="449"/>
      <c r="P35" s="449"/>
      <c r="Q35" s="447" t="s">
        <v>884</v>
      </c>
      <c r="R35" s="448">
        <v>40570.649224537039</v>
      </c>
      <c r="S35" s="448">
        <v>40382</v>
      </c>
      <c r="T35" s="450">
        <v>0</v>
      </c>
      <c r="U35" s="451">
        <v>0</v>
      </c>
      <c r="V35" s="447" t="s">
        <v>885</v>
      </c>
      <c r="W35" s="448">
        <v>39995</v>
      </c>
      <c r="X35" s="448">
        <v>40543</v>
      </c>
      <c r="Y35" s="447" t="s">
        <v>886</v>
      </c>
      <c r="Z35" s="447" t="s">
        <v>886</v>
      </c>
      <c r="AA35" s="447" t="s">
        <v>886</v>
      </c>
      <c r="AB35" s="452">
        <v>0</v>
      </c>
      <c r="AC35" s="452">
        <v>0</v>
      </c>
      <c r="AD35" s="452">
        <v>0</v>
      </c>
      <c r="AE35" s="452">
        <v>0</v>
      </c>
      <c r="AF35" s="452">
        <v>0</v>
      </c>
      <c r="AG35" s="452">
        <v>56804.52</v>
      </c>
      <c r="AH35" s="452">
        <v>56804.52</v>
      </c>
      <c r="AI35" s="452">
        <v>0</v>
      </c>
    </row>
    <row r="36" spans="1:35" outlineLevel="1" x14ac:dyDescent="0.25">
      <c r="A36" s="441" t="s">
        <v>958</v>
      </c>
      <c r="B36" s="441" t="s">
        <v>959</v>
      </c>
      <c r="C36" s="441" t="s">
        <v>879</v>
      </c>
      <c r="D36" s="441" t="s">
        <v>880</v>
      </c>
      <c r="E36" s="441" t="s">
        <v>684</v>
      </c>
      <c r="F36" s="441" t="s">
        <v>685</v>
      </c>
      <c r="G36" s="441" t="s">
        <v>881</v>
      </c>
      <c r="H36" s="441" t="s">
        <v>686</v>
      </c>
      <c r="I36" s="441" t="s">
        <v>882</v>
      </c>
      <c r="J36" s="441" t="s">
        <v>883</v>
      </c>
      <c r="K36" s="442">
        <v>41808.45579861111</v>
      </c>
      <c r="L36" s="443"/>
      <c r="M36" s="443"/>
      <c r="N36" s="443"/>
      <c r="O36" s="443"/>
      <c r="P36" s="443"/>
      <c r="Q36" s="441" t="s">
        <v>884</v>
      </c>
      <c r="R36" s="442">
        <v>40570.583460648151</v>
      </c>
      <c r="S36" s="442">
        <v>40326</v>
      </c>
      <c r="T36" s="444">
        <v>0</v>
      </c>
      <c r="U36" s="445">
        <v>0</v>
      </c>
      <c r="V36" s="441" t="s">
        <v>885</v>
      </c>
      <c r="W36" s="442">
        <v>39995</v>
      </c>
      <c r="X36" s="442">
        <v>40543</v>
      </c>
      <c r="Y36" s="441" t="s">
        <v>886</v>
      </c>
      <c r="Z36" s="441" t="s">
        <v>886</v>
      </c>
      <c r="AA36" s="441" t="s">
        <v>886</v>
      </c>
      <c r="AB36" s="446">
        <v>0</v>
      </c>
      <c r="AC36" s="446">
        <v>0</v>
      </c>
      <c r="AD36" s="446">
        <v>0</v>
      </c>
      <c r="AE36" s="446">
        <v>0</v>
      </c>
      <c r="AF36" s="446">
        <v>0</v>
      </c>
      <c r="AG36" s="446">
        <v>19136.23</v>
      </c>
      <c r="AH36" s="446">
        <v>19136.23</v>
      </c>
      <c r="AI36" s="446">
        <v>0</v>
      </c>
    </row>
    <row r="37" spans="1:35" outlineLevel="1" x14ac:dyDescent="0.25">
      <c r="A37" s="441" t="s">
        <v>960</v>
      </c>
      <c r="B37" s="441" t="s">
        <v>961</v>
      </c>
      <c r="C37" s="441" t="s">
        <v>879</v>
      </c>
      <c r="D37" s="441" t="s">
        <v>880</v>
      </c>
      <c r="E37" s="441" t="s">
        <v>684</v>
      </c>
      <c r="F37" s="441" t="s">
        <v>685</v>
      </c>
      <c r="G37" s="441" t="s">
        <v>881</v>
      </c>
      <c r="H37" s="441" t="s">
        <v>686</v>
      </c>
      <c r="I37" s="441" t="s">
        <v>885</v>
      </c>
      <c r="J37" s="441" t="s">
        <v>883</v>
      </c>
      <c r="K37" s="442">
        <v>41460.474421296298</v>
      </c>
      <c r="L37" s="443"/>
      <c r="M37" s="443"/>
      <c r="N37" s="443"/>
      <c r="O37" s="443"/>
      <c r="P37" s="443"/>
      <c r="Q37" s="441" t="s">
        <v>884</v>
      </c>
      <c r="R37" s="442">
        <v>41453.575335648151</v>
      </c>
      <c r="S37" s="442">
        <v>41117</v>
      </c>
      <c r="T37" s="444">
        <v>0</v>
      </c>
      <c r="U37" s="445">
        <v>2174000.0099999998</v>
      </c>
      <c r="V37" s="441" t="s">
        <v>885</v>
      </c>
      <c r="W37" s="442">
        <v>39255</v>
      </c>
      <c r="X37" s="442">
        <v>44012</v>
      </c>
      <c r="Y37" s="441" t="s">
        <v>886</v>
      </c>
      <c r="Z37" s="441" t="s">
        <v>886</v>
      </c>
      <c r="AA37" s="441" t="s">
        <v>886</v>
      </c>
      <c r="AB37" s="446">
        <v>0</v>
      </c>
      <c r="AC37" s="446">
        <v>0</v>
      </c>
      <c r="AD37" s="446">
        <v>0</v>
      </c>
      <c r="AE37" s="446">
        <v>0</v>
      </c>
      <c r="AF37" s="446">
        <v>0</v>
      </c>
      <c r="AG37" s="446">
        <v>1076292.53</v>
      </c>
      <c r="AH37" s="446">
        <v>1076292.53</v>
      </c>
      <c r="AI37" s="446">
        <v>0</v>
      </c>
    </row>
    <row r="38" spans="1:35" outlineLevel="1" x14ac:dyDescent="0.25">
      <c r="A38" s="447" t="s">
        <v>962</v>
      </c>
      <c r="B38" s="447" t="s">
        <v>963</v>
      </c>
      <c r="C38" s="447" t="s">
        <v>879</v>
      </c>
      <c r="D38" s="447" t="s">
        <v>880</v>
      </c>
      <c r="E38" s="447" t="s">
        <v>684</v>
      </c>
      <c r="F38" s="447" t="s">
        <v>685</v>
      </c>
      <c r="G38" s="447" t="s">
        <v>881</v>
      </c>
      <c r="H38" s="447" t="s">
        <v>686</v>
      </c>
      <c r="I38" s="447" t="s">
        <v>882</v>
      </c>
      <c r="J38" s="447" t="s">
        <v>883</v>
      </c>
      <c r="K38" s="448">
        <v>41808.456342592595</v>
      </c>
      <c r="L38" s="449"/>
      <c r="M38" s="449"/>
      <c r="N38" s="449"/>
      <c r="O38" s="449"/>
      <c r="P38" s="449"/>
      <c r="Q38" s="447" t="s">
        <v>884</v>
      </c>
      <c r="R38" s="448">
        <v>40570.626597222225</v>
      </c>
      <c r="S38" s="448">
        <v>40354</v>
      </c>
      <c r="T38" s="450">
        <v>0</v>
      </c>
      <c r="U38" s="451">
        <v>0</v>
      </c>
      <c r="V38" s="447" t="s">
        <v>885</v>
      </c>
      <c r="W38" s="448">
        <v>39995</v>
      </c>
      <c r="X38" s="448">
        <v>40543</v>
      </c>
      <c r="Y38" s="447" t="s">
        <v>886</v>
      </c>
      <c r="Z38" s="447" t="s">
        <v>886</v>
      </c>
      <c r="AA38" s="447" t="s">
        <v>886</v>
      </c>
      <c r="AB38" s="452">
        <v>0</v>
      </c>
      <c r="AC38" s="452">
        <v>0</v>
      </c>
      <c r="AD38" s="452">
        <v>0</v>
      </c>
      <c r="AE38" s="452">
        <v>0</v>
      </c>
      <c r="AF38" s="452">
        <v>0</v>
      </c>
      <c r="AG38" s="452">
        <v>48216.800000000003</v>
      </c>
      <c r="AH38" s="452">
        <v>48216.800000000003</v>
      </c>
      <c r="AI38" s="452">
        <v>0</v>
      </c>
    </row>
    <row r="39" spans="1:35" outlineLevel="1" x14ac:dyDescent="0.25">
      <c r="A39" s="441" t="s">
        <v>964</v>
      </c>
      <c r="B39" s="441" t="s">
        <v>965</v>
      </c>
      <c r="C39" s="441" t="s">
        <v>879</v>
      </c>
      <c r="D39" s="441" t="s">
        <v>880</v>
      </c>
      <c r="E39" s="441" t="s">
        <v>684</v>
      </c>
      <c r="F39" s="441" t="s">
        <v>685</v>
      </c>
      <c r="G39" s="441" t="s">
        <v>881</v>
      </c>
      <c r="H39" s="441" t="s">
        <v>686</v>
      </c>
      <c r="I39" s="441" t="s">
        <v>882</v>
      </c>
      <c r="J39" s="441" t="s">
        <v>883</v>
      </c>
      <c r="K39" s="442">
        <v>41808.456724537034</v>
      </c>
      <c r="L39" s="443"/>
      <c r="M39" s="443"/>
      <c r="N39" s="443"/>
      <c r="O39" s="443"/>
      <c r="P39" s="443"/>
      <c r="Q39" s="441" t="s">
        <v>884</v>
      </c>
      <c r="R39" s="442">
        <v>40694.403611111113</v>
      </c>
      <c r="S39" s="442">
        <v>40578</v>
      </c>
      <c r="T39" s="444">
        <v>0</v>
      </c>
      <c r="U39" s="445">
        <v>0</v>
      </c>
      <c r="V39" s="441" t="s">
        <v>885</v>
      </c>
      <c r="W39" s="442">
        <v>40442</v>
      </c>
      <c r="X39" s="442">
        <v>44012</v>
      </c>
      <c r="Y39" s="441" t="s">
        <v>886</v>
      </c>
      <c r="Z39" s="441" t="s">
        <v>886</v>
      </c>
      <c r="AA39" s="441" t="s">
        <v>886</v>
      </c>
      <c r="AB39" s="446">
        <v>0</v>
      </c>
      <c r="AC39" s="446">
        <v>0</v>
      </c>
      <c r="AD39" s="446">
        <v>0</v>
      </c>
      <c r="AE39" s="446">
        <v>0</v>
      </c>
      <c r="AF39" s="446">
        <v>0</v>
      </c>
      <c r="AG39" s="446">
        <v>35000</v>
      </c>
      <c r="AH39" s="446">
        <v>35000</v>
      </c>
      <c r="AI39" s="446">
        <v>0</v>
      </c>
    </row>
    <row r="40" spans="1:35" outlineLevel="1" x14ac:dyDescent="0.25">
      <c r="A40" s="441" t="s">
        <v>966</v>
      </c>
      <c r="B40" s="441" t="s">
        <v>967</v>
      </c>
      <c r="C40" s="441" t="s">
        <v>879</v>
      </c>
      <c r="D40" s="441" t="s">
        <v>880</v>
      </c>
      <c r="E40" s="441" t="s">
        <v>684</v>
      </c>
      <c r="F40" s="441" t="s">
        <v>685</v>
      </c>
      <c r="G40" s="441" t="s">
        <v>881</v>
      </c>
      <c r="H40" s="441" t="s">
        <v>686</v>
      </c>
      <c r="I40" s="441" t="s">
        <v>920</v>
      </c>
      <c r="J40" s="441" t="s">
        <v>883</v>
      </c>
      <c r="K40" s="442">
        <v>41808.457245370373</v>
      </c>
      <c r="L40" s="443"/>
      <c r="M40" s="443"/>
      <c r="N40" s="443"/>
      <c r="O40" s="443"/>
      <c r="P40" s="443"/>
      <c r="Q40" s="441" t="s">
        <v>884</v>
      </c>
      <c r="R40" s="442">
        <v>40570.651226851849</v>
      </c>
      <c r="S40" s="442">
        <v>40382</v>
      </c>
      <c r="T40" s="444">
        <v>0</v>
      </c>
      <c r="U40" s="445">
        <v>0</v>
      </c>
      <c r="V40" s="441" t="s">
        <v>885</v>
      </c>
      <c r="W40" s="442">
        <v>39995</v>
      </c>
      <c r="X40" s="442">
        <v>40543</v>
      </c>
      <c r="Y40" s="441" t="s">
        <v>886</v>
      </c>
      <c r="Z40" s="441" t="s">
        <v>886</v>
      </c>
      <c r="AA40" s="441" t="s">
        <v>886</v>
      </c>
      <c r="AB40" s="446">
        <v>0</v>
      </c>
      <c r="AC40" s="446">
        <v>0</v>
      </c>
      <c r="AD40" s="446">
        <v>0</v>
      </c>
      <c r="AE40" s="446">
        <v>0</v>
      </c>
      <c r="AF40" s="446">
        <v>0</v>
      </c>
      <c r="AG40" s="446">
        <v>44869.37</v>
      </c>
      <c r="AH40" s="446">
        <v>44869.37</v>
      </c>
      <c r="AI40" s="446">
        <v>0</v>
      </c>
    </row>
    <row r="41" spans="1:35" outlineLevel="1" x14ac:dyDescent="0.25">
      <c r="A41" s="447" t="s">
        <v>968</v>
      </c>
      <c r="B41" s="447" t="s">
        <v>969</v>
      </c>
      <c r="C41" s="447" t="s">
        <v>879</v>
      </c>
      <c r="D41" s="447" t="s">
        <v>880</v>
      </c>
      <c r="E41" s="447" t="s">
        <v>684</v>
      </c>
      <c r="F41" s="447" t="s">
        <v>685</v>
      </c>
      <c r="G41" s="447" t="s">
        <v>881</v>
      </c>
      <c r="H41" s="447" t="s">
        <v>686</v>
      </c>
      <c r="I41" s="447" t="s">
        <v>885</v>
      </c>
      <c r="J41" s="449"/>
      <c r="K41" s="448">
        <v>42885</v>
      </c>
      <c r="L41" s="449"/>
      <c r="M41" s="449"/>
      <c r="N41" s="449"/>
      <c r="O41" s="447" t="s">
        <v>801</v>
      </c>
      <c r="P41" s="449"/>
      <c r="Q41" s="447" t="s">
        <v>884</v>
      </c>
      <c r="R41" s="448">
        <v>42852.405914351853</v>
      </c>
      <c r="S41" s="448">
        <v>42846</v>
      </c>
      <c r="T41" s="450">
        <v>0</v>
      </c>
      <c r="U41" s="451">
        <v>4260000</v>
      </c>
      <c r="V41" s="447" t="s">
        <v>885</v>
      </c>
      <c r="W41" s="448">
        <v>40513</v>
      </c>
      <c r="X41" s="448">
        <v>42846</v>
      </c>
      <c r="Y41" s="447" t="s">
        <v>886</v>
      </c>
      <c r="Z41" s="447" t="s">
        <v>886</v>
      </c>
      <c r="AA41" s="447" t="s">
        <v>886</v>
      </c>
      <c r="AB41" s="452">
        <v>0</v>
      </c>
      <c r="AC41" s="452">
        <v>0</v>
      </c>
      <c r="AD41" s="452">
        <v>0</v>
      </c>
      <c r="AE41" s="452">
        <v>0</v>
      </c>
      <c r="AF41" s="452">
        <v>0</v>
      </c>
      <c r="AG41" s="452">
        <v>4259351.3600000003</v>
      </c>
      <c r="AH41" s="452">
        <v>4259351.3600000003</v>
      </c>
      <c r="AI41" s="452">
        <v>0</v>
      </c>
    </row>
    <row r="42" spans="1:35" outlineLevel="1" x14ac:dyDescent="0.25">
      <c r="A42" s="447" t="s">
        <v>970</v>
      </c>
      <c r="B42" s="447" t="s">
        <v>971</v>
      </c>
      <c r="C42" s="447" t="s">
        <v>879</v>
      </c>
      <c r="D42" s="447" t="s">
        <v>880</v>
      </c>
      <c r="E42" s="447" t="s">
        <v>684</v>
      </c>
      <c r="F42" s="447" t="s">
        <v>685</v>
      </c>
      <c r="G42" s="447" t="s">
        <v>881</v>
      </c>
      <c r="H42" s="447" t="s">
        <v>686</v>
      </c>
      <c r="I42" s="447" t="s">
        <v>943</v>
      </c>
      <c r="J42" s="447" t="s">
        <v>883</v>
      </c>
      <c r="K42" s="448">
        <v>41141.553900462961</v>
      </c>
      <c r="L42" s="449"/>
      <c r="M42" s="449"/>
      <c r="N42" s="449"/>
      <c r="O42" s="449"/>
      <c r="P42" s="449"/>
      <c r="Q42" s="447" t="s">
        <v>884</v>
      </c>
      <c r="R42" s="448">
        <v>40840.5309375</v>
      </c>
      <c r="S42" s="448">
        <v>40900</v>
      </c>
      <c r="T42" s="450">
        <v>0</v>
      </c>
      <c r="U42" s="451">
        <v>55134</v>
      </c>
      <c r="V42" s="447" t="s">
        <v>885</v>
      </c>
      <c r="W42" s="448">
        <v>40575</v>
      </c>
      <c r="X42" s="448">
        <v>40999</v>
      </c>
      <c r="Y42" s="447" t="s">
        <v>886</v>
      </c>
      <c r="Z42" s="447" t="s">
        <v>886</v>
      </c>
      <c r="AA42" s="447" t="s">
        <v>886</v>
      </c>
      <c r="AB42" s="452">
        <v>0</v>
      </c>
      <c r="AC42" s="452">
        <v>0</v>
      </c>
      <c r="AD42" s="452">
        <v>0</v>
      </c>
      <c r="AE42" s="452">
        <v>0</v>
      </c>
      <c r="AF42" s="452">
        <v>0</v>
      </c>
      <c r="AG42" s="452">
        <v>49584.45</v>
      </c>
      <c r="AH42" s="452">
        <v>49584.45</v>
      </c>
      <c r="AI42" s="452">
        <v>0</v>
      </c>
    </row>
    <row r="43" spans="1:35" outlineLevel="1" x14ac:dyDescent="0.25">
      <c r="A43" s="441" t="s">
        <v>972</v>
      </c>
      <c r="B43" s="441" t="s">
        <v>973</v>
      </c>
      <c r="C43" s="441" t="s">
        <v>879</v>
      </c>
      <c r="D43" s="441" t="s">
        <v>880</v>
      </c>
      <c r="E43" s="441" t="s">
        <v>684</v>
      </c>
      <c r="F43" s="441" t="s">
        <v>685</v>
      </c>
      <c r="G43" s="441" t="s">
        <v>881</v>
      </c>
      <c r="H43" s="441" t="s">
        <v>686</v>
      </c>
      <c r="I43" s="441" t="s">
        <v>943</v>
      </c>
      <c r="J43" s="441" t="s">
        <v>883</v>
      </c>
      <c r="K43" s="442">
        <v>41808.459837962961</v>
      </c>
      <c r="L43" s="443"/>
      <c r="M43" s="443"/>
      <c r="N43" s="443"/>
      <c r="O43" s="443"/>
      <c r="P43" s="443"/>
      <c r="Q43" s="441" t="s">
        <v>884</v>
      </c>
      <c r="R43" s="442">
        <v>40840.507233796299</v>
      </c>
      <c r="S43" s="442">
        <v>40723</v>
      </c>
      <c r="T43" s="444">
        <v>0</v>
      </c>
      <c r="U43" s="445">
        <v>38223</v>
      </c>
      <c r="V43" s="441" t="s">
        <v>885</v>
      </c>
      <c r="W43" s="442">
        <v>40575</v>
      </c>
      <c r="X43" s="442">
        <v>41090</v>
      </c>
      <c r="Y43" s="441" t="s">
        <v>886</v>
      </c>
      <c r="Z43" s="441" t="s">
        <v>886</v>
      </c>
      <c r="AA43" s="441" t="s">
        <v>886</v>
      </c>
      <c r="AB43" s="446">
        <v>0</v>
      </c>
      <c r="AC43" s="446">
        <v>0</v>
      </c>
      <c r="AD43" s="446">
        <v>0</v>
      </c>
      <c r="AE43" s="446">
        <v>0</v>
      </c>
      <c r="AF43" s="446">
        <v>0</v>
      </c>
      <c r="AG43" s="446">
        <v>38093.61</v>
      </c>
      <c r="AH43" s="446">
        <v>38093.61</v>
      </c>
      <c r="AI43" s="446">
        <v>0</v>
      </c>
    </row>
    <row r="44" spans="1:35" outlineLevel="1" x14ac:dyDescent="0.25">
      <c r="A44" s="447" t="s">
        <v>974</v>
      </c>
      <c r="B44" s="447" t="s">
        <v>975</v>
      </c>
      <c r="C44" s="447" t="s">
        <v>879</v>
      </c>
      <c r="D44" s="447" t="s">
        <v>880</v>
      </c>
      <c r="E44" s="447" t="s">
        <v>684</v>
      </c>
      <c r="F44" s="447" t="s">
        <v>685</v>
      </c>
      <c r="G44" s="447" t="s">
        <v>881</v>
      </c>
      <c r="H44" s="447" t="s">
        <v>686</v>
      </c>
      <c r="I44" s="447" t="s">
        <v>976</v>
      </c>
      <c r="J44" s="449"/>
      <c r="K44" s="448">
        <v>40841</v>
      </c>
      <c r="L44" s="449"/>
      <c r="M44" s="449"/>
      <c r="N44" s="449"/>
      <c r="O44" s="449"/>
      <c r="P44" s="449"/>
      <c r="Q44" s="447" t="s">
        <v>884</v>
      </c>
      <c r="R44" s="448">
        <v>40840.522974537038</v>
      </c>
      <c r="S44" s="448">
        <v>40744</v>
      </c>
      <c r="T44" s="450">
        <v>0</v>
      </c>
      <c r="U44" s="451">
        <v>25000</v>
      </c>
      <c r="V44" s="447" t="s">
        <v>885</v>
      </c>
      <c r="W44" s="448">
        <v>40575</v>
      </c>
      <c r="X44" s="448">
        <v>41333</v>
      </c>
      <c r="Y44" s="447" t="s">
        <v>886</v>
      </c>
      <c r="Z44" s="447" t="s">
        <v>886</v>
      </c>
      <c r="AA44" s="447" t="s">
        <v>886</v>
      </c>
      <c r="AB44" s="452">
        <v>0</v>
      </c>
      <c r="AC44" s="452">
        <v>0</v>
      </c>
      <c r="AD44" s="452">
        <v>0</v>
      </c>
      <c r="AE44" s="452">
        <v>0</v>
      </c>
      <c r="AF44" s="452">
        <v>0</v>
      </c>
      <c r="AG44" s="452">
        <v>17859.63</v>
      </c>
      <c r="AH44" s="452">
        <v>17859.63</v>
      </c>
      <c r="AI44" s="452">
        <v>0</v>
      </c>
    </row>
    <row r="45" spans="1:35" outlineLevel="1" x14ac:dyDescent="0.25">
      <c r="A45" s="441" t="s">
        <v>977</v>
      </c>
      <c r="B45" s="441" t="s">
        <v>978</v>
      </c>
      <c r="C45" s="441" t="s">
        <v>879</v>
      </c>
      <c r="D45" s="441" t="s">
        <v>880</v>
      </c>
      <c r="E45" s="441" t="s">
        <v>684</v>
      </c>
      <c r="F45" s="441" t="s">
        <v>685</v>
      </c>
      <c r="G45" s="441" t="s">
        <v>881</v>
      </c>
      <c r="H45" s="441" t="s">
        <v>686</v>
      </c>
      <c r="I45" s="441" t="s">
        <v>904</v>
      </c>
      <c r="J45" s="443"/>
      <c r="K45" s="443"/>
      <c r="L45" s="443"/>
      <c r="M45" s="443"/>
      <c r="N45" s="443"/>
      <c r="O45" s="443"/>
      <c r="P45" s="443"/>
      <c r="Q45" s="441" t="s">
        <v>979</v>
      </c>
      <c r="R45" s="443"/>
      <c r="S45" s="443"/>
      <c r="T45" s="444">
        <v>0</v>
      </c>
      <c r="U45" s="445">
        <v>0</v>
      </c>
      <c r="V45" s="441" t="s">
        <v>885</v>
      </c>
      <c r="W45" s="442">
        <v>40575</v>
      </c>
      <c r="X45" s="442">
        <v>41333</v>
      </c>
      <c r="Y45" s="441" t="s">
        <v>901</v>
      </c>
      <c r="Z45" s="441" t="s">
        <v>901</v>
      </c>
      <c r="AA45" s="441" t="s">
        <v>886</v>
      </c>
      <c r="AB45" s="446">
        <v>0</v>
      </c>
      <c r="AC45" s="446">
        <v>0</v>
      </c>
      <c r="AD45" s="446">
        <v>0</v>
      </c>
      <c r="AE45" s="446">
        <v>0</v>
      </c>
      <c r="AF45" s="446">
        <v>0</v>
      </c>
      <c r="AG45" s="446">
        <v>0</v>
      </c>
      <c r="AH45" s="446">
        <v>0</v>
      </c>
      <c r="AI45" s="446">
        <v>0</v>
      </c>
    </row>
    <row r="46" spans="1:35" outlineLevel="1" x14ac:dyDescent="0.25">
      <c r="A46" s="447" t="s">
        <v>980</v>
      </c>
      <c r="B46" s="447" t="s">
        <v>981</v>
      </c>
      <c r="C46" s="447" t="s">
        <v>879</v>
      </c>
      <c r="D46" s="447" t="s">
        <v>880</v>
      </c>
      <c r="E46" s="447" t="s">
        <v>684</v>
      </c>
      <c r="F46" s="447" t="s">
        <v>685</v>
      </c>
      <c r="G46" s="447" t="s">
        <v>881</v>
      </c>
      <c r="H46" s="447" t="s">
        <v>686</v>
      </c>
      <c r="I46" s="447" t="s">
        <v>982</v>
      </c>
      <c r="J46" s="447" t="s">
        <v>883</v>
      </c>
      <c r="K46" s="448">
        <v>41808.460636574076</v>
      </c>
      <c r="L46" s="449"/>
      <c r="M46" s="449"/>
      <c r="N46" s="449"/>
      <c r="O46" s="449"/>
      <c r="P46" s="449"/>
      <c r="Q46" s="447" t="s">
        <v>884</v>
      </c>
      <c r="R46" s="448">
        <v>40840.493379629632</v>
      </c>
      <c r="S46" s="448">
        <v>40690</v>
      </c>
      <c r="T46" s="450">
        <v>0</v>
      </c>
      <c r="U46" s="451">
        <v>5000</v>
      </c>
      <c r="V46" s="447" t="s">
        <v>885</v>
      </c>
      <c r="W46" s="448">
        <v>40575</v>
      </c>
      <c r="X46" s="448">
        <v>41698</v>
      </c>
      <c r="Y46" s="447" t="s">
        <v>886</v>
      </c>
      <c r="Z46" s="447" t="s">
        <v>886</v>
      </c>
      <c r="AA46" s="447" t="s">
        <v>886</v>
      </c>
      <c r="AB46" s="452">
        <v>0</v>
      </c>
      <c r="AC46" s="452">
        <v>0</v>
      </c>
      <c r="AD46" s="452">
        <v>0</v>
      </c>
      <c r="AE46" s="452">
        <v>0</v>
      </c>
      <c r="AF46" s="452">
        <v>0</v>
      </c>
      <c r="AG46" s="452">
        <v>3229.63</v>
      </c>
      <c r="AH46" s="452">
        <v>3229.63</v>
      </c>
      <c r="AI46" s="452">
        <v>0</v>
      </c>
    </row>
    <row r="47" spans="1:35" outlineLevel="1" x14ac:dyDescent="0.25">
      <c r="A47" s="447" t="s">
        <v>983</v>
      </c>
      <c r="B47" s="447" t="s">
        <v>984</v>
      </c>
      <c r="C47" s="447" t="s">
        <v>879</v>
      </c>
      <c r="D47" s="447" t="s">
        <v>880</v>
      </c>
      <c r="E47" s="447" t="s">
        <v>684</v>
      </c>
      <c r="F47" s="447" t="s">
        <v>685</v>
      </c>
      <c r="G47" s="447" t="s">
        <v>881</v>
      </c>
      <c r="H47" s="447" t="s">
        <v>686</v>
      </c>
      <c r="I47" s="447" t="s">
        <v>985</v>
      </c>
      <c r="J47" s="447" t="s">
        <v>883</v>
      </c>
      <c r="K47" s="448">
        <v>41460.472060185188</v>
      </c>
      <c r="L47" s="449"/>
      <c r="M47" s="449"/>
      <c r="N47" s="449"/>
      <c r="O47" s="449"/>
      <c r="P47" s="449"/>
      <c r="Q47" s="447" t="s">
        <v>884</v>
      </c>
      <c r="R47" s="448">
        <v>41453.581018518518</v>
      </c>
      <c r="S47" s="448">
        <v>41453</v>
      </c>
      <c r="T47" s="450">
        <v>0</v>
      </c>
      <c r="U47" s="451">
        <v>0</v>
      </c>
      <c r="V47" s="447" t="s">
        <v>885</v>
      </c>
      <c r="W47" s="448">
        <v>40575</v>
      </c>
      <c r="X47" s="448">
        <v>41698</v>
      </c>
      <c r="Y47" s="447" t="s">
        <v>886</v>
      </c>
      <c r="Z47" s="447" t="s">
        <v>886</v>
      </c>
      <c r="AA47" s="447" t="s">
        <v>886</v>
      </c>
      <c r="AB47" s="452">
        <v>0</v>
      </c>
      <c r="AC47" s="452">
        <v>0</v>
      </c>
      <c r="AD47" s="452">
        <v>0</v>
      </c>
      <c r="AE47" s="452">
        <v>0</v>
      </c>
      <c r="AF47" s="452">
        <v>0</v>
      </c>
      <c r="AG47" s="452">
        <v>400089.87</v>
      </c>
      <c r="AH47" s="452">
        <v>400089.87</v>
      </c>
      <c r="AI47" s="452">
        <v>0</v>
      </c>
    </row>
    <row r="48" spans="1:35" outlineLevel="1" x14ac:dyDescent="0.25">
      <c r="A48" s="447" t="s">
        <v>986</v>
      </c>
      <c r="B48" s="447" t="s">
        <v>987</v>
      </c>
      <c r="C48" s="447" t="s">
        <v>879</v>
      </c>
      <c r="D48" s="447" t="s">
        <v>880</v>
      </c>
      <c r="E48" s="447" t="s">
        <v>684</v>
      </c>
      <c r="F48" s="447" t="s">
        <v>685</v>
      </c>
      <c r="G48" s="447" t="s">
        <v>881</v>
      </c>
      <c r="H48" s="447" t="s">
        <v>686</v>
      </c>
      <c r="I48" s="447" t="s">
        <v>943</v>
      </c>
      <c r="J48" s="447" t="s">
        <v>883</v>
      </c>
      <c r="K48" s="448">
        <v>42300.654039351852</v>
      </c>
      <c r="L48" s="449"/>
      <c r="M48" s="449"/>
      <c r="N48" s="449"/>
      <c r="O48" s="449"/>
      <c r="P48" s="449"/>
      <c r="Q48" s="447" t="s">
        <v>884</v>
      </c>
      <c r="R48" s="448">
        <v>40840.50408564815</v>
      </c>
      <c r="S48" s="448">
        <v>42272</v>
      </c>
      <c r="T48" s="450">
        <v>0</v>
      </c>
      <c r="U48" s="451">
        <v>50000</v>
      </c>
      <c r="V48" s="447" t="s">
        <v>885</v>
      </c>
      <c r="W48" s="448">
        <v>40575</v>
      </c>
      <c r="X48" s="448">
        <v>42277</v>
      </c>
      <c r="Y48" s="447" t="s">
        <v>886</v>
      </c>
      <c r="Z48" s="447" t="s">
        <v>886</v>
      </c>
      <c r="AA48" s="447" t="s">
        <v>886</v>
      </c>
      <c r="AB48" s="452">
        <v>0</v>
      </c>
      <c r="AC48" s="452">
        <v>0</v>
      </c>
      <c r="AD48" s="452">
        <v>0</v>
      </c>
      <c r="AE48" s="452">
        <v>0</v>
      </c>
      <c r="AF48" s="452">
        <v>0</v>
      </c>
      <c r="AG48" s="452">
        <v>63884.2</v>
      </c>
      <c r="AH48" s="452">
        <v>63884.2</v>
      </c>
      <c r="AI48" s="452">
        <v>0</v>
      </c>
    </row>
    <row r="49" spans="1:35" outlineLevel="1" x14ac:dyDescent="0.25">
      <c r="A49" s="441" t="s">
        <v>988</v>
      </c>
      <c r="B49" s="441" t="s">
        <v>989</v>
      </c>
      <c r="C49" s="441" t="s">
        <v>879</v>
      </c>
      <c r="D49" s="441" t="s">
        <v>880</v>
      </c>
      <c r="E49" s="441" t="s">
        <v>684</v>
      </c>
      <c r="F49" s="441" t="s">
        <v>685</v>
      </c>
      <c r="G49" s="441" t="s">
        <v>881</v>
      </c>
      <c r="H49" s="441" t="s">
        <v>686</v>
      </c>
      <c r="I49" s="441" t="s">
        <v>990</v>
      </c>
      <c r="J49" s="441" t="s">
        <v>883</v>
      </c>
      <c r="K49" s="442">
        <v>41808.461064814815</v>
      </c>
      <c r="L49" s="443"/>
      <c r="M49" s="443"/>
      <c r="N49" s="443"/>
      <c r="O49" s="443"/>
      <c r="P49" s="443"/>
      <c r="Q49" s="441" t="s">
        <v>884</v>
      </c>
      <c r="R49" s="442">
        <v>40840.488935185182</v>
      </c>
      <c r="S49" s="442">
        <v>40627</v>
      </c>
      <c r="T49" s="444">
        <v>0</v>
      </c>
      <c r="U49" s="445">
        <v>11800</v>
      </c>
      <c r="V49" s="441" t="s">
        <v>885</v>
      </c>
      <c r="W49" s="442">
        <v>40575</v>
      </c>
      <c r="X49" s="442">
        <v>40968</v>
      </c>
      <c r="Y49" s="441" t="s">
        <v>886</v>
      </c>
      <c r="Z49" s="441" t="s">
        <v>886</v>
      </c>
      <c r="AA49" s="441" t="s">
        <v>886</v>
      </c>
      <c r="AB49" s="446">
        <v>0</v>
      </c>
      <c r="AC49" s="446">
        <v>0</v>
      </c>
      <c r="AD49" s="446">
        <v>0</v>
      </c>
      <c r="AE49" s="446">
        <v>0</v>
      </c>
      <c r="AF49" s="446">
        <v>0</v>
      </c>
      <c r="AG49" s="446">
        <v>4830.47</v>
      </c>
      <c r="AH49" s="446">
        <v>4830.47</v>
      </c>
      <c r="AI49" s="446">
        <v>0</v>
      </c>
    </row>
    <row r="50" spans="1:35" outlineLevel="1" x14ac:dyDescent="0.25">
      <c r="A50" s="441" t="s">
        <v>991</v>
      </c>
      <c r="B50" s="441" t="s">
        <v>992</v>
      </c>
      <c r="C50" s="441" t="s">
        <v>879</v>
      </c>
      <c r="D50" s="441" t="s">
        <v>880</v>
      </c>
      <c r="E50" s="441" t="s">
        <v>684</v>
      </c>
      <c r="F50" s="441" t="s">
        <v>685</v>
      </c>
      <c r="G50" s="441" t="s">
        <v>881</v>
      </c>
      <c r="H50" s="441" t="s">
        <v>686</v>
      </c>
      <c r="I50" s="441" t="s">
        <v>882</v>
      </c>
      <c r="J50" s="441" t="s">
        <v>883</v>
      </c>
      <c r="K50" s="442">
        <v>41124.652013888888</v>
      </c>
      <c r="L50" s="443"/>
      <c r="M50" s="443"/>
      <c r="N50" s="443"/>
      <c r="O50" s="443"/>
      <c r="P50" s="443"/>
      <c r="Q50" s="441" t="s">
        <v>884</v>
      </c>
      <c r="R50" s="442">
        <v>40840.515196759261</v>
      </c>
      <c r="S50" s="442">
        <v>40793</v>
      </c>
      <c r="T50" s="444">
        <v>0</v>
      </c>
      <c r="U50" s="445">
        <v>66000</v>
      </c>
      <c r="V50" s="441" t="s">
        <v>885</v>
      </c>
      <c r="W50" s="442">
        <v>40575</v>
      </c>
      <c r="X50" s="442">
        <v>41306</v>
      </c>
      <c r="Y50" s="441" t="s">
        <v>886</v>
      </c>
      <c r="Z50" s="441" t="s">
        <v>886</v>
      </c>
      <c r="AA50" s="441" t="s">
        <v>886</v>
      </c>
      <c r="AB50" s="446">
        <v>0</v>
      </c>
      <c r="AC50" s="446">
        <v>0</v>
      </c>
      <c r="AD50" s="446">
        <v>0</v>
      </c>
      <c r="AE50" s="446">
        <v>0</v>
      </c>
      <c r="AF50" s="446">
        <v>0</v>
      </c>
      <c r="AG50" s="446">
        <v>57308.9</v>
      </c>
      <c r="AH50" s="446">
        <v>57308.9</v>
      </c>
      <c r="AI50" s="446">
        <v>0</v>
      </c>
    </row>
    <row r="51" spans="1:35" outlineLevel="1" x14ac:dyDescent="0.25">
      <c r="A51" s="447" t="s">
        <v>993</v>
      </c>
      <c r="B51" s="447" t="s">
        <v>994</v>
      </c>
      <c r="C51" s="447" t="s">
        <v>879</v>
      </c>
      <c r="D51" s="447" t="s">
        <v>880</v>
      </c>
      <c r="E51" s="447" t="s">
        <v>684</v>
      </c>
      <c r="F51" s="447" t="s">
        <v>685</v>
      </c>
      <c r="G51" s="447" t="s">
        <v>881</v>
      </c>
      <c r="H51" s="447" t="s">
        <v>686</v>
      </c>
      <c r="I51" s="447" t="s">
        <v>882</v>
      </c>
      <c r="J51" s="447" t="s">
        <v>883</v>
      </c>
      <c r="K51" s="448">
        <v>41589.5778587963</v>
      </c>
      <c r="L51" s="449"/>
      <c r="M51" s="449"/>
      <c r="N51" s="449"/>
      <c r="O51" s="449"/>
      <c r="P51" s="449"/>
      <c r="Q51" s="447" t="s">
        <v>884</v>
      </c>
      <c r="R51" s="448">
        <v>40840.511122685188</v>
      </c>
      <c r="S51" s="448">
        <v>40716</v>
      </c>
      <c r="T51" s="450">
        <v>0</v>
      </c>
      <c r="U51" s="451">
        <v>32600</v>
      </c>
      <c r="V51" s="447" t="s">
        <v>885</v>
      </c>
      <c r="W51" s="448">
        <v>40575</v>
      </c>
      <c r="X51" s="448">
        <v>41306</v>
      </c>
      <c r="Y51" s="447" t="s">
        <v>886</v>
      </c>
      <c r="Z51" s="447" t="s">
        <v>886</v>
      </c>
      <c r="AA51" s="447" t="s">
        <v>886</v>
      </c>
      <c r="AB51" s="452">
        <v>0</v>
      </c>
      <c r="AC51" s="452">
        <v>0</v>
      </c>
      <c r="AD51" s="452">
        <v>0</v>
      </c>
      <c r="AE51" s="452">
        <v>0</v>
      </c>
      <c r="AF51" s="452">
        <v>0</v>
      </c>
      <c r="AG51" s="452">
        <v>29372.42</v>
      </c>
      <c r="AH51" s="452">
        <v>29372.42</v>
      </c>
      <c r="AI51" s="452">
        <v>0</v>
      </c>
    </row>
    <row r="52" spans="1:35" outlineLevel="1" x14ac:dyDescent="0.25">
      <c r="A52" s="447" t="s">
        <v>995</v>
      </c>
      <c r="B52" s="447" t="s">
        <v>996</v>
      </c>
      <c r="C52" s="447" t="s">
        <v>879</v>
      </c>
      <c r="D52" s="447" t="s">
        <v>880</v>
      </c>
      <c r="E52" s="447" t="s">
        <v>684</v>
      </c>
      <c r="F52" s="447" t="s">
        <v>685</v>
      </c>
      <c r="G52" s="447" t="s">
        <v>881</v>
      </c>
      <c r="H52" s="447" t="s">
        <v>686</v>
      </c>
      <c r="I52" s="447" t="s">
        <v>882</v>
      </c>
      <c r="J52" s="447" t="s">
        <v>883</v>
      </c>
      <c r="K52" s="448">
        <v>41124.653900462959</v>
      </c>
      <c r="L52" s="449"/>
      <c r="M52" s="449"/>
      <c r="N52" s="449"/>
      <c r="O52" s="449"/>
      <c r="P52" s="449"/>
      <c r="Q52" s="447" t="s">
        <v>884</v>
      </c>
      <c r="R52" s="448">
        <v>40840.484594907408</v>
      </c>
      <c r="S52" s="448">
        <v>40849</v>
      </c>
      <c r="T52" s="450">
        <v>0</v>
      </c>
      <c r="U52" s="451">
        <v>59000</v>
      </c>
      <c r="V52" s="447" t="s">
        <v>885</v>
      </c>
      <c r="W52" s="448">
        <v>40603</v>
      </c>
      <c r="X52" s="448">
        <v>40998</v>
      </c>
      <c r="Y52" s="447" t="s">
        <v>886</v>
      </c>
      <c r="Z52" s="447" t="s">
        <v>886</v>
      </c>
      <c r="AA52" s="447" t="s">
        <v>886</v>
      </c>
      <c r="AB52" s="452">
        <v>0</v>
      </c>
      <c r="AC52" s="452">
        <v>0</v>
      </c>
      <c r="AD52" s="452">
        <v>0</v>
      </c>
      <c r="AE52" s="452">
        <v>0</v>
      </c>
      <c r="AF52" s="452">
        <v>0</v>
      </c>
      <c r="AG52" s="452">
        <v>41993.599999999999</v>
      </c>
      <c r="AH52" s="452">
        <v>41993.599999999999</v>
      </c>
      <c r="AI52" s="452">
        <v>0</v>
      </c>
    </row>
    <row r="53" spans="1:35" outlineLevel="1" x14ac:dyDescent="0.25">
      <c r="A53" s="447" t="s">
        <v>997</v>
      </c>
      <c r="B53" s="447" t="s">
        <v>998</v>
      </c>
      <c r="C53" s="447" t="s">
        <v>879</v>
      </c>
      <c r="D53" s="447" t="s">
        <v>880</v>
      </c>
      <c r="E53" s="447" t="s">
        <v>684</v>
      </c>
      <c r="F53" s="447" t="s">
        <v>685</v>
      </c>
      <c r="G53" s="447" t="s">
        <v>881</v>
      </c>
      <c r="H53" s="447" t="s">
        <v>686</v>
      </c>
      <c r="I53" s="447" t="s">
        <v>882</v>
      </c>
      <c r="J53" s="447" t="s">
        <v>883</v>
      </c>
      <c r="K53" s="448">
        <v>41141.612025462964</v>
      </c>
      <c r="L53" s="449"/>
      <c r="M53" s="449"/>
      <c r="N53" s="449"/>
      <c r="O53" s="449"/>
      <c r="P53" s="449"/>
      <c r="Q53" s="447" t="s">
        <v>884</v>
      </c>
      <c r="R53" s="448">
        <v>41089.671226851853</v>
      </c>
      <c r="S53" s="448">
        <v>40807</v>
      </c>
      <c r="T53" s="450">
        <v>0</v>
      </c>
      <c r="U53" s="451">
        <v>36000</v>
      </c>
      <c r="V53" s="447" t="s">
        <v>885</v>
      </c>
      <c r="W53" s="448">
        <v>40634</v>
      </c>
      <c r="X53" s="448">
        <v>41394</v>
      </c>
      <c r="Y53" s="447" t="s">
        <v>886</v>
      </c>
      <c r="Z53" s="447" t="s">
        <v>886</v>
      </c>
      <c r="AA53" s="447" t="s">
        <v>886</v>
      </c>
      <c r="AB53" s="452">
        <v>0</v>
      </c>
      <c r="AC53" s="452">
        <v>0</v>
      </c>
      <c r="AD53" s="452">
        <v>0</v>
      </c>
      <c r="AE53" s="452">
        <v>0</v>
      </c>
      <c r="AF53" s="452">
        <v>0</v>
      </c>
      <c r="AG53" s="452">
        <v>10187.64</v>
      </c>
      <c r="AH53" s="452">
        <v>10187.64</v>
      </c>
      <c r="AI53" s="452">
        <v>0</v>
      </c>
    </row>
    <row r="54" spans="1:35" outlineLevel="1" x14ac:dyDescent="0.25">
      <c r="A54" s="441" t="s">
        <v>999</v>
      </c>
      <c r="B54" s="441" t="s">
        <v>1000</v>
      </c>
      <c r="C54" s="441" t="s">
        <v>879</v>
      </c>
      <c r="D54" s="441" t="s">
        <v>880</v>
      </c>
      <c r="E54" s="441" t="s">
        <v>684</v>
      </c>
      <c r="F54" s="441" t="s">
        <v>685</v>
      </c>
      <c r="G54" s="441" t="s">
        <v>881</v>
      </c>
      <c r="H54" s="441" t="s">
        <v>686</v>
      </c>
      <c r="I54" s="441" t="s">
        <v>955</v>
      </c>
      <c r="J54" s="441" t="s">
        <v>923</v>
      </c>
      <c r="K54" s="442">
        <v>41394</v>
      </c>
      <c r="L54" s="443"/>
      <c r="M54" s="443"/>
      <c r="N54" s="443"/>
      <c r="O54" s="443"/>
      <c r="P54" s="443"/>
      <c r="Q54" s="441" t="s">
        <v>884</v>
      </c>
      <c r="R54" s="442">
        <v>41394.400520833333</v>
      </c>
      <c r="S54" s="442">
        <v>41261</v>
      </c>
      <c r="T54" s="444">
        <v>0</v>
      </c>
      <c r="U54" s="445">
        <v>455000</v>
      </c>
      <c r="V54" s="441" t="s">
        <v>885</v>
      </c>
      <c r="W54" s="442">
        <v>40725</v>
      </c>
      <c r="X54" s="442">
        <v>45838</v>
      </c>
      <c r="Y54" s="441" t="s">
        <v>886</v>
      </c>
      <c r="Z54" s="441" t="s">
        <v>886</v>
      </c>
      <c r="AA54" s="441" t="s">
        <v>886</v>
      </c>
      <c r="AB54" s="446">
        <v>0</v>
      </c>
      <c r="AC54" s="446">
        <v>0</v>
      </c>
      <c r="AD54" s="446">
        <v>0</v>
      </c>
      <c r="AE54" s="446">
        <v>0</v>
      </c>
      <c r="AF54" s="446">
        <v>0</v>
      </c>
      <c r="AG54" s="446">
        <v>1041672.91</v>
      </c>
      <c r="AH54" s="446">
        <v>1041672.91</v>
      </c>
      <c r="AI54" s="446">
        <v>0</v>
      </c>
    </row>
    <row r="55" spans="1:35" outlineLevel="1" x14ac:dyDescent="0.25">
      <c r="A55" s="447" t="s">
        <v>1001</v>
      </c>
      <c r="B55" s="447" t="s">
        <v>1002</v>
      </c>
      <c r="C55" s="447" t="s">
        <v>879</v>
      </c>
      <c r="D55" s="447" t="s">
        <v>880</v>
      </c>
      <c r="E55" s="447" t="s">
        <v>684</v>
      </c>
      <c r="F55" s="447" t="s">
        <v>685</v>
      </c>
      <c r="G55" s="447" t="s">
        <v>881</v>
      </c>
      <c r="H55" s="447" t="s">
        <v>686</v>
      </c>
      <c r="I55" s="447" t="s">
        <v>1003</v>
      </c>
      <c r="J55" s="447" t="s">
        <v>1004</v>
      </c>
      <c r="K55" s="448">
        <v>41460.472881944443</v>
      </c>
      <c r="L55" s="449"/>
      <c r="M55" s="449"/>
      <c r="N55" s="449"/>
      <c r="O55" s="449"/>
      <c r="P55" s="449"/>
      <c r="Q55" s="447" t="s">
        <v>884</v>
      </c>
      <c r="R55" s="448">
        <v>41453.583113425928</v>
      </c>
      <c r="S55" s="448">
        <v>41383</v>
      </c>
      <c r="T55" s="450">
        <v>0</v>
      </c>
      <c r="U55" s="451">
        <v>230000</v>
      </c>
      <c r="V55" s="447" t="s">
        <v>885</v>
      </c>
      <c r="W55" s="448">
        <v>40725</v>
      </c>
      <c r="X55" s="448">
        <v>45838</v>
      </c>
      <c r="Y55" s="447" t="s">
        <v>886</v>
      </c>
      <c r="Z55" s="447" t="s">
        <v>886</v>
      </c>
      <c r="AA55" s="447" t="s">
        <v>886</v>
      </c>
      <c r="AB55" s="452">
        <v>0</v>
      </c>
      <c r="AC55" s="452">
        <v>0</v>
      </c>
      <c r="AD55" s="452">
        <v>0</v>
      </c>
      <c r="AE55" s="452">
        <v>0</v>
      </c>
      <c r="AF55" s="452">
        <v>0</v>
      </c>
      <c r="AG55" s="452">
        <v>99028.78</v>
      </c>
      <c r="AH55" s="452">
        <v>99028.78</v>
      </c>
      <c r="AI55" s="452">
        <v>0</v>
      </c>
    </row>
    <row r="56" spans="1:35" outlineLevel="1" x14ac:dyDescent="0.25">
      <c r="A56" s="447" t="s">
        <v>1005</v>
      </c>
      <c r="B56" s="447" t="s">
        <v>1006</v>
      </c>
      <c r="C56" s="447" t="s">
        <v>879</v>
      </c>
      <c r="D56" s="447" t="s">
        <v>880</v>
      </c>
      <c r="E56" s="447" t="s">
        <v>684</v>
      </c>
      <c r="F56" s="447" t="s">
        <v>685</v>
      </c>
      <c r="G56" s="447" t="s">
        <v>881</v>
      </c>
      <c r="H56" s="447" t="s">
        <v>686</v>
      </c>
      <c r="I56" s="447" t="s">
        <v>943</v>
      </c>
      <c r="J56" s="447" t="s">
        <v>883</v>
      </c>
      <c r="K56" s="448">
        <v>41297</v>
      </c>
      <c r="L56" s="449"/>
      <c r="M56" s="449"/>
      <c r="N56" s="449"/>
      <c r="O56" s="449"/>
      <c r="P56" s="449"/>
      <c r="Q56" s="447" t="s">
        <v>884</v>
      </c>
      <c r="R56" s="448">
        <v>41297.519618055558</v>
      </c>
      <c r="S56" s="448">
        <v>41110</v>
      </c>
      <c r="T56" s="450">
        <v>0</v>
      </c>
      <c r="U56" s="451">
        <v>44150</v>
      </c>
      <c r="V56" s="447" t="s">
        <v>885</v>
      </c>
      <c r="W56" s="448">
        <v>40695</v>
      </c>
      <c r="X56" s="448">
        <v>45838</v>
      </c>
      <c r="Y56" s="447" t="s">
        <v>886</v>
      </c>
      <c r="Z56" s="447" t="s">
        <v>886</v>
      </c>
      <c r="AA56" s="447" t="s">
        <v>886</v>
      </c>
      <c r="AB56" s="452">
        <v>0</v>
      </c>
      <c r="AC56" s="452">
        <v>0</v>
      </c>
      <c r="AD56" s="452">
        <v>0</v>
      </c>
      <c r="AE56" s="452">
        <v>0</v>
      </c>
      <c r="AF56" s="452">
        <v>0</v>
      </c>
      <c r="AG56" s="452">
        <v>41877.29</v>
      </c>
      <c r="AH56" s="452">
        <v>41877.29</v>
      </c>
      <c r="AI56" s="452">
        <v>0</v>
      </c>
    </row>
    <row r="57" spans="1:35" outlineLevel="1" x14ac:dyDescent="0.25">
      <c r="A57" s="441" t="s">
        <v>1007</v>
      </c>
      <c r="B57" s="441" t="s">
        <v>1008</v>
      </c>
      <c r="C57" s="441" t="s">
        <v>879</v>
      </c>
      <c r="D57" s="441" t="s">
        <v>880</v>
      </c>
      <c r="E57" s="441" t="s">
        <v>684</v>
      </c>
      <c r="F57" s="441" t="s">
        <v>685</v>
      </c>
      <c r="G57" s="441" t="s">
        <v>881</v>
      </c>
      <c r="H57" s="441" t="s">
        <v>686</v>
      </c>
      <c r="I57" s="441" t="s">
        <v>943</v>
      </c>
      <c r="J57" s="441" t="s">
        <v>883</v>
      </c>
      <c r="K57" s="442">
        <v>41297</v>
      </c>
      <c r="L57" s="443"/>
      <c r="M57" s="443"/>
      <c r="N57" s="443"/>
      <c r="O57" s="443"/>
      <c r="P57" s="443"/>
      <c r="Q57" s="441" t="s">
        <v>884</v>
      </c>
      <c r="R57" s="442">
        <v>41297.52207175926</v>
      </c>
      <c r="S57" s="442">
        <v>41143</v>
      </c>
      <c r="T57" s="444">
        <v>0</v>
      </c>
      <c r="U57" s="445">
        <v>41650</v>
      </c>
      <c r="V57" s="441" t="s">
        <v>885</v>
      </c>
      <c r="W57" s="442">
        <v>40725</v>
      </c>
      <c r="X57" s="442">
        <v>45833</v>
      </c>
      <c r="Y57" s="441" t="s">
        <v>886</v>
      </c>
      <c r="Z57" s="441" t="s">
        <v>886</v>
      </c>
      <c r="AA57" s="441" t="s">
        <v>886</v>
      </c>
      <c r="AB57" s="446">
        <v>0</v>
      </c>
      <c r="AC57" s="446">
        <v>0</v>
      </c>
      <c r="AD57" s="446">
        <v>0</v>
      </c>
      <c r="AE57" s="446">
        <v>0</v>
      </c>
      <c r="AF57" s="446">
        <v>0</v>
      </c>
      <c r="AG57" s="446">
        <v>39316.239999999998</v>
      </c>
      <c r="AH57" s="446">
        <v>39316.239999999998</v>
      </c>
      <c r="AI57" s="446">
        <v>0</v>
      </c>
    </row>
    <row r="58" spans="1:35" outlineLevel="1" x14ac:dyDescent="0.25">
      <c r="A58" s="447" t="s">
        <v>1009</v>
      </c>
      <c r="B58" s="447" t="s">
        <v>1010</v>
      </c>
      <c r="C58" s="447" t="s">
        <v>879</v>
      </c>
      <c r="D58" s="447" t="s">
        <v>880</v>
      </c>
      <c r="E58" s="447" t="s">
        <v>684</v>
      </c>
      <c r="F58" s="447" t="s">
        <v>685</v>
      </c>
      <c r="G58" s="447" t="s">
        <v>881</v>
      </c>
      <c r="H58" s="447" t="s">
        <v>1011</v>
      </c>
      <c r="I58" s="447" t="s">
        <v>882</v>
      </c>
      <c r="J58" s="447" t="s">
        <v>883</v>
      </c>
      <c r="K58" s="448">
        <v>41451</v>
      </c>
      <c r="L58" s="449"/>
      <c r="M58" s="449"/>
      <c r="N58" s="449"/>
      <c r="O58" s="449"/>
      <c r="P58" s="449"/>
      <c r="Q58" s="447" t="s">
        <v>884</v>
      </c>
      <c r="R58" s="448">
        <v>41451.581967592596</v>
      </c>
      <c r="S58" s="448">
        <v>41453</v>
      </c>
      <c r="T58" s="450">
        <v>0</v>
      </c>
      <c r="U58" s="451">
        <v>35000</v>
      </c>
      <c r="V58" s="447" t="s">
        <v>885</v>
      </c>
      <c r="W58" s="448">
        <v>40725</v>
      </c>
      <c r="X58" s="448">
        <v>45838</v>
      </c>
      <c r="Y58" s="447" t="s">
        <v>886</v>
      </c>
      <c r="Z58" s="447" t="s">
        <v>886</v>
      </c>
      <c r="AA58" s="447" t="s">
        <v>886</v>
      </c>
      <c r="AB58" s="452">
        <v>0</v>
      </c>
      <c r="AC58" s="452">
        <v>0</v>
      </c>
      <c r="AD58" s="452">
        <v>0</v>
      </c>
      <c r="AE58" s="452">
        <v>0</v>
      </c>
      <c r="AF58" s="452">
        <v>0</v>
      </c>
      <c r="AG58" s="452">
        <v>41195.51</v>
      </c>
      <c r="AH58" s="452">
        <v>41195.51</v>
      </c>
      <c r="AI58" s="452">
        <v>0</v>
      </c>
    </row>
    <row r="59" spans="1:35" outlineLevel="1" x14ac:dyDescent="0.25">
      <c r="A59" s="441" t="s">
        <v>1012</v>
      </c>
      <c r="B59" s="441" t="s">
        <v>1013</v>
      </c>
      <c r="C59" s="441" t="s">
        <v>879</v>
      </c>
      <c r="D59" s="441" t="s">
        <v>880</v>
      </c>
      <c r="E59" s="441" t="s">
        <v>684</v>
      </c>
      <c r="F59" s="441" t="s">
        <v>685</v>
      </c>
      <c r="G59" s="441" t="s">
        <v>881</v>
      </c>
      <c r="H59" s="441" t="s">
        <v>686</v>
      </c>
      <c r="I59" s="441" t="s">
        <v>1014</v>
      </c>
      <c r="J59" s="441" t="s">
        <v>883</v>
      </c>
      <c r="K59" s="442">
        <v>41102.493009259262</v>
      </c>
      <c r="L59" s="443"/>
      <c r="M59" s="443"/>
      <c r="N59" s="443"/>
      <c r="O59" s="443"/>
      <c r="P59" s="443"/>
      <c r="Q59" s="441" t="s">
        <v>884</v>
      </c>
      <c r="R59" s="443"/>
      <c r="S59" s="443"/>
      <c r="T59" s="444">
        <v>0</v>
      </c>
      <c r="U59" s="445">
        <v>343263</v>
      </c>
      <c r="V59" s="441" t="s">
        <v>885</v>
      </c>
      <c r="W59" s="442">
        <v>40725</v>
      </c>
      <c r="X59" s="442">
        <v>41090</v>
      </c>
      <c r="Y59" s="441" t="s">
        <v>901</v>
      </c>
      <c r="Z59" s="441" t="s">
        <v>901</v>
      </c>
      <c r="AA59" s="441" t="s">
        <v>886</v>
      </c>
      <c r="AB59" s="446">
        <v>0</v>
      </c>
      <c r="AC59" s="446">
        <v>0</v>
      </c>
      <c r="AD59" s="446">
        <v>0</v>
      </c>
      <c r="AE59" s="446">
        <v>0</v>
      </c>
      <c r="AF59" s="446">
        <v>0</v>
      </c>
      <c r="AG59" s="446">
        <v>0</v>
      </c>
      <c r="AH59" s="446">
        <v>0</v>
      </c>
      <c r="AI59" s="446">
        <v>0</v>
      </c>
    </row>
    <row r="60" spans="1:35" outlineLevel="1" x14ac:dyDescent="0.25">
      <c r="A60" s="447" t="s">
        <v>1015</v>
      </c>
      <c r="B60" s="447" t="s">
        <v>1016</v>
      </c>
      <c r="C60" s="447" t="s">
        <v>879</v>
      </c>
      <c r="D60" s="447" t="s">
        <v>880</v>
      </c>
      <c r="E60" s="447" t="s">
        <v>684</v>
      </c>
      <c r="F60" s="447" t="s">
        <v>685</v>
      </c>
      <c r="G60" s="447" t="s">
        <v>881</v>
      </c>
      <c r="H60" s="447" t="s">
        <v>686</v>
      </c>
      <c r="I60" s="447" t="s">
        <v>1014</v>
      </c>
      <c r="J60" s="447" t="s">
        <v>883</v>
      </c>
      <c r="K60" s="448">
        <v>40842.625277777777</v>
      </c>
      <c r="L60" s="449"/>
      <c r="M60" s="449"/>
      <c r="N60" s="449"/>
      <c r="O60" s="449"/>
      <c r="P60" s="449"/>
      <c r="Q60" s="447" t="s">
        <v>884</v>
      </c>
      <c r="R60" s="449"/>
      <c r="S60" s="449"/>
      <c r="T60" s="450">
        <v>0</v>
      </c>
      <c r="U60" s="451">
        <v>200000</v>
      </c>
      <c r="V60" s="447" t="s">
        <v>885</v>
      </c>
      <c r="W60" s="448">
        <v>40725</v>
      </c>
      <c r="X60" s="448">
        <v>41090</v>
      </c>
      <c r="Y60" s="447" t="s">
        <v>901</v>
      </c>
      <c r="Z60" s="447" t="s">
        <v>901</v>
      </c>
      <c r="AA60" s="447" t="s">
        <v>886</v>
      </c>
      <c r="AB60" s="452">
        <v>0</v>
      </c>
      <c r="AC60" s="452">
        <v>0</v>
      </c>
      <c r="AD60" s="452">
        <v>0</v>
      </c>
      <c r="AE60" s="452">
        <v>0</v>
      </c>
      <c r="AF60" s="452">
        <v>0</v>
      </c>
      <c r="AG60" s="452">
        <v>0</v>
      </c>
      <c r="AH60" s="452">
        <v>0</v>
      </c>
      <c r="AI60" s="452">
        <v>0</v>
      </c>
    </row>
    <row r="61" spans="1:35" outlineLevel="1" x14ac:dyDescent="0.25">
      <c r="A61" s="441" t="s">
        <v>1017</v>
      </c>
      <c r="B61" s="441" t="s">
        <v>1018</v>
      </c>
      <c r="C61" s="441" t="s">
        <v>879</v>
      </c>
      <c r="D61" s="441" t="s">
        <v>880</v>
      </c>
      <c r="E61" s="441" t="s">
        <v>684</v>
      </c>
      <c r="F61" s="441" t="s">
        <v>685</v>
      </c>
      <c r="G61" s="441" t="s">
        <v>881</v>
      </c>
      <c r="H61" s="441" t="s">
        <v>686</v>
      </c>
      <c r="I61" s="441" t="s">
        <v>1014</v>
      </c>
      <c r="J61" s="441" t="s">
        <v>883</v>
      </c>
      <c r="K61" s="442">
        <v>41703.685787037037</v>
      </c>
      <c r="L61" s="443"/>
      <c r="M61" s="443"/>
      <c r="N61" s="443"/>
      <c r="O61" s="443"/>
      <c r="P61" s="443"/>
      <c r="Q61" s="441" t="s">
        <v>884</v>
      </c>
      <c r="R61" s="443"/>
      <c r="S61" s="442">
        <v>41698</v>
      </c>
      <c r="T61" s="444">
        <v>0</v>
      </c>
      <c r="U61" s="445">
        <v>75000</v>
      </c>
      <c r="V61" s="441" t="s">
        <v>885</v>
      </c>
      <c r="W61" s="442">
        <v>40725</v>
      </c>
      <c r="X61" s="442">
        <v>41820</v>
      </c>
      <c r="Y61" s="441" t="s">
        <v>901</v>
      </c>
      <c r="Z61" s="441" t="s">
        <v>886</v>
      </c>
      <c r="AA61" s="441" t="s">
        <v>886</v>
      </c>
      <c r="AB61" s="446">
        <v>0</v>
      </c>
      <c r="AC61" s="446">
        <v>0</v>
      </c>
      <c r="AD61" s="446">
        <v>0</v>
      </c>
      <c r="AE61" s="446">
        <v>0</v>
      </c>
      <c r="AF61" s="446">
        <v>0</v>
      </c>
      <c r="AG61" s="446">
        <v>0</v>
      </c>
      <c r="AH61" s="446">
        <v>0</v>
      </c>
      <c r="AI61" s="446">
        <v>0</v>
      </c>
    </row>
    <row r="62" spans="1:35" outlineLevel="1" x14ac:dyDescent="0.25">
      <c r="A62" s="447" t="s">
        <v>1019</v>
      </c>
      <c r="B62" s="447" t="s">
        <v>1020</v>
      </c>
      <c r="C62" s="447" t="s">
        <v>879</v>
      </c>
      <c r="D62" s="447" t="s">
        <v>880</v>
      </c>
      <c r="E62" s="447" t="s">
        <v>684</v>
      </c>
      <c r="F62" s="447" t="s">
        <v>685</v>
      </c>
      <c r="G62" s="447" t="s">
        <v>881</v>
      </c>
      <c r="H62" s="447" t="s">
        <v>686</v>
      </c>
      <c r="I62" s="447" t="s">
        <v>1014</v>
      </c>
      <c r="J62" s="447" t="s">
        <v>883</v>
      </c>
      <c r="K62" s="448">
        <v>41102.494421296295</v>
      </c>
      <c r="L62" s="449"/>
      <c r="M62" s="449"/>
      <c r="N62" s="449"/>
      <c r="O62" s="449"/>
      <c r="P62" s="449"/>
      <c r="Q62" s="447" t="s">
        <v>884</v>
      </c>
      <c r="R62" s="449"/>
      <c r="S62" s="449"/>
      <c r="T62" s="450">
        <v>0</v>
      </c>
      <c r="U62" s="451">
        <v>25000</v>
      </c>
      <c r="V62" s="447" t="s">
        <v>885</v>
      </c>
      <c r="W62" s="448">
        <v>40725</v>
      </c>
      <c r="X62" s="448">
        <v>41090</v>
      </c>
      <c r="Y62" s="447" t="s">
        <v>901</v>
      </c>
      <c r="Z62" s="447" t="s">
        <v>901</v>
      </c>
      <c r="AA62" s="447" t="s">
        <v>886</v>
      </c>
      <c r="AB62" s="452">
        <v>0</v>
      </c>
      <c r="AC62" s="452">
        <v>0</v>
      </c>
      <c r="AD62" s="452">
        <v>0</v>
      </c>
      <c r="AE62" s="452">
        <v>0</v>
      </c>
      <c r="AF62" s="452">
        <v>0</v>
      </c>
      <c r="AG62" s="452">
        <v>0</v>
      </c>
      <c r="AH62" s="452">
        <v>0</v>
      </c>
      <c r="AI62" s="452">
        <v>0</v>
      </c>
    </row>
    <row r="63" spans="1:35" outlineLevel="1" x14ac:dyDescent="0.25">
      <c r="A63" s="441" t="s">
        <v>1021</v>
      </c>
      <c r="B63" s="441" t="s">
        <v>1022</v>
      </c>
      <c r="C63" s="441" t="s">
        <v>879</v>
      </c>
      <c r="D63" s="441" t="s">
        <v>880</v>
      </c>
      <c r="E63" s="441" t="s">
        <v>684</v>
      </c>
      <c r="F63" s="441" t="s">
        <v>685</v>
      </c>
      <c r="G63" s="441" t="s">
        <v>881</v>
      </c>
      <c r="H63" s="441" t="s">
        <v>686</v>
      </c>
      <c r="I63" s="441" t="s">
        <v>1014</v>
      </c>
      <c r="J63" s="441" t="s">
        <v>883</v>
      </c>
      <c r="K63" s="442">
        <v>41102.495000000003</v>
      </c>
      <c r="L63" s="443"/>
      <c r="M63" s="443"/>
      <c r="N63" s="443"/>
      <c r="O63" s="443"/>
      <c r="P63" s="443"/>
      <c r="Q63" s="441" t="s">
        <v>884</v>
      </c>
      <c r="R63" s="443"/>
      <c r="S63" s="443"/>
      <c r="T63" s="444">
        <v>0</v>
      </c>
      <c r="U63" s="445">
        <v>25000</v>
      </c>
      <c r="V63" s="441" t="s">
        <v>885</v>
      </c>
      <c r="W63" s="442">
        <v>40725</v>
      </c>
      <c r="X63" s="442">
        <v>41090</v>
      </c>
      <c r="Y63" s="441" t="s">
        <v>901</v>
      </c>
      <c r="Z63" s="441" t="s">
        <v>901</v>
      </c>
      <c r="AA63" s="441" t="s">
        <v>886</v>
      </c>
      <c r="AB63" s="446">
        <v>0</v>
      </c>
      <c r="AC63" s="446">
        <v>0</v>
      </c>
      <c r="AD63" s="446">
        <v>0</v>
      </c>
      <c r="AE63" s="446">
        <v>0</v>
      </c>
      <c r="AF63" s="446">
        <v>0</v>
      </c>
      <c r="AG63" s="446">
        <v>0</v>
      </c>
      <c r="AH63" s="446">
        <v>0</v>
      </c>
      <c r="AI63" s="446">
        <v>0</v>
      </c>
    </row>
    <row r="64" spans="1:35" outlineLevel="1" x14ac:dyDescent="0.25">
      <c r="A64" s="447" t="s">
        <v>1023</v>
      </c>
      <c r="B64" s="447" t="s">
        <v>1024</v>
      </c>
      <c r="C64" s="447" t="s">
        <v>879</v>
      </c>
      <c r="D64" s="447" t="s">
        <v>880</v>
      </c>
      <c r="E64" s="447" t="s">
        <v>684</v>
      </c>
      <c r="F64" s="447" t="s">
        <v>685</v>
      </c>
      <c r="G64" s="447" t="s">
        <v>881</v>
      </c>
      <c r="H64" s="447" t="s">
        <v>686</v>
      </c>
      <c r="I64" s="447" t="s">
        <v>1014</v>
      </c>
      <c r="J64" s="447" t="s">
        <v>883</v>
      </c>
      <c r="K64" s="448">
        <v>40868.401574074072</v>
      </c>
      <c r="L64" s="449"/>
      <c r="M64" s="449"/>
      <c r="N64" s="449"/>
      <c r="O64" s="449"/>
      <c r="P64" s="449"/>
      <c r="Q64" s="447" t="s">
        <v>884</v>
      </c>
      <c r="R64" s="449"/>
      <c r="S64" s="449"/>
      <c r="T64" s="450">
        <v>0</v>
      </c>
      <c r="U64" s="451">
        <v>55000</v>
      </c>
      <c r="V64" s="447" t="s">
        <v>885</v>
      </c>
      <c r="W64" s="448">
        <v>40725</v>
      </c>
      <c r="X64" s="448">
        <v>41090</v>
      </c>
      <c r="Y64" s="447" t="s">
        <v>901</v>
      </c>
      <c r="Z64" s="447" t="s">
        <v>901</v>
      </c>
      <c r="AA64" s="447" t="s">
        <v>886</v>
      </c>
      <c r="AB64" s="452">
        <v>0</v>
      </c>
      <c r="AC64" s="452">
        <v>0</v>
      </c>
      <c r="AD64" s="452">
        <v>0</v>
      </c>
      <c r="AE64" s="452">
        <v>0</v>
      </c>
      <c r="AF64" s="452">
        <v>0</v>
      </c>
      <c r="AG64" s="452">
        <v>0</v>
      </c>
      <c r="AH64" s="452">
        <v>0</v>
      </c>
      <c r="AI64" s="452">
        <v>0</v>
      </c>
    </row>
    <row r="65" spans="1:35" outlineLevel="1" x14ac:dyDescent="0.25">
      <c r="A65" s="441" t="s">
        <v>1025</v>
      </c>
      <c r="B65" s="441" t="s">
        <v>1026</v>
      </c>
      <c r="C65" s="441" t="s">
        <v>879</v>
      </c>
      <c r="D65" s="441" t="s">
        <v>880</v>
      </c>
      <c r="E65" s="441" t="s">
        <v>684</v>
      </c>
      <c r="F65" s="441" t="s">
        <v>685</v>
      </c>
      <c r="G65" s="441" t="s">
        <v>881</v>
      </c>
      <c r="H65" s="441" t="s">
        <v>686</v>
      </c>
      <c r="I65" s="441" t="s">
        <v>1014</v>
      </c>
      <c r="J65" s="441" t="s">
        <v>883</v>
      </c>
      <c r="K65" s="442">
        <v>40819.654953703706</v>
      </c>
      <c r="L65" s="443"/>
      <c r="M65" s="443"/>
      <c r="N65" s="443"/>
      <c r="O65" s="443"/>
      <c r="P65" s="443"/>
      <c r="Q65" s="441" t="s">
        <v>884</v>
      </c>
      <c r="R65" s="443"/>
      <c r="S65" s="443"/>
      <c r="T65" s="444">
        <v>0</v>
      </c>
      <c r="U65" s="445">
        <v>100000</v>
      </c>
      <c r="V65" s="441" t="s">
        <v>885</v>
      </c>
      <c r="W65" s="442">
        <v>40725</v>
      </c>
      <c r="X65" s="442">
        <v>41090</v>
      </c>
      <c r="Y65" s="441" t="s">
        <v>901</v>
      </c>
      <c r="Z65" s="441" t="s">
        <v>901</v>
      </c>
      <c r="AA65" s="441" t="s">
        <v>886</v>
      </c>
      <c r="AB65" s="446">
        <v>0</v>
      </c>
      <c r="AC65" s="446">
        <v>0</v>
      </c>
      <c r="AD65" s="446">
        <v>0</v>
      </c>
      <c r="AE65" s="446">
        <v>0</v>
      </c>
      <c r="AF65" s="446">
        <v>0</v>
      </c>
      <c r="AG65" s="446">
        <v>0</v>
      </c>
      <c r="AH65" s="446">
        <v>0</v>
      </c>
      <c r="AI65" s="446">
        <v>0</v>
      </c>
    </row>
    <row r="66" spans="1:35" outlineLevel="1" x14ac:dyDescent="0.25">
      <c r="A66" s="447" t="s">
        <v>1027</v>
      </c>
      <c r="B66" s="447" t="s">
        <v>1028</v>
      </c>
      <c r="C66" s="447" t="s">
        <v>879</v>
      </c>
      <c r="D66" s="447" t="s">
        <v>880</v>
      </c>
      <c r="E66" s="447" t="s">
        <v>684</v>
      </c>
      <c r="F66" s="447" t="s">
        <v>685</v>
      </c>
      <c r="G66" s="447" t="s">
        <v>881</v>
      </c>
      <c r="H66" s="447" t="s">
        <v>686</v>
      </c>
      <c r="I66" s="447" t="s">
        <v>882</v>
      </c>
      <c r="J66" s="447" t="s">
        <v>883</v>
      </c>
      <c r="K66" s="448">
        <v>41394</v>
      </c>
      <c r="L66" s="449"/>
      <c r="M66" s="449"/>
      <c r="N66" s="449"/>
      <c r="O66" s="449"/>
      <c r="P66" s="449"/>
      <c r="Q66" s="447" t="s">
        <v>884</v>
      </c>
      <c r="R66" s="448">
        <v>41394.418761574074</v>
      </c>
      <c r="S66" s="448">
        <v>41037</v>
      </c>
      <c r="T66" s="450">
        <v>0</v>
      </c>
      <c r="U66" s="451">
        <v>100000</v>
      </c>
      <c r="V66" s="447" t="s">
        <v>885</v>
      </c>
      <c r="W66" s="448">
        <v>40817</v>
      </c>
      <c r="X66" s="448">
        <v>45838</v>
      </c>
      <c r="Y66" s="447" t="s">
        <v>886</v>
      </c>
      <c r="Z66" s="447" t="s">
        <v>886</v>
      </c>
      <c r="AA66" s="447" t="s">
        <v>886</v>
      </c>
      <c r="AB66" s="452">
        <v>0</v>
      </c>
      <c r="AC66" s="452">
        <v>0</v>
      </c>
      <c r="AD66" s="452">
        <v>0</v>
      </c>
      <c r="AE66" s="452">
        <v>0</v>
      </c>
      <c r="AF66" s="452">
        <v>0</v>
      </c>
      <c r="AG66" s="452">
        <v>88923.06</v>
      </c>
      <c r="AH66" s="452">
        <v>88923.06</v>
      </c>
      <c r="AI66" s="452">
        <v>0</v>
      </c>
    </row>
    <row r="67" spans="1:35" outlineLevel="1" x14ac:dyDescent="0.25">
      <c r="A67" s="441" t="s">
        <v>1029</v>
      </c>
      <c r="B67" s="441" t="s">
        <v>1030</v>
      </c>
      <c r="C67" s="441" t="s">
        <v>879</v>
      </c>
      <c r="D67" s="441" t="s">
        <v>880</v>
      </c>
      <c r="E67" s="441" t="s">
        <v>684</v>
      </c>
      <c r="F67" s="441" t="s">
        <v>685</v>
      </c>
      <c r="G67" s="441" t="s">
        <v>881</v>
      </c>
      <c r="H67" s="441" t="s">
        <v>686</v>
      </c>
      <c r="I67" s="441" t="s">
        <v>1031</v>
      </c>
      <c r="J67" s="441" t="s">
        <v>883</v>
      </c>
      <c r="K67" s="442">
        <v>41394</v>
      </c>
      <c r="L67" s="443"/>
      <c r="M67" s="443"/>
      <c r="N67" s="443"/>
      <c r="O67" s="443"/>
      <c r="P67" s="443"/>
      <c r="Q67" s="441" t="s">
        <v>884</v>
      </c>
      <c r="R67" s="442">
        <v>41394.443599537037</v>
      </c>
      <c r="S67" s="442">
        <v>41143</v>
      </c>
      <c r="T67" s="444">
        <v>0</v>
      </c>
      <c r="U67" s="445">
        <v>22937</v>
      </c>
      <c r="V67" s="441" t="s">
        <v>885</v>
      </c>
      <c r="W67" s="442">
        <v>40817</v>
      </c>
      <c r="X67" s="442">
        <v>45838</v>
      </c>
      <c r="Y67" s="441" t="s">
        <v>886</v>
      </c>
      <c r="Z67" s="441" t="s">
        <v>886</v>
      </c>
      <c r="AA67" s="441" t="s">
        <v>886</v>
      </c>
      <c r="AB67" s="446">
        <v>0</v>
      </c>
      <c r="AC67" s="446">
        <v>0</v>
      </c>
      <c r="AD67" s="446">
        <v>0</v>
      </c>
      <c r="AE67" s="446">
        <v>0</v>
      </c>
      <c r="AF67" s="446">
        <v>0</v>
      </c>
      <c r="AG67" s="446">
        <v>13583.75</v>
      </c>
      <c r="AH67" s="446">
        <v>13583.75</v>
      </c>
      <c r="AI67" s="446">
        <v>0</v>
      </c>
    </row>
    <row r="68" spans="1:35" outlineLevel="1" x14ac:dyDescent="0.25">
      <c r="A68" s="441" t="s">
        <v>1032</v>
      </c>
      <c r="B68" s="441" t="s">
        <v>1033</v>
      </c>
      <c r="C68" s="441" t="s">
        <v>879</v>
      </c>
      <c r="D68" s="441" t="s">
        <v>880</v>
      </c>
      <c r="E68" s="441" t="s">
        <v>684</v>
      </c>
      <c r="F68" s="441" t="s">
        <v>685</v>
      </c>
      <c r="G68" s="441" t="s">
        <v>881</v>
      </c>
      <c r="H68" s="441" t="s">
        <v>686</v>
      </c>
      <c r="I68" s="441" t="s">
        <v>1031</v>
      </c>
      <c r="J68" s="441" t="s">
        <v>883</v>
      </c>
      <c r="K68" s="442">
        <v>42885</v>
      </c>
      <c r="L68" s="443"/>
      <c r="M68" s="443"/>
      <c r="N68" s="443"/>
      <c r="O68" s="441" t="s">
        <v>801</v>
      </c>
      <c r="P68" s="443"/>
      <c r="Q68" s="441" t="s">
        <v>884</v>
      </c>
      <c r="R68" s="442">
        <v>42852.410995370374</v>
      </c>
      <c r="S68" s="442">
        <v>42846</v>
      </c>
      <c r="T68" s="444">
        <v>0</v>
      </c>
      <c r="U68" s="445">
        <v>32825</v>
      </c>
      <c r="V68" s="441" t="s">
        <v>885</v>
      </c>
      <c r="W68" s="442">
        <v>40848</v>
      </c>
      <c r="X68" s="442">
        <v>42846</v>
      </c>
      <c r="Y68" s="441" t="s">
        <v>886</v>
      </c>
      <c r="Z68" s="441" t="s">
        <v>886</v>
      </c>
      <c r="AA68" s="441" t="s">
        <v>886</v>
      </c>
      <c r="AB68" s="446">
        <v>0</v>
      </c>
      <c r="AC68" s="446">
        <v>0</v>
      </c>
      <c r="AD68" s="446">
        <v>0</v>
      </c>
      <c r="AE68" s="446">
        <v>0</v>
      </c>
      <c r="AF68" s="446">
        <v>0</v>
      </c>
      <c r="AG68" s="446">
        <v>39433.269999999997</v>
      </c>
      <c r="AH68" s="446">
        <v>39433.269999999997</v>
      </c>
      <c r="AI68" s="446">
        <v>0</v>
      </c>
    </row>
    <row r="69" spans="1:35" outlineLevel="1" x14ac:dyDescent="0.25">
      <c r="A69" s="441" t="s">
        <v>1034</v>
      </c>
      <c r="B69" s="441" t="s">
        <v>1035</v>
      </c>
      <c r="C69" s="441" t="s">
        <v>879</v>
      </c>
      <c r="D69" s="441" t="s">
        <v>880</v>
      </c>
      <c r="E69" s="441" t="s">
        <v>684</v>
      </c>
      <c r="F69" s="441" t="s">
        <v>685</v>
      </c>
      <c r="G69" s="441" t="s">
        <v>881</v>
      </c>
      <c r="H69" s="441" t="s">
        <v>686</v>
      </c>
      <c r="I69" s="441" t="s">
        <v>943</v>
      </c>
      <c r="J69" s="441" t="s">
        <v>883</v>
      </c>
      <c r="K69" s="442">
        <v>42286.551817129628</v>
      </c>
      <c r="L69" s="443"/>
      <c r="M69" s="443"/>
      <c r="N69" s="443"/>
      <c r="O69" s="443"/>
      <c r="P69" s="443"/>
      <c r="Q69" s="441" t="s">
        <v>884</v>
      </c>
      <c r="R69" s="442">
        <v>41453.585844907408</v>
      </c>
      <c r="S69" s="442">
        <v>42272</v>
      </c>
      <c r="T69" s="444">
        <v>100</v>
      </c>
      <c r="U69" s="445">
        <v>55000</v>
      </c>
      <c r="V69" s="441" t="s">
        <v>885</v>
      </c>
      <c r="W69" s="442">
        <v>40725</v>
      </c>
      <c r="X69" s="442">
        <v>42277</v>
      </c>
      <c r="Y69" s="441" t="s">
        <v>886</v>
      </c>
      <c r="Z69" s="441" t="s">
        <v>886</v>
      </c>
      <c r="AA69" s="441" t="s">
        <v>886</v>
      </c>
      <c r="AB69" s="446">
        <v>0</v>
      </c>
      <c r="AC69" s="446">
        <v>0</v>
      </c>
      <c r="AD69" s="446">
        <v>0</v>
      </c>
      <c r="AE69" s="446">
        <v>0</v>
      </c>
      <c r="AF69" s="446">
        <v>0</v>
      </c>
      <c r="AG69" s="446">
        <v>58950.19</v>
      </c>
      <c r="AH69" s="446">
        <v>58950.19</v>
      </c>
      <c r="AI69" s="446">
        <v>0</v>
      </c>
    </row>
    <row r="70" spans="1:35" outlineLevel="1" x14ac:dyDescent="0.25">
      <c r="A70" s="447" t="s">
        <v>1036</v>
      </c>
      <c r="B70" s="447" t="s">
        <v>1037</v>
      </c>
      <c r="C70" s="447" t="s">
        <v>879</v>
      </c>
      <c r="D70" s="447" t="s">
        <v>880</v>
      </c>
      <c r="E70" s="447" t="s">
        <v>684</v>
      </c>
      <c r="F70" s="447" t="s">
        <v>685</v>
      </c>
      <c r="G70" s="447" t="s">
        <v>881</v>
      </c>
      <c r="H70" s="447" t="s">
        <v>686</v>
      </c>
      <c r="I70" s="447" t="s">
        <v>1031</v>
      </c>
      <c r="J70" s="447" t="s">
        <v>883</v>
      </c>
      <c r="K70" s="448">
        <v>42174.525891203702</v>
      </c>
      <c r="L70" s="449"/>
      <c r="M70" s="449"/>
      <c r="N70" s="449"/>
      <c r="O70" s="449"/>
      <c r="P70" s="449"/>
      <c r="Q70" s="447" t="s">
        <v>884</v>
      </c>
      <c r="R70" s="448">
        <v>41453.587500000001</v>
      </c>
      <c r="S70" s="448">
        <v>42153</v>
      </c>
      <c r="T70" s="450">
        <v>0</v>
      </c>
      <c r="U70" s="451">
        <v>607500</v>
      </c>
      <c r="V70" s="447" t="s">
        <v>885</v>
      </c>
      <c r="W70" s="448">
        <v>40940</v>
      </c>
      <c r="X70" s="448">
        <v>42185</v>
      </c>
      <c r="Y70" s="447" t="s">
        <v>886</v>
      </c>
      <c r="Z70" s="447" t="s">
        <v>886</v>
      </c>
      <c r="AA70" s="447" t="s">
        <v>886</v>
      </c>
      <c r="AB70" s="452">
        <v>0</v>
      </c>
      <c r="AC70" s="452">
        <v>0</v>
      </c>
      <c r="AD70" s="452">
        <v>0</v>
      </c>
      <c r="AE70" s="452">
        <v>0</v>
      </c>
      <c r="AF70" s="452">
        <v>0</v>
      </c>
      <c r="AG70" s="452">
        <v>503442.84</v>
      </c>
      <c r="AH70" s="452">
        <v>503442.84</v>
      </c>
      <c r="AI70" s="452">
        <v>0</v>
      </c>
    </row>
    <row r="71" spans="1:35" outlineLevel="1" x14ac:dyDescent="0.25">
      <c r="A71" s="441" t="s">
        <v>1038</v>
      </c>
      <c r="B71" s="441" t="s">
        <v>1039</v>
      </c>
      <c r="C71" s="441" t="s">
        <v>879</v>
      </c>
      <c r="D71" s="441" t="s">
        <v>880</v>
      </c>
      <c r="E71" s="441" t="s">
        <v>684</v>
      </c>
      <c r="F71" s="441" t="s">
        <v>685</v>
      </c>
      <c r="G71" s="441" t="s">
        <v>881</v>
      </c>
      <c r="H71" s="441" t="s">
        <v>686</v>
      </c>
      <c r="I71" s="441" t="s">
        <v>943</v>
      </c>
      <c r="J71" s="441" t="s">
        <v>883</v>
      </c>
      <c r="K71" s="442">
        <v>41297</v>
      </c>
      <c r="L71" s="443"/>
      <c r="M71" s="443"/>
      <c r="N71" s="443"/>
      <c r="O71" s="443"/>
      <c r="P71" s="443"/>
      <c r="Q71" s="441" t="s">
        <v>884</v>
      </c>
      <c r="R71" s="442">
        <v>41297.523564814815</v>
      </c>
      <c r="S71" s="442">
        <v>41095</v>
      </c>
      <c r="T71" s="444">
        <v>0</v>
      </c>
      <c r="U71" s="445">
        <v>75000</v>
      </c>
      <c r="V71" s="441" t="s">
        <v>885</v>
      </c>
      <c r="W71" s="442">
        <v>40940</v>
      </c>
      <c r="X71" s="442">
        <v>41121</v>
      </c>
      <c r="Y71" s="441" t="s">
        <v>886</v>
      </c>
      <c r="Z71" s="441" t="s">
        <v>886</v>
      </c>
      <c r="AA71" s="441" t="s">
        <v>886</v>
      </c>
      <c r="AB71" s="446">
        <v>0</v>
      </c>
      <c r="AC71" s="446">
        <v>0</v>
      </c>
      <c r="AD71" s="446">
        <v>0</v>
      </c>
      <c r="AE71" s="446">
        <v>0</v>
      </c>
      <c r="AF71" s="446">
        <v>0</v>
      </c>
      <c r="AG71" s="446">
        <v>75627.81</v>
      </c>
      <c r="AH71" s="446">
        <v>75627.81</v>
      </c>
      <c r="AI71" s="446">
        <v>0</v>
      </c>
    </row>
    <row r="72" spans="1:35" outlineLevel="1" x14ac:dyDescent="0.25">
      <c r="A72" s="441" t="s">
        <v>1040</v>
      </c>
      <c r="B72" s="441" t="s">
        <v>1041</v>
      </c>
      <c r="C72" s="441" t="s">
        <v>879</v>
      </c>
      <c r="D72" s="441" t="s">
        <v>880</v>
      </c>
      <c r="E72" s="441" t="s">
        <v>684</v>
      </c>
      <c r="F72" s="441" t="s">
        <v>685</v>
      </c>
      <c r="G72" s="441" t="s">
        <v>881</v>
      </c>
      <c r="H72" s="441" t="s">
        <v>686</v>
      </c>
      <c r="I72" s="441" t="s">
        <v>882</v>
      </c>
      <c r="J72" s="441" t="s">
        <v>883</v>
      </c>
      <c r="K72" s="442">
        <v>41394</v>
      </c>
      <c r="L72" s="443"/>
      <c r="M72" s="443"/>
      <c r="N72" s="443"/>
      <c r="O72" s="443"/>
      <c r="P72" s="443"/>
      <c r="Q72" s="441" t="s">
        <v>884</v>
      </c>
      <c r="R72" s="442">
        <v>41394.448518518519</v>
      </c>
      <c r="S72" s="442">
        <v>41151</v>
      </c>
      <c r="T72" s="444">
        <v>0</v>
      </c>
      <c r="U72" s="445">
        <v>50000</v>
      </c>
      <c r="V72" s="441" t="s">
        <v>885</v>
      </c>
      <c r="W72" s="442">
        <v>40969</v>
      </c>
      <c r="X72" s="442">
        <v>41639</v>
      </c>
      <c r="Y72" s="441" t="s">
        <v>886</v>
      </c>
      <c r="Z72" s="441" t="s">
        <v>886</v>
      </c>
      <c r="AA72" s="441" t="s">
        <v>886</v>
      </c>
      <c r="AB72" s="446">
        <v>0</v>
      </c>
      <c r="AC72" s="446">
        <v>0</v>
      </c>
      <c r="AD72" s="446">
        <v>0</v>
      </c>
      <c r="AE72" s="446">
        <v>0</v>
      </c>
      <c r="AF72" s="446">
        <v>0</v>
      </c>
      <c r="AG72" s="446">
        <v>55452.32</v>
      </c>
      <c r="AH72" s="446">
        <v>55452.32</v>
      </c>
      <c r="AI72" s="446">
        <v>0</v>
      </c>
    </row>
    <row r="73" spans="1:35" outlineLevel="1" x14ac:dyDescent="0.25">
      <c r="A73" s="447" t="s">
        <v>1042</v>
      </c>
      <c r="B73" s="447" t="s">
        <v>1043</v>
      </c>
      <c r="C73" s="447" t="s">
        <v>879</v>
      </c>
      <c r="D73" s="447" t="s">
        <v>880</v>
      </c>
      <c r="E73" s="447" t="s">
        <v>684</v>
      </c>
      <c r="F73" s="447" t="s">
        <v>685</v>
      </c>
      <c r="G73" s="447" t="s">
        <v>881</v>
      </c>
      <c r="H73" s="447" t="s">
        <v>686</v>
      </c>
      <c r="I73" s="447" t="s">
        <v>1044</v>
      </c>
      <c r="J73" s="447" t="s">
        <v>1045</v>
      </c>
      <c r="K73" s="448">
        <v>41598.542523148149</v>
      </c>
      <c r="L73" s="449"/>
      <c r="M73" s="449"/>
      <c r="N73" s="449"/>
      <c r="O73" s="449"/>
      <c r="P73" s="449"/>
      <c r="Q73" s="447" t="s">
        <v>884</v>
      </c>
      <c r="R73" s="448">
        <v>41585.403923611113</v>
      </c>
      <c r="S73" s="448">
        <v>41572</v>
      </c>
      <c r="T73" s="450">
        <v>0</v>
      </c>
      <c r="U73" s="451">
        <v>50000</v>
      </c>
      <c r="V73" s="447" t="s">
        <v>885</v>
      </c>
      <c r="W73" s="448">
        <v>41091</v>
      </c>
      <c r="X73" s="448">
        <v>41639</v>
      </c>
      <c r="Y73" s="447" t="s">
        <v>886</v>
      </c>
      <c r="Z73" s="447" t="s">
        <v>886</v>
      </c>
      <c r="AA73" s="447" t="s">
        <v>886</v>
      </c>
      <c r="AB73" s="452">
        <v>0</v>
      </c>
      <c r="AC73" s="452">
        <v>0</v>
      </c>
      <c r="AD73" s="452">
        <v>0</v>
      </c>
      <c r="AE73" s="452">
        <v>0</v>
      </c>
      <c r="AF73" s="452">
        <v>0</v>
      </c>
      <c r="AG73" s="452">
        <v>37893.78</v>
      </c>
      <c r="AH73" s="452">
        <v>37893.78</v>
      </c>
      <c r="AI73" s="452">
        <v>0</v>
      </c>
    </row>
    <row r="74" spans="1:35" outlineLevel="1" x14ac:dyDescent="0.25">
      <c r="A74" s="441" t="s">
        <v>1046</v>
      </c>
      <c r="B74" s="441" t="s">
        <v>1047</v>
      </c>
      <c r="C74" s="441" t="s">
        <v>879</v>
      </c>
      <c r="D74" s="441" t="s">
        <v>880</v>
      </c>
      <c r="E74" s="441" t="s">
        <v>684</v>
      </c>
      <c r="F74" s="441" t="s">
        <v>685</v>
      </c>
      <c r="G74" s="441" t="s">
        <v>881</v>
      </c>
      <c r="H74" s="441" t="s">
        <v>686</v>
      </c>
      <c r="I74" s="441" t="s">
        <v>985</v>
      </c>
      <c r="J74" s="441" t="s">
        <v>883</v>
      </c>
      <c r="K74" s="442">
        <v>41460.475775462961</v>
      </c>
      <c r="L74" s="443"/>
      <c r="M74" s="443"/>
      <c r="N74" s="443"/>
      <c r="O74" s="443"/>
      <c r="P74" s="443"/>
      <c r="Q74" s="441" t="s">
        <v>884</v>
      </c>
      <c r="R74" s="442">
        <v>41453.589594907404</v>
      </c>
      <c r="S74" s="442">
        <v>41348</v>
      </c>
      <c r="T74" s="444">
        <v>0</v>
      </c>
      <c r="U74" s="445">
        <v>300000</v>
      </c>
      <c r="V74" s="441" t="s">
        <v>885</v>
      </c>
      <c r="W74" s="442">
        <v>41091</v>
      </c>
      <c r="X74" s="442">
        <v>41455</v>
      </c>
      <c r="Y74" s="441" t="s">
        <v>886</v>
      </c>
      <c r="Z74" s="441" t="s">
        <v>886</v>
      </c>
      <c r="AA74" s="441" t="s">
        <v>886</v>
      </c>
      <c r="AB74" s="446">
        <v>0</v>
      </c>
      <c r="AC74" s="446">
        <v>0</v>
      </c>
      <c r="AD74" s="446">
        <v>0</v>
      </c>
      <c r="AE74" s="446">
        <v>0</v>
      </c>
      <c r="AF74" s="446">
        <v>0</v>
      </c>
      <c r="AG74" s="446">
        <v>307629.25</v>
      </c>
      <c r="AH74" s="446">
        <v>307629.25</v>
      </c>
      <c r="AI74" s="446">
        <v>0</v>
      </c>
    </row>
    <row r="75" spans="1:35" outlineLevel="1" x14ac:dyDescent="0.25">
      <c r="A75" s="441" t="s">
        <v>1048</v>
      </c>
      <c r="B75" s="441" t="s">
        <v>1049</v>
      </c>
      <c r="C75" s="441" t="s">
        <v>879</v>
      </c>
      <c r="D75" s="441" t="s">
        <v>880</v>
      </c>
      <c r="E75" s="441" t="s">
        <v>684</v>
      </c>
      <c r="F75" s="441" t="s">
        <v>685</v>
      </c>
      <c r="G75" s="441" t="s">
        <v>881</v>
      </c>
      <c r="H75" s="441" t="s">
        <v>1011</v>
      </c>
      <c r="I75" s="441" t="s">
        <v>943</v>
      </c>
      <c r="J75" s="441" t="s">
        <v>883</v>
      </c>
      <c r="K75" s="442">
        <v>41512</v>
      </c>
      <c r="L75" s="443"/>
      <c r="M75" s="443"/>
      <c r="N75" s="443"/>
      <c r="O75" s="443"/>
      <c r="P75" s="443"/>
      <c r="Q75" s="441" t="s">
        <v>884</v>
      </c>
      <c r="R75" s="442">
        <v>41512.529085648152</v>
      </c>
      <c r="S75" s="442">
        <v>41450</v>
      </c>
      <c r="T75" s="444">
        <v>0</v>
      </c>
      <c r="U75" s="445">
        <v>59458.6</v>
      </c>
      <c r="V75" s="441" t="s">
        <v>885</v>
      </c>
      <c r="W75" s="442">
        <v>41244</v>
      </c>
      <c r="X75" s="442">
        <v>41455</v>
      </c>
      <c r="Y75" s="441" t="s">
        <v>886</v>
      </c>
      <c r="Z75" s="441" t="s">
        <v>886</v>
      </c>
      <c r="AA75" s="441" t="s">
        <v>886</v>
      </c>
      <c r="AB75" s="446">
        <v>0</v>
      </c>
      <c r="AC75" s="446">
        <v>0</v>
      </c>
      <c r="AD75" s="446">
        <v>0</v>
      </c>
      <c r="AE75" s="446">
        <v>0</v>
      </c>
      <c r="AF75" s="446">
        <v>0</v>
      </c>
      <c r="AG75" s="446">
        <v>61359.13</v>
      </c>
      <c r="AH75" s="446">
        <v>61359.13</v>
      </c>
      <c r="AI75" s="446">
        <v>0</v>
      </c>
    </row>
    <row r="76" spans="1:35" outlineLevel="1" x14ac:dyDescent="0.25">
      <c r="A76" s="447" t="s">
        <v>1050</v>
      </c>
      <c r="B76" s="447" t="s">
        <v>1051</v>
      </c>
      <c r="C76" s="447" t="s">
        <v>879</v>
      </c>
      <c r="D76" s="447" t="s">
        <v>880</v>
      </c>
      <c r="E76" s="447" t="s">
        <v>1052</v>
      </c>
      <c r="F76" s="447" t="s">
        <v>1053</v>
      </c>
      <c r="G76" s="447" t="s">
        <v>881</v>
      </c>
      <c r="H76" s="447" t="s">
        <v>1054</v>
      </c>
      <c r="I76" s="447" t="s">
        <v>1055</v>
      </c>
      <c r="J76" s="447" t="s">
        <v>1056</v>
      </c>
      <c r="K76" s="448">
        <v>41603.705555555556</v>
      </c>
      <c r="L76" s="449"/>
      <c r="M76" s="449"/>
      <c r="N76" s="449"/>
      <c r="O76" s="449"/>
      <c r="P76" s="449"/>
      <c r="Q76" s="447" t="s">
        <v>884</v>
      </c>
      <c r="R76" s="449"/>
      <c r="S76" s="448">
        <v>41572</v>
      </c>
      <c r="T76" s="450">
        <v>0</v>
      </c>
      <c r="U76" s="451">
        <v>3463171</v>
      </c>
      <c r="V76" s="447" t="s">
        <v>1057</v>
      </c>
      <c r="W76" s="448">
        <v>41262</v>
      </c>
      <c r="X76" s="448">
        <v>41639</v>
      </c>
      <c r="Y76" s="447" t="s">
        <v>901</v>
      </c>
      <c r="Z76" s="447" t="s">
        <v>886</v>
      </c>
      <c r="AA76" s="447" t="s">
        <v>886</v>
      </c>
      <c r="AB76" s="452">
        <v>0</v>
      </c>
      <c r="AC76" s="452">
        <v>0</v>
      </c>
      <c r="AD76" s="452">
        <v>0</v>
      </c>
      <c r="AE76" s="452">
        <v>0</v>
      </c>
      <c r="AF76" s="452">
        <v>0</v>
      </c>
      <c r="AG76" s="452">
        <v>0</v>
      </c>
      <c r="AH76" s="452">
        <v>0</v>
      </c>
      <c r="AI76" s="452">
        <v>0</v>
      </c>
    </row>
    <row r="77" spans="1:35" outlineLevel="1" x14ac:dyDescent="0.25">
      <c r="A77" s="447" t="s">
        <v>1058</v>
      </c>
      <c r="B77" s="447" t="s">
        <v>1059</v>
      </c>
      <c r="C77" s="447" t="s">
        <v>879</v>
      </c>
      <c r="D77" s="447" t="s">
        <v>880</v>
      </c>
      <c r="E77" s="447" t="s">
        <v>1052</v>
      </c>
      <c r="F77" s="447" t="s">
        <v>1053</v>
      </c>
      <c r="G77" s="447" t="s">
        <v>881</v>
      </c>
      <c r="H77" s="447" t="s">
        <v>1054</v>
      </c>
      <c r="I77" s="449"/>
      <c r="J77" s="447" t="s">
        <v>1056</v>
      </c>
      <c r="K77" s="448">
        <v>43749</v>
      </c>
      <c r="L77" s="449"/>
      <c r="M77" s="449"/>
      <c r="N77" s="449"/>
      <c r="O77" s="447" t="s">
        <v>801</v>
      </c>
      <c r="P77" s="449"/>
      <c r="Q77" s="447" t="s">
        <v>884</v>
      </c>
      <c r="R77" s="448">
        <v>42852.506736111114</v>
      </c>
      <c r="S77" s="448">
        <v>43735</v>
      </c>
      <c r="T77" s="450">
        <v>0</v>
      </c>
      <c r="U77" s="451">
        <v>3463171.07</v>
      </c>
      <c r="V77" s="447" t="s">
        <v>885</v>
      </c>
      <c r="W77" s="448">
        <v>41244</v>
      </c>
      <c r="X77" s="448">
        <v>43738</v>
      </c>
      <c r="Y77" s="447" t="s">
        <v>886</v>
      </c>
      <c r="Z77" s="447" t="s">
        <v>886</v>
      </c>
      <c r="AA77" s="447" t="s">
        <v>886</v>
      </c>
      <c r="AB77" s="452">
        <v>0</v>
      </c>
      <c r="AC77" s="452">
        <v>0</v>
      </c>
      <c r="AD77" s="452">
        <v>0</v>
      </c>
      <c r="AE77" s="452">
        <v>0</v>
      </c>
      <c r="AF77" s="452">
        <v>0</v>
      </c>
      <c r="AG77" s="452">
        <v>2400484.84</v>
      </c>
      <c r="AH77" s="452">
        <v>2400484.84</v>
      </c>
      <c r="AI77" s="452">
        <v>0</v>
      </c>
    </row>
    <row r="78" spans="1:35" outlineLevel="1" x14ac:dyDescent="0.25">
      <c r="A78" s="447" t="s">
        <v>1060</v>
      </c>
      <c r="B78" s="447" t="s">
        <v>1061</v>
      </c>
      <c r="C78" s="447" t="s">
        <v>879</v>
      </c>
      <c r="D78" s="447" t="s">
        <v>880</v>
      </c>
      <c r="E78" s="447" t="s">
        <v>684</v>
      </c>
      <c r="F78" s="447" t="s">
        <v>685</v>
      </c>
      <c r="G78" s="447" t="s">
        <v>881</v>
      </c>
      <c r="H78" s="447" t="s">
        <v>1011</v>
      </c>
      <c r="I78" s="447" t="s">
        <v>1003</v>
      </c>
      <c r="J78" s="447" t="s">
        <v>1045</v>
      </c>
      <c r="K78" s="448">
        <v>41513.43068287037</v>
      </c>
      <c r="L78" s="449"/>
      <c r="M78" s="449"/>
      <c r="N78" s="449"/>
      <c r="O78" s="449"/>
      <c r="P78" s="449"/>
      <c r="Q78" s="447" t="s">
        <v>884</v>
      </c>
      <c r="R78" s="448">
        <v>41512.533206018517</v>
      </c>
      <c r="S78" s="448">
        <v>41481</v>
      </c>
      <c r="T78" s="450">
        <v>0</v>
      </c>
      <c r="U78" s="451">
        <v>119650</v>
      </c>
      <c r="V78" s="447" t="s">
        <v>885</v>
      </c>
      <c r="W78" s="448">
        <v>41334</v>
      </c>
      <c r="X78" s="448">
        <v>41517</v>
      </c>
      <c r="Y78" s="447" t="s">
        <v>886</v>
      </c>
      <c r="Z78" s="447" t="s">
        <v>886</v>
      </c>
      <c r="AA78" s="447" t="s">
        <v>886</v>
      </c>
      <c r="AB78" s="452">
        <v>0</v>
      </c>
      <c r="AC78" s="452">
        <v>0</v>
      </c>
      <c r="AD78" s="452">
        <v>0</v>
      </c>
      <c r="AE78" s="452">
        <v>0</v>
      </c>
      <c r="AF78" s="452">
        <v>0</v>
      </c>
      <c r="AG78" s="452">
        <v>102500.64</v>
      </c>
      <c r="AH78" s="452">
        <v>102500.64</v>
      </c>
      <c r="AI78" s="452">
        <v>0</v>
      </c>
    </row>
    <row r="79" spans="1:35" outlineLevel="1" x14ac:dyDescent="0.25">
      <c r="A79" s="441" t="s">
        <v>1062</v>
      </c>
      <c r="B79" s="441" t="s">
        <v>1063</v>
      </c>
      <c r="C79" s="441" t="s">
        <v>879</v>
      </c>
      <c r="D79" s="441" t="s">
        <v>880</v>
      </c>
      <c r="E79" s="441" t="s">
        <v>684</v>
      </c>
      <c r="F79" s="441" t="s">
        <v>685</v>
      </c>
      <c r="G79" s="441" t="s">
        <v>881</v>
      </c>
      <c r="H79" s="441" t="s">
        <v>1011</v>
      </c>
      <c r="I79" s="441" t="s">
        <v>955</v>
      </c>
      <c r="J79" s="441" t="s">
        <v>1045</v>
      </c>
      <c r="K79" s="442">
        <v>41606.504641203705</v>
      </c>
      <c r="L79" s="443"/>
      <c r="M79" s="443"/>
      <c r="N79" s="443"/>
      <c r="O79" s="443"/>
      <c r="P79" s="443"/>
      <c r="Q79" s="441" t="s">
        <v>884</v>
      </c>
      <c r="R79" s="442">
        <v>41606.496365740742</v>
      </c>
      <c r="S79" s="442">
        <v>41479</v>
      </c>
      <c r="T79" s="444">
        <v>0</v>
      </c>
      <c r="U79" s="445">
        <v>151326.20000000001</v>
      </c>
      <c r="V79" s="441" t="s">
        <v>885</v>
      </c>
      <c r="W79" s="442">
        <v>41365</v>
      </c>
      <c r="X79" s="442">
        <v>41486</v>
      </c>
      <c r="Y79" s="441" t="s">
        <v>886</v>
      </c>
      <c r="Z79" s="441" t="s">
        <v>886</v>
      </c>
      <c r="AA79" s="441" t="s">
        <v>886</v>
      </c>
      <c r="AB79" s="446">
        <v>0</v>
      </c>
      <c r="AC79" s="446">
        <v>0</v>
      </c>
      <c r="AD79" s="446">
        <v>0</v>
      </c>
      <c r="AE79" s="446">
        <v>0</v>
      </c>
      <c r="AF79" s="446">
        <v>0</v>
      </c>
      <c r="AG79" s="446">
        <v>140655.73000000001</v>
      </c>
      <c r="AH79" s="446">
        <v>140655.73000000001</v>
      </c>
      <c r="AI79" s="446">
        <v>0</v>
      </c>
    </row>
    <row r="80" spans="1:35" outlineLevel="1" x14ac:dyDescent="0.25">
      <c r="A80" s="447" t="s">
        <v>1064</v>
      </c>
      <c r="B80" s="447" t="s">
        <v>1065</v>
      </c>
      <c r="C80" s="447" t="s">
        <v>879</v>
      </c>
      <c r="D80" s="447" t="s">
        <v>880</v>
      </c>
      <c r="E80" s="447" t="s">
        <v>684</v>
      </c>
      <c r="F80" s="447" t="s">
        <v>685</v>
      </c>
      <c r="G80" s="447" t="s">
        <v>881</v>
      </c>
      <c r="H80" s="447" t="s">
        <v>1011</v>
      </c>
      <c r="I80" s="447" t="s">
        <v>882</v>
      </c>
      <c r="J80" s="447" t="s">
        <v>1045</v>
      </c>
      <c r="K80" s="448">
        <v>41513.428449074076</v>
      </c>
      <c r="L80" s="449"/>
      <c r="M80" s="449"/>
      <c r="N80" s="449"/>
      <c r="O80" s="449"/>
      <c r="P80" s="449"/>
      <c r="Q80" s="447" t="s">
        <v>884</v>
      </c>
      <c r="R80" s="448">
        <v>41512.650879629633</v>
      </c>
      <c r="S80" s="448">
        <v>41456</v>
      </c>
      <c r="T80" s="450">
        <v>0</v>
      </c>
      <c r="U80" s="451">
        <v>12000</v>
      </c>
      <c r="V80" s="447" t="s">
        <v>885</v>
      </c>
      <c r="W80" s="448">
        <v>41409</v>
      </c>
      <c r="X80" s="448">
        <v>41486</v>
      </c>
      <c r="Y80" s="447" t="s">
        <v>886</v>
      </c>
      <c r="Z80" s="447" t="s">
        <v>886</v>
      </c>
      <c r="AA80" s="447" t="s">
        <v>886</v>
      </c>
      <c r="AB80" s="452">
        <v>0</v>
      </c>
      <c r="AC80" s="452">
        <v>0</v>
      </c>
      <c r="AD80" s="452">
        <v>0</v>
      </c>
      <c r="AE80" s="452">
        <v>0</v>
      </c>
      <c r="AF80" s="452">
        <v>0</v>
      </c>
      <c r="AG80" s="452">
        <v>15011</v>
      </c>
      <c r="AH80" s="452">
        <v>15011</v>
      </c>
      <c r="AI80" s="452">
        <v>0</v>
      </c>
    </row>
    <row r="81" spans="1:35" outlineLevel="1" x14ac:dyDescent="0.25">
      <c r="A81" s="441" t="s">
        <v>1066</v>
      </c>
      <c r="B81" s="441" t="s">
        <v>1067</v>
      </c>
      <c r="C81" s="441" t="s">
        <v>879</v>
      </c>
      <c r="D81" s="441" t="s">
        <v>880</v>
      </c>
      <c r="E81" s="441" t="s">
        <v>684</v>
      </c>
      <c r="F81" s="441" t="s">
        <v>685</v>
      </c>
      <c r="G81" s="441" t="s">
        <v>881</v>
      </c>
      <c r="H81" s="441" t="s">
        <v>1011</v>
      </c>
      <c r="I81" s="441" t="s">
        <v>882</v>
      </c>
      <c r="J81" s="441" t="s">
        <v>883</v>
      </c>
      <c r="K81" s="442">
        <v>41439.512314814812</v>
      </c>
      <c r="L81" s="443"/>
      <c r="M81" s="443"/>
      <c r="N81" s="443"/>
      <c r="O81" s="443"/>
      <c r="P81" s="443"/>
      <c r="Q81" s="441" t="s">
        <v>884</v>
      </c>
      <c r="R81" s="443"/>
      <c r="S81" s="443"/>
      <c r="T81" s="444">
        <v>0</v>
      </c>
      <c r="U81" s="445">
        <v>0</v>
      </c>
      <c r="V81" s="441" t="s">
        <v>885</v>
      </c>
      <c r="W81" s="442">
        <v>41435</v>
      </c>
      <c r="X81" s="442">
        <v>41820</v>
      </c>
      <c r="Y81" s="441" t="s">
        <v>901</v>
      </c>
      <c r="Z81" s="441" t="s">
        <v>901</v>
      </c>
      <c r="AA81" s="441" t="s">
        <v>886</v>
      </c>
      <c r="AB81" s="446">
        <v>0</v>
      </c>
      <c r="AC81" s="446">
        <v>0</v>
      </c>
      <c r="AD81" s="446">
        <v>0</v>
      </c>
      <c r="AE81" s="446">
        <v>0</v>
      </c>
      <c r="AF81" s="446">
        <v>0</v>
      </c>
      <c r="AG81" s="446">
        <v>0</v>
      </c>
      <c r="AH81" s="446">
        <v>0</v>
      </c>
      <c r="AI81" s="446">
        <v>0</v>
      </c>
    </row>
    <row r="82" spans="1:35" outlineLevel="1" x14ac:dyDescent="0.25">
      <c r="A82" s="447" t="s">
        <v>1068</v>
      </c>
      <c r="B82" s="447" t="s">
        <v>1069</v>
      </c>
      <c r="C82" s="447" t="s">
        <v>879</v>
      </c>
      <c r="D82" s="447" t="s">
        <v>880</v>
      </c>
      <c r="E82" s="447" t="s">
        <v>684</v>
      </c>
      <c r="F82" s="447" t="s">
        <v>685</v>
      </c>
      <c r="G82" s="447" t="s">
        <v>1070</v>
      </c>
      <c r="H82" s="447" t="s">
        <v>1011</v>
      </c>
      <c r="I82" s="447" t="s">
        <v>882</v>
      </c>
      <c r="J82" s="447" t="s">
        <v>1071</v>
      </c>
      <c r="K82" s="448">
        <v>41792</v>
      </c>
      <c r="L82" s="449"/>
      <c r="M82" s="449"/>
      <c r="N82" s="449"/>
      <c r="O82" s="449"/>
      <c r="P82" s="449"/>
      <c r="Q82" s="447" t="s">
        <v>884</v>
      </c>
      <c r="R82" s="448">
        <v>41792.607199074075</v>
      </c>
      <c r="S82" s="448">
        <v>41452</v>
      </c>
      <c r="T82" s="450">
        <v>0</v>
      </c>
      <c r="U82" s="451">
        <v>206618</v>
      </c>
      <c r="V82" s="447" t="s">
        <v>885</v>
      </c>
      <c r="W82" s="448">
        <v>41092</v>
      </c>
      <c r="X82" s="448">
        <v>43646</v>
      </c>
      <c r="Y82" s="447" t="s">
        <v>886</v>
      </c>
      <c r="Z82" s="447" t="s">
        <v>886</v>
      </c>
      <c r="AA82" s="447" t="s">
        <v>886</v>
      </c>
      <c r="AB82" s="452">
        <v>0</v>
      </c>
      <c r="AC82" s="452">
        <v>0</v>
      </c>
      <c r="AD82" s="452">
        <v>0</v>
      </c>
      <c r="AE82" s="452">
        <v>0</v>
      </c>
      <c r="AF82" s="452">
        <v>0</v>
      </c>
      <c r="AG82" s="452">
        <v>183557</v>
      </c>
      <c r="AH82" s="452">
        <v>183557</v>
      </c>
      <c r="AI82" s="452">
        <v>0</v>
      </c>
    </row>
    <row r="83" spans="1:35" outlineLevel="1" x14ac:dyDescent="0.25">
      <c r="A83" s="447" t="s">
        <v>1072</v>
      </c>
      <c r="B83" s="447" t="s">
        <v>1073</v>
      </c>
      <c r="C83" s="447" t="s">
        <v>879</v>
      </c>
      <c r="D83" s="447" t="s">
        <v>880</v>
      </c>
      <c r="E83" s="447" t="s">
        <v>684</v>
      </c>
      <c r="F83" s="447" t="s">
        <v>685</v>
      </c>
      <c r="G83" s="447" t="s">
        <v>881</v>
      </c>
      <c r="H83" s="447" t="s">
        <v>1074</v>
      </c>
      <c r="I83" s="447" t="s">
        <v>882</v>
      </c>
      <c r="J83" s="447" t="s">
        <v>1045</v>
      </c>
      <c r="K83" s="448">
        <v>41992.679016203707</v>
      </c>
      <c r="L83" s="449"/>
      <c r="M83" s="449"/>
      <c r="N83" s="449"/>
      <c r="O83" s="449"/>
      <c r="P83" s="449"/>
      <c r="Q83" s="447" t="s">
        <v>884</v>
      </c>
      <c r="R83" s="448">
        <v>41942.531342592592</v>
      </c>
      <c r="S83" s="448">
        <v>41873</v>
      </c>
      <c r="T83" s="450">
        <v>0</v>
      </c>
      <c r="U83" s="451">
        <v>50000</v>
      </c>
      <c r="V83" s="447" t="s">
        <v>885</v>
      </c>
      <c r="W83" s="448">
        <v>41518</v>
      </c>
      <c r="X83" s="448">
        <v>41882</v>
      </c>
      <c r="Y83" s="447" t="s">
        <v>886</v>
      </c>
      <c r="Z83" s="447" t="s">
        <v>886</v>
      </c>
      <c r="AA83" s="447" t="s">
        <v>886</v>
      </c>
      <c r="AB83" s="452">
        <v>0</v>
      </c>
      <c r="AC83" s="452">
        <v>0</v>
      </c>
      <c r="AD83" s="452">
        <v>0</v>
      </c>
      <c r="AE83" s="452">
        <v>0</v>
      </c>
      <c r="AF83" s="452">
        <v>0</v>
      </c>
      <c r="AG83" s="452">
        <v>20570</v>
      </c>
      <c r="AH83" s="452">
        <v>20570</v>
      </c>
      <c r="AI83" s="452">
        <v>0</v>
      </c>
    </row>
    <row r="84" spans="1:35" outlineLevel="1" x14ac:dyDescent="0.25">
      <c r="A84" s="447" t="s">
        <v>1075</v>
      </c>
      <c r="B84" s="447" t="s">
        <v>1076</v>
      </c>
      <c r="C84" s="447" t="s">
        <v>879</v>
      </c>
      <c r="D84" s="447" t="s">
        <v>880</v>
      </c>
      <c r="E84" s="447" t="s">
        <v>684</v>
      </c>
      <c r="F84" s="447" t="s">
        <v>685</v>
      </c>
      <c r="G84" s="447" t="s">
        <v>881</v>
      </c>
      <c r="H84" s="447" t="s">
        <v>1011</v>
      </c>
      <c r="I84" s="447" t="s">
        <v>885</v>
      </c>
      <c r="J84" s="447" t="s">
        <v>1045</v>
      </c>
      <c r="K84" s="448">
        <v>42632.621921296297</v>
      </c>
      <c r="L84" s="449"/>
      <c r="M84" s="449"/>
      <c r="N84" s="449"/>
      <c r="O84" s="449"/>
      <c r="P84" s="449"/>
      <c r="Q84" s="447" t="s">
        <v>884</v>
      </c>
      <c r="R84" s="449"/>
      <c r="S84" s="449"/>
      <c r="T84" s="450">
        <v>0</v>
      </c>
      <c r="U84" s="451">
        <v>656000</v>
      </c>
      <c r="V84" s="447" t="s">
        <v>885</v>
      </c>
      <c r="W84" s="448">
        <v>41456</v>
      </c>
      <c r="X84" s="448">
        <v>41820</v>
      </c>
      <c r="Y84" s="447" t="s">
        <v>901</v>
      </c>
      <c r="Z84" s="447" t="s">
        <v>901</v>
      </c>
      <c r="AA84" s="447" t="s">
        <v>886</v>
      </c>
      <c r="AB84" s="452">
        <v>0</v>
      </c>
      <c r="AC84" s="452">
        <v>0</v>
      </c>
      <c r="AD84" s="452">
        <v>0</v>
      </c>
      <c r="AE84" s="452">
        <v>0</v>
      </c>
      <c r="AF84" s="452">
        <v>0</v>
      </c>
      <c r="AG84" s="452">
        <v>0</v>
      </c>
      <c r="AH84" s="452">
        <v>0</v>
      </c>
      <c r="AI84" s="452">
        <v>0</v>
      </c>
    </row>
    <row r="85" spans="1:35" outlineLevel="1" x14ac:dyDescent="0.25">
      <c r="A85" s="441" t="s">
        <v>1077</v>
      </c>
      <c r="B85" s="441" t="s">
        <v>1078</v>
      </c>
      <c r="C85" s="441" t="s">
        <v>879</v>
      </c>
      <c r="D85" s="441" t="s">
        <v>880</v>
      </c>
      <c r="E85" s="441" t="s">
        <v>684</v>
      </c>
      <c r="F85" s="441" t="s">
        <v>685</v>
      </c>
      <c r="G85" s="441" t="s">
        <v>881</v>
      </c>
      <c r="H85" s="441" t="s">
        <v>1011</v>
      </c>
      <c r="I85" s="441" t="s">
        <v>882</v>
      </c>
      <c r="J85" s="441" t="s">
        <v>1045</v>
      </c>
      <c r="K85" s="442">
        <v>41880</v>
      </c>
      <c r="L85" s="443"/>
      <c r="M85" s="443"/>
      <c r="N85" s="443"/>
      <c r="O85" s="443"/>
      <c r="P85" s="443"/>
      <c r="Q85" s="441" t="s">
        <v>884</v>
      </c>
      <c r="R85" s="442">
        <v>41880.657175925924</v>
      </c>
      <c r="S85" s="442">
        <v>41817</v>
      </c>
      <c r="T85" s="444">
        <v>0</v>
      </c>
      <c r="U85" s="445">
        <v>120000</v>
      </c>
      <c r="V85" s="441" t="s">
        <v>885</v>
      </c>
      <c r="W85" s="442">
        <v>41640</v>
      </c>
      <c r="X85" s="442">
        <v>41820</v>
      </c>
      <c r="Y85" s="441" t="s">
        <v>886</v>
      </c>
      <c r="Z85" s="441" t="s">
        <v>886</v>
      </c>
      <c r="AA85" s="441" t="s">
        <v>886</v>
      </c>
      <c r="AB85" s="446">
        <v>0</v>
      </c>
      <c r="AC85" s="446">
        <v>0</v>
      </c>
      <c r="AD85" s="446">
        <v>0</v>
      </c>
      <c r="AE85" s="446">
        <v>0</v>
      </c>
      <c r="AF85" s="446">
        <v>0</v>
      </c>
      <c r="AG85" s="446">
        <v>65941.8</v>
      </c>
      <c r="AH85" s="446">
        <v>65941.8</v>
      </c>
      <c r="AI85" s="446">
        <v>0</v>
      </c>
    </row>
    <row r="86" spans="1:35" outlineLevel="1" x14ac:dyDescent="0.25">
      <c r="A86" s="441" t="s">
        <v>1079</v>
      </c>
      <c r="B86" s="441" t="s">
        <v>1080</v>
      </c>
      <c r="C86" s="441" t="s">
        <v>879</v>
      </c>
      <c r="D86" s="441" t="s">
        <v>880</v>
      </c>
      <c r="E86" s="441" t="s">
        <v>684</v>
      </c>
      <c r="F86" s="441" t="s">
        <v>685</v>
      </c>
      <c r="G86" s="441" t="s">
        <v>881</v>
      </c>
      <c r="H86" s="441" t="s">
        <v>1011</v>
      </c>
      <c r="I86" s="441" t="s">
        <v>882</v>
      </c>
      <c r="J86" s="441" t="s">
        <v>1045</v>
      </c>
      <c r="K86" s="442">
        <v>41942</v>
      </c>
      <c r="L86" s="443"/>
      <c r="M86" s="443"/>
      <c r="N86" s="443"/>
      <c r="O86" s="443"/>
      <c r="P86" s="443"/>
      <c r="Q86" s="441" t="s">
        <v>884</v>
      </c>
      <c r="R86" s="442">
        <v>41942.538124999999</v>
      </c>
      <c r="S86" s="442">
        <v>41815</v>
      </c>
      <c r="T86" s="444">
        <v>0</v>
      </c>
      <c r="U86" s="445">
        <v>24000</v>
      </c>
      <c r="V86" s="441" t="s">
        <v>885</v>
      </c>
      <c r="W86" s="442">
        <v>41671</v>
      </c>
      <c r="X86" s="442">
        <v>41912</v>
      </c>
      <c r="Y86" s="441" t="s">
        <v>886</v>
      </c>
      <c r="Z86" s="441" t="s">
        <v>886</v>
      </c>
      <c r="AA86" s="441" t="s">
        <v>886</v>
      </c>
      <c r="AB86" s="446">
        <v>0</v>
      </c>
      <c r="AC86" s="446">
        <v>0</v>
      </c>
      <c r="AD86" s="446">
        <v>0</v>
      </c>
      <c r="AE86" s="446">
        <v>0</v>
      </c>
      <c r="AF86" s="446">
        <v>0</v>
      </c>
      <c r="AG86" s="446">
        <v>26000.78</v>
      </c>
      <c r="AH86" s="446">
        <v>26000.78</v>
      </c>
      <c r="AI86" s="446">
        <v>0</v>
      </c>
    </row>
    <row r="87" spans="1:35" outlineLevel="1" x14ac:dyDescent="0.25">
      <c r="A87" s="441" t="s">
        <v>1081</v>
      </c>
      <c r="B87" s="441" t="s">
        <v>1082</v>
      </c>
      <c r="C87" s="441" t="s">
        <v>879</v>
      </c>
      <c r="D87" s="441" t="s">
        <v>880</v>
      </c>
      <c r="E87" s="441" t="s">
        <v>684</v>
      </c>
      <c r="F87" s="441" t="s">
        <v>685</v>
      </c>
      <c r="G87" s="441" t="s">
        <v>881</v>
      </c>
      <c r="H87" s="441" t="s">
        <v>1011</v>
      </c>
      <c r="I87" s="441" t="s">
        <v>990</v>
      </c>
      <c r="J87" s="441" t="s">
        <v>1045</v>
      </c>
      <c r="K87" s="442">
        <v>41942</v>
      </c>
      <c r="L87" s="443"/>
      <c r="M87" s="443"/>
      <c r="N87" s="443"/>
      <c r="O87" s="443"/>
      <c r="P87" s="443"/>
      <c r="Q87" s="441" t="s">
        <v>884</v>
      </c>
      <c r="R87" s="442">
        <v>41942.53528935185</v>
      </c>
      <c r="S87" s="442">
        <v>41827</v>
      </c>
      <c r="T87" s="444">
        <v>0</v>
      </c>
      <c r="U87" s="445">
        <v>180000</v>
      </c>
      <c r="V87" s="441" t="s">
        <v>885</v>
      </c>
      <c r="W87" s="442">
        <v>41456</v>
      </c>
      <c r="X87" s="442">
        <v>42185</v>
      </c>
      <c r="Y87" s="441" t="s">
        <v>886</v>
      </c>
      <c r="Z87" s="441" t="s">
        <v>886</v>
      </c>
      <c r="AA87" s="441" t="s">
        <v>886</v>
      </c>
      <c r="AB87" s="446">
        <v>0</v>
      </c>
      <c r="AC87" s="446">
        <v>0</v>
      </c>
      <c r="AD87" s="446">
        <v>0</v>
      </c>
      <c r="AE87" s="446">
        <v>0</v>
      </c>
      <c r="AF87" s="446">
        <v>0</v>
      </c>
      <c r="AG87" s="446">
        <v>202183.89</v>
      </c>
      <c r="AH87" s="446">
        <v>202183.89</v>
      </c>
      <c r="AI87" s="446">
        <v>0</v>
      </c>
    </row>
    <row r="88" spans="1:35" outlineLevel="1" x14ac:dyDescent="0.25">
      <c r="A88" s="441" t="s">
        <v>1083</v>
      </c>
      <c r="B88" s="441" t="s">
        <v>1084</v>
      </c>
      <c r="C88" s="441" t="s">
        <v>879</v>
      </c>
      <c r="D88" s="441" t="s">
        <v>880</v>
      </c>
      <c r="E88" s="441" t="s">
        <v>684</v>
      </c>
      <c r="F88" s="441" t="s">
        <v>685</v>
      </c>
      <c r="G88" s="441" t="s">
        <v>881</v>
      </c>
      <c r="H88" s="441" t="s">
        <v>1011</v>
      </c>
      <c r="I88" s="441" t="s">
        <v>1003</v>
      </c>
      <c r="J88" s="441" t="s">
        <v>1045</v>
      </c>
      <c r="K88" s="442">
        <v>41880</v>
      </c>
      <c r="L88" s="443"/>
      <c r="M88" s="443"/>
      <c r="N88" s="443"/>
      <c r="O88" s="443"/>
      <c r="P88" s="443"/>
      <c r="Q88" s="441" t="s">
        <v>884</v>
      </c>
      <c r="R88" s="442">
        <v>41880.67763888889</v>
      </c>
      <c r="S88" s="442">
        <v>41817</v>
      </c>
      <c r="T88" s="444">
        <v>0</v>
      </c>
      <c r="U88" s="445">
        <v>42800</v>
      </c>
      <c r="V88" s="441" t="s">
        <v>885</v>
      </c>
      <c r="W88" s="442">
        <v>41738</v>
      </c>
      <c r="X88" s="442">
        <v>42004</v>
      </c>
      <c r="Y88" s="441" t="s">
        <v>886</v>
      </c>
      <c r="Z88" s="441" t="s">
        <v>886</v>
      </c>
      <c r="AA88" s="441" t="s">
        <v>886</v>
      </c>
      <c r="AB88" s="446">
        <v>0</v>
      </c>
      <c r="AC88" s="446">
        <v>0</v>
      </c>
      <c r="AD88" s="446">
        <v>0</v>
      </c>
      <c r="AE88" s="446">
        <v>0</v>
      </c>
      <c r="AF88" s="446">
        <v>0</v>
      </c>
      <c r="AG88" s="446">
        <v>33110</v>
      </c>
      <c r="AH88" s="446">
        <v>33110</v>
      </c>
      <c r="AI88" s="446">
        <v>0</v>
      </c>
    </row>
    <row r="89" spans="1:35" outlineLevel="1" x14ac:dyDescent="0.25">
      <c r="A89" s="447" t="s">
        <v>1085</v>
      </c>
      <c r="B89" s="447" t="s">
        <v>1086</v>
      </c>
      <c r="C89" s="447" t="s">
        <v>879</v>
      </c>
      <c r="D89" s="447" t="s">
        <v>880</v>
      </c>
      <c r="E89" s="447" t="s">
        <v>684</v>
      </c>
      <c r="F89" s="447" t="s">
        <v>685</v>
      </c>
      <c r="G89" s="447" t="s">
        <v>881</v>
      </c>
      <c r="H89" s="447" t="s">
        <v>1011</v>
      </c>
      <c r="I89" s="447" t="s">
        <v>930</v>
      </c>
      <c r="J89" s="447" t="s">
        <v>1045</v>
      </c>
      <c r="K89" s="448">
        <v>43272.647870370369</v>
      </c>
      <c r="L89" s="449"/>
      <c r="M89" s="449"/>
      <c r="N89" s="449"/>
      <c r="O89" s="449"/>
      <c r="P89" s="449"/>
      <c r="Q89" s="447" t="s">
        <v>884</v>
      </c>
      <c r="R89" s="448">
        <v>43102.42528935185</v>
      </c>
      <c r="S89" s="448">
        <v>42909</v>
      </c>
      <c r="T89" s="450">
        <v>0</v>
      </c>
      <c r="U89" s="451">
        <v>30000</v>
      </c>
      <c r="V89" s="447" t="s">
        <v>885</v>
      </c>
      <c r="W89" s="448">
        <v>41739</v>
      </c>
      <c r="X89" s="448">
        <v>43101</v>
      </c>
      <c r="Y89" s="447" t="s">
        <v>886</v>
      </c>
      <c r="Z89" s="447" t="s">
        <v>886</v>
      </c>
      <c r="AA89" s="447" t="s">
        <v>886</v>
      </c>
      <c r="AB89" s="452">
        <v>0</v>
      </c>
      <c r="AC89" s="452">
        <v>0</v>
      </c>
      <c r="AD89" s="452">
        <v>0</v>
      </c>
      <c r="AE89" s="452">
        <v>0</v>
      </c>
      <c r="AF89" s="452">
        <v>0</v>
      </c>
      <c r="AG89" s="452">
        <v>345061.47</v>
      </c>
      <c r="AH89" s="452">
        <v>345061.47</v>
      </c>
      <c r="AI89" s="452">
        <v>0</v>
      </c>
    </row>
    <row r="90" spans="1:35" outlineLevel="1" x14ac:dyDescent="0.25">
      <c r="A90" s="441" t="s">
        <v>1087</v>
      </c>
      <c r="B90" s="441" t="s">
        <v>1088</v>
      </c>
      <c r="C90" s="441" t="s">
        <v>879</v>
      </c>
      <c r="D90" s="441" t="s">
        <v>880</v>
      </c>
      <c r="E90" s="441" t="s">
        <v>684</v>
      </c>
      <c r="F90" s="441" t="s">
        <v>685</v>
      </c>
      <c r="G90" s="441" t="s">
        <v>881</v>
      </c>
      <c r="H90" s="441" t="s">
        <v>1011</v>
      </c>
      <c r="I90" s="441" t="s">
        <v>955</v>
      </c>
      <c r="J90" s="441" t="s">
        <v>883</v>
      </c>
      <c r="K90" s="442">
        <v>42355.569189814814</v>
      </c>
      <c r="L90" s="443"/>
      <c r="M90" s="441" t="s">
        <v>801</v>
      </c>
      <c r="N90" s="443"/>
      <c r="O90" s="443"/>
      <c r="P90" s="443"/>
      <c r="Q90" s="441" t="s">
        <v>884</v>
      </c>
      <c r="R90" s="442">
        <v>42354.594039351854</v>
      </c>
      <c r="S90" s="442">
        <v>42227</v>
      </c>
      <c r="T90" s="444">
        <v>0</v>
      </c>
      <c r="U90" s="445">
        <v>350000</v>
      </c>
      <c r="V90" s="441" t="s">
        <v>885</v>
      </c>
      <c r="W90" s="442">
        <v>41757</v>
      </c>
      <c r="X90" s="442">
        <v>42247</v>
      </c>
      <c r="Y90" s="441" t="s">
        <v>886</v>
      </c>
      <c r="Z90" s="441" t="s">
        <v>886</v>
      </c>
      <c r="AA90" s="441" t="s">
        <v>886</v>
      </c>
      <c r="AB90" s="446">
        <v>0</v>
      </c>
      <c r="AC90" s="446">
        <v>0</v>
      </c>
      <c r="AD90" s="446">
        <v>0</v>
      </c>
      <c r="AE90" s="446">
        <v>0</v>
      </c>
      <c r="AF90" s="446">
        <v>0</v>
      </c>
      <c r="AG90" s="446">
        <v>265643.92</v>
      </c>
      <c r="AH90" s="446">
        <v>265643.92</v>
      </c>
      <c r="AI90" s="446">
        <v>0</v>
      </c>
    </row>
    <row r="91" spans="1:35" outlineLevel="1" x14ac:dyDescent="0.25">
      <c r="A91" s="441" t="s">
        <v>1089</v>
      </c>
      <c r="B91" s="441" t="s">
        <v>1090</v>
      </c>
      <c r="C91" s="441" t="s">
        <v>879</v>
      </c>
      <c r="D91" s="441" t="s">
        <v>880</v>
      </c>
      <c r="E91" s="441" t="s">
        <v>684</v>
      </c>
      <c r="F91" s="441" t="s">
        <v>685</v>
      </c>
      <c r="G91" s="441" t="s">
        <v>881</v>
      </c>
      <c r="H91" s="441" t="s">
        <v>1011</v>
      </c>
      <c r="I91" s="441" t="s">
        <v>982</v>
      </c>
      <c r="J91" s="441" t="s">
        <v>1045</v>
      </c>
      <c r="K91" s="442">
        <v>41992.679548611108</v>
      </c>
      <c r="L91" s="443"/>
      <c r="M91" s="443"/>
      <c r="N91" s="443"/>
      <c r="O91" s="443"/>
      <c r="P91" s="443"/>
      <c r="Q91" s="441" t="s">
        <v>884</v>
      </c>
      <c r="R91" s="442">
        <v>41943.392476851855</v>
      </c>
      <c r="S91" s="442">
        <v>41820</v>
      </c>
      <c r="T91" s="444">
        <v>0</v>
      </c>
      <c r="U91" s="445">
        <v>0</v>
      </c>
      <c r="V91" s="441" t="s">
        <v>885</v>
      </c>
      <c r="W91" s="442">
        <v>41759</v>
      </c>
      <c r="X91" s="442">
        <v>42004</v>
      </c>
      <c r="Y91" s="441" t="s">
        <v>886</v>
      </c>
      <c r="Z91" s="441" t="s">
        <v>886</v>
      </c>
      <c r="AA91" s="441" t="s">
        <v>886</v>
      </c>
      <c r="AB91" s="446">
        <v>0</v>
      </c>
      <c r="AC91" s="446">
        <v>0</v>
      </c>
      <c r="AD91" s="446">
        <v>0</v>
      </c>
      <c r="AE91" s="446">
        <v>0</v>
      </c>
      <c r="AF91" s="446">
        <v>0</v>
      </c>
      <c r="AG91" s="446">
        <v>21698.02</v>
      </c>
      <c r="AH91" s="446">
        <v>21698.02</v>
      </c>
      <c r="AI91" s="446">
        <v>0</v>
      </c>
    </row>
    <row r="92" spans="1:35" outlineLevel="1" x14ac:dyDescent="0.25">
      <c r="A92" s="447" t="s">
        <v>1091</v>
      </c>
      <c r="B92" s="447" t="s">
        <v>1092</v>
      </c>
      <c r="C92" s="447" t="s">
        <v>879</v>
      </c>
      <c r="D92" s="447" t="s">
        <v>880</v>
      </c>
      <c r="E92" s="447" t="s">
        <v>684</v>
      </c>
      <c r="F92" s="447" t="s">
        <v>685</v>
      </c>
      <c r="G92" s="447" t="s">
        <v>881</v>
      </c>
      <c r="H92" s="447" t="s">
        <v>1011</v>
      </c>
      <c r="I92" s="447" t="s">
        <v>885</v>
      </c>
      <c r="J92" s="447" t="s">
        <v>1045</v>
      </c>
      <c r="K92" s="448">
        <v>42632.624826388892</v>
      </c>
      <c r="L92" s="449"/>
      <c r="M92" s="449"/>
      <c r="N92" s="449"/>
      <c r="O92" s="449"/>
      <c r="P92" s="449"/>
      <c r="Q92" s="447" t="s">
        <v>884</v>
      </c>
      <c r="R92" s="449"/>
      <c r="S92" s="449"/>
      <c r="T92" s="450">
        <v>0</v>
      </c>
      <c r="U92" s="451">
        <v>786500</v>
      </c>
      <c r="V92" s="447" t="s">
        <v>885</v>
      </c>
      <c r="W92" s="448">
        <v>41821</v>
      </c>
      <c r="X92" s="448">
        <v>45838</v>
      </c>
      <c r="Y92" s="447" t="s">
        <v>901</v>
      </c>
      <c r="Z92" s="447" t="s">
        <v>901</v>
      </c>
      <c r="AA92" s="447" t="s">
        <v>886</v>
      </c>
      <c r="AB92" s="452">
        <v>0</v>
      </c>
      <c r="AC92" s="452">
        <v>0</v>
      </c>
      <c r="AD92" s="452">
        <v>0</v>
      </c>
      <c r="AE92" s="452">
        <v>0</v>
      </c>
      <c r="AF92" s="452">
        <v>0</v>
      </c>
      <c r="AG92" s="452">
        <v>0</v>
      </c>
      <c r="AH92" s="452">
        <v>0</v>
      </c>
      <c r="AI92" s="452">
        <v>0</v>
      </c>
    </row>
    <row r="93" spans="1:35" outlineLevel="1" x14ac:dyDescent="0.25">
      <c r="A93" s="441" t="s">
        <v>1093</v>
      </c>
      <c r="B93" s="441" t="s">
        <v>1094</v>
      </c>
      <c r="C93" s="441" t="s">
        <v>879</v>
      </c>
      <c r="D93" s="441" t="s">
        <v>880</v>
      </c>
      <c r="E93" s="441" t="s">
        <v>684</v>
      </c>
      <c r="F93" s="441" t="s">
        <v>685</v>
      </c>
      <c r="G93" s="441" t="s">
        <v>881</v>
      </c>
      <c r="H93" s="441" t="s">
        <v>1011</v>
      </c>
      <c r="I93" s="441" t="s">
        <v>990</v>
      </c>
      <c r="J93" s="441" t="s">
        <v>883</v>
      </c>
      <c r="K93" s="442">
        <v>42311.681932870371</v>
      </c>
      <c r="L93" s="443"/>
      <c r="M93" s="441" t="s">
        <v>801</v>
      </c>
      <c r="N93" s="443"/>
      <c r="O93" s="443"/>
      <c r="P93" s="443"/>
      <c r="Q93" s="441" t="s">
        <v>884</v>
      </c>
      <c r="R93" s="442">
        <v>42311.448159722226</v>
      </c>
      <c r="S93" s="442">
        <v>42244</v>
      </c>
      <c r="T93" s="444">
        <v>0</v>
      </c>
      <c r="U93" s="445">
        <v>210000</v>
      </c>
      <c r="V93" s="441" t="s">
        <v>885</v>
      </c>
      <c r="W93" s="442">
        <v>41897</v>
      </c>
      <c r="X93" s="442">
        <v>42277</v>
      </c>
      <c r="Y93" s="441" t="s">
        <v>886</v>
      </c>
      <c r="Z93" s="441" t="s">
        <v>886</v>
      </c>
      <c r="AA93" s="441" t="s">
        <v>886</v>
      </c>
      <c r="AB93" s="446">
        <v>0</v>
      </c>
      <c r="AC93" s="446">
        <v>0</v>
      </c>
      <c r="AD93" s="446">
        <v>0</v>
      </c>
      <c r="AE93" s="446">
        <v>0</v>
      </c>
      <c r="AF93" s="446">
        <v>0</v>
      </c>
      <c r="AG93" s="446">
        <v>234618.52</v>
      </c>
      <c r="AH93" s="446">
        <v>234618.52</v>
      </c>
      <c r="AI93" s="446">
        <v>0</v>
      </c>
    </row>
    <row r="94" spans="1:35" outlineLevel="1" x14ac:dyDescent="0.25">
      <c r="A94" s="441" t="s">
        <v>1095</v>
      </c>
      <c r="B94" s="441" t="s">
        <v>1096</v>
      </c>
      <c r="C94" s="441" t="s">
        <v>879</v>
      </c>
      <c r="D94" s="441" t="s">
        <v>880</v>
      </c>
      <c r="E94" s="441" t="s">
        <v>684</v>
      </c>
      <c r="F94" s="441" t="s">
        <v>685</v>
      </c>
      <c r="G94" s="441" t="s">
        <v>881</v>
      </c>
      <c r="H94" s="441" t="s">
        <v>1011</v>
      </c>
      <c r="I94" s="441" t="s">
        <v>1097</v>
      </c>
      <c r="J94" s="441" t="s">
        <v>1045</v>
      </c>
      <c r="K94" s="442">
        <v>42426.65724537037</v>
      </c>
      <c r="L94" s="443"/>
      <c r="M94" s="443"/>
      <c r="N94" s="443"/>
      <c r="O94" s="443"/>
      <c r="P94" s="443"/>
      <c r="Q94" s="441" t="s">
        <v>884</v>
      </c>
      <c r="R94" s="442">
        <v>42422.559293981481</v>
      </c>
      <c r="S94" s="442">
        <v>42352</v>
      </c>
      <c r="T94" s="444">
        <v>0</v>
      </c>
      <c r="U94" s="445">
        <v>60488</v>
      </c>
      <c r="V94" s="441" t="s">
        <v>885</v>
      </c>
      <c r="W94" s="442">
        <v>41925</v>
      </c>
      <c r="X94" s="442">
        <v>42551</v>
      </c>
      <c r="Y94" s="441" t="s">
        <v>886</v>
      </c>
      <c r="Z94" s="441" t="s">
        <v>886</v>
      </c>
      <c r="AA94" s="441" t="s">
        <v>886</v>
      </c>
      <c r="AB94" s="446">
        <v>0</v>
      </c>
      <c r="AC94" s="446">
        <v>0</v>
      </c>
      <c r="AD94" s="446">
        <v>0</v>
      </c>
      <c r="AE94" s="446">
        <v>0</v>
      </c>
      <c r="AF94" s="446">
        <v>0</v>
      </c>
      <c r="AG94" s="446">
        <v>86855.69</v>
      </c>
      <c r="AH94" s="446">
        <v>86855.69</v>
      </c>
      <c r="AI94" s="446">
        <v>0</v>
      </c>
    </row>
    <row r="95" spans="1:35" outlineLevel="1" x14ac:dyDescent="0.25">
      <c r="A95" s="447" t="s">
        <v>1098</v>
      </c>
      <c r="B95" s="447" t="s">
        <v>1099</v>
      </c>
      <c r="C95" s="447" t="s">
        <v>879</v>
      </c>
      <c r="D95" s="447" t="s">
        <v>880</v>
      </c>
      <c r="E95" s="447" t="s">
        <v>684</v>
      </c>
      <c r="F95" s="447" t="s">
        <v>685</v>
      </c>
      <c r="G95" s="447" t="s">
        <v>881</v>
      </c>
      <c r="H95" s="447" t="s">
        <v>1011</v>
      </c>
      <c r="I95" s="447" t="s">
        <v>952</v>
      </c>
      <c r="J95" s="447" t="s">
        <v>1045</v>
      </c>
      <c r="K95" s="448">
        <v>42388.541655092595</v>
      </c>
      <c r="L95" s="449"/>
      <c r="M95" s="449"/>
      <c r="N95" s="449"/>
      <c r="O95" s="449"/>
      <c r="P95" s="449"/>
      <c r="Q95" s="447" t="s">
        <v>884</v>
      </c>
      <c r="R95" s="449"/>
      <c r="S95" s="448">
        <v>42356</v>
      </c>
      <c r="T95" s="450">
        <v>0</v>
      </c>
      <c r="U95" s="451">
        <v>15000</v>
      </c>
      <c r="V95" s="447" t="s">
        <v>885</v>
      </c>
      <c r="W95" s="448">
        <v>41925</v>
      </c>
      <c r="X95" s="448">
        <v>42551</v>
      </c>
      <c r="Y95" s="447" t="s">
        <v>901</v>
      </c>
      <c r="Z95" s="447" t="s">
        <v>886</v>
      </c>
      <c r="AA95" s="447" t="s">
        <v>886</v>
      </c>
      <c r="AB95" s="452">
        <v>0</v>
      </c>
      <c r="AC95" s="452">
        <v>0</v>
      </c>
      <c r="AD95" s="452">
        <v>0</v>
      </c>
      <c r="AE95" s="452">
        <v>0</v>
      </c>
      <c r="AF95" s="452">
        <v>0</v>
      </c>
      <c r="AG95" s="452">
        <v>0</v>
      </c>
      <c r="AH95" s="452">
        <v>0</v>
      </c>
      <c r="AI95" s="452">
        <v>0</v>
      </c>
    </row>
    <row r="96" spans="1:35" outlineLevel="1" x14ac:dyDescent="0.25">
      <c r="A96" s="447" t="s">
        <v>1100</v>
      </c>
      <c r="B96" s="447" t="s">
        <v>1101</v>
      </c>
      <c r="C96" s="447" t="s">
        <v>879</v>
      </c>
      <c r="D96" s="447" t="s">
        <v>880</v>
      </c>
      <c r="E96" s="447" t="s">
        <v>684</v>
      </c>
      <c r="F96" s="447" t="s">
        <v>685</v>
      </c>
      <c r="G96" s="447" t="s">
        <v>881</v>
      </c>
      <c r="H96" s="447" t="s">
        <v>1011</v>
      </c>
      <c r="I96" s="447" t="s">
        <v>1102</v>
      </c>
      <c r="J96" s="447" t="s">
        <v>1045</v>
      </c>
      <c r="K96" s="448">
        <v>42311.67496527778</v>
      </c>
      <c r="L96" s="449"/>
      <c r="M96" s="447" t="s">
        <v>801</v>
      </c>
      <c r="N96" s="449"/>
      <c r="O96" s="449"/>
      <c r="P96" s="449"/>
      <c r="Q96" s="447" t="s">
        <v>884</v>
      </c>
      <c r="R96" s="448">
        <v>42310.409537037034</v>
      </c>
      <c r="S96" s="448">
        <v>42198</v>
      </c>
      <c r="T96" s="450">
        <v>0</v>
      </c>
      <c r="U96" s="451">
        <v>19996</v>
      </c>
      <c r="V96" s="447" t="s">
        <v>885</v>
      </c>
      <c r="W96" s="448">
        <v>42009</v>
      </c>
      <c r="X96" s="448">
        <v>42217</v>
      </c>
      <c r="Y96" s="447" t="s">
        <v>886</v>
      </c>
      <c r="Z96" s="447" t="s">
        <v>886</v>
      </c>
      <c r="AA96" s="447" t="s">
        <v>886</v>
      </c>
      <c r="AB96" s="452">
        <v>0</v>
      </c>
      <c r="AC96" s="452">
        <v>0</v>
      </c>
      <c r="AD96" s="452">
        <v>0</v>
      </c>
      <c r="AE96" s="452">
        <v>0</v>
      </c>
      <c r="AF96" s="452">
        <v>0</v>
      </c>
      <c r="AG96" s="452">
        <v>19521.29</v>
      </c>
      <c r="AH96" s="452">
        <v>19521.29</v>
      </c>
      <c r="AI96" s="452">
        <v>0</v>
      </c>
    </row>
    <row r="97" spans="1:35" outlineLevel="1" x14ac:dyDescent="0.25">
      <c r="A97" s="441" t="s">
        <v>1103</v>
      </c>
      <c r="B97" s="441" t="s">
        <v>1104</v>
      </c>
      <c r="C97" s="441" t="s">
        <v>879</v>
      </c>
      <c r="D97" s="441" t="s">
        <v>880</v>
      </c>
      <c r="E97" s="441" t="s">
        <v>684</v>
      </c>
      <c r="F97" s="441" t="s">
        <v>685</v>
      </c>
      <c r="G97" s="441" t="s">
        <v>881</v>
      </c>
      <c r="H97" s="441" t="s">
        <v>1011</v>
      </c>
      <c r="I97" s="441" t="s">
        <v>930</v>
      </c>
      <c r="J97" s="441" t="s">
        <v>1045</v>
      </c>
      <c r="K97" s="442">
        <v>43206.537395833337</v>
      </c>
      <c r="L97" s="443"/>
      <c r="M97" s="443"/>
      <c r="N97" s="443"/>
      <c r="O97" s="443"/>
      <c r="P97" s="443"/>
      <c r="Q97" s="441" t="s">
        <v>884</v>
      </c>
      <c r="R97" s="442">
        <v>43102.412268518521</v>
      </c>
      <c r="S97" s="442">
        <v>43011</v>
      </c>
      <c r="T97" s="444">
        <v>0</v>
      </c>
      <c r="U97" s="445">
        <v>105000</v>
      </c>
      <c r="V97" s="441" t="s">
        <v>885</v>
      </c>
      <c r="W97" s="442">
        <v>41939</v>
      </c>
      <c r="X97" s="442">
        <v>43100</v>
      </c>
      <c r="Y97" s="441" t="s">
        <v>886</v>
      </c>
      <c r="Z97" s="441" t="s">
        <v>886</v>
      </c>
      <c r="AA97" s="441" t="s">
        <v>886</v>
      </c>
      <c r="AB97" s="446">
        <v>0</v>
      </c>
      <c r="AC97" s="446">
        <v>0</v>
      </c>
      <c r="AD97" s="446">
        <v>0</v>
      </c>
      <c r="AE97" s="446">
        <v>0</v>
      </c>
      <c r="AF97" s="446">
        <v>0</v>
      </c>
      <c r="AG97" s="446">
        <v>406999.46</v>
      </c>
      <c r="AH97" s="446">
        <v>406999.46</v>
      </c>
      <c r="AI97" s="446">
        <v>0</v>
      </c>
    </row>
    <row r="98" spans="1:35" outlineLevel="1" x14ac:dyDescent="0.25">
      <c r="A98" s="441" t="s">
        <v>1105</v>
      </c>
      <c r="B98" s="441" t="s">
        <v>1106</v>
      </c>
      <c r="C98" s="441" t="s">
        <v>879</v>
      </c>
      <c r="D98" s="441" t="s">
        <v>880</v>
      </c>
      <c r="E98" s="441" t="s">
        <v>684</v>
      </c>
      <c r="F98" s="441" t="s">
        <v>685</v>
      </c>
      <c r="G98" s="441" t="s">
        <v>881</v>
      </c>
      <c r="H98" s="441" t="s">
        <v>1011</v>
      </c>
      <c r="I98" s="441" t="s">
        <v>982</v>
      </c>
      <c r="J98" s="441" t="s">
        <v>1045</v>
      </c>
      <c r="K98" s="442">
        <v>42185.719861111109</v>
      </c>
      <c r="L98" s="443"/>
      <c r="M98" s="441" t="s">
        <v>801</v>
      </c>
      <c r="N98" s="443"/>
      <c r="O98" s="443"/>
      <c r="P98" s="443"/>
      <c r="Q98" s="441" t="s">
        <v>884</v>
      </c>
      <c r="R98" s="442">
        <v>42185.533263888887</v>
      </c>
      <c r="S98" s="442">
        <v>42020</v>
      </c>
      <c r="T98" s="444">
        <v>0</v>
      </c>
      <c r="U98" s="445">
        <v>4000</v>
      </c>
      <c r="V98" s="441" t="s">
        <v>885</v>
      </c>
      <c r="W98" s="442">
        <v>41974</v>
      </c>
      <c r="X98" s="442">
        <v>42185</v>
      </c>
      <c r="Y98" s="441" t="s">
        <v>886</v>
      </c>
      <c r="Z98" s="441" t="s">
        <v>886</v>
      </c>
      <c r="AA98" s="441" t="s">
        <v>886</v>
      </c>
      <c r="AB98" s="446">
        <v>0</v>
      </c>
      <c r="AC98" s="446">
        <v>0</v>
      </c>
      <c r="AD98" s="446">
        <v>0</v>
      </c>
      <c r="AE98" s="446">
        <v>0</v>
      </c>
      <c r="AF98" s="446">
        <v>0</v>
      </c>
      <c r="AG98" s="446">
        <v>3900</v>
      </c>
      <c r="AH98" s="446">
        <v>3900</v>
      </c>
      <c r="AI98" s="446">
        <v>0</v>
      </c>
    </row>
    <row r="99" spans="1:35" outlineLevel="1" x14ac:dyDescent="0.25">
      <c r="A99" s="441" t="s">
        <v>1107</v>
      </c>
      <c r="B99" s="441" t="s">
        <v>1108</v>
      </c>
      <c r="C99" s="441" t="s">
        <v>879</v>
      </c>
      <c r="D99" s="441" t="s">
        <v>880</v>
      </c>
      <c r="E99" s="441" t="s">
        <v>684</v>
      </c>
      <c r="F99" s="441" t="s">
        <v>685</v>
      </c>
      <c r="G99" s="441" t="s">
        <v>881</v>
      </c>
      <c r="H99" s="441" t="s">
        <v>1011</v>
      </c>
      <c r="I99" s="441" t="s">
        <v>930</v>
      </c>
      <c r="J99" s="441" t="s">
        <v>1045</v>
      </c>
      <c r="K99" s="442">
        <v>43206.539849537039</v>
      </c>
      <c r="L99" s="443"/>
      <c r="M99" s="443"/>
      <c r="N99" s="443"/>
      <c r="O99" s="443"/>
      <c r="P99" s="443"/>
      <c r="Q99" s="441" t="s">
        <v>884</v>
      </c>
      <c r="R99" s="442">
        <v>43090.652002314811</v>
      </c>
      <c r="S99" s="442">
        <v>42915</v>
      </c>
      <c r="T99" s="444">
        <v>0</v>
      </c>
      <c r="U99" s="445">
        <v>90000</v>
      </c>
      <c r="V99" s="441" t="s">
        <v>885</v>
      </c>
      <c r="W99" s="442">
        <v>41974</v>
      </c>
      <c r="X99" s="442">
        <v>43099</v>
      </c>
      <c r="Y99" s="441" t="s">
        <v>886</v>
      </c>
      <c r="Z99" s="441" t="s">
        <v>886</v>
      </c>
      <c r="AA99" s="441" t="s">
        <v>886</v>
      </c>
      <c r="AB99" s="446">
        <v>0</v>
      </c>
      <c r="AC99" s="446">
        <v>0</v>
      </c>
      <c r="AD99" s="446">
        <v>0</v>
      </c>
      <c r="AE99" s="446">
        <v>0</v>
      </c>
      <c r="AF99" s="446">
        <v>0</v>
      </c>
      <c r="AG99" s="446">
        <v>262358.49</v>
      </c>
      <c r="AH99" s="446">
        <v>262358.49</v>
      </c>
      <c r="AI99" s="446">
        <v>0</v>
      </c>
    </row>
    <row r="100" spans="1:35" outlineLevel="1" x14ac:dyDescent="0.25">
      <c r="A100" s="447" t="s">
        <v>1109</v>
      </c>
      <c r="B100" s="447" t="s">
        <v>1110</v>
      </c>
      <c r="C100" s="447" t="s">
        <v>879</v>
      </c>
      <c r="D100" s="447" t="s">
        <v>880</v>
      </c>
      <c r="E100" s="447" t="s">
        <v>684</v>
      </c>
      <c r="F100" s="447" t="s">
        <v>685</v>
      </c>
      <c r="G100" s="447" t="s">
        <v>881</v>
      </c>
      <c r="H100" s="447" t="s">
        <v>1011</v>
      </c>
      <c r="I100" s="447" t="s">
        <v>982</v>
      </c>
      <c r="J100" s="447" t="s">
        <v>1045</v>
      </c>
      <c r="K100" s="448">
        <v>42184.702013888891</v>
      </c>
      <c r="L100" s="449"/>
      <c r="M100" s="447" t="s">
        <v>801</v>
      </c>
      <c r="N100" s="449"/>
      <c r="O100" s="449"/>
      <c r="P100" s="449"/>
      <c r="Q100" s="447" t="s">
        <v>884</v>
      </c>
      <c r="R100" s="449"/>
      <c r="S100" s="448">
        <v>42181</v>
      </c>
      <c r="T100" s="450">
        <v>0</v>
      </c>
      <c r="U100" s="451">
        <v>2500</v>
      </c>
      <c r="V100" s="447" t="s">
        <v>885</v>
      </c>
      <c r="W100" s="448">
        <v>41989</v>
      </c>
      <c r="X100" s="448">
        <v>42185</v>
      </c>
      <c r="Y100" s="447" t="s">
        <v>901</v>
      </c>
      <c r="Z100" s="447" t="s">
        <v>886</v>
      </c>
      <c r="AA100" s="447" t="s">
        <v>886</v>
      </c>
      <c r="AB100" s="452">
        <v>0</v>
      </c>
      <c r="AC100" s="452">
        <v>0</v>
      </c>
      <c r="AD100" s="452">
        <v>0</v>
      </c>
      <c r="AE100" s="452">
        <v>0</v>
      </c>
      <c r="AF100" s="452">
        <v>0</v>
      </c>
      <c r="AG100" s="452">
        <v>0</v>
      </c>
      <c r="AH100" s="452">
        <v>0</v>
      </c>
      <c r="AI100" s="452">
        <v>0</v>
      </c>
    </row>
    <row r="101" spans="1:35" outlineLevel="1" x14ac:dyDescent="0.25">
      <c r="A101" s="441" t="s">
        <v>1111</v>
      </c>
      <c r="B101" s="441" t="s">
        <v>1112</v>
      </c>
      <c r="C101" s="441" t="s">
        <v>879</v>
      </c>
      <c r="D101" s="441" t="s">
        <v>880</v>
      </c>
      <c r="E101" s="441" t="s">
        <v>684</v>
      </c>
      <c r="F101" s="441" t="s">
        <v>685</v>
      </c>
      <c r="G101" s="441" t="s">
        <v>881</v>
      </c>
      <c r="H101" s="441" t="s">
        <v>1011</v>
      </c>
      <c r="I101" s="441" t="s">
        <v>882</v>
      </c>
      <c r="J101" s="441" t="s">
        <v>1045</v>
      </c>
      <c r="K101" s="442">
        <v>42321.699513888889</v>
      </c>
      <c r="L101" s="443"/>
      <c r="M101" s="443"/>
      <c r="N101" s="443"/>
      <c r="O101" s="443"/>
      <c r="P101" s="443"/>
      <c r="Q101" s="441" t="s">
        <v>884</v>
      </c>
      <c r="R101" s="443"/>
      <c r="S101" s="443"/>
      <c r="T101" s="444">
        <v>0</v>
      </c>
      <c r="U101" s="445">
        <v>80000</v>
      </c>
      <c r="V101" s="441" t="s">
        <v>885</v>
      </c>
      <c r="W101" s="442">
        <v>41989</v>
      </c>
      <c r="X101" s="442">
        <v>42185</v>
      </c>
      <c r="Y101" s="441" t="s">
        <v>901</v>
      </c>
      <c r="Z101" s="441" t="s">
        <v>901</v>
      </c>
      <c r="AA101" s="441" t="s">
        <v>886</v>
      </c>
      <c r="AB101" s="446">
        <v>0</v>
      </c>
      <c r="AC101" s="446">
        <v>0</v>
      </c>
      <c r="AD101" s="446">
        <v>0</v>
      </c>
      <c r="AE101" s="446">
        <v>0</v>
      </c>
      <c r="AF101" s="446">
        <v>0</v>
      </c>
      <c r="AG101" s="446">
        <v>0</v>
      </c>
      <c r="AH101" s="446">
        <v>0</v>
      </c>
      <c r="AI101" s="446">
        <v>0</v>
      </c>
    </row>
    <row r="102" spans="1:35" outlineLevel="1" x14ac:dyDescent="0.25">
      <c r="A102" s="447" t="s">
        <v>1113</v>
      </c>
      <c r="B102" s="447" t="s">
        <v>1114</v>
      </c>
      <c r="C102" s="447" t="s">
        <v>879</v>
      </c>
      <c r="D102" s="447" t="s">
        <v>880</v>
      </c>
      <c r="E102" s="447" t="s">
        <v>684</v>
      </c>
      <c r="F102" s="447" t="s">
        <v>685</v>
      </c>
      <c r="G102" s="447" t="s">
        <v>881</v>
      </c>
      <c r="H102" s="447" t="s">
        <v>1011</v>
      </c>
      <c r="I102" s="447" t="s">
        <v>882</v>
      </c>
      <c r="J102" s="447" t="s">
        <v>1045</v>
      </c>
      <c r="K102" s="448">
        <v>42426.658194444448</v>
      </c>
      <c r="L102" s="449"/>
      <c r="M102" s="449"/>
      <c r="N102" s="449"/>
      <c r="O102" s="449"/>
      <c r="P102" s="449"/>
      <c r="Q102" s="447" t="s">
        <v>884</v>
      </c>
      <c r="R102" s="448">
        <v>42423.369166666664</v>
      </c>
      <c r="S102" s="448">
        <v>42321</v>
      </c>
      <c r="T102" s="450">
        <v>0</v>
      </c>
      <c r="U102" s="451">
        <v>35000</v>
      </c>
      <c r="V102" s="447" t="s">
        <v>885</v>
      </c>
      <c r="W102" s="448">
        <v>41974</v>
      </c>
      <c r="X102" s="448">
        <v>42551</v>
      </c>
      <c r="Y102" s="447" t="s">
        <v>886</v>
      </c>
      <c r="Z102" s="447" t="s">
        <v>886</v>
      </c>
      <c r="AA102" s="447" t="s">
        <v>886</v>
      </c>
      <c r="AB102" s="452">
        <v>0</v>
      </c>
      <c r="AC102" s="452">
        <v>0</v>
      </c>
      <c r="AD102" s="452">
        <v>0</v>
      </c>
      <c r="AE102" s="452">
        <v>0</v>
      </c>
      <c r="AF102" s="452">
        <v>0</v>
      </c>
      <c r="AG102" s="452">
        <v>27309.5</v>
      </c>
      <c r="AH102" s="452">
        <v>27309.5</v>
      </c>
      <c r="AI102" s="452">
        <v>0</v>
      </c>
    </row>
    <row r="103" spans="1:35" outlineLevel="1" x14ac:dyDescent="0.25">
      <c r="A103" s="447" t="s">
        <v>1115</v>
      </c>
      <c r="B103" s="447" t="s">
        <v>1116</v>
      </c>
      <c r="C103" s="447" t="s">
        <v>879</v>
      </c>
      <c r="D103" s="447" t="s">
        <v>880</v>
      </c>
      <c r="E103" s="447" t="s">
        <v>684</v>
      </c>
      <c r="F103" s="447" t="s">
        <v>685</v>
      </c>
      <c r="G103" s="447" t="s">
        <v>881</v>
      </c>
      <c r="H103" s="447" t="s">
        <v>1011</v>
      </c>
      <c r="I103" s="447" t="s">
        <v>982</v>
      </c>
      <c r="J103" s="447" t="s">
        <v>1045</v>
      </c>
      <c r="K103" s="448">
        <v>42814.674166666664</v>
      </c>
      <c r="L103" s="449"/>
      <c r="M103" s="449"/>
      <c r="N103" s="449"/>
      <c r="O103" s="449"/>
      <c r="P103" s="449"/>
      <c r="Q103" s="447" t="s">
        <v>884</v>
      </c>
      <c r="R103" s="448">
        <v>42795.598009259258</v>
      </c>
      <c r="S103" s="448">
        <v>42185</v>
      </c>
      <c r="T103" s="450">
        <v>0</v>
      </c>
      <c r="U103" s="451">
        <v>17000</v>
      </c>
      <c r="V103" s="447" t="s">
        <v>885</v>
      </c>
      <c r="W103" s="448">
        <v>42064</v>
      </c>
      <c r="X103" s="448">
        <v>42794</v>
      </c>
      <c r="Y103" s="447" t="s">
        <v>886</v>
      </c>
      <c r="Z103" s="447" t="s">
        <v>886</v>
      </c>
      <c r="AA103" s="447" t="s">
        <v>886</v>
      </c>
      <c r="AB103" s="452">
        <v>0</v>
      </c>
      <c r="AC103" s="452">
        <v>0</v>
      </c>
      <c r="AD103" s="452">
        <v>0</v>
      </c>
      <c r="AE103" s="452">
        <v>0</v>
      </c>
      <c r="AF103" s="452">
        <v>0</v>
      </c>
      <c r="AG103" s="452">
        <v>14917.65</v>
      </c>
      <c r="AH103" s="452">
        <v>14917.65</v>
      </c>
      <c r="AI103" s="452">
        <v>0</v>
      </c>
    </row>
    <row r="104" spans="1:35" outlineLevel="1" x14ac:dyDescent="0.25">
      <c r="A104" s="441" t="s">
        <v>1117</v>
      </c>
      <c r="B104" s="441" t="s">
        <v>1118</v>
      </c>
      <c r="C104" s="441" t="s">
        <v>879</v>
      </c>
      <c r="D104" s="441" t="s">
        <v>880</v>
      </c>
      <c r="E104" s="441" t="s">
        <v>1052</v>
      </c>
      <c r="F104" s="441" t="s">
        <v>1053</v>
      </c>
      <c r="G104" s="441" t="s">
        <v>881</v>
      </c>
      <c r="H104" s="441" t="s">
        <v>1054</v>
      </c>
      <c r="I104" s="441" t="s">
        <v>1119</v>
      </c>
      <c r="J104" s="441" t="s">
        <v>1120</v>
      </c>
      <c r="K104" s="442">
        <v>42886</v>
      </c>
      <c r="L104" s="443"/>
      <c r="M104" s="443"/>
      <c r="N104" s="443"/>
      <c r="O104" s="443"/>
      <c r="P104" s="443"/>
      <c r="Q104" s="441" t="s">
        <v>884</v>
      </c>
      <c r="R104" s="443"/>
      <c r="S104" s="442">
        <v>42720</v>
      </c>
      <c r="T104" s="444">
        <v>0</v>
      </c>
      <c r="U104" s="445">
        <v>150000</v>
      </c>
      <c r="V104" s="441" t="s">
        <v>885</v>
      </c>
      <c r="W104" s="442">
        <v>42121</v>
      </c>
      <c r="X104" s="442">
        <v>42766</v>
      </c>
      <c r="Y104" s="441" t="s">
        <v>901</v>
      </c>
      <c r="Z104" s="441" t="s">
        <v>886</v>
      </c>
      <c r="AA104" s="441" t="s">
        <v>886</v>
      </c>
      <c r="AB104" s="446">
        <v>0</v>
      </c>
      <c r="AC104" s="446">
        <v>0</v>
      </c>
      <c r="AD104" s="446">
        <v>0</v>
      </c>
      <c r="AE104" s="446">
        <v>0</v>
      </c>
      <c r="AF104" s="446">
        <v>0</v>
      </c>
      <c r="AG104" s="446">
        <v>0</v>
      </c>
      <c r="AH104" s="446">
        <v>0</v>
      </c>
      <c r="AI104" s="446">
        <v>0</v>
      </c>
    </row>
    <row r="105" spans="1:35" outlineLevel="1" x14ac:dyDescent="0.25">
      <c r="A105" s="441" t="s">
        <v>1121</v>
      </c>
      <c r="B105" s="441" t="s">
        <v>1122</v>
      </c>
      <c r="C105" s="441" t="s">
        <v>879</v>
      </c>
      <c r="D105" s="441" t="s">
        <v>880</v>
      </c>
      <c r="E105" s="441" t="s">
        <v>684</v>
      </c>
      <c r="F105" s="441" t="s">
        <v>685</v>
      </c>
      <c r="G105" s="441" t="s">
        <v>881</v>
      </c>
      <c r="H105" s="441" t="s">
        <v>1123</v>
      </c>
      <c r="I105" s="441" t="s">
        <v>1124</v>
      </c>
      <c r="J105" s="441" t="s">
        <v>883</v>
      </c>
      <c r="K105" s="442">
        <v>43206.542094907411</v>
      </c>
      <c r="L105" s="443"/>
      <c r="M105" s="443"/>
      <c r="N105" s="443"/>
      <c r="O105" s="443"/>
      <c r="P105" s="443"/>
      <c r="Q105" s="441" t="s">
        <v>884</v>
      </c>
      <c r="R105" s="442">
        <v>43182.363668981481</v>
      </c>
      <c r="S105" s="442">
        <v>42957</v>
      </c>
      <c r="T105" s="444">
        <v>0</v>
      </c>
      <c r="U105" s="445">
        <v>2100000</v>
      </c>
      <c r="V105" s="441" t="s">
        <v>1125</v>
      </c>
      <c r="W105" s="442">
        <v>42139</v>
      </c>
      <c r="X105" s="442">
        <v>42978</v>
      </c>
      <c r="Y105" s="441" t="s">
        <v>886</v>
      </c>
      <c r="Z105" s="441" t="s">
        <v>886</v>
      </c>
      <c r="AA105" s="441" t="s">
        <v>886</v>
      </c>
      <c r="AB105" s="446">
        <v>0</v>
      </c>
      <c r="AC105" s="446">
        <v>0</v>
      </c>
      <c r="AD105" s="446">
        <v>0</v>
      </c>
      <c r="AE105" s="446">
        <v>0</v>
      </c>
      <c r="AF105" s="446">
        <v>0</v>
      </c>
      <c r="AG105" s="446">
        <v>2285857.94</v>
      </c>
      <c r="AH105" s="446">
        <v>2285857.94</v>
      </c>
      <c r="AI105" s="446">
        <v>0</v>
      </c>
    </row>
    <row r="106" spans="1:35" outlineLevel="1" x14ac:dyDescent="0.25">
      <c r="A106" s="447" t="s">
        <v>1126</v>
      </c>
      <c r="B106" s="447" t="s">
        <v>1127</v>
      </c>
      <c r="C106" s="447" t="s">
        <v>879</v>
      </c>
      <c r="D106" s="447" t="s">
        <v>880</v>
      </c>
      <c r="E106" s="447" t="s">
        <v>684</v>
      </c>
      <c r="F106" s="447" t="s">
        <v>685</v>
      </c>
      <c r="G106" s="447" t="s">
        <v>881</v>
      </c>
      <c r="H106" s="447" t="s">
        <v>1011</v>
      </c>
      <c r="I106" s="447" t="s">
        <v>1003</v>
      </c>
      <c r="J106" s="447" t="s">
        <v>1045</v>
      </c>
      <c r="K106" s="448">
        <v>42577.624675925923</v>
      </c>
      <c r="L106" s="449"/>
      <c r="M106" s="449"/>
      <c r="N106" s="449"/>
      <c r="O106" s="449"/>
      <c r="P106" s="449"/>
      <c r="Q106" s="447" t="s">
        <v>884</v>
      </c>
      <c r="R106" s="448">
        <v>42552.605787037035</v>
      </c>
      <c r="S106" s="448">
        <v>42545</v>
      </c>
      <c r="T106" s="450">
        <v>0</v>
      </c>
      <c r="U106" s="451">
        <v>45000</v>
      </c>
      <c r="V106" s="447" t="s">
        <v>885</v>
      </c>
      <c r="W106" s="448">
        <v>42156</v>
      </c>
      <c r="X106" s="448">
        <v>42551</v>
      </c>
      <c r="Y106" s="447" t="s">
        <v>886</v>
      </c>
      <c r="Z106" s="447" t="s">
        <v>886</v>
      </c>
      <c r="AA106" s="447" t="s">
        <v>886</v>
      </c>
      <c r="AB106" s="452">
        <v>0</v>
      </c>
      <c r="AC106" s="452">
        <v>0</v>
      </c>
      <c r="AD106" s="452">
        <v>0</v>
      </c>
      <c r="AE106" s="452">
        <v>0</v>
      </c>
      <c r="AF106" s="452">
        <v>0</v>
      </c>
      <c r="AG106" s="452">
        <v>9785</v>
      </c>
      <c r="AH106" s="452">
        <v>9785</v>
      </c>
      <c r="AI106" s="452">
        <v>0</v>
      </c>
    </row>
    <row r="107" spans="1:35" outlineLevel="1" x14ac:dyDescent="0.25">
      <c r="A107" s="441" t="s">
        <v>1128</v>
      </c>
      <c r="B107" s="441" t="s">
        <v>1129</v>
      </c>
      <c r="C107" s="441" t="s">
        <v>879</v>
      </c>
      <c r="D107" s="441" t="s">
        <v>880</v>
      </c>
      <c r="E107" s="441" t="s">
        <v>684</v>
      </c>
      <c r="F107" s="441" t="s">
        <v>685</v>
      </c>
      <c r="G107" s="441" t="s">
        <v>881</v>
      </c>
      <c r="H107" s="441" t="s">
        <v>1011</v>
      </c>
      <c r="I107" s="441" t="s">
        <v>1097</v>
      </c>
      <c r="J107" s="441" t="s">
        <v>1045</v>
      </c>
      <c r="K107" s="442">
        <v>42738</v>
      </c>
      <c r="L107" s="443"/>
      <c r="M107" s="443"/>
      <c r="N107" s="443"/>
      <c r="O107" s="443"/>
      <c r="P107" s="443"/>
      <c r="Q107" s="441" t="s">
        <v>884</v>
      </c>
      <c r="R107" s="442">
        <v>42738.506041666667</v>
      </c>
      <c r="S107" s="442">
        <v>42565</v>
      </c>
      <c r="T107" s="444">
        <v>0</v>
      </c>
      <c r="U107" s="445">
        <v>35500</v>
      </c>
      <c r="V107" s="441" t="s">
        <v>885</v>
      </c>
      <c r="W107" s="442">
        <v>42157</v>
      </c>
      <c r="X107" s="442">
        <v>43281</v>
      </c>
      <c r="Y107" s="441" t="s">
        <v>886</v>
      </c>
      <c r="Z107" s="441" t="s">
        <v>886</v>
      </c>
      <c r="AA107" s="441" t="s">
        <v>886</v>
      </c>
      <c r="AB107" s="446">
        <v>0</v>
      </c>
      <c r="AC107" s="446">
        <v>0</v>
      </c>
      <c r="AD107" s="446">
        <v>0</v>
      </c>
      <c r="AE107" s="446">
        <v>0</v>
      </c>
      <c r="AF107" s="446">
        <v>0</v>
      </c>
      <c r="AG107" s="446">
        <v>39712.25</v>
      </c>
      <c r="AH107" s="446">
        <v>39712.25</v>
      </c>
      <c r="AI107" s="446">
        <v>0</v>
      </c>
    </row>
    <row r="108" spans="1:35" outlineLevel="1" x14ac:dyDescent="0.25">
      <c r="A108" s="447" t="s">
        <v>1130</v>
      </c>
      <c r="B108" s="447" t="s">
        <v>1131</v>
      </c>
      <c r="C108" s="447" t="s">
        <v>879</v>
      </c>
      <c r="D108" s="447" t="s">
        <v>880</v>
      </c>
      <c r="E108" s="447" t="s">
        <v>684</v>
      </c>
      <c r="F108" s="447" t="s">
        <v>685</v>
      </c>
      <c r="G108" s="447" t="s">
        <v>881</v>
      </c>
      <c r="H108" s="447" t="s">
        <v>1011</v>
      </c>
      <c r="I108" s="447" t="s">
        <v>1132</v>
      </c>
      <c r="J108" s="447" t="s">
        <v>1045</v>
      </c>
      <c r="K108" s="448">
        <v>42311.675798611112</v>
      </c>
      <c r="L108" s="449"/>
      <c r="M108" s="449"/>
      <c r="N108" s="449"/>
      <c r="O108" s="449"/>
      <c r="P108" s="449"/>
      <c r="Q108" s="447" t="s">
        <v>884</v>
      </c>
      <c r="R108" s="448">
        <v>42310.424756944441</v>
      </c>
      <c r="S108" s="448">
        <v>42244</v>
      </c>
      <c r="T108" s="450">
        <v>0</v>
      </c>
      <c r="U108" s="451">
        <v>10000</v>
      </c>
      <c r="V108" s="447" t="s">
        <v>885</v>
      </c>
      <c r="W108" s="448">
        <v>42156</v>
      </c>
      <c r="X108" s="448">
        <v>42369</v>
      </c>
      <c r="Y108" s="447" t="s">
        <v>886</v>
      </c>
      <c r="Z108" s="447" t="s">
        <v>886</v>
      </c>
      <c r="AA108" s="447" t="s">
        <v>886</v>
      </c>
      <c r="AB108" s="452">
        <v>0</v>
      </c>
      <c r="AC108" s="452">
        <v>0</v>
      </c>
      <c r="AD108" s="452">
        <v>0</v>
      </c>
      <c r="AE108" s="452">
        <v>0</v>
      </c>
      <c r="AF108" s="452">
        <v>0</v>
      </c>
      <c r="AG108" s="452">
        <v>14043</v>
      </c>
      <c r="AH108" s="452">
        <v>14043</v>
      </c>
      <c r="AI108" s="452">
        <v>0</v>
      </c>
    </row>
    <row r="109" spans="1:35" outlineLevel="1" x14ac:dyDescent="0.25">
      <c r="A109" s="447" t="s">
        <v>1133</v>
      </c>
      <c r="B109" s="447" t="s">
        <v>1134</v>
      </c>
      <c r="C109" s="447" t="s">
        <v>879</v>
      </c>
      <c r="D109" s="447" t="s">
        <v>880</v>
      </c>
      <c r="E109" s="447" t="s">
        <v>684</v>
      </c>
      <c r="F109" s="447" t="s">
        <v>685</v>
      </c>
      <c r="G109" s="447" t="s">
        <v>881</v>
      </c>
      <c r="H109" s="447" t="s">
        <v>1011</v>
      </c>
      <c r="I109" s="447" t="s">
        <v>955</v>
      </c>
      <c r="J109" s="447" t="s">
        <v>883</v>
      </c>
      <c r="K109" s="448">
        <v>42823.637256944443</v>
      </c>
      <c r="L109" s="449"/>
      <c r="M109" s="449"/>
      <c r="N109" s="449"/>
      <c r="O109" s="449"/>
      <c r="P109" s="449"/>
      <c r="Q109" s="447" t="s">
        <v>884</v>
      </c>
      <c r="R109" s="449"/>
      <c r="S109" s="448">
        <v>42551</v>
      </c>
      <c r="T109" s="450">
        <v>0</v>
      </c>
      <c r="U109" s="451">
        <v>0</v>
      </c>
      <c r="V109" s="447" t="s">
        <v>885</v>
      </c>
      <c r="W109" s="448">
        <v>42156</v>
      </c>
      <c r="X109" s="448">
        <v>44012</v>
      </c>
      <c r="Y109" s="447" t="s">
        <v>901</v>
      </c>
      <c r="Z109" s="447" t="s">
        <v>886</v>
      </c>
      <c r="AA109" s="447" t="s">
        <v>886</v>
      </c>
      <c r="AB109" s="452">
        <v>0</v>
      </c>
      <c r="AC109" s="452">
        <v>0</v>
      </c>
      <c r="AD109" s="452">
        <v>0</v>
      </c>
      <c r="AE109" s="452">
        <v>0</v>
      </c>
      <c r="AF109" s="452">
        <v>0</v>
      </c>
      <c r="AG109" s="452">
        <v>0</v>
      </c>
      <c r="AH109" s="452">
        <v>0</v>
      </c>
      <c r="AI109" s="452">
        <v>0</v>
      </c>
    </row>
    <row r="110" spans="1:35" outlineLevel="1" x14ac:dyDescent="0.25">
      <c r="A110" s="441" t="s">
        <v>1135</v>
      </c>
      <c r="B110" s="441" t="s">
        <v>1136</v>
      </c>
      <c r="C110" s="441" t="s">
        <v>879</v>
      </c>
      <c r="D110" s="441" t="s">
        <v>880</v>
      </c>
      <c r="E110" s="441" t="s">
        <v>684</v>
      </c>
      <c r="F110" s="441" t="s">
        <v>685</v>
      </c>
      <c r="G110" s="441" t="s">
        <v>881</v>
      </c>
      <c r="H110" s="441" t="s">
        <v>1011</v>
      </c>
      <c r="I110" s="441" t="s">
        <v>882</v>
      </c>
      <c r="J110" s="441" t="s">
        <v>1045</v>
      </c>
      <c r="K110" s="442">
        <v>42552.730543981481</v>
      </c>
      <c r="L110" s="443"/>
      <c r="M110" s="443"/>
      <c r="N110" s="443"/>
      <c r="O110" s="443"/>
      <c r="P110" s="443"/>
      <c r="Q110" s="441" t="s">
        <v>884</v>
      </c>
      <c r="R110" s="442">
        <v>42552.539085648146</v>
      </c>
      <c r="S110" s="442">
        <v>42429</v>
      </c>
      <c r="T110" s="444">
        <v>0</v>
      </c>
      <c r="U110" s="445">
        <v>38000</v>
      </c>
      <c r="V110" s="441" t="s">
        <v>885</v>
      </c>
      <c r="W110" s="442">
        <v>42186</v>
      </c>
      <c r="X110" s="442">
        <v>42551</v>
      </c>
      <c r="Y110" s="441" t="s">
        <v>886</v>
      </c>
      <c r="Z110" s="441" t="s">
        <v>886</v>
      </c>
      <c r="AA110" s="441" t="s">
        <v>886</v>
      </c>
      <c r="AB110" s="446">
        <v>0</v>
      </c>
      <c r="AC110" s="446">
        <v>0</v>
      </c>
      <c r="AD110" s="446">
        <v>0</v>
      </c>
      <c r="AE110" s="446">
        <v>0</v>
      </c>
      <c r="AF110" s="446">
        <v>0</v>
      </c>
      <c r="AG110" s="446">
        <v>32608.18</v>
      </c>
      <c r="AH110" s="446">
        <v>32608.18</v>
      </c>
      <c r="AI110" s="446">
        <v>0</v>
      </c>
    </row>
    <row r="111" spans="1:35" outlineLevel="1" x14ac:dyDescent="0.25">
      <c r="A111" s="441" t="s">
        <v>1137</v>
      </c>
      <c r="B111" s="441" t="s">
        <v>1138</v>
      </c>
      <c r="C111" s="441" t="s">
        <v>879</v>
      </c>
      <c r="D111" s="441" t="s">
        <v>880</v>
      </c>
      <c r="E111" s="441" t="s">
        <v>1052</v>
      </c>
      <c r="F111" s="441" t="s">
        <v>1053</v>
      </c>
      <c r="G111" s="441" t="s">
        <v>881</v>
      </c>
      <c r="H111" s="441" t="s">
        <v>1054</v>
      </c>
      <c r="I111" s="441" t="s">
        <v>1124</v>
      </c>
      <c r="J111" s="441" t="s">
        <v>1120</v>
      </c>
      <c r="K111" s="442">
        <v>42941</v>
      </c>
      <c r="L111" s="443"/>
      <c r="M111" s="443"/>
      <c r="N111" s="443"/>
      <c r="O111" s="443"/>
      <c r="P111" s="443"/>
      <c r="Q111" s="441" t="s">
        <v>884</v>
      </c>
      <c r="R111" s="442">
        <v>42796.491967592592</v>
      </c>
      <c r="S111" s="442">
        <v>42909</v>
      </c>
      <c r="T111" s="444">
        <v>0</v>
      </c>
      <c r="U111" s="445">
        <v>5087036</v>
      </c>
      <c r="V111" s="441" t="s">
        <v>1125</v>
      </c>
      <c r="W111" s="442">
        <v>42208</v>
      </c>
      <c r="X111" s="442">
        <v>42916</v>
      </c>
      <c r="Y111" s="441" t="s">
        <v>886</v>
      </c>
      <c r="Z111" s="441" t="s">
        <v>886</v>
      </c>
      <c r="AA111" s="441" t="s">
        <v>886</v>
      </c>
      <c r="AB111" s="446">
        <v>0</v>
      </c>
      <c r="AC111" s="446">
        <v>0</v>
      </c>
      <c r="AD111" s="446">
        <v>0</v>
      </c>
      <c r="AE111" s="446">
        <v>0</v>
      </c>
      <c r="AF111" s="446">
        <v>0</v>
      </c>
      <c r="AG111" s="446">
        <v>3976735.99</v>
      </c>
      <c r="AH111" s="446">
        <v>3976735.99</v>
      </c>
      <c r="AI111" s="446">
        <v>0</v>
      </c>
    </row>
    <row r="112" spans="1:35" outlineLevel="1" x14ac:dyDescent="0.25">
      <c r="A112" s="447" t="s">
        <v>1139</v>
      </c>
      <c r="B112" s="447" t="s">
        <v>1140</v>
      </c>
      <c r="C112" s="447" t="s">
        <v>879</v>
      </c>
      <c r="D112" s="447" t="s">
        <v>880</v>
      </c>
      <c r="E112" s="447" t="s">
        <v>684</v>
      </c>
      <c r="F112" s="447" t="s">
        <v>685</v>
      </c>
      <c r="G112" s="447" t="s">
        <v>881</v>
      </c>
      <c r="H112" s="447" t="s">
        <v>1011</v>
      </c>
      <c r="I112" s="447" t="s">
        <v>990</v>
      </c>
      <c r="J112" s="447" t="s">
        <v>883</v>
      </c>
      <c r="K112" s="448">
        <v>43028.571608796294</v>
      </c>
      <c r="L112" s="449"/>
      <c r="M112" s="449"/>
      <c r="N112" s="449"/>
      <c r="O112" s="449"/>
      <c r="P112" s="449"/>
      <c r="Q112" s="447" t="s">
        <v>884</v>
      </c>
      <c r="R112" s="448">
        <v>43007.666122685187</v>
      </c>
      <c r="S112" s="448">
        <v>42873</v>
      </c>
      <c r="T112" s="450">
        <v>0</v>
      </c>
      <c r="U112" s="451">
        <v>350000</v>
      </c>
      <c r="V112" s="447" t="s">
        <v>885</v>
      </c>
      <c r="W112" s="448">
        <v>42227</v>
      </c>
      <c r="X112" s="448">
        <v>43100</v>
      </c>
      <c r="Y112" s="447" t="s">
        <v>886</v>
      </c>
      <c r="Z112" s="447" t="s">
        <v>886</v>
      </c>
      <c r="AA112" s="447" t="s">
        <v>886</v>
      </c>
      <c r="AB112" s="452">
        <v>0</v>
      </c>
      <c r="AC112" s="452">
        <v>0</v>
      </c>
      <c r="AD112" s="452">
        <v>0</v>
      </c>
      <c r="AE112" s="452">
        <v>0</v>
      </c>
      <c r="AF112" s="452">
        <v>0</v>
      </c>
      <c r="AG112" s="452">
        <v>269448.99</v>
      </c>
      <c r="AH112" s="452">
        <v>269448.99</v>
      </c>
      <c r="AI112" s="452">
        <v>0</v>
      </c>
    </row>
    <row r="113" spans="1:35" outlineLevel="1" x14ac:dyDescent="0.25">
      <c r="A113" s="441" t="s">
        <v>1141</v>
      </c>
      <c r="B113" s="441" t="s">
        <v>1142</v>
      </c>
      <c r="C113" s="441" t="s">
        <v>879</v>
      </c>
      <c r="D113" s="441" t="s">
        <v>880</v>
      </c>
      <c r="E113" s="441" t="s">
        <v>684</v>
      </c>
      <c r="F113" s="441" t="s">
        <v>685</v>
      </c>
      <c r="G113" s="441" t="s">
        <v>881</v>
      </c>
      <c r="H113" s="441" t="s">
        <v>1011</v>
      </c>
      <c r="I113" s="441" t="s">
        <v>882</v>
      </c>
      <c r="J113" s="441" t="s">
        <v>1045</v>
      </c>
      <c r="K113" s="442">
        <v>42556.656574074077</v>
      </c>
      <c r="L113" s="443"/>
      <c r="M113" s="443"/>
      <c r="N113" s="443"/>
      <c r="O113" s="443"/>
      <c r="P113" s="443"/>
      <c r="Q113" s="441" t="s">
        <v>884</v>
      </c>
      <c r="R113" s="443"/>
      <c r="S113" s="443"/>
      <c r="T113" s="444">
        <v>0</v>
      </c>
      <c r="U113" s="445">
        <v>8000</v>
      </c>
      <c r="V113" s="441" t="s">
        <v>885</v>
      </c>
      <c r="W113" s="442">
        <v>42272</v>
      </c>
      <c r="X113" s="442">
        <v>42551</v>
      </c>
      <c r="Y113" s="441" t="s">
        <v>901</v>
      </c>
      <c r="Z113" s="441" t="s">
        <v>901</v>
      </c>
      <c r="AA113" s="441" t="s">
        <v>886</v>
      </c>
      <c r="AB113" s="446">
        <v>0</v>
      </c>
      <c r="AC113" s="446">
        <v>0</v>
      </c>
      <c r="AD113" s="446">
        <v>0</v>
      </c>
      <c r="AE113" s="446">
        <v>0</v>
      </c>
      <c r="AF113" s="446">
        <v>0</v>
      </c>
      <c r="AG113" s="446">
        <v>0</v>
      </c>
      <c r="AH113" s="446">
        <v>0</v>
      </c>
      <c r="AI113" s="446">
        <v>0</v>
      </c>
    </row>
    <row r="114" spans="1:35" outlineLevel="1" x14ac:dyDescent="0.25">
      <c r="A114" s="441" t="s">
        <v>1143</v>
      </c>
      <c r="B114" s="441" t="s">
        <v>1144</v>
      </c>
      <c r="C114" s="441" t="s">
        <v>879</v>
      </c>
      <c r="D114" s="441" t="s">
        <v>880</v>
      </c>
      <c r="E114" s="441" t="s">
        <v>684</v>
      </c>
      <c r="F114" s="441" t="s">
        <v>685</v>
      </c>
      <c r="G114" s="441" t="s">
        <v>881</v>
      </c>
      <c r="H114" s="441" t="s">
        <v>1011</v>
      </c>
      <c r="I114" s="441" t="s">
        <v>1145</v>
      </c>
      <c r="J114" s="441" t="s">
        <v>883</v>
      </c>
      <c r="K114" s="442">
        <v>43028.577604166669</v>
      </c>
      <c r="L114" s="443"/>
      <c r="M114" s="443"/>
      <c r="N114" s="443"/>
      <c r="O114" s="443"/>
      <c r="P114" s="443"/>
      <c r="Q114" s="441" t="s">
        <v>884</v>
      </c>
      <c r="R114" s="442">
        <v>43007.7033912037</v>
      </c>
      <c r="S114" s="442">
        <v>42916</v>
      </c>
      <c r="T114" s="444">
        <v>0</v>
      </c>
      <c r="U114" s="445">
        <v>984000</v>
      </c>
      <c r="V114" s="441" t="s">
        <v>885</v>
      </c>
      <c r="W114" s="442">
        <v>42328</v>
      </c>
      <c r="X114" s="442">
        <v>43100</v>
      </c>
      <c r="Y114" s="441" t="s">
        <v>886</v>
      </c>
      <c r="Z114" s="441" t="s">
        <v>886</v>
      </c>
      <c r="AA114" s="441" t="s">
        <v>886</v>
      </c>
      <c r="AB114" s="446">
        <v>0</v>
      </c>
      <c r="AC114" s="446">
        <v>0</v>
      </c>
      <c r="AD114" s="446">
        <v>0</v>
      </c>
      <c r="AE114" s="446">
        <v>0</v>
      </c>
      <c r="AF114" s="446">
        <v>0</v>
      </c>
      <c r="AG114" s="446">
        <v>1108173.33</v>
      </c>
      <c r="AH114" s="446">
        <v>1108173.33</v>
      </c>
      <c r="AI114" s="446">
        <v>0</v>
      </c>
    </row>
    <row r="115" spans="1:35" outlineLevel="1" x14ac:dyDescent="0.25">
      <c r="A115" s="447" t="s">
        <v>1146</v>
      </c>
      <c r="B115" s="447" t="s">
        <v>1147</v>
      </c>
      <c r="C115" s="447" t="s">
        <v>879</v>
      </c>
      <c r="D115" s="447" t="s">
        <v>880</v>
      </c>
      <c r="E115" s="447" t="s">
        <v>684</v>
      </c>
      <c r="F115" s="447" t="s">
        <v>685</v>
      </c>
      <c r="G115" s="447" t="s">
        <v>881</v>
      </c>
      <c r="H115" s="447" t="s">
        <v>1011</v>
      </c>
      <c r="I115" s="447" t="s">
        <v>990</v>
      </c>
      <c r="J115" s="447" t="s">
        <v>883</v>
      </c>
      <c r="K115" s="448">
        <v>42968.508020833331</v>
      </c>
      <c r="L115" s="449"/>
      <c r="M115" s="449"/>
      <c r="N115" s="449"/>
      <c r="O115" s="449"/>
      <c r="P115" s="449"/>
      <c r="Q115" s="447" t="s">
        <v>884</v>
      </c>
      <c r="R115" s="448">
        <v>42918.512349537035</v>
      </c>
      <c r="S115" s="448">
        <v>42901</v>
      </c>
      <c r="T115" s="450">
        <v>0</v>
      </c>
      <c r="U115" s="451">
        <v>270000</v>
      </c>
      <c r="V115" s="447" t="s">
        <v>885</v>
      </c>
      <c r="W115" s="448">
        <v>42346</v>
      </c>
      <c r="X115" s="448">
        <v>42735</v>
      </c>
      <c r="Y115" s="447" t="s">
        <v>886</v>
      </c>
      <c r="Z115" s="447" t="s">
        <v>886</v>
      </c>
      <c r="AA115" s="447" t="s">
        <v>886</v>
      </c>
      <c r="AB115" s="452">
        <v>0</v>
      </c>
      <c r="AC115" s="452">
        <v>0</v>
      </c>
      <c r="AD115" s="452">
        <v>0</v>
      </c>
      <c r="AE115" s="452">
        <v>0</v>
      </c>
      <c r="AF115" s="452">
        <v>0</v>
      </c>
      <c r="AG115" s="452">
        <v>293796.12</v>
      </c>
      <c r="AH115" s="452">
        <v>293796.12</v>
      </c>
      <c r="AI115" s="452">
        <v>0</v>
      </c>
    </row>
    <row r="116" spans="1:35" outlineLevel="1" x14ac:dyDescent="0.25">
      <c r="A116" s="441" t="s">
        <v>1148</v>
      </c>
      <c r="B116" s="441" t="s">
        <v>1149</v>
      </c>
      <c r="C116" s="441" t="s">
        <v>879</v>
      </c>
      <c r="D116" s="441" t="s">
        <v>880</v>
      </c>
      <c r="E116" s="441" t="s">
        <v>684</v>
      </c>
      <c r="F116" s="441" t="s">
        <v>685</v>
      </c>
      <c r="G116" s="441" t="s">
        <v>881</v>
      </c>
      <c r="H116" s="441" t="s">
        <v>1011</v>
      </c>
      <c r="I116" s="441" t="s">
        <v>1150</v>
      </c>
      <c r="J116" s="441" t="s">
        <v>883</v>
      </c>
      <c r="K116" s="442">
        <v>43047.684942129628</v>
      </c>
      <c r="L116" s="443"/>
      <c r="M116" s="441" t="s">
        <v>497</v>
      </c>
      <c r="N116" s="441" t="s">
        <v>497</v>
      </c>
      <c r="O116" s="441" t="s">
        <v>801</v>
      </c>
      <c r="P116" s="443"/>
      <c r="Q116" s="441" t="s">
        <v>884</v>
      </c>
      <c r="R116" s="442">
        <v>43041.471134259256</v>
      </c>
      <c r="S116" s="442">
        <v>42916</v>
      </c>
      <c r="T116" s="444">
        <v>0</v>
      </c>
      <c r="U116" s="445">
        <v>30000</v>
      </c>
      <c r="V116" s="441" t="s">
        <v>885</v>
      </c>
      <c r="W116" s="442">
        <v>42401</v>
      </c>
      <c r="X116" s="442">
        <v>43100</v>
      </c>
      <c r="Y116" s="441" t="s">
        <v>886</v>
      </c>
      <c r="Z116" s="441" t="s">
        <v>886</v>
      </c>
      <c r="AA116" s="441" t="s">
        <v>886</v>
      </c>
      <c r="AB116" s="446">
        <v>0</v>
      </c>
      <c r="AC116" s="446">
        <v>0</v>
      </c>
      <c r="AD116" s="446">
        <v>0</v>
      </c>
      <c r="AE116" s="446">
        <v>0</v>
      </c>
      <c r="AF116" s="446">
        <v>0</v>
      </c>
      <c r="AG116" s="446">
        <v>101712.4</v>
      </c>
      <c r="AH116" s="446">
        <v>101712.4</v>
      </c>
      <c r="AI116" s="446">
        <v>0</v>
      </c>
    </row>
    <row r="117" spans="1:35" outlineLevel="1" x14ac:dyDescent="0.25">
      <c r="A117" s="441" t="s">
        <v>1151</v>
      </c>
      <c r="B117" s="441" t="s">
        <v>1152</v>
      </c>
      <c r="C117" s="441" t="s">
        <v>879</v>
      </c>
      <c r="D117" s="441" t="s">
        <v>880</v>
      </c>
      <c r="E117" s="441" t="s">
        <v>684</v>
      </c>
      <c r="F117" s="441" t="s">
        <v>685</v>
      </c>
      <c r="G117" s="441" t="s">
        <v>1070</v>
      </c>
      <c r="H117" s="441" t="s">
        <v>1011</v>
      </c>
      <c r="I117" s="441" t="s">
        <v>1153</v>
      </c>
      <c r="J117" s="441" t="s">
        <v>1071</v>
      </c>
      <c r="K117" s="442">
        <v>42696.518750000003</v>
      </c>
      <c r="L117" s="443"/>
      <c r="M117" s="441" t="s">
        <v>497</v>
      </c>
      <c r="N117" s="441" t="s">
        <v>497</v>
      </c>
      <c r="O117" s="441" t="s">
        <v>497</v>
      </c>
      <c r="P117" s="443"/>
      <c r="Q117" s="441" t="s">
        <v>884</v>
      </c>
      <c r="R117" s="443"/>
      <c r="S117" s="442">
        <v>42608</v>
      </c>
      <c r="T117" s="444">
        <v>0</v>
      </c>
      <c r="U117" s="445">
        <v>290000</v>
      </c>
      <c r="V117" s="441" t="s">
        <v>885</v>
      </c>
      <c r="W117" s="442">
        <v>42432</v>
      </c>
      <c r="X117" s="442">
        <v>42735</v>
      </c>
      <c r="Y117" s="441" t="s">
        <v>901</v>
      </c>
      <c r="Z117" s="441" t="s">
        <v>886</v>
      </c>
      <c r="AA117" s="441" t="s">
        <v>886</v>
      </c>
      <c r="AB117" s="446">
        <v>0</v>
      </c>
      <c r="AC117" s="446">
        <v>0</v>
      </c>
      <c r="AD117" s="446">
        <v>0</v>
      </c>
      <c r="AE117" s="446">
        <v>0</v>
      </c>
      <c r="AF117" s="446">
        <v>0</v>
      </c>
      <c r="AG117" s="446">
        <v>0</v>
      </c>
      <c r="AH117" s="446">
        <v>0</v>
      </c>
      <c r="AI117" s="446">
        <v>0</v>
      </c>
    </row>
    <row r="118" spans="1:35" outlineLevel="1" x14ac:dyDescent="0.25">
      <c r="A118" s="447" t="s">
        <v>1154</v>
      </c>
      <c r="B118" s="447" t="s">
        <v>1155</v>
      </c>
      <c r="C118" s="447" t="s">
        <v>879</v>
      </c>
      <c r="D118" s="447" t="s">
        <v>880</v>
      </c>
      <c r="E118" s="447" t="s">
        <v>684</v>
      </c>
      <c r="F118" s="447" t="s">
        <v>685</v>
      </c>
      <c r="G118" s="447" t="s">
        <v>1070</v>
      </c>
      <c r="H118" s="447" t="s">
        <v>1011</v>
      </c>
      <c r="I118" s="447" t="s">
        <v>982</v>
      </c>
      <c r="J118" s="447" t="s">
        <v>1071</v>
      </c>
      <c r="K118" s="448">
        <v>42622.659189814818</v>
      </c>
      <c r="L118" s="449"/>
      <c r="M118" s="447" t="s">
        <v>497</v>
      </c>
      <c r="N118" s="447" t="s">
        <v>497</v>
      </c>
      <c r="O118" s="447" t="s">
        <v>497</v>
      </c>
      <c r="P118" s="449"/>
      <c r="Q118" s="447" t="s">
        <v>884</v>
      </c>
      <c r="R118" s="448">
        <v>42552.624351851853</v>
      </c>
      <c r="S118" s="448">
        <v>42545</v>
      </c>
      <c r="T118" s="450">
        <v>0</v>
      </c>
      <c r="U118" s="451">
        <v>8000</v>
      </c>
      <c r="V118" s="447" t="s">
        <v>885</v>
      </c>
      <c r="W118" s="448">
        <v>42452</v>
      </c>
      <c r="X118" s="448">
        <v>42735</v>
      </c>
      <c r="Y118" s="447" t="s">
        <v>886</v>
      </c>
      <c r="Z118" s="447" t="s">
        <v>886</v>
      </c>
      <c r="AA118" s="447" t="s">
        <v>886</v>
      </c>
      <c r="AB118" s="452">
        <v>0</v>
      </c>
      <c r="AC118" s="452">
        <v>0</v>
      </c>
      <c r="AD118" s="452">
        <v>0</v>
      </c>
      <c r="AE118" s="452">
        <v>0</v>
      </c>
      <c r="AF118" s="452">
        <v>0</v>
      </c>
      <c r="AG118" s="452">
        <v>9367.6</v>
      </c>
      <c r="AH118" s="452">
        <v>9367.6</v>
      </c>
      <c r="AI118" s="452">
        <v>0</v>
      </c>
    </row>
    <row r="119" spans="1:35" outlineLevel="1" x14ac:dyDescent="0.25">
      <c r="A119" s="441" t="s">
        <v>1156</v>
      </c>
      <c r="B119" s="441" t="s">
        <v>1157</v>
      </c>
      <c r="C119" s="441" t="s">
        <v>879</v>
      </c>
      <c r="D119" s="441" t="s">
        <v>880</v>
      </c>
      <c r="E119" s="441" t="s">
        <v>684</v>
      </c>
      <c r="F119" s="441" t="s">
        <v>685</v>
      </c>
      <c r="G119" s="441" t="s">
        <v>881</v>
      </c>
      <c r="H119" s="441" t="s">
        <v>1011</v>
      </c>
      <c r="I119" s="441" t="s">
        <v>1003</v>
      </c>
      <c r="J119" s="441" t="s">
        <v>883</v>
      </c>
      <c r="K119" s="442">
        <v>42814.700289351851</v>
      </c>
      <c r="L119" s="443"/>
      <c r="M119" s="441" t="s">
        <v>801</v>
      </c>
      <c r="N119" s="441" t="s">
        <v>497</v>
      </c>
      <c r="O119" s="441" t="s">
        <v>497</v>
      </c>
      <c r="P119" s="443"/>
      <c r="Q119" s="441" t="s">
        <v>884</v>
      </c>
      <c r="R119" s="442">
        <v>42562.872361111113</v>
      </c>
      <c r="S119" s="442">
        <v>42551</v>
      </c>
      <c r="T119" s="444">
        <v>0</v>
      </c>
      <c r="U119" s="445">
        <v>20000</v>
      </c>
      <c r="V119" s="441" t="s">
        <v>885</v>
      </c>
      <c r="W119" s="442">
        <v>42467</v>
      </c>
      <c r="X119" s="442">
        <v>42916</v>
      </c>
      <c r="Y119" s="441" t="s">
        <v>886</v>
      </c>
      <c r="Z119" s="441" t="s">
        <v>886</v>
      </c>
      <c r="AA119" s="441" t="s">
        <v>886</v>
      </c>
      <c r="AB119" s="446">
        <v>0</v>
      </c>
      <c r="AC119" s="446">
        <v>0</v>
      </c>
      <c r="AD119" s="446">
        <v>0</v>
      </c>
      <c r="AE119" s="446">
        <v>0</v>
      </c>
      <c r="AF119" s="446">
        <v>0</v>
      </c>
      <c r="AG119" s="446">
        <v>20113.400000000001</v>
      </c>
      <c r="AH119" s="446">
        <v>20113.400000000001</v>
      </c>
      <c r="AI119" s="446">
        <v>0</v>
      </c>
    </row>
    <row r="120" spans="1:35" outlineLevel="1" x14ac:dyDescent="0.25">
      <c r="A120" s="441" t="s">
        <v>1158</v>
      </c>
      <c r="B120" s="441" t="s">
        <v>1159</v>
      </c>
      <c r="C120" s="441" t="s">
        <v>879</v>
      </c>
      <c r="D120" s="441" t="s">
        <v>880</v>
      </c>
      <c r="E120" s="441" t="s">
        <v>684</v>
      </c>
      <c r="F120" s="441" t="s">
        <v>685</v>
      </c>
      <c r="G120" s="441" t="s">
        <v>881</v>
      </c>
      <c r="H120" s="441" t="s">
        <v>1011</v>
      </c>
      <c r="I120" s="441" t="s">
        <v>1097</v>
      </c>
      <c r="J120" s="441" t="s">
        <v>883</v>
      </c>
      <c r="K120" s="442">
        <v>42738</v>
      </c>
      <c r="L120" s="443"/>
      <c r="M120" s="441" t="s">
        <v>497</v>
      </c>
      <c r="N120" s="441" t="s">
        <v>497</v>
      </c>
      <c r="O120" s="441" t="s">
        <v>497</v>
      </c>
      <c r="P120" s="443"/>
      <c r="Q120" s="441" t="s">
        <v>884</v>
      </c>
      <c r="R120" s="442">
        <v>42738.512361111112</v>
      </c>
      <c r="S120" s="442">
        <v>42552</v>
      </c>
      <c r="T120" s="444">
        <v>0</v>
      </c>
      <c r="U120" s="445">
        <v>90000</v>
      </c>
      <c r="V120" s="441" t="s">
        <v>885</v>
      </c>
      <c r="W120" s="442">
        <v>42468</v>
      </c>
      <c r="X120" s="442">
        <v>42916</v>
      </c>
      <c r="Y120" s="441" t="s">
        <v>886</v>
      </c>
      <c r="Z120" s="441" t="s">
        <v>886</v>
      </c>
      <c r="AA120" s="441" t="s">
        <v>886</v>
      </c>
      <c r="AB120" s="446">
        <v>0</v>
      </c>
      <c r="AC120" s="446">
        <v>0</v>
      </c>
      <c r="AD120" s="446">
        <v>0</v>
      </c>
      <c r="AE120" s="446">
        <v>0</v>
      </c>
      <c r="AF120" s="446">
        <v>0</v>
      </c>
      <c r="AG120" s="446">
        <v>91181</v>
      </c>
      <c r="AH120" s="446">
        <v>91181</v>
      </c>
      <c r="AI120" s="446">
        <v>0</v>
      </c>
    </row>
    <row r="121" spans="1:35" outlineLevel="1" x14ac:dyDescent="0.25">
      <c r="A121" s="447" t="s">
        <v>1160</v>
      </c>
      <c r="B121" s="447" t="s">
        <v>1161</v>
      </c>
      <c r="C121" s="447" t="s">
        <v>879</v>
      </c>
      <c r="D121" s="447" t="s">
        <v>880</v>
      </c>
      <c r="E121" s="447" t="s">
        <v>684</v>
      </c>
      <c r="F121" s="447" t="s">
        <v>685</v>
      </c>
      <c r="G121" s="447" t="s">
        <v>881</v>
      </c>
      <c r="H121" s="447" t="s">
        <v>1011</v>
      </c>
      <c r="I121" s="447" t="s">
        <v>1097</v>
      </c>
      <c r="J121" s="447" t="s">
        <v>883</v>
      </c>
      <c r="K121" s="448">
        <v>43047.6875462963</v>
      </c>
      <c r="L121" s="449"/>
      <c r="M121" s="447" t="s">
        <v>497</v>
      </c>
      <c r="N121" s="447" t="s">
        <v>497</v>
      </c>
      <c r="O121" s="447" t="s">
        <v>497</v>
      </c>
      <c r="P121" s="449"/>
      <c r="Q121" s="447" t="s">
        <v>884</v>
      </c>
      <c r="R121" s="448">
        <v>43041.488263888888</v>
      </c>
      <c r="S121" s="448">
        <v>42916</v>
      </c>
      <c r="T121" s="450">
        <v>0</v>
      </c>
      <c r="U121" s="451">
        <v>90000</v>
      </c>
      <c r="V121" s="447" t="s">
        <v>885</v>
      </c>
      <c r="W121" s="448">
        <v>42468</v>
      </c>
      <c r="X121" s="448">
        <v>43069</v>
      </c>
      <c r="Y121" s="447" t="s">
        <v>886</v>
      </c>
      <c r="Z121" s="447" t="s">
        <v>886</v>
      </c>
      <c r="AA121" s="447" t="s">
        <v>886</v>
      </c>
      <c r="AB121" s="452">
        <v>0</v>
      </c>
      <c r="AC121" s="452">
        <v>0</v>
      </c>
      <c r="AD121" s="452">
        <v>0</v>
      </c>
      <c r="AE121" s="452">
        <v>0</v>
      </c>
      <c r="AF121" s="452">
        <v>0</v>
      </c>
      <c r="AG121" s="452">
        <v>95304.56</v>
      </c>
      <c r="AH121" s="452">
        <v>95304.56</v>
      </c>
      <c r="AI121" s="452">
        <v>0</v>
      </c>
    </row>
    <row r="122" spans="1:35" outlineLevel="1" x14ac:dyDescent="0.25">
      <c r="A122" s="441" t="s">
        <v>1162</v>
      </c>
      <c r="B122" s="441" t="s">
        <v>1163</v>
      </c>
      <c r="C122" s="441" t="s">
        <v>879</v>
      </c>
      <c r="D122" s="441" t="s">
        <v>880</v>
      </c>
      <c r="E122" s="441" t="s">
        <v>684</v>
      </c>
      <c r="F122" s="441" t="s">
        <v>685</v>
      </c>
      <c r="G122" s="441" t="s">
        <v>881</v>
      </c>
      <c r="H122" s="441" t="s">
        <v>1011</v>
      </c>
      <c r="I122" s="441" t="s">
        <v>990</v>
      </c>
      <c r="J122" s="441" t="s">
        <v>1045</v>
      </c>
      <c r="K122" s="442">
        <v>42814.701122685183</v>
      </c>
      <c r="L122" s="443"/>
      <c r="M122" s="441" t="s">
        <v>801</v>
      </c>
      <c r="N122" s="441" t="s">
        <v>497</v>
      </c>
      <c r="O122" s="441" t="s">
        <v>497</v>
      </c>
      <c r="P122" s="443"/>
      <c r="Q122" s="441" t="s">
        <v>884</v>
      </c>
      <c r="R122" s="442">
        <v>42795.518460648149</v>
      </c>
      <c r="S122" s="442">
        <v>42580</v>
      </c>
      <c r="T122" s="444">
        <v>0</v>
      </c>
      <c r="U122" s="445">
        <v>300000</v>
      </c>
      <c r="V122" s="441" t="s">
        <v>885</v>
      </c>
      <c r="W122" s="442">
        <v>42461</v>
      </c>
      <c r="X122" s="442">
        <v>43585</v>
      </c>
      <c r="Y122" s="441" t="s">
        <v>886</v>
      </c>
      <c r="Z122" s="441" t="s">
        <v>886</v>
      </c>
      <c r="AA122" s="441" t="s">
        <v>886</v>
      </c>
      <c r="AB122" s="446">
        <v>0</v>
      </c>
      <c r="AC122" s="446">
        <v>0</v>
      </c>
      <c r="AD122" s="446">
        <v>0</v>
      </c>
      <c r="AE122" s="446">
        <v>0</v>
      </c>
      <c r="AF122" s="446">
        <v>0</v>
      </c>
      <c r="AG122" s="446">
        <v>299365.2</v>
      </c>
      <c r="AH122" s="446">
        <v>299365.2</v>
      </c>
      <c r="AI122" s="446">
        <v>0</v>
      </c>
    </row>
    <row r="123" spans="1:35" outlineLevel="1" x14ac:dyDescent="0.25">
      <c r="A123" s="441" t="s">
        <v>1164</v>
      </c>
      <c r="B123" s="441" t="s">
        <v>1165</v>
      </c>
      <c r="C123" s="441" t="s">
        <v>879</v>
      </c>
      <c r="D123" s="441" t="s">
        <v>880</v>
      </c>
      <c r="E123" s="441" t="s">
        <v>684</v>
      </c>
      <c r="F123" s="441" t="s">
        <v>685</v>
      </c>
      <c r="G123" s="441" t="s">
        <v>881</v>
      </c>
      <c r="H123" s="441" t="s">
        <v>1011</v>
      </c>
      <c r="I123" s="441" t="s">
        <v>930</v>
      </c>
      <c r="J123" s="441" t="s">
        <v>883</v>
      </c>
      <c r="K123" s="442">
        <v>43206.544398148151</v>
      </c>
      <c r="L123" s="443"/>
      <c r="M123" s="441" t="s">
        <v>497</v>
      </c>
      <c r="N123" s="441" t="s">
        <v>497</v>
      </c>
      <c r="O123" s="441" t="s">
        <v>497</v>
      </c>
      <c r="P123" s="443"/>
      <c r="Q123" s="441" t="s">
        <v>884</v>
      </c>
      <c r="R123" s="442">
        <v>43090.657083333332</v>
      </c>
      <c r="S123" s="442">
        <v>42935</v>
      </c>
      <c r="T123" s="444">
        <v>0</v>
      </c>
      <c r="U123" s="445">
        <v>50000</v>
      </c>
      <c r="V123" s="441" t="s">
        <v>885</v>
      </c>
      <c r="W123" s="442">
        <v>42502</v>
      </c>
      <c r="X123" s="442">
        <v>43281</v>
      </c>
      <c r="Y123" s="441" t="s">
        <v>886</v>
      </c>
      <c r="Z123" s="441" t="s">
        <v>886</v>
      </c>
      <c r="AA123" s="441" t="s">
        <v>886</v>
      </c>
      <c r="AB123" s="446">
        <v>0</v>
      </c>
      <c r="AC123" s="446">
        <v>0</v>
      </c>
      <c r="AD123" s="446">
        <v>0</v>
      </c>
      <c r="AE123" s="446">
        <v>0</v>
      </c>
      <c r="AF123" s="446">
        <v>0</v>
      </c>
      <c r="AG123" s="446">
        <v>110822.77</v>
      </c>
      <c r="AH123" s="446">
        <v>110822.77</v>
      </c>
      <c r="AI123" s="446">
        <v>0</v>
      </c>
    </row>
    <row r="124" spans="1:35" outlineLevel="1" x14ac:dyDescent="0.25">
      <c r="A124" s="441" t="s">
        <v>1166</v>
      </c>
      <c r="B124" s="441" t="s">
        <v>1167</v>
      </c>
      <c r="C124" s="441" t="s">
        <v>879</v>
      </c>
      <c r="D124" s="441" t="s">
        <v>880</v>
      </c>
      <c r="E124" s="441" t="s">
        <v>684</v>
      </c>
      <c r="F124" s="441" t="s">
        <v>685</v>
      </c>
      <c r="G124" s="441" t="s">
        <v>1070</v>
      </c>
      <c r="H124" s="441" t="s">
        <v>1011</v>
      </c>
      <c r="I124" s="441" t="s">
        <v>882</v>
      </c>
      <c r="J124" s="441" t="s">
        <v>1071</v>
      </c>
      <c r="K124" s="442">
        <v>42552.718333333331</v>
      </c>
      <c r="L124" s="443"/>
      <c r="M124" s="441" t="s">
        <v>497</v>
      </c>
      <c r="N124" s="441" t="s">
        <v>497</v>
      </c>
      <c r="O124" s="441" t="s">
        <v>497</v>
      </c>
      <c r="P124" s="443"/>
      <c r="Q124" s="441" t="s">
        <v>884</v>
      </c>
      <c r="R124" s="442">
        <v>42552.644976851851</v>
      </c>
      <c r="S124" s="442">
        <v>42545</v>
      </c>
      <c r="T124" s="444">
        <v>0</v>
      </c>
      <c r="U124" s="445">
        <v>36000</v>
      </c>
      <c r="V124" s="441" t="s">
        <v>885</v>
      </c>
      <c r="W124" s="442">
        <v>42509</v>
      </c>
      <c r="X124" s="442">
        <v>42916</v>
      </c>
      <c r="Y124" s="441" t="s">
        <v>886</v>
      </c>
      <c r="Z124" s="441" t="s">
        <v>886</v>
      </c>
      <c r="AA124" s="441" t="s">
        <v>886</v>
      </c>
      <c r="AB124" s="446">
        <v>0</v>
      </c>
      <c r="AC124" s="446">
        <v>0</v>
      </c>
      <c r="AD124" s="446">
        <v>0</v>
      </c>
      <c r="AE124" s="446">
        <v>0</v>
      </c>
      <c r="AF124" s="446">
        <v>0</v>
      </c>
      <c r="AG124" s="446">
        <v>35782</v>
      </c>
      <c r="AH124" s="446">
        <v>35782</v>
      </c>
      <c r="AI124" s="446">
        <v>0</v>
      </c>
    </row>
    <row r="125" spans="1:35" outlineLevel="1" x14ac:dyDescent="0.25">
      <c r="A125" s="447" t="s">
        <v>1168</v>
      </c>
      <c r="B125" s="447" t="s">
        <v>1169</v>
      </c>
      <c r="C125" s="447" t="s">
        <v>879</v>
      </c>
      <c r="D125" s="447" t="s">
        <v>880</v>
      </c>
      <c r="E125" s="447" t="s">
        <v>684</v>
      </c>
      <c r="F125" s="447" t="s">
        <v>685</v>
      </c>
      <c r="G125" s="447" t="s">
        <v>881</v>
      </c>
      <c r="H125" s="447" t="s">
        <v>1011</v>
      </c>
      <c r="I125" s="447" t="s">
        <v>935</v>
      </c>
      <c r="J125" s="447" t="s">
        <v>1170</v>
      </c>
      <c r="K125" s="448">
        <v>42814.70207175926</v>
      </c>
      <c r="L125" s="449"/>
      <c r="M125" s="447" t="s">
        <v>497</v>
      </c>
      <c r="N125" s="447" t="s">
        <v>497</v>
      </c>
      <c r="O125" s="447" t="s">
        <v>497</v>
      </c>
      <c r="P125" s="449"/>
      <c r="Q125" s="447" t="s">
        <v>884</v>
      </c>
      <c r="R125" s="448">
        <v>42795.473900462966</v>
      </c>
      <c r="S125" s="448">
        <v>42699</v>
      </c>
      <c r="T125" s="450">
        <v>0</v>
      </c>
      <c r="U125" s="451">
        <v>24000</v>
      </c>
      <c r="V125" s="447" t="s">
        <v>885</v>
      </c>
      <c r="W125" s="448">
        <v>42541</v>
      </c>
      <c r="X125" s="448">
        <v>42916</v>
      </c>
      <c r="Y125" s="447" t="s">
        <v>886</v>
      </c>
      <c r="Z125" s="447" t="s">
        <v>886</v>
      </c>
      <c r="AA125" s="447" t="s">
        <v>886</v>
      </c>
      <c r="AB125" s="452">
        <v>0</v>
      </c>
      <c r="AC125" s="452">
        <v>0</v>
      </c>
      <c r="AD125" s="452">
        <v>0</v>
      </c>
      <c r="AE125" s="452">
        <v>0</v>
      </c>
      <c r="AF125" s="452">
        <v>0</v>
      </c>
      <c r="AG125" s="452">
        <v>25160</v>
      </c>
      <c r="AH125" s="452">
        <v>25160</v>
      </c>
      <c r="AI125" s="452">
        <v>0</v>
      </c>
    </row>
    <row r="126" spans="1:35" outlineLevel="1" x14ac:dyDescent="0.25">
      <c r="A126" s="447" t="s">
        <v>1171</v>
      </c>
      <c r="B126" s="447" t="s">
        <v>1172</v>
      </c>
      <c r="C126" s="447" t="s">
        <v>879</v>
      </c>
      <c r="D126" s="447" t="s">
        <v>880</v>
      </c>
      <c r="E126" s="447" t="s">
        <v>684</v>
      </c>
      <c r="F126" s="447" t="s">
        <v>685</v>
      </c>
      <c r="G126" s="447" t="s">
        <v>881</v>
      </c>
      <c r="H126" s="447" t="s">
        <v>1011</v>
      </c>
      <c r="I126" s="447" t="s">
        <v>990</v>
      </c>
      <c r="J126" s="447" t="s">
        <v>883</v>
      </c>
      <c r="K126" s="448">
        <v>43368.647164351853</v>
      </c>
      <c r="L126" s="449"/>
      <c r="M126" s="447" t="s">
        <v>801</v>
      </c>
      <c r="N126" s="447" t="s">
        <v>497</v>
      </c>
      <c r="O126" s="447" t="s">
        <v>497</v>
      </c>
      <c r="P126" s="449"/>
      <c r="Q126" s="447" t="s">
        <v>884</v>
      </c>
      <c r="R126" s="448">
        <v>43361.551840277774</v>
      </c>
      <c r="S126" s="448">
        <v>43343</v>
      </c>
      <c r="T126" s="450">
        <v>0</v>
      </c>
      <c r="U126" s="451">
        <v>695000</v>
      </c>
      <c r="V126" s="447" t="s">
        <v>885</v>
      </c>
      <c r="W126" s="448">
        <v>42562</v>
      </c>
      <c r="X126" s="448">
        <v>44012</v>
      </c>
      <c r="Y126" s="447" t="s">
        <v>886</v>
      </c>
      <c r="Z126" s="447" t="s">
        <v>886</v>
      </c>
      <c r="AA126" s="447" t="s">
        <v>886</v>
      </c>
      <c r="AB126" s="452">
        <v>0</v>
      </c>
      <c r="AC126" s="452">
        <v>0</v>
      </c>
      <c r="AD126" s="452">
        <v>0</v>
      </c>
      <c r="AE126" s="452">
        <v>0</v>
      </c>
      <c r="AF126" s="452">
        <v>0</v>
      </c>
      <c r="AG126" s="452">
        <v>894761.06</v>
      </c>
      <c r="AH126" s="452">
        <v>894761.06</v>
      </c>
      <c r="AI126" s="452">
        <v>0</v>
      </c>
    </row>
    <row r="127" spans="1:35" outlineLevel="1" x14ac:dyDescent="0.25">
      <c r="A127" s="441" t="s">
        <v>1173</v>
      </c>
      <c r="B127" s="441" t="s">
        <v>1174</v>
      </c>
      <c r="C127" s="441" t="s">
        <v>879</v>
      </c>
      <c r="D127" s="441" t="s">
        <v>880</v>
      </c>
      <c r="E127" s="441" t="s">
        <v>684</v>
      </c>
      <c r="F127" s="441" t="s">
        <v>685</v>
      </c>
      <c r="G127" s="441" t="s">
        <v>881</v>
      </c>
      <c r="H127" s="441" t="s">
        <v>1011</v>
      </c>
      <c r="I127" s="441" t="s">
        <v>990</v>
      </c>
      <c r="J127" s="441" t="s">
        <v>883</v>
      </c>
      <c r="K127" s="442">
        <v>43139.49</v>
      </c>
      <c r="L127" s="443"/>
      <c r="M127" s="441" t="s">
        <v>801</v>
      </c>
      <c r="N127" s="441" t="s">
        <v>497</v>
      </c>
      <c r="O127" s="441" t="s">
        <v>497</v>
      </c>
      <c r="P127" s="443"/>
      <c r="Q127" s="441" t="s">
        <v>884</v>
      </c>
      <c r="R127" s="442">
        <v>43089.62972222222</v>
      </c>
      <c r="S127" s="442">
        <v>42985</v>
      </c>
      <c r="T127" s="444">
        <v>0</v>
      </c>
      <c r="U127" s="445">
        <v>0</v>
      </c>
      <c r="V127" s="441" t="s">
        <v>885</v>
      </c>
      <c r="W127" s="442">
        <v>42705</v>
      </c>
      <c r="X127" s="442">
        <v>43100</v>
      </c>
      <c r="Y127" s="441" t="s">
        <v>886</v>
      </c>
      <c r="Z127" s="441" t="s">
        <v>886</v>
      </c>
      <c r="AA127" s="441" t="s">
        <v>886</v>
      </c>
      <c r="AB127" s="446">
        <v>0</v>
      </c>
      <c r="AC127" s="446">
        <v>0</v>
      </c>
      <c r="AD127" s="446">
        <v>0</v>
      </c>
      <c r="AE127" s="446">
        <v>0</v>
      </c>
      <c r="AF127" s="446">
        <v>0</v>
      </c>
      <c r="AG127" s="446">
        <v>126806.39</v>
      </c>
      <c r="AH127" s="446">
        <v>126806.39</v>
      </c>
      <c r="AI127" s="446">
        <v>0</v>
      </c>
    </row>
    <row r="128" spans="1:35" outlineLevel="1" x14ac:dyDescent="0.25">
      <c r="A128" s="447" t="s">
        <v>1175</v>
      </c>
      <c r="B128" s="447" t="s">
        <v>1176</v>
      </c>
      <c r="C128" s="447" t="s">
        <v>879</v>
      </c>
      <c r="D128" s="447" t="s">
        <v>880</v>
      </c>
      <c r="E128" s="447" t="s">
        <v>684</v>
      </c>
      <c r="F128" s="447" t="s">
        <v>685</v>
      </c>
      <c r="G128" s="447" t="s">
        <v>881</v>
      </c>
      <c r="H128" s="447" t="s">
        <v>1011</v>
      </c>
      <c r="I128" s="447" t="s">
        <v>955</v>
      </c>
      <c r="J128" s="447" t="s">
        <v>883</v>
      </c>
      <c r="K128" s="448">
        <v>43220.597916666666</v>
      </c>
      <c r="L128" s="449"/>
      <c r="M128" s="447" t="s">
        <v>497</v>
      </c>
      <c r="N128" s="447" t="s">
        <v>497</v>
      </c>
      <c r="O128" s="447" t="s">
        <v>497</v>
      </c>
      <c r="P128" s="449"/>
      <c r="Q128" s="447" t="s">
        <v>884</v>
      </c>
      <c r="R128" s="448">
        <v>43041.527337962965</v>
      </c>
      <c r="S128" s="448">
        <v>42909</v>
      </c>
      <c r="T128" s="450">
        <v>0</v>
      </c>
      <c r="U128" s="451">
        <v>40000</v>
      </c>
      <c r="V128" s="447" t="s">
        <v>885</v>
      </c>
      <c r="W128" s="448">
        <v>42781</v>
      </c>
      <c r="X128" s="448">
        <v>43281</v>
      </c>
      <c r="Y128" s="447" t="s">
        <v>886</v>
      </c>
      <c r="Z128" s="447" t="s">
        <v>886</v>
      </c>
      <c r="AA128" s="447" t="s">
        <v>886</v>
      </c>
      <c r="AB128" s="452">
        <v>0</v>
      </c>
      <c r="AC128" s="452">
        <v>0</v>
      </c>
      <c r="AD128" s="452">
        <v>0</v>
      </c>
      <c r="AE128" s="452">
        <v>0</v>
      </c>
      <c r="AF128" s="452">
        <v>0</v>
      </c>
      <c r="AG128" s="452">
        <v>106300.88</v>
      </c>
      <c r="AH128" s="452">
        <v>106300.88</v>
      </c>
      <c r="AI128" s="452">
        <v>0</v>
      </c>
    </row>
    <row r="129" spans="1:35" outlineLevel="1" x14ac:dyDescent="0.25">
      <c r="A129" s="447" t="s">
        <v>1177</v>
      </c>
      <c r="B129" s="447" t="s">
        <v>1178</v>
      </c>
      <c r="C129" s="447" t="s">
        <v>879</v>
      </c>
      <c r="D129" s="447" t="s">
        <v>880</v>
      </c>
      <c r="E129" s="447" t="s">
        <v>684</v>
      </c>
      <c r="F129" s="447" t="s">
        <v>685</v>
      </c>
      <c r="G129" s="447" t="s">
        <v>881</v>
      </c>
      <c r="H129" s="447" t="s">
        <v>1011</v>
      </c>
      <c r="I129" s="447" t="s">
        <v>1031</v>
      </c>
      <c r="J129" s="447" t="s">
        <v>883</v>
      </c>
      <c r="K129" s="448">
        <v>43028.570011574076</v>
      </c>
      <c r="L129" s="449"/>
      <c r="M129" s="447" t="s">
        <v>497</v>
      </c>
      <c r="N129" s="447" t="s">
        <v>497</v>
      </c>
      <c r="O129" s="447" t="s">
        <v>497</v>
      </c>
      <c r="P129" s="449"/>
      <c r="Q129" s="447" t="s">
        <v>884</v>
      </c>
      <c r="R129" s="448">
        <v>43007.652789351851</v>
      </c>
      <c r="S129" s="448">
        <v>42926</v>
      </c>
      <c r="T129" s="450">
        <v>0</v>
      </c>
      <c r="U129" s="451">
        <v>30000</v>
      </c>
      <c r="V129" s="447" t="s">
        <v>885</v>
      </c>
      <c r="W129" s="448">
        <v>42826</v>
      </c>
      <c r="X129" s="448">
        <v>43100</v>
      </c>
      <c r="Y129" s="447" t="s">
        <v>886</v>
      </c>
      <c r="Z129" s="447" t="s">
        <v>886</v>
      </c>
      <c r="AA129" s="447" t="s">
        <v>886</v>
      </c>
      <c r="AB129" s="452">
        <v>0</v>
      </c>
      <c r="AC129" s="452">
        <v>0</v>
      </c>
      <c r="AD129" s="452">
        <v>0</v>
      </c>
      <c r="AE129" s="452">
        <v>0</v>
      </c>
      <c r="AF129" s="452">
        <v>0</v>
      </c>
      <c r="AG129" s="452">
        <v>10548</v>
      </c>
      <c r="AH129" s="452">
        <v>10548</v>
      </c>
      <c r="AI129" s="452">
        <v>0</v>
      </c>
    </row>
    <row r="130" spans="1:35" outlineLevel="1" x14ac:dyDescent="0.25">
      <c r="A130" s="447" t="s">
        <v>1179</v>
      </c>
      <c r="B130" s="447" t="s">
        <v>1180</v>
      </c>
      <c r="C130" s="447" t="s">
        <v>879</v>
      </c>
      <c r="D130" s="447" t="s">
        <v>880</v>
      </c>
      <c r="E130" s="447" t="s">
        <v>684</v>
      </c>
      <c r="F130" s="447" t="s">
        <v>685</v>
      </c>
      <c r="G130" s="447" t="s">
        <v>881</v>
      </c>
      <c r="H130" s="447" t="s">
        <v>1011</v>
      </c>
      <c r="I130" s="447" t="s">
        <v>982</v>
      </c>
      <c r="J130" s="447" t="s">
        <v>883</v>
      </c>
      <c r="K130" s="448">
        <v>43028.573379629626</v>
      </c>
      <c r="L130" s="449"/>
      <c r="M130" s="447" t="s">
        <v>801</v>
      </c>
      <c r="N130" s="447" t="s">
        <v>497</v>
      </c>
      <c r="O130" s="447" t="s">
        <v>497</v>
      </c>
      <c r="P130" s="449"/>
      <c r="Q130" s="447" t="s">
        <v>884</v>
      </c>
      <c r="R130" s="448">
        <v>42926.542986111112</v>
      </c>
      <c r="S130" s="448">
        <v>42909</v>
      </c>
      <c r="T130" s="450">
        <v>0</v>
      </c>
      <c r="U130" s="451">
        <v>15000</v>
      </c>
      <c r="V130" s="447" t="s">
        <v>885</v>
      </c>
      <c r="W130" s="448">
        <v>42852</v>
      </c>
      <c r="X130" s="448">
        <v>43281</v>
      </c>
      <c r="Y130" s="447" t="s">
        <v>886</v>
      </c>
      <c r="Z130" s="447" t="s">
        <v>886</v>
      </c>
      <c r="AA130" s="447" t="s">
        <v>886</v>
      </c>
      <c r="AB130" s="452">
        <v>0</v>
      </c>
      <c r="AC130" s="452">
        <v>0</v>
      </c>
      <c r="AD130" s="452">
        <v>0</v>
      </c>
      <c r="AE130" s="452">
        <v>0</v>
      </c>
      <c r="AF130" s="452">
        <v>0</v>
      </c>
      <c r="AG130" s="452">
        <v>13417.26</v>
      </c>
      <c r="AH130" s="452">
        <v>13417.26</v>
      </c>
      <c r="AI130" s="452">
        <v>0</v>
      </c>
    </row>
    <row r="131" spans="1:35" outlineLevel="1" x14ac:dyDescent="0.25">
      <c r="A131" s="441" t="s">
        <v>1181</v>
      </c>
      <c r="B131" s="441" t="s">
        <v>1182</v>
      </c>
      <c r="C131" s="441" t="s">
        <v>879</v>
      </c>
      <c r="D131" s="441" t="s">
        <v>880</v>
      </c>
      <c r="E131" s="441" t="s">
        <v>684</v>
      </c>
      <c r="F131" s="441" t="s">
        <v>685</v>
      </c>
      <c r="G131" s="441" t="s">
        <v>881</v>
      </c>
      <c r="H131" s="441" t="s">
        <v>1011</v>
      </c>
      <c r="I131" s="441" t="s">
        <v>1183</v>
      </c>
      <c r="J131" s="441" t="s">
        <v>883</v>
      </c>
      <c r="K131" s="442">
        <v>43028.567662037036</v>
      </c>
      <c r="L131" s="443"/>
      <c r="M131" s="441" t="s">
        <v>497</v>
      </c>
      <c r="N131" s="441" t="s">
        <v>497</v>
      </c>
      <c r="O131" s="441" t="s">
        <v>497</v>
      </c>
      <c r="P131" s="443"/>
      <c r="Q131" s="441" t="s">
        <v>884</v>
      </c>
      <c r="R131" s="442">
        <v>43007.659050925926</v>
      </c>
      <c r="S131" s="442">
        <v>42972</v>
      </c>
      <c r="T131" s="444">
        <v>0</v>
      </c>
      <c r="U131" s="445">
        <v>8000</v>
      </c>
      <c r="V131" s="441" t="s">
        <v>885</v>
      </c>
      <c r="W131" s="442">
        <v>42878</v>
      </c>
      <c r="X131" s="442">
        <v>43100</v>
      </c>
      <c r="Y131" s="441" t="s">
        <v>886</v>
      </c>
      <c r="Z131" s="441" t="s">
        <v>886</v>
      </c>
      <c r="AA131" s="441" t="s">
        <v>886</v>
      </c>
      <c r="AB131" s="446">
        <v>0</v>
      </c>
      <c r="AC131" s="446">
        <v>0</v>
      </c>
      <c r="AD131" s="446">
        <v>0</v>
      </c>
      <c r="AE131" s="446">
        <v>0</v>
      </c>
      <c r="AF131" s="446">
        <v>0</v>
      </c>
      <c r="AG131" s="446">
        <v>6429</v>
      </c>
      <c r="AH131" s="446">
        <v>6429</v>
      </c>
      <c r="AI131" s="446">
        <v>0</v>
      </c>
    </row>
    <row r="132" spans="1:35" outlineLevel="1" x14ac:dyDescent="0.25">
      <c r="A132" s="441" t="s">
        <v>1184</v>
      </c>
      <c r="B132" s="441" t="s">
        <v>1185</v>
      </c>
      <c r="C132" s="441" t="s">
        <v>879</v>
      </c>
      <c r="D132" s="441" t="s">
        <v>880</v>
      </c>
      <c r="E132" s="441" t="s">
        <v>684</v>
      </c>
      <c r="F132" s="441" t="s">
        <v>685</v>
      </c>
      <c r="G132" s="441" t="s">
        <v>881</v>
      </c>
      <c r="H132" s="441" t="s">
        <v>1011</v>
      </c>
      <c r="I132" s="441" t="s">
        <v>1003</v>
      </c>
      <c r="J132" s="441" t="s">
        <v>883</v>
      </c>
      <c r="K132" s="442">
        <v>43028.574837962966</v>
      </c>
      <c r="L132" s="443"/>
      <c r="M132" s="441" t="s">
        <v>497</v>
      </c>
      <c r="N132" s="441" t="s">
        <v>497</v>
      </c>
      <c r="O132" s="441" t="s">
        <v>497</v>
      </c>
      <c r="P132" s="443"/>
      <c r="Q132" s="441" t="s">
        <v>884</v>
      </c>
      <c r="R132" s="442">
        <v>43007.698969907404</v>
      </c>
      <c r="S132" s="442">
        <v>42916</v>
      </c>
      <c r="T132" s="444">
        <v>0</v>
      </c>
      <c r="U132" s="445">
        <v>21340</v>
      </c>
      <c r="V132" s="441" t="s">
        <v>885</v>
      </c>
      <c r="W132" s="442">
        <v>42887</v>
      </c>
      <c r="X132" s="442">
        <v>43646</v>
      </c>
      <c r="Y132" s="441" t="s">
        <v>886</v>
      </c>
      <c r="Z132" s="441" t="s">
        <v>886</v>
      </c>
      <c r="AA132" s="441" t="s">
        <v>886</v>
      </c>
      <c r="AB132" s="446">
        <v>0</v>
      </c>
      <c r="AC132" s="446">
        <v>0</v>
      </c>
      <c r="AD132" s="446">
        <v>0</v>
      </c>
      <c r="AE132" s="446">
        <v>0</v>
      </c>
      <c r="AF132" s="446">
        <v>0</v>
      </c>
      <c r="AG132" s="446">
        <v>9373.9</v>
      </c>
      <c r="AH132" s="446">
        <v>9373.9</v>
      </c>
      <c r="AI132" s="446">
        <v>0</v>
      </c>
    </row>
    <row r="133" spans="1:35" outlineLevel="1" x14ac:dyDescent="0.25">
      <c r="A133" s="503" t="s">
        <v>1186</v>
      </c>
      <c r="B133" s="503" t="s">
        <v>1187</v>
      </c>
      <c r="C133" s="503" t="s">
        <v>879</v>
      </c>
      <c r="D133" s="503" t="s">
        <v>880</v>
      </c>
      <c r="E133" s="503" t="s">
        <v>684</v>
      </c>
      <c r="F133" s="503" t="s">
        <v>685</v>
      </c>
      <c r="G133" s="503" t="s">
        <v>881</v>
      </c>
      <c r="H133" s="503" t="s">
        <v>1011</v>
      </c>
      <c r="I133" s="503" t="s">
        <v>930</v>
      </c>
      <c r="J133" s="503" t="s">
        <v>1188</v>
      </c>
      <c r="K133" s="504">
        <v>43788</v>
      </c>
      <c r="L133" s="505"/>
      <c r="M133" s="503" t="s">
        <v>801</v>
      </c>
      <c r="N133" s="503" t="s">
        <v>497</v>
      </c>
      <c r="O133" s="503" t="s">
        <v>497</v>
      </c>
      <c r="P133" s="505"/>
      <c r="Q133" s="503" t="s">
        <v>884</v>
      </c>
      <c r="R133" s="504">
        <v>43620.666400462964</v>
      </c>
      <c r="S133" s="504">
        <v>43475</v>
      </c>
      <c r="T133" s="506">
        <v>0</v>
      </c>
      <c r="U133" s="507">
        <v>120000</v>
      </c>
      <c r="V133" s="503" t="s">
        <v>885</v>
      </c>
      <c r="W133" s="504">
        <v>42920</v>
      </c>
      <c r="X133" s="504">
        <v>43646</v>
      </c>
      <c r="Y133" s="503" t="s">
        <v>886</v>
      </c>
      <c r="Z133" s="503" t="s">
        <v>886</v>
      </c>
      <c r="AA133" s="503" t="s">
        <v>886</v>
      </c>
      <c r="AB133" s="508">
        <v>0</v>
      </c>
      <c r="AC133" s="508">
        <v>0</v>
      </c>
      <c r="AD133" s="508">
        <v>0</v>
      </c>
      <c r="AE133" s="508">
        <v>0</v>
      </c>
      <c r="AF133" s="508">
        <v>0</v>
      </c>
      <c r="AG133" s="508">
        <v>172828.28</v>
      </c>
      <c r="AH133" s="508">
        <v>172828.28</v>
      </c>
      <c r="AI133" s="508">
        <v>0</v>
      </c>
    </row>
    <row r="134" spans="1:35" outlineLevel="1" x14ac:dyDescent="0.25">
      <c r="A134" s="447" t="s">
        <v>1189</v>
      </c>
      <c r="B134" s="447" t="s">
        <v>1190</v>
      </c>
      <c r="C134" s="447" t="s">
        <v>879</v>
      </c>
      <c r="D134" s="447" t="s">
        <v>880</v>
      </c>
      <c r="E134" s="447" t="s">
        <v>1052</v>
      </c>
      <c r="F134" s="447" t="s">
        <v>1053</v>
      </c>
      <c r="G134" s="447" t="s">
        <v>881</v>
      </c>
      <c r="H134" s="447" t="s">
        <v>1054</v>
      </c>
      <c r="I134" s="447" t="s">
        <v>1124</v>
      </c>
      <c r="J134" s="447" t="s">
        <v>1120</v>
      </c>
      <c r="K134" s="448">
        <v>43773</v>
      </c>
      <c r="L134" s="449"/>
      <c r="M134" s="447" t="s">
        <v>497</v>
      </c>
      <c r="N134" s="447" t="s">
        <v>497</v>
      </c>
      <c r="O134" s="447" t="s">
        <v>497</v>
      </c>
      <c r="P134" s="449"/>
      <c r="Q134" s="447" t="s">
        <v>884</v>
      </c>
      <c r="R134" s="448">
        <v>43773.484861111108</v>
      </c>
      <c r="S134" s="448">
        <v>43607</v>
      </c>
      <c r="T134" s="450">
        <v>57582.239999999998</v>
      </c>
      <c r="U134" s="451">
        <v>8024493</v>
      </c>
      <c r="V134" s="447" t="s">
        <v>1125</v>
      </c>
      <c r="W134" s="448">
        <v>43040</v>
      </c>
      <c r="X134" s="448">
        <v>43616</v>
      </c>
      <c r="Y134" s="447" t="s">
        <v>886</v>
      </c>
      <c r="Z134" s="447" t="s">
        <v>886</v>
      </c>
      <c r="AA134" s="447" t="s">
        <v>886</v>
      </c>
      <c r="AB134" s="452">
        <v>0</v>
      </c>
      <c r="AC134" s="452">
        <v>0</v>
      </c>
      <c r="AD134" s="452">
        <v>0</v>
      </c>
      <c r="AE134" s="452">
        <v>0</v>
      </c>
      <c r="AF134" s="452">
        <v>0</v>
      </c>
      <c r="AG134" s="452">
        <v>6134979.9199999999</v>
      </c>
      <c r="AH134" s="452">
        <v>6134979.9199999999</v>
      </c>
      <c r="AI134" s="452">
        <v>0</v>
      </c>
    </row>
    <row r="135" spans="1:35" outlineLevel="1" x14ac:dyDescent="0.25">
      <c r="A135" s="447" t="s">
        <v>1191</v>
      </c>
      <c r="B135" s="447" t="s">
        <v>1192</v>
      </c>
      <c r="C135" s="447" t="s">
        <v>879</v>
      </c>
      <c r="D135" s="447" t="s">
        <v>880</v>
      </c>
      <c r="E135" s="447" t="s">
        <v>1052</v>
      </c>
      <c r="F135" s="447" t="s">
        <v>1053</v>
      </c>
      <c r="G135" s="447" t="s">
        <v>881</v>
      </c>
      <c r="H135" s="447" t="s">
        <v>1193</v>
      </c>
      <c r="I135" s="447" t="s">
        <v>930</v>
      </c>
      <c r="J135" s="447" t="s">
        <v>1194</v>
      </c>
      <c r="K135" s="448">
        <v>44267.532222222224</v>
      </c>
      <c r="L135" s="449"/>
      <c r="M135" s="447" t="s">
        <v>497</v>
      </c>
      <c r="N135" s="447" t="s">
        <v>497</v>
      </c>
      <c r="O135" s="447" t="s">
        <v>497</v>
      </c>
      <c r="P135" s="449"/>
      <c r="Q135" s="447" t="s">
        <v>884</v>
      </c>
      <c r="R135" s="448">
        <v>44001.470231481479</v>
      </c>
      <c r="S135" s="448">
        <v>44050</v>
      </c>
      <c r="T135" s="450">
        <v>6490.34</v>
      </c>
      <c r="U135" s="451">
        <v>2050000</v>
      </c>
      <c r="V135" s="447" t="s">
        <v>885</v>
      </c>
      <c r="W135" s="448">
        <v>43040</v>
      </c>
      <c r="X135" s="448">
        <v>54969</v>
      </c>
      <c r="Y135" s="447" t="s">
        <v>886</v>
      </c>
      <c r="Z135" s="447" t="s">
        <v>886</v>
      </c>
      <c r="AA135" s="447" t="s">
        <v>886</v>
      </c>
      <c r="AB135" s="452">
        <v>-0.02</v>
      </c>
      <c r="AC135" s="452">
        <v>0</v>
      </c>
      <c r="AD135" s="452">
        <v>0</v>
      </c>
      <c r="AE135" s="452">
        <v>0</v>
      </c>
      <c r="AF135" s="452">
        <v>0</v>
      </c>
      <c r="AG135" s="452">
        <v>2048539.71</v>
      </c>
      <c r="AH135" s="452">
        <v>2048539.73</v>
      </c>
      <c r="AI135" s="452">
        <v>-0.02</v>
      </c>
    </row>
    <row r="136" spans="1:35" outlineLevel="1" x14ac:dyDescent="0.25">
      <c r="A136" s="441" t="s">
        <v>1195</v>
      </c>
      <c r="B136" s="441" t="s">
        <v>1196</v>
      </c>
      <c r="C136" s="441" t="s">
        <v>879</v>
      </c>
      <c r="D136" s="441" t="s">
        <v>880</v>
      </c>
      <c r="E136" s="441" t="s">
        <v>684</v>
      </c>
      <c r="F136" s="441" t="s">
        <v>685</v>
      </c>
      <c r="G136" s="441" t="s">
        <v>881</v>
      </c>
      <c r="H136" s="441" t="s">
        <v>1011</v>
      </c>
      <c r="I136" s="441" t="s">
        <v>1197</v>
      </c>
      <c r="J136" s="441" t="s">
        <v>1194</v>
      </c>
      <c r="K136" s="442">
        <v>43703.63082175926</v>
      </c>
      <c r="L136" s="443"/>
      <c r="M136" s="441" t="s">
        <v>497</v>
      </c>
      <c r="N136" s="441" t="s">
        <v>497</v>
      </c>
      <c r="O136" s="441" t="s">
        <v>497</v>
      </c>
      <c r="P136" s="443"/>
      <c r="Q136" s="441" t="s">
        <v>884</v>
      </c>
      <c r="R136" s="442">
        <v>43655.600972222222</v>
      </c>
      <c r="S136" s="442">
        <v>43644</v>
      </c>
      <c r="T136" s="444">
        <v>0</v>
      </c>
      <c r="U136" s="445">
        <v>164000</v>
      </c>
      <c r="V136" s="441" t="s">
        <v>885</v>
      </c>
      <c r="W136" s="442">
        <v>43164</v>
      </c>
      <c r="X136" s="442">
        <v>43830</v>
      </c>
      <c r="Y136" s="441" t="s">
        <v>886</v>
      </c>
      <c r="Z136" s="441" t="s">
        <v>886</v>
      </c>
      <c r="AA136" s="441" t="s">
        <v>886</v>
      </c>
      <c r="AB136" s="446">
        <v>0</v>
      </c>
      <c r="AC136" s="446">
        <v>0</v>
      </c>
      <c r="AD136" s="446">
        <v>0</v>
      </c>
      <c r="AE136" s="446">
        <v>0</v>
      </c>
      <c r="AF136" s="446">
        <v>0</v>
      </c>
      <c r="AG136" s="446">
        <v>162554.38</v>
      </c>
      <c r="AH136" s="446">
        <v>162554.38</v>
      </c>
      <c r="AI136" s="446">
        <v>0</v>
      </c>
    </row>
    <row r="137" spans="1:35" outlineLevel="1" x14ac:dyDescent="0.25">
      <c r="A137" s="441" t="s">
        <v>1198</v>
      </c>
      <c r="B137" s="441" t="s">
        <v>1199</v>
      </c>
      <c r="C137" s="441" t="s">
        <v>879</v>
      </c>
      <c r="D137" s="441" t="s">
        <v>880</v>
      </c>
      <c r="E137" s="441" t="s">
        <v>684</v>
      </c>
      <c r="F137" s="441" t="s">
        <v>685</v>
      </c>
      <c r="G137" s="441" t="s">
        <v>1070</v>
      </c>
      <c r="H137" s="441" t="s">
        <v>1074</v>
      </c>
      <c r="I137" s="441" t="s">
        <v>882</v>
      </c>
      <c r="J137" s="441" t="s">
        <v>1071</v>
      </c>
      <c r="K137" s="442">
        <v>43343.610300925924</v>
      </c>
      <c r="L137" s="443"/>
      <c r="M137" s="441" t="s">
        <v>497</v>
      </c>
      <c r="N137" s="441" t="s">
        <v>497</v>
      </c>
      <c r="O137" s="441" t="s">
        <v>497</v>
      </c>
      <c r="P137" s="443"/>
      <c r="Q137" s="441" t="s">
        <v>884</v>
      </c>
      <c r="R137" s="442">
        <v>43341.519976851851</v>
      </c>
      <c r="S137" s="442">
        <v>43244</v>
      </c>
      <c r="T137" s="444">
        <v>0</v>
      </c>
      <c r="U137" s="445">
        <v>140000</v>
      </c>
      <c r="V137" s="441" t="s">
        <v>885</v>
      </c>
      <c r="W137" s="442">
        <v>43201</v>
      </c>
      <c r="X137" s="442">
        <v>43465</v>
      </c>
      <c r="Y137" s="441" t="s">
        <v>886</v>
      </c>
      <c r="Z137" s="441" t="s">
        <v>886</v>
      </c>
      <c r="AA137" s="441" t="s">
        <v>886</v>
      </c>
      <c r="AB137" s="446">
        <v>0</v>
      </c>
      <c r="AC137" s="446">
        <v>0</v>
      </c>
      <c r="AD137" s="446">
        <v>0</v>
      </c>
      <c r="AE137" s="446">
        <v>0</v>
      </c>
      <c r="AF137" s="446">
        <v>0</v>
      </c>
      <c r="AG137" s="446">
        <v>127325.13</v>
      </c>
      <c r="AH137" s="446">
        <v>127325.13</v>
      </c>
      <c r="AI137" s="446">
        <v>0</v>
      </c>
    </row>
    <row r="138" spans="1:35" outlineLevel="1" x14ac:dyDescent="0.25">
      <c r="A138" s="447" t="s">
        <v>1200</v>
      </c>
      <c r="B138" s="447" t="s">
        <v>1201</v>
      </c>
      <c r="C138" s="447" t="s">
        <v>879</v>
      </c>
      <c r="D138" s="447" t="s">
        <v>880</v>
      </c>
      <c r="E138" s="447" t="s">
        <v>684</v>
      </c>
      <c r="F138" s="447" t="s">
        <v>685</v>
      </c>
      <c r="G138" s="447" t="s">
        <v>881</v>
      </c>
      <c r="H138" s="447" t="s">
        <v>1074</v>
      </c>
      <c r="I138" s="447" t="s">
        <v>982</v>
      </c>
      <c r="J138" s="447" t="s">
        <v>1194</v>
      </c>
      <c r="K138" s="448">
        <v>43368.649525462963</v>
      </c>
      <c r="L138" s="449"/>
      <c r="M138" s="447" t="s">
        <v>497</v>
      </c>
      <c r="N138" s="447" t="s">
        <v>497</v>
      </c>
      <c r="O138" s="447" t="s">
        <v>497</v>
      </c>
      <c r="P138" s="449"/>
      <c r="Q138" s="447" t="s">
        <v>884</v>
      </c>
      <c r="R138" s="448">
        <v>43361.537893518522</v>
      </c>
      <c r="S138" s="448">
        <v>43280</v>
      </c>
      <c r="T138" s="450">
        <v>0</v>
      </c>
      <c r="U138" s="451">
        <v>18000</v>
      </c>
      <c r="V138" s="447" t="s">
        <v>885</v>
      </c>
      <c r="W138" s="448">
        <v>43206</v>
      </c>
      <c r="X138" s="448">
        <v>43465</v>
      </c>
      <c r="Y138" s="447" t="s">
        <v>886</v>
      </c>
      <c r="Z138" s="447" t="s">
        <v>886</v>
      </c>
      <c r="AA138" s="447" t="s">
        <v>886</v>
      </c>
      <c r="AB138" s="452">
        <v>0</v>
      </c>
      <c r="AC138" s="452">
        <v>0</v>
      </c>
      <c r="AD138" s="452">
        <v>0</v>
      </c>
      <c r="AE138" s="452">
        <v>0</v>
      </c>
      <c r="AF138" s="452">
        <v>0</v>
      </c>
      <c r="AG138" s="452">
        <v>15868</v>
      </c>
      <c r="AH138" s="452">
        <v>15868</v>
      </c>
      <c r="AI138" s="452">
        <v>0</v>
      </c>
    </row>
    <row r="139" spans="1:35" outlineLevel="1" x14ac:dyDescent="0.25">
      <c r="A139" s="503" t="s">
        <v>1202</v>
      </c>
      <c r="B139" s="503" t="s">
        <v>1203</v>
      </c>
      <c r="C139" s="503" t="s">
        <v>879</v>
      </c>
      <c r="D139" s="503" t="s">
        <v>880</v>
      </c>
      <c r="E139" s="503" t="s">
        <v>684</v>
      </c>
      <c r="F139" s="503" t="s">
        <v>685</v>
      </c>
      <c r="G139" s="503" t="s">
        <v>881</v>
      </c>
      <c r="H139" s="503" t="s">
        <v>1074</v>
      </c>
      <c r="I139" s="503" t="s">
        <v>882</v>
      </c>
      <c r="J139" s="503" t="s">
        <v>1170</v>
      </c>
      <c r="K139" s="504">
        <v>43413.573009259257</v>
      </c>
      <c r="L139" s="505"/>
      <c r="M139" s="503" t="s">
        <v>497</v>
      </c>
      <c r="N139" s="503" t="s">
        <v>497</v>
      </c>
      <c r="O139" s="503" t="s">
        <v>497</v>
      </c>
      <c r="P139" s="505"/>
      <c r="Q139" s="503" t="s">
        <v>884</v>
      </c>
      <c r="R139" s="504">
        <v>43361.643148148149</v>
      </c>
      <c r="S139" s="504">
        <v>43392</v>
      </c>
      <c r="T139" s="506">
        <v>0</v>
      </c>
      <c r="U139" s="507">
        <v>12000</v>
      </c>
      <c r="V139" s="503" t="s">
        <v>885</v>
      </c>
      <c r="W139" s="504">
        <v>43213</v>
      </c>
      <c r="X139" s="504">
        <v>43465</v>
      </c>
      <c r="Y139" s="503" t="s">
        <v>886</v>
      </c>
      <c r="Z139" s="503" t="s">
        <v>886</v>
      </c>
      <c r="AA139" s="503" t="s">
        <v>886</v>
      </c>
      <c r="AB139" s="508">
        <v>0</v>
      </c>
      <c r="AC139" s="508">
        <v>0</v>
      </c>
      <c r="AD139" s="508">
        <v>0</v>
      </c>
      <c r="AE139" s="508">
        <v>0</v>
      </c>
      <c r="AF139" s="508">
        <v>0</v>
      </c>
      <c r="AG139" s="508">
        <v>35282.26</v>
      </c>
      <c r="AH139" s="508">
        <v>35282.26</v>
      </c>
      <c r="AI139" s="508">
        <v>0</v>
      </c>
    </row>
    <row r="140" spans="1:35" outlineLevel="1" x14ac:dyDescent="0.25">
      <c r="A140" s="447" t="s">
        <v>1204</v>
      </c>
      <c r="B140" s="447" t="s">
        <v>1205</v>
      </c>
      <c r="C140" s="447" t="s">
        <v>879</v>
      </c>
      <c r="D140" s="447" t="s">
        <v>880</v>
      </c>
      <c r="E140" s="447" t="s">
        <v>684</v>
      </c>
      <c r="F140" s="447" t="s">
        <v>685</v>
      </c>
      <c r="G140" s="447" t="s">
        <v>881</v>
      </c>
      <c r="H140" s="447" t="s">
        <v>1011</v>
      </c>
      <c r="I140" s="447" t="s">
        <v>1206</v>
      </c>
      <c r="J140" s="447" t="s">
        <v>1170</v>
      </c>
      <c r="K140" s="448">
        <v>43545.494976851849</v>
      </c>
      <c r="L140" s="449"/>
      <c r="M140" s="447" t="s">
        <v>801</v>
      </c>
      <c r="N140" s="447" t="s">
        <v>497</v>
      </c>
      <c r="O140" s="447" t="s">
        <v>497</v>
      </c>
      <c r="P140" s="449"/>
      <c r="Q140" s="447" t="s">
        <v>884</v>
      </c>
      <c r="R140" s="448">
        <v>43430.479097222225</v>
      </c>
      <c r="S140" s="448">
        <v>43490</v>
      </c>
      <c r="T140" s="450">
        <v>0</v>
      </c>
      <c r="U140" s="451">
        <v>100000</v>
      </c>
      <c r="V140" s="447" t="s">
        <v>885</v>
      </c>
      <c r="W140" s="448">
        <v>43245</v>
      </c>
      <c r="X140" s="448">
        <v>43524</v>
      </c>
      <c r="Y140" s="447" t="s">
        <v>886</v>
      </c>
      <c r="Z140" s="447" t="s">
        <v>886</v>
      </c>
      <c r="AA140" s="447" t="s">
        <v>886</v>
      </c>
      <c r="AB140" s="452">
        <v>0</v>
      </c>
      <c r="AC140" s="452">
        <v>0</v>
      </c>
      <c r="AD140" s="452">
        <v>0</v>
      </c>
      <c r="AE140" s="452">
        <v>0</v>
      </c>
      <c r="AF140" s="452">
        <v>0</v>
      </c>
      <c r="AG140" s="452">
        <v>93555.17</v>
      </c>
      <c r="AH140" s="452">
        <v>93555.17</v>
      </c>
      <c r="AI140" s="452">
        <v>0</v>
      </c>
    </row>
    <row r="141" spans="1:35" x14ac:dyDescent="0.25">
      <c r="A141" s="441" t="s">
        <v>1207</v>
      </c>
      <c r="B141" s="441" t="s">
        <v>1208</v>
      </c>
      <c r="C141" s="441" t="s">
        <v>879</v>
      </c>
      <c r="D141" s="441" t="s">
        <v>880</v>
      </c>
      <c r="E141" s="441" t="s">
        <v>684</v>
      </c>
      <c r="F141" s="441" t="s">
        <v>685</v>
      </c>
      <c r="G141" s="441" t="s">
        <v>881</v>
      </c>
      <c r="H141" s="441" t="s">
        <v>1011</v>
      </c>
      <c r="I141" s="441" t="s">
        <v>1197</v>
      </c>
      <c r="J141" s="441" t="s">
        <v>1188</v>
      </c>
      <c r="K141" s="442">
        <v>44502</v>
      </c>
      <c r="L141" s="443"/>
      <c r="M141" s="441" t="s">
        <v>801</v>
      </c>
      <c r="N141" s="441" t="s">
        <v>497</v>
      </c>
      <c r="O141" s="441" t="s">
        <v>497</v>
      </c>
      <c r="P141" s="443"/>
      <c r="Q141" s="441" t="s">
        <v>884</v>
      </c>
      <c r="R141" s="442">
        <v>43791.394699074073</v>
      </c>
      <c r="S141" s="442">
        <v>44498</v>
      </c>
      <c r="T141" s="444">
        <v>0</v>
      </c>
      <c r="U141" s="445">
        <v>145000</v>
      </c>
      <c r="V141" s="441" t="s">
        <v>885</v>
      </c>
      <c r="W141" s="442">
        <v>43308</v>
      </c>
      <c r="X141" s="442">
        <v>44561</v>
      </c>
      <c r="Y141" s="441" t="s">
        <v>886</v>
      </c>
      <c r="Z141" s="441" t="s">
        <v>1209</v>
      </c>
      <c r="AA141" s="441" t="s">
        <v>886</v>
      </c>
      <c r="AB141" s="446">
        <v>0</v>
      </c>
      <c r="AC141" s="446">
        <v>0</v>
      </c>
      <c r="AD141" s="446">
        <v>0</v>
      </c>
      <c r="AE141" s="446">
        <v>0</v>
      </c>
      <c r="AF141" s="446">
        <v>0</v>
      </c>
      <c r="AG141" s="446">
        <v>122071.96</v>
      </c>
      <c r="AH141" s="446">
        <v>122071.96</v>
      </c>
      <c r="AI141" s="446">
        <v>0</v>
      </c>
    </row>
    <row r="142" spans="1:35" x14ac:dyDescent="0.25">
      <c r="A142" s="447" t="s">
        <v>1210</v>
      </c>
      <c r="B142" s="447" t="s">
        <v>1211</v>
      </c>
      <c r="C142" s="447" t="s">
        <v>879</v>
      </c>
      <c r="D142" s="447" t="s">
        <v>880</v>
      </c>
      <c r="E142" s="447" t="s">
        <v>684</v>
      </c>
      <c r="F142" s="447" t="s">
        <v>685</v>
      </c>
      <c r="G142" s="447" t="s">
        <v>881</v>
      </c>
      <c r="H142" s="447" t="s">
        <v>1011</v>
      </c>
      <c r="I142" s="447" t="s">
        <v>1197</v>
      </c>
      <c r="J142" s="447" t="s">
        <v>883</v>
      </c>
      <c r="K142" s="448">
        <v>43979</v>
      </c>
      <c r="L142" s="449"/>
      <c r="M142" s="447" t="s">
        <v>497</v>
      </c>
      <c r="N142" s="447" t="s">
        <v>801</v>
      </c>
      <c r="O142" s="447" t="s">
        <v>497</v>
      </c>
      <c r="P142" s="449"/>
      <c r="Q142" s="447" t="s">
        <v>884</v>
      </c>
      <c r="R142" s="448">
        <v>43787.618217592593</v>
      </c>
      <c r="S142" s="448">
        <v>43685</v>
      </c>
      <c r="T142" s="450">
        <v>0</v>
      </c>
      <c r="U142" s="451">
        <v>182586</v>
      </c>
      <c r="V142" s="447" t="s">
        <v>885</v>
      </c>
      <c r="W142" s="448">
        <v>43308</v>
      </c>
      <c r="X142" s="448">
        <v>44196</v>
      </c>
      <c r="Y142" s="447" t="s">
        <v>886</v>
      </c>
      <c r="Z142" s="447" t="s">
        <v>886</v>
      </c>
      <c r="AA142" s="447" t="s">
        <v>886</v>
      </c>
      <c r="AB142" s="452">
        <v>-0.01</v>
      </c>
      <c r="AC142" s="452">
        <v>0</v>
      </c>
      <c r="AD142" s="452">
        <v>0</v>
      </c>
      <c r="AE142" s="452">
        <v>0</v>
      </c>
      <c r="AF142" s="452">
        <v>0</v>
      </c>
      <c r="AG142" s="452">
        <v>216307.75</v>
      </c>
      <c r="AH142" s="452">
        <v>216307.76</v>
      </c>
      <c r="AI142" s="452">
        <v>-0.01</v>
      </c>
    </row>
    <row r="143" spans="1:35" x14ac:dyDescent="0.25">
      <c r="A143" s="441" t="s">
        <v>1212</v>
      </c>
      <c r="B143" s="441" t="s">
        <v>1213</v>
      </c>
      <c r="C143" s="441" t="s">
        <v>879</v>
      </c>
      <c r="D143" s="441" t="s">
        <v>880</v>
      </c>
      <c r="E143" s="441" t="s">
        <v>684</v>
      </c>
      <c r="F143" s="441" t="s">
        <v>685</v>
      </c>
      <c r="G143" s="441" t="s">
        <v>881</v>
      </c>
      <c r="H143" s="441" t="s">
        <v>1074</v>
      </c>
      <c r="I143" s="441" t="s">
        <v>904</v>
      </c>
      <c r="J143" s="441" t="s">
        <v>883</v>
      </c>
      <c r="K143" s="442">
        <v>43915.42664351852</v>
      </c>
      <c r="L143" s="443"/>
      <c r="M143" s="441" t="s">
        <v>801</v>
      </c>
      <c r="N143" s="441" t="s">
        <v>497</v>
      </c>
      <c r="O143" s="441" t="s">
        <v>497</v>
      </c>
      <c r="P143" s="443"/>
      <c r="Q143" s="441" t="s">
        <v>884</v>
      </c>
      <c r="R143" s="442">
        <v>43864.677187499998</v>
      </c>
      <c r="S143" s="442">
        <v>43754</v>
      </c>
      <c r="T143" s="444">
        <v>0</v>
      </c>
      <c r="U143" s="445">
        <v>260000</v>
      </c>
      <c r="V143" s="441" t="s">
        <v>885</v>
      </c>
      <c r="W143" s="442">
        <v>43311</v>
      </c>
      <c r="X143" s="442">
        <v>43830</v>
      </c>
      <c r="Y143" s="441" t="s">
        <v>886</v>
      </c>
      <c r="Z143" s="441" t="s">
        <v>886</v>
      </c>
      <c r="AA143" s="441" t="s">
        <v>886</v>
      </c>
      <c r="AB143" s="446">
        <v>-0.01</v>
      </c>
      <c r="AC143" s="446">
        <v>0</v>
      </c>
      <c r="AD143" s="446">
        <v>0</v>
      </c>
      <c r="AE143" s="446">
        <v>0</v>
      </c>
      <c r="AF143" s="446">
        <v>0</v>
      </c>
      <c r="AG143" s="446">
        <v>276231.07</v>
      </c>
      <c r="AH143" s="446">
        <v>276231.08</v>
      </c>
      <c r="AI143" s="446">
        <v>-0.01</v>
      </c>
    </row>
    <row r="144" spans="1:35" x14ac:dyDescent="0.25">
      <c r="A144" s="441" t="s">
        <v>1214</v>
      </c>
      <c r="B144" s="441" t="s">
        <v>1215</v>
      </c>
      <c r="C144" s="441" t="s">
        <v>879</v>
      </c>
      <c r="D144" s="441" t="s">
        <v>880</v>
      </c>
      <c r="E144" s="441" t="s">
        <v>1052</v>
      </c>
      <c r="F144" s="441" t="s">
        <v>1053</v>
      </c>
      <c r="G144" s="441" t="s">
        <v>881</v>
      </c>
      <c r="H144" s="441" t="s">
        <v>1054</v>
      </c>
      <c r="I144" s="441" t="s">
        <v>1124</v>
      </c>
      <c r="J144" s="441" t="s">
        <v>1120</v>
      </c>
      <c r="K144" s="443"/>
      <c r="L144" s="443"/>
      <c r="M144" s="441" t="s">
        <v>497</v>
      </c>
      <c r="N144" s="441" t="s">
        <v>497</v>
      </c>
      <c r="O144" s="441" t="s">
        <v>801</v>
      </c>
      <c r="P144" s="443"/>
      <c r="Q144" s="441" t="s">
        <v>1216</v>
      </c>
      <c r="R144" s="442">
        <v>45098.398611111108</v>
      </c>
      <c r="S144" s="442">
        <v>45107</v>
      </c>
      <c r="T144" s="444">
        <v>517163.03</v>
      </c>
      <c r="U144" s="445">
        <v>17681435</v>
      </c>
      <c r="V144" s="441" t="s">
        <v>1125</v>
      </c>
      <c r="W144" s="442">
        <v>43299</v>
      </c>
      <c r="X144" s="442">
        <v>46203</v>
      </c>
      <c r="Y144" s="441" t="s">
        <v>1217</v>
      </c>
      <c r="Z144" s="441" t="s">
        <v>1217</v>
      </c>
      <c r="AA144" s="441" t="s">
        <v>886</v>
      </c>
      <c r="AB144" s="446">
        <v>43331.53</v>
      </c>
      <c r="AC144" s="446">
        <v>8968.4599999999991</v>
      </c>
      <c r="AD144" s="446">
        <v>540414.21</v>
      </c>
      <c r="AE144" s="446">
        <v>574777.30000000005</v>
      </c>
      <c r="AF144" s="446">
        <v>574777.30000000005</v>
      </c>
      <c r="AG144" s="446">
        <v>18386256.190000001</v>
      </c>
      <c r="AH144" s="446">
        <v>18377287.75</v>
      </c>
      <c r="AI144" s="446">
        <v>8968.44</v>
      </c>
    </row>
    <row r="145" spans="1:37" outlineLevel="1" x14ac:dyDescent="0.25">
      <c r="A145" s="447" t="s">
        <v>1218</v>
      </c>
      <c r="B145" s="447" t="s">
        <v>1219</v>
      </c>
      <c r="C145" s="447" t="s">
        <v>879</v>
      </c>
      <c r="D145" s="447" t="s">
        <v>880</v>
      </c>
      <c r="E145" s="447" t="s">
        <v>684</v>
      </c>
      <c r="F145" s="447" t="s">
        <v>685</v>
      </c>
      <c r="G145" s="447" t="s">
        <v>881</v>
      </c>
      <c r="H145" s="447" t="s">
        <v>1074</v>
      </c>
      <c r="I145" s="447" t="s">
        <v>904</v>
      </c>
      <c r="J145" s="447" t="s">
        <v>1170</v>
      </c>
      <c r="K145" s="448">
        <v>43979</v>
      </c>
      <c r="L145" s="449"/>
      <c r="M145" s="447" t="s">
        <v>801</v>
      </c>
      <c r="N145" s="447" t="s">
        <v>497</v>
      </c>
      <c r="O145" s="447" t="s">
        <v>497</v>
      </c>
      <c r="P145" s="449"/>
      <c r="Q145" s="447" t="s">
        <v>884</v>
      </c>
      <c r="R145" s="448">
        <v>43978.668506944443</v>
      </c>
      <c r="S145" s="448">
        <v>43914</v>
      </c>
      <c r="T145" s="450">
        <v>0</v>
      </c>
      <c r="U145" s="451">
        <v>412000</v>
      </c>
      <c r="V145" s="447" t="s">
        <v>885</v>
      </c>
      <c r="W145" s="448">
        <v>43317</v>
      </c>
      <c r="X145" s="448">
        <v>43921</v>
      </c>
      <c r="Y145" s="447" t="s">
        <v>886</v>
      </c>
      <c r="Z145" s="447" t="s">
        <v>886</v>
      </c>
      <c r="AA145" s="447" t="s">
        <v>886</v>
      </c>
      <c r="AB145" s="452">
        <v>-0.01</v>
      </c>
      <c r="AC145" s="452">
        <v>0</v>
      </c>
      <c r="AD145" s="452">
        <v>0</v>
      </c>
      <c r="AE145" s="452">
        <v>0</v>
      </c>
      <c r="AF145" s="452">
        <v>0</v>
      </c>
      <c r="AG145" s="452">
        <v>403271.5</v>
      </c>
      <c r="AH145" s="452">
        <v>403271.51</v>
      </c>
      <c r="AI145" s="452">
        <v>-0.01</v>
      </c>
    </row>
    <row r="146" spans="1:37" outlineLevel="1" x14ac:dyDescent="0.25">
      <c r="A146" s="441" t="s">
        <v>1220</v>
      </c>
      <c r="B146" s="441" t="s">
        <v>1221</v>
      </c>
      <c r="C146" s="441" t="s">
        <v>879</v>
      </c>
      <c r="D146" s="441" t="s">
        <v>880</v>
      </c>
      <c r="E146" s="441" t="s">
        <v>684</v>
      </c>
      <c r="F146" s="441" t="s">
        <v>685</v>
      </c>
      <c r="G146" s="441" t="s">
        <v>881</v>
      </c>
      <c r="H146" s="441" t="s">
        <v>1011</v>
      </c>
      <c r="I146" s="441" t="s">
        <v>1222</v>
      </c>
      <c r="J146" s="441" t="s">
        <v>883</v>
      </c>
      <c r="K146" s="442">
        <v>44372</v>
      </c>
      <c r="L146" s="443"/>
      <c r="M146" s="441" t="s">
        <v>497</v>
      </c>
      <c r="N146" s="441" t="s">
        <v>497</v>
      </c>
      <c r="O146" s="441" t="s">
        <v>497</v>
      </c>
      <c r="P146" s="443"/>
      <c r="Q146" s="441" t="s">
        <v>884</v>
      </c>
      <c r="R146" s="442">
        <v>44371.719733796293</v>
      </c>
      <c r="S146" s="442">
        <v>44192</v>
      </c>
      <c r="T146" s="444">
        <v>0</v>
      </c>
      <c r="U146" s="445">
        <v>2517112</v>
      </c>
      <c r="V146" s="441" t="s">
        <v>885</v>
      </c>
      <c r="W146" s="442">
        <v>43339</v>
      </c>
      <c r="X146" s="442">
        <v>44196</v>
      </c>
      <c r="Y146" s="441" t="s">
        <v>886</v>
      </c>
      <c r="Z146" s="441" t="s">
        <v>886</v>
      </c>
      <c r="AA146" s="441" t="s">
        <v>886</v>
      </c>
      <c r="AB146" s="446">
        <v>-0.01</v>
      </c>
      <c r="AC146" s="446">
        <v>0</v>
      </c>
      <c r="AD146" s="446">
        <v>0</v>
      </c>
      <c r="AE146" s="446">
        <v>0</v>
      </c>
      <c r="AF146" s="446">
        <v>0</v>
      </c>
      <c r="AG146" s="446">
        <v>2719563.62</v>
      </c>
      <c r="AH146" s="446">
        <v>2719563.63</v>
      </c>
      <c r="AI146" s="446">
        <v>-0.01</v>
      </c>
    </row>
    <row r="147" spans="1:37" outlineLevel="1" x14ac:dyDescent="0.25">
      <c r="A147" s="441" t="s">
        <v>1223</v>
      </c>
      <c r="B147" s="441" t="s">
        <v>1224</v>
      </c>
      <c r="C147" s="441" t="s">
        <v>879</v>
      </c>
      <c r="D147" s="441" t="s">
        <v>880</v>
      </c>
      <c r="E147" s="441" t="s">
        <v>684</v>
      </c>
      <c r="F147" s="441" t="s">
        <v>685</v>
      </c>
      <c r="G147" s="441" t="s">
        <v>881</v>
      </c>
      <c r="H147" s="441" t="s">
        <v>1011</v>
      </c>
      <c r="I147" s="441" t="s">
        <v>1225</v>
      </c>
      <c r="J147" s="441" t="s">
        <v>883</v>
      </c>
      <c r="K147" s="442">
        <v>44011</v>
      </c>
      <c r="L147" s="443"/>
      <c r="M147" s="441" t="s">
        <v>801</v>
      </c>
      <c r="N147" s="441" t="s">
        <v>497</v>
      </c>
      <c r="O147" s="441" t="s">
        <v>497</v>
      </c>
      <c r="P147" s="443"/>
      <c r="Q147" s="441" t="s">
        <v>884</v>
      </c>
      <c r="R147" s="442">
        <v>43654.919398148151</v>
      </c>
      <c r="S147" s="442">
        <v>44008</v>
      </c>
      <c r="T147" s="444">
        <v>0</v>
      </c>
      <c r="U147" s="445">
        <v>25000</v>
      </c>
      <c r="V147" s="441" t="s">
        <v>885</v>
      </c>
      <c r="W147" s="442">
        <v>43353</v>
      </c>
      <c r="X147" s="442">
        <v>44012</v>
      </c>
      <c r="Y147" s="441" t="s">
        <v>886</v>
      </c>
      <c r="Z147" s="441" t="s">
        <v>886</v>
      </c>
      <c r="AA147" s="441" t="s">
        <v>886</v>
      </c>
      <c r="AB147" s="446">
        <v>-0.01</v>
      </c>
      <c r="AC147" s="446">
        <v>0</v>
      </c>
      <c r="AD147" s="446">
        <v>0</v>
      </c>
      <c r="AE147" s="446">
        <v>0</v>
      </c>
      <c r="AF147" s="446">
        <v>0</v>
      </c>
      <c r="AG147" s="446">
        <v>0</v>
      </c>
      <c r="AH147" s="446">
        <v>0.01</v>
      </c>
      <c r="AI147" s="446">
        <v>-0.01</v>
      </c>
    </row>
    <row r="148" spans="1:37" outlineLevel="1" x14ac:dyDescent="0.25">
      <c r="A148" s="441" t="s">
        <v>1226</v>
      </c>
      <c r="B148" s="441" t="s">
        <v>1227</v>
      </c>
      <c r="C148" s="441" t="s">
        <v>879</v>
      </c>
      <c r="D148" s="441" t="s">
        <v>880</v>
      </c>
      <c r="E148" s="441" t="s">
        <v>684</v>
      </c>
      <c r="F148" s="441" t="s">
        <v>685</v>
      </c>
      <c r="G148" s="441" t="s">
        <v>881</v>
      </c>
      <c r="H148" s="441" t="s">
        <v>1011</v>
      </c>
      <c r="I148" s="441" t="s">
        <v>1228</v>
      </c>
      <c r="J148" s="441" t="s">
        <v>883</v>
      </c>
      <c r="K148" s="442">
        <v>43815</v>
      </c>
      <c r="L148" s="443"/>
      <c r="M148" s="441" t="s">
        <v>801</v>
      </c>
      <c r="N148" s="441" t="s">
        <v>497</v>
      </c>
      <c r="O148" s="441" t="s">
        <v>497</v>
      </c>
      <c r="P148" s="443"/>
      <c r="Q148" s="441" t="s">
        <v>884</v>
      </c>
      <c r="R148" s="442">
        <v>43654.916851851849</v>
      </c>
      <c r="S148" s="442">
        <v>43798</v>
      </c>
      <c r="T148" s="444">
        <v>0</v>
      </c>
      <c r="U148" s="445">
        <v>15000</v>
      </c>
      <c r="V148" s="441" t="s">
        <v>885</v>
      </c>
      <c r="W148" s="442">
        <v>43360</v>
      </c>
      <c r="X148" s="442">
        <v>43830</v>
      </c>
      <c r="Y148" s="441" t="s">
        <v>886</v>
      </c>
      <c r="Z148" s="441" t="s">
        <v>886</v>
      </c>
      <c r="AA148" s="441" t="s">
        <v>886</v>
      </c>
      <c r="AB148" s="446">
        <v>-0.01</v>
      </c>
      <c r="AC148" s="446">
        <v>0</v>
      </c>
      <c r="AD148" s="446">
        <v>0</v>
      </c>
      <c r="AE148" s="446">
        <v>0</v>
      </c>
      <c r="AF148" s="446">
        <v>0</v>
      </c>
      <c r="AG148" s="446">
        <v>0</v>
      </c>
      <c r="AH148" s="446">
        <v>0.01</v>
      </c>
      <c r="AI148" s="446">
        <v>-0.01</v>
      </c>
    </row>
    <row r="149" spans="1:37" outlineLevel="1" x14ac:dyDescent="0.25">
      <c r="A149" s="441" t="s">
        <v>1229</v>
      </c>
      <c r="B149" s="441" t="s">
        <v>1230</v>
      </c>
      <c r="C149" s="441" t="s">
        <v>879</v>
      </c>
      <c r="D149" s="441" t="s">
        <v>880</v>
      </c>
      <c r="E149" s="441" t="s">
        <v>684</v>
      </c>
      <c r="F149" s="441" t="s">
        <v>685</v>
      </c>
      <c r="G149" s="441" t="s">
        <v>881</v>
      </c>
      <c r="H149" s="441" t="s">
        <v>1011</v>
      </c>
      <c r="I149" s="441" t="s">
        <v>1222</v>
      </c>
      <c r="J149" s="441" t="s">
        <v>883</v>
      </c>
      <c r="K149" s="442">
        <v>43847</v>
      </c>
      <c r="L149" s="443"/>
      <c r="M149" s="441" t="s">
        <v>497</v>
      </c>
      <c r="N149" s="441" t="s">
        <v>801</v>
      </c>
      <c r="O149" s="441" t="s">
        <v>497</v>
      </c>
      <c r="P149" s="443"/>
      <c r="Q149" s="441" t="s">
        <v>884</v>
      </c>
      <c r="R149" s="442">
        <v>43822.45590277778</v>
      </c>
      <c r="S149" s="442">
        <v>43651</v>
      </c>
      <c r="T149" s="444">
        <v>0</v>
      </c>
      <c r="U149" s="445">
        <v>86414</v>
      </c>
      <c r="V149" s="441" t="s">
        <v>885</v>
      </c>
      <c r="W149" s="442">
        <v>43374</v>
      </c>
      <c r="X149" s="442">
        <v>43830</v>
      </c>
      <c r="Y149" s="441" t="s">
        <v>886</v>
      </c>
      <c r="Z149" s="441" t="s">
        <v>886</v>
      </c>
      <c r="AA149" s="441" t="s">
        <v>886</v>
      </c>
      <c r="AB149" s="446">
        <v>-0.01</v>
      </c>
      <c r="AC149" s="446">
        <v>0</v>
      </c>
      <c r="AD149" s="446">
        <v>0</v>
      </c>
      <c r="AE149" s="446">
        <v>0</v>
      </c>
      <c r="AF149" s="446">
        <v>0</v>
      </c>
      <c r="AG149" s="446">
        <v>83720.679999999993</v>
      </c>
      <c r="AH149" s="446">
        <v>83720.69</v>
      </c>
      <c r="AI149" s="446">
        <v>-0.01</v>
      </c>
    </row>
    <row r="150" spans="1:37" outlineLevel="1" x14ac:dyDescent="0.25">
      <c r="A150" s="441" t="s">
        <v>1231</v>
      </c>
      <c r="B150" s="441" t="s">
        <v>1232</v>
      </c>
      <c r="C150" s="441" t="s">
        <v>879</v>
      </c>
      <c r="D150" s="441" t="s">
        <v>880</v>
      </c>
      <c r="E150" s="441" t="s">
        <v>684</v>
      </c>
      <c r="F150" s="441" t="s">
        <v>685</v>
      </c>
      <c r="G150" s="441" t="s">
        <v>881</v>
      </c>
      <c r="H150" s="441" t="s">
        <v>1011</v>
      </c>
      <c r="I150" s="441" t="s">
        <v>904</v>
      </c>
      <c r="J150" s="441" t="s">
        <v>883</v>
      </c>
      <c r="K150" s="442">
        <v>44006</v>
      </c>
      <c r="L150" s="443"/>
      <c r="M150" s="441" t="s">
        <v>801</v>
      </c>
      <c r="N150" s="441" t="s">
        <v>497</v>
      </c>
      <c r="O150" s="441" t="s">
        <v>497</v>
      </c>
      <c r="P150" s="443"/>
      <c r="Q150" s="441" t="s">
        <v>884</v>
      </c>
      <c r="R150" s="442">
        <v>44006.556111111109</v>
      </c>
      <c r="S150" s="442">
        <v>43748</v>
      </c>
      <c r="T150" s="444">
        <v>0</v>
      </c>
      <c r="U150" s="445">
        <v>50000</v>
      </c>
      <c r="V150" s="441" t="s">
        <v>885</v>
      </c>
      <c r="W150" s="442">
        <v>43445</v>
      </c>
      <c r="X150" s="442">
        <v>44012</v>
      </c>
      <c r="Y150" s="441" t="s">
        <v>886</v>
      </c>
      <c r="Z150" s="441" t="s">
        <v>886</v>
      </c>
      <c r="AA150" s="441" t="s">
        <v>886</v>
      </c>
      <c r="AB150" s="446">
        <v>-0.01</v>
      </c>
      <c r="AC150" s="446">
        <v>0</v>
      </c>
      <c r="AD150" s="446">
        <v>0</v>
      </c>
      <c r="AE150" s="446">
        <v>0</v>
      </c>
      <c r="AF150" s="446">
        <v>0</v>
      </c>
      <c r="AG150" s="446">
        <v>54995.8</v>
      </c>
      <c r="AH150" s="446">
        <v>54995.81</v>
      </c>
      <c r="AI150" s="446">
        <v>-0.01</v>
      </c>
    </row>
    <row r="151" spans="1:37" outlineLevel="1" x14ac:dyDescent="0.25">
      <c r="A151" s="447" t="s">
        <v>1233</v>
      </c>
      <c r="B151" s="447" t="s">
        <v>1234</v>
      </c>
      <c r="C151" s="447" t="s">
        <v>879</v>
      </c>
      <c r="D151" s="447" t="s">
        <v>880</v>
      </c>
      <c r="E151" s="447" t="s">
        <v>684</v>
      </c>
      <c r="F151" s="447" t="s">
        <v>685</v>
      </c>
      <c r="G151" s="447" t="s">
        <v>881</v>
      </c>
      <c r="H151" s="447" t="s">
        <v>686</v>
      </c>
      <c r="I151" s="447" t="s">
        <v>1235</v>
      </c>
      <c r="J151" s="447" t="s">
        <v>1071</v>
      </c>
      <c r="K151" s="448">
        <v>43777.691689814812</v>
      </c>
      <c r="L151" s="449"/>
      <c r="M151" s="447" t="s">
        <v>497</v>
      </c>
      <c r="N151" s="447" t="s">
        <v>497</v>
      </c>
      <c r="O151" s="447" t="s">
        <v>497</v>
      </c>
      <c r="P151" s="449"/>
      <c r="Q151" s="447" t="s">
        <v>884</v>
      </c>
      <c r="R151" s="448">
        <v>43769.894652777781</v>
      </c>
      <c r="S151" s="448">
        <v>43707</v>
      </c>
      <c r="T151" s="450">
        <v>0</v>
      </c>
      <c r="U151" s="451">
        <v>7300</v>
      </c>
      <c r="V151" s="447" t="s">
        <v>885</v>
      </c>
      <c r="W151" s="448">
        <v>43602</v>
      </c>
      <c r="X151" s="448">
        <v>43708</v>
      </c>
      <c r="Y151" s="447" t="s">
        <v>886</v>
      </c>
      <c r="Z151" s="447" t="s">
        <v>886</v>
      </c>
      <c r="AA151" s="447" t="s">
        <v>886</v>
      </c>
      <c r="AB151" s="452">
        <v>0</v>
      </c>
      <c r="AC151" s="452">
        <v>0</v>
      </c>
      <c r="AD151" s="452">
        <v>0</v>
      </c>
      <c r="AE151" s="452">
        <v>0</v>
      </c>
      <c r="AF151" s="452">
        <v>0</v>
      </c>
      <c r="AG151" s="452">
        <v>24719.69</v>
      </c>
      <c r="AH151" s="452">
        <v>24719.69</v>
      </c>
      <c r="AI151" s="452">
        <v>0</v>
      </c>
    </row>
    <row r="152" spans="1:37" outlineLevel="1" x14ac:dyDescent="0.25">
      <c r="A152" s="447" t="s">
        <v>1236</v>
      </c>
      <c r="B152" s="447" t="s">
        <v>1237</v>
      </c>
      <c r="C152" s="447" t="s">
        <v>879</v>
      </c>
      <c r="D152" s="447" t="s">
        <v>880</v>
      </c>
      <c r="E152" s="447" t="s">
        <v>684</v>
      </c>
      <c r="F152" s="447" t="s">
        <v>685</v>
      </c>
      <c r="G152" s="447" t="s">
        <v>881</v>
      </c>
      <c r="H152" s="447" t="s">
        <v>1011</v>
      </c>
      <c r="I152" s="447" t="s">
        <v>1222</v>
      </c>
      <c r="J152" s="447" t="s">
        <v>1120</v>
      </c>
      <c r="K152" s="448">
        <v>44026.660486111112</v>
      </c>
      <c r="L152" s="449"/>
      <c r="M152" s="447" t="s">
        <v>801</v>
      </c>
      <c r="N152" s="447" t="s">
        <v>497</v>
      </c>
      <c r="O152" s="447" t="s">
        <v>497</v>
      </c>
      <c r="P152" s="449"/>
      <c r="Q152" s="447" t="s">
        <v>884</v>
      </c>
      <c r="R152" s="448">
        <v>43983.566423611112</v>
      </c>
      <c r="S152" s="448">
        <v>43976</v>
      </c>
      <c r="T152" s="450">
        <v>0</v>
      </c>
      <c r="U152" s="451">
        <v>700000</v>
      </c>
      <c r="V152" s="447" t="s">
        <v>885</v>
      </c>
      <c r="W152" s="448">
        <v>43668</v>
      </c>
      <c r="X152" s="448">
        <v>44104</v>
      </c>
      <c r="Y152" s="447" t="s">
        <v>886</v>
      </c>
      <c r="Z152" s="447" t="s">
        <v>886</v>
      </c>
      <c r="AA152" s="447" t="s">
        <v>886</v>
      </c>
      <c r="AB152" s="452">
        <v>0</v>
      </c>
      <c r="AC152" s="452">
        <v>0</v>
      </c>
      <c r="AD152" s="452">
        <v>0</v>
      </c>
      <c r="AE152" s="452">
        <v>0</v>
      </c>
      <c r="AF152" s="452">
        <v>0</v>
      </c>
      <c r="AG152" s="452">
        <v>548596.85</v>
      </c>
      <c r="AH152" s="452">
        <v>548596.85</v>
      </c>
      <c r="AI152" s="452">
        <v>0</v>
      </c>
    </row>
    <row r="153" spans="1:37" outlineLevel="1" collapsed="1" x14ac:dyDescent="0.25">
      <c r="A153" s="441" t="s">
        <v>1238</v>
      </c>
      <c r="B153" s="441" t="s">
        <v>1239</v>
      </c>
      <c r="C153" s="441" t="s">
        <v>879</v>
      </c>
      <c r="D153" s="441" t="s">
        <v>880</v>
      </c>
      <c r="E153" s="441" t="s">
        <v>684</v>
      </c>
      <c r="F153" s="441" t="s">
        <v>685</v>
      </c>
      <c r="G153" s="441" t="s">
        <v>881</v>
      </c>
      <c r="H153" s="441" t="s">
        <v>1011</v>
      </c>
      <c r="I153" s="441" t="s">
        <v>1228</v>
      </c>
      <c r="J153" s="441" t="s">
        <v>1194</v>
      </c>
      <c r="K153" s="442">
        <v>44742</v>
      </c>
      <c r="L153" s="443"/>
      <c r="M153" s="441" t="s">
        <v>801</v>
      </c>
      <c r="N153" s="441" t="s">
        <v>497</v>
      </c>
      <c r="O153" s="441" t="s">
        <v>497</v>
      </c>
      <c r="P153" s="443"/>
      <c r="Q153" s="441" t="s">
        <v>884</v>
      </c>
      <c r="R153" s="443"/>
      <c r="S153" s="442">
        <v>44736</v>
      </c>
      <c r="T153" s="444">
        <v>0</v>
      </c>
      <c r="U153" s="445">
        <v>45213.07</v>
      </c>
      <c r="V153" s="441" t="s">
        <v>885</v>
      </c>
      <c r="W153" s="442">
        <v>43647</v>
      </c>
      <c r="X153" s="442">
        <v>44742</v>
      </c>
      <c r="Y153" s="441" t="s">
        <v>901</v>
      </c>
      <c r="Z153" s="441" t="s">
        <v>1209</v>
      </c>
      <c r="AA153" s="441" t="s">
        <v>886</v>
      </c>
      <c r="AB153" s="446">
        <v>0</v>
      </c>
      <c r="AC153" s="446">
        <v>0</v>
      </c>
      <c r="AD153" s="446">
        <v>0</v>
      </c>
      <c r="AE153" s="446">
        <v>0</v>
      </c>
      <c r="AF153" s="446">
        <v>0</v>
      </c>
      <c r="AG153" s="446">
        <v>0</v>
      </c>
      <c r="AH153" s="446">
        <v>0</v>
      </c>
      <c r="AI153" s="446">
        <v>0</v>
      </c>
    </row>
    <row r="154" spans="1:37" outlineLevel="1" x14ac:dyDescent="0.25">
      <c r="A154" s="447" t="s">
        <v>1240</v>
      </c>
      <c r="B154" s="447" t="s">
        <v>1241</v>
      </c>
      <c r="C154" s="447" t="s">
        <v>879</v>
      </c>
      <c r="D154" s="447" t="s">
        <v>880</v>
      </c>
      <c r="E154" s="447" t="s">
        <v>684</v>
      </c>
      <c r="F154" s="447" t="s">
        <v>685</v>
      </c>
      <c r="G154" s="447" t="s">
        <v>881</v>
      </c>
      <c r="H154" s="447" t="s">
        <v>1011</v>
      </c>
      <c r="I154" s="447" t="s">
        <v>904</v>
      </c>
      <c r="J154" s="447" t="s">
        <v>883</v>
      </c>
      <c r="K154" s="448">
        <v>44463</v>
      </c>
      <c r="L154" s="449"/>
      <c r="M154" s="447" t="s">
        <v>801</v>
      </c>
      <c r="N154" s="447" t="s">
        <v>497</v>
      </c>
      <c r="O154" s="447" t="s">
        <v>497</v>
      </c>
      <c r="P154" s="449"/>
      <c r="Q154" s="447" t="s">
        <v>884</v>
      </c>
      <c r="R154" s="448">
        <v>44462.585949074077</v>
      </c>
      <c r="S154" s="448">
        <v>44252</v>
      </c>
      <c r="T154" s="450">
        <v>0</v>
      </c>
      <c r="U154" s="451">
        <v>300000</v>
      </c>
      <c r="V154" s="447" t="s">
        <v>885</v>
      </c>
      <c r="W154" s="448">
        <v>43739</v>
      </c>
      <c r="X154" s="448">
        <v>44561</v>
      </c>
      <c r="Y154" s="447" t="s">
        <v>1209</v>
      </c>
      <c r="Z154" s="447" t="s">
        <v>886</v>
      </c>
      <c r="AA154" s="447" t="s">
        <v>886</v>
      </c>
      <c r="AB154" s="452">
        <v>0</v>
      </c>
      <c r="AC154" s="452">
        <v>0</v>
      </c>
      <c r="AD154" s="452">
        <v>0</v>
      </c>
      <c r="AE154" s="452">
        <v>0</v>
      </c>
      <c r="AF154" s="452">
        <v>0</v>
      </c>
      <c r="AG154" s="452">
        <v>417618.28</v>
      </c>
      <c r="AH154" s="452">
        <v>417618.28</v>
      </c>
      <c r="AI154" s="452">
        <v>0</v>
      </c>
    </row>
    <row r="155" spans="1:37" x14ac:dyDescent="0.25">
      <c r="A155" s="447" t="s">
        <v>1242</v>
      </c>
      <c r="B155" s="447" t="s">
        <v>1243</v>
      </c>
      <c r="C155" s="447" t="s">
        <v>879</v>
      </c>
      <c r="D155" s="447" t="s">
        <v>880</v>
      </c>
      <c r="E155" s="447" t="s">
        <v>684</v>
      </c>
      <c r="F155" s="447" t="s">
        <v>685</v>
      </c>
      <c r="G155" s="447" t="s">
        <v>881</v>
      </c>
      <c r="H155" s="447" t="s">
        <v>1011</v>
      </c>
      <c r="I155" s="447" t="s">
        <v>1244</v>
      </c>
      <c r="J155" s="447" t="s">
        <v>883</v>
      </c>
      <c r="K155" s="448">
        <v>44837</v>
      </c>
      <c r="L155" s="449"/>
      <c r="M155" s="447" t="s">
        <v>801</v>
      </c>
      <c r="N155" s="447" t="s">
        <v>497</v>
      </c>
      <c r="O155" s="447" t="s">
        <v>497</v>
      </c>
      <c r="P155" s="449"/>
      <c r="Q155" s="447" t="s">
        <v>884</v>
      </c>
      <c r="R155" s="448">
        <v>44833.415879629632</v>
      </c>
      <c r="S155" s="448">
        <v>44551</v>
      </c>
      <c r="T155" s="450">
        <v>0</v>
      </c>
      <c r="U155" s="451">
        <v>400000</v>
      </c>
      <c r="V155" s="447" t="s">
        <v>885</v>
      </c>
      <c r="W155" s="448">
        <v>43739</v>
      </c>
      <c r="X155" s="448">
        <v>44926</v>
      </c>
      <c r="Y155" s="447" t="s">
        <v>1245</v>
      </c>
      <c r="Z155" s="447" t="s">
        <v>1209</v>
      </c>
      <c r="AA155" s="447" t="s">
        <v>886</v>
      </c>
      <c r="AB155" s="452">
        <v>261556.16</v>
      </c>
      <c r="AC155" s="452">
        <v>0</v>
      </c>
      <c r="AD155" s="452">
        <v>0</v>
      </c>
      <c r="AE155" s="452">
        <v>0</v>
      </c>
      <c r="AF155" s="454">
        <v>261556.16</v>
      </c>
      <c r="AG155" s="452">
        <v>261556.16</v>
      </c>
      <c r="AH155" s="452">
        <v>261556.16</v>
      </c>
      <c r="AI155" s="452">
        <v>0</v>
      </c>
    </row>
    <row r="156" spans="1:37" x14ac:dyDescent="0.25">
      <c r="A156" s="441" t="s">
        <v>1246</v>
      </c>
      <c r="B156" s="441" t="s">
        <v>1247</v>
      </c>
      <c r="C156" s="441" t="s">
        <v>879</v>
      </c>
      <c r="D156" s="441" t="s">
        <v>880</v>
      </c>
      <c r="E156" s="441" t="s">
        <v>684</v>
      </c>
      <c r="F156" s="441" t="s">
        <v>685</v>
      </c>
      <c r="G156" s="441" t="s">
        <v>881</v>
      </c>
      <c r="H156" s="441" t="s">
        <v>1011</v>
      </c>
      <c r="I156" s="441" t="s">
        <v>1197</v>
      </c>
      <c r="J156" s="441" t="s">
        <v>883</v>
      </c>
      <c r="K156" s="442">
        <v>44042</v>
      </c>
      <c r="L156" s="443"/>
      <c r="M156" s="441" t="s">
        <v>497</v>
      </c>
      <c r="N156" s="441" t="s">
        <v>497</v>
      </c>
      <c r="O156" s="441" t="s">
        <v>497</v>
      </c>
      <c r="P156" s="443"/>
      <c r="Q156" s="441" t="s">
        <v>884</v>
      </c>
      <c r="R156" s="442">
        <v>44040.538518518515</v>
      </c>
      <c r="S156" s="442">
        <v>43991</v>
      </c>
      <c r="T156" s="444">
        <v>0</v>
      </c>
      <c r="U156" s="445">
        <v>25000</v>
      </c>
      <c r="V156" s="441" t="s">
        <v>885</v>
      </c>
      <c r="W156" s="442">
        <v>43800</v>
      </c>
      <c r="X156" s="442">
        <v>54969</v>
      </c>
      <c r="Y156" s="441" t="s">
        <v>886</v>
      </c>
      <c r="Z156" s="441" t="s">
        <v>886</v>
      </c>
      <c r="AA156" s="441" t="s">
        <v>886</v>
      </c>
      <c r="AB156" s="446">
        <v>0</v>
      </c>
      <c r="AC156" s="446">
        <v>0</v>
      </c>
      <c r="AD156" s="446">
        <v>0</v>
      </c>
      <c r="AE156" s="446">
        <v>0</v>
      </c>
      <c r="AF156" s="446">
        <v>0</v>
      </c>
      <c r="AG156" s="446">
        <v>14599.5</v>
      </c>
      <c r="AH156" s="446">
        <v>14599.5</v>
      </c>
      <c r="AI156" s="446">
        <v>0</v>
      </c>
    </row>
    <row r="157" spans="1:37" x14ac:dyDescent="0.25">
      <c r="A157" s="447" t="s">
        <v>1248</v>
      </c>
      <c r="B157" s="447" t="s">
        <v>1249</v>
      </c>
      <c r="C157" s="447" t="s">
        <v>879</v>
      </c>
      <c r="D157" s="447" t="s">
        <v>880</v>
      </c>
      <c r="E157" s="447" t="s">
        <v>1052</v>
      </c>
      <c r="F157" s="447" t="s">
        <v>1053</v>
      </c>
      <c r="G157" s="447" t="s">
        <v>881</v>
      </c>
      <c r="H157" s="447" t="s">
        <v>1193</v>
      </c>
      <c r="I157" s="447" t="s">
        <v>1222</v>
      </c>
      <c r="J157" s="447" t="s">
        <v>1120</v>
      </c>
      <c r="K157" s="448">
        <v>44173</v>
      </c>
      <c r="L157" s="449"/>
      <c r="M157" s="447" t="s">
        <v>497</v>
      </c>
      <c r="N157" s="447" t="s">
        <v>497</v>
      </c>
      <c r="O157" s="447" t="s">
        <v>497</v>
      </c>
      <c r="P157" s="449"/>
      <c r="Q157" s="447" t="s">
        <v>884</v>
      </c>
      <c r="R157" s="448">
        <v>44167.647615740738</v>
      </c>
      <c r="S157" s="448">
        <v>44134</v>
      </c>
      <c r="T157" s="450">
        <v>0</v>
      </c>
      <c r="U157" s="451">
        <v>344220.41</v>
      </c>
      <c r="V157" s="447" t="s">
        <v>885</v>
      </c>
      <c r="W157" s="448">
        <v>43831</v>
      </c>
      <c r="X157" s="448">
        <v>45292</v>
      </c>
      <c r="Y157" s="447" t="s">
        <v>886</v>
      </c>
      <c r="Z157" s="447" t="s">
        <v>886</v>
      </c>
      <c r="AA157" s="447" t="s">
        <v>886</v>
      </c>
      <c r="AB157" s="452">
        <v>156.11000000000001</v>
      </c>
      <c r="AC157" s="452">
        <v>0</v>
      </c>
      <c r="AD157" s="452">
        <v>0</v>
      </c>
      <c r="AE157" s="452">
        <v>0</v>
      </c>
      <c r="AF157" s="452">
        <v>0</v>
      </c>
      <c r="AG157" s="452">
        <v>472748</v>
      </c>
      <c r="AH157" s="452">
        <v>472591.89</v>
      </c>
      <c r="AI157" s="452">
        <v>156.11000000000001</v>
      </c>
      <c r="AK157" s="453"/>
    </row>
    <row r="158" spans="1:37" x14ac:dyDescent="0.25">
      <c r="A158" s="441" t="s">
        <v>1250</v>
      </c>
      <c r="B158" s="441" t="s">
        <v>1251</v>
      </c>
      <c r="C158" s="441" t="s">
        <v>879</v>
      </c>
      <c r="D158" s="441" t="s">
        <v>880</v>
      </c>
      <c r="E158" s="441" t="s">
        <v>1052</v>
      </c>
      <c r="F158" s="441" t="s">
        <v>1053</v>
      </c>
      <c r="G158" s="441" t="s">
        <v>881</v>
      </c>
      <c r="H158" s="441" t="s">
        <v>1193</v>
      </c>
      <c r="I158" s="441" t="s">
        <v>1222</v>
      </c>
      <c r="J158" s="441" t="s">
        <v>1120</v>
      </c>
      <c r="K158" s="442">
        <v>44173</v>
      </c>
      <c r="L158" s="443"/>
      <c r="M158" s="441" t="s">
        <v>497</v>
      </c>
      <c r="N158" s="441" t="s">
        <v>497</v>
      </c>
      <c r="O158" s="441" t="s">
        <v>497</v>
      </c>
      <c r="P158" s="443"/>
      <c r="Q158" s="441" t="s">
        <v>884</v>
      </c>
      <c r="R158" s="442">
        <v>44167.626284722224</v>
      </c>
      <c r="S158" s="442">
        <v>44008</v>
      </c>
      <c r="T158" s="444">
        <v>0</v>
      </c>
      <c r="U158" s="445">
        <v>190291.98</v>
      </c>
      <c r="V158" s="441" t="s">
        <v>885</v>
      </c>
      <c r="W158" s="442">
        <v>43831</v>
      </c>
      <c r="X158" s="442">
        <v>45658</v>
      </c>
      <c r="Y158" s="441" t="s">
        <v>886</v>
      </c>
      <c r="Z158" s="441" t="s">
        <v>886</v>
      </c>
      <c r="AA158" s="441" t="s">
        <v>886</v>
      </c>
      <c r="AB158" s="446">
        <v>0</v>
      </c>
      <c r="AC158" s="446">
        <v>0</v>
      </c>
      <c r="AD158" s="446">
        <v>0</v>
      </c>
      <c r="AE158" s="446">
        <v>0</v>
      </c>
      <c r="AF158" s="446">
        <v>0</v>
      </c>
      <c r="AG158" s="446">
        <v>130194.98</v>
      </c>
      <c r="AH158" s="446">
        <v>130194.98</v>
      </c>
      <c r="AI158" s="446">
        <v>0</v>
      </c>
    </row>
    <row r="159" spans="1:37" x14ac:dyDescent="0.25">
      <c r="A159" s="447" t="s">
        <v>1252</v>
      </c>
      <c r="B159" s="447" t="s">
        <v>1253</v>
      </c>
      <c r="C159" s="447" t="s">
        <v>879</v>
      </c>
      <c r="D159" s="447" t="s">
        <v>880</v>
      </c>
      <c r="E159" s="447" t="s">
        <v>684</v>
      </c>
      <c r="F159" s="447" t="s">
        <v>685</v>
      </c>
      <c r="G159" s="447" t="s">
        <v>881</v>
      </c>
      <c r="H159" s="447" t="s">
        <v>1011</v>
      </c>
      <c r="I159" s="447" t="s">
        <v>1254</v>
      </c>
      <c r="J159" s="447" t="s">
        <v>883</v>
      </c>
      <c r="K159" s="448">
        <v>44502</v>
      </c>
      <c r="L159" s="449"/>
      <c r="M159" s="447" t="s">
        <v>497</v>
      </c>
      <c r="N159" s="447" t="s">
        <v>497</v>
      </c>
      <c r="O159" s="447" t="s">
        <v>497</v>
      </c>
      <c r="P159" s="449"/>
      <c r="Q159" s="447" t="s">
        <v>884</v>
      </c>
      <c r="R159" s="449"/>
      <c r="S159" s="448">
        <v>44498</v>
      </c>
      <c r="T159" s="450">
        <v>0</v>
      </c>
      <c r="U159" s="451">
        <v>25000</v>
      </c>
      <c r="V159" s="447" t="s">
        <v>885</v>
      </c>
      <c r="W159" s="448">
        <v>43921</v>
      </c>
      <c r="X159" s="448">
        <v>44561</v>
      </c>
      <c r="Y159" s="447" t="s">
        <v>901</v>
      </c>
      <c r="Z159" s="447" t="s">
        <v>1209</v>
      </c>
      <c r="AA159" s="447" t="s">
        <v>886</v>
      </c>
      <c r="AB159" s="452">
        <v>0</v>
      </c>
      <c r="AC159" s="452">
        <v>0</v>
      </c>
      <c r="AD159" s="452">
        <v>0</v>
      </c>
      <c r="AE159" s="452">
        <v>0</v>
      </c>
      <c r="AF159" s="452">
        <v>0</v>
      </c>
      <c r="AG159" s="452">
        <v>0</v>
      </c>
      <c r="AH159" s="452">
        <v>0</v>
      </c>
      <c r="AI159" s="452">
        <v>0</v>
      </c>
    </row>
    <row r="160" spans="1:37" x14ac:dyDescent="0.25">
      <c r="A160" s="447" t="s">
        <v>1255</v>
      </c>
      <c r="B160" s="447" t="s">
        <v>1256</v>
      </c>
      <c r="C160" s="447" t="s">
        <v>879</v>
      </c>
      <c r="D160" s="447" t="s">
        <v>880</v>
      </c>
      <c r="E160" s="447" t="s">
        <v>684</v>
      </c>
      <c r="F160" s="447" t="s">
        <v>685</v>
      </c>
      <c r="G160" s="447" t="s">
        <v>881</v>
      </c>
      <c r="H160" s="447" t="s">
        <v>1074</v>
      </c>
      <c r="I160" s="447" t="s">
        <v>982</v>
      </c>
      <c r="J160" s="447" t="s">
        <v>883</v>
      </c>
      <c r="K160" s="448">
        <v>44742</v>
      </c>
      <c r="L160" s="449"/>
      <c r="M160" s="447" t="s">
        <v>497</v>
      </c>
      <c r="N160" s="447" t="s">
        <v>497</v>
      </c>
      <c r="O160" s="447" t="s">
        <v>497</v>
      </c>
      <c r="P160" s="447" t="s">
        <v>497</v>
      </c>
      <c r="Q160" s="447" t="s">
        <v>884</v>
      </c>
      <c r="R160" s="448">
        <v>44589.464895833335</v>
      </c>
      <c r="S160" s="448">
        <v>44736</v>
      </c>
      <c r="T160" s="450">
        <v>0</v>
      </c>
      <c r="U160" s="451">
        <v>25000</v>
      </c>
      <c r="V160" s="447" t="s">
        <v>885</v>
      </c>
      <c r="W160" s="448">
        <v>44166</v>
      </c>
      <c r="X160" s="448">
        <v>44926</v>
      </c>
      <c r="Y160" s="447" t="s">
        <v>1209</v>
      </c>
      <c r="Z160" s="447" t="s">
        <v>1209</v>
      </c>
      <c r="AA160" s="447" t="s">
        <v>886</v>
      </c>
      <c r="AB160" s="452">
        <v>0</v>
      </c>
      <c r="AC160" s="452">
        <v>0</v>
      </c>
      <c r="AD160" s="452">
        <v>0</v>
      </c>
      <c r="AE160" s="452">
        <v>0</v>
      </c>
      <c r="AF160" s="452">
        <v>0</v>
      </c>
      <c r="AG160" s="452">
        <v>17106</v>
      </c>
      <c r="AH160" s="452">
        <v>17106</v>
      </c>
      <c r="AI160" s="452">
        <v>0</v>
      </c>
    </row>
    <row r="161" spans="1:36" x14ac:dyDescent="0.25">
      <c r="A161" s="447" t="s">
        <v>1257</v>
      </c>
      <c r="B161" s="447" t="s">
        <v>1258</v>
      </c>
      <c r="C161" s="447" t="s">
        <v>879</v>
      </c>
      <c r="D161" s="447" t="s">
        <v>880</v>
      </c>
      <c r="E161" s="447" t="s">
        <v>684</v>
      </c>
      <c r="F161" s="447" t="s">
        <v>685</v>
      </c>
      <c r="G161" s="447" t="s">
        <v>881</v>
      </c>
      <c r="H161" s="447" t="s">
        <v>1011</v>
      </c>
      <c r="I161" s="447" t="s">
        <v>1244</v>
      </c>
      <c r="J161" s="447" t="s">
        <v>883</v>
      </c>
      <c r="K161" s="448">
        <v>44886</v>
      </c>
      <c r="L161" s="449"/>
      <c r="M161" s="447" t="s">
        <v>497</v>
      </c>
      <c r="N161" s="447" t="s">
        <v>497</v>
      </c>
      <c r="O161" s="447" t="s">
        <v>497</v>
      </c>
      <c r="P161" s="447" t="s">
        <v>497</v>
      </c>
      <c r="Q161" s="447" t="s">
        <v>884</v>
      </c>
      <c r="R161" s="449"/>
      <c r="S161" s="448">
        <v>44883</v>
      </c>
      <c r="T161" s="450">
        <v>0</v>
      </c>
      <c r="U161" s="451">
        <v>240000</v>
      </c>
      <c r="V161" s="447" t="s">
        <v>885</v>
      </c>
      <c r="W161" s="448">
        <v>44266</v>
      </c>
      <c r="X161" s="448">
        <v>44926</v>
      </c>
      <c r="Y161" s="447" t="s">
        <v>901</v>
      </c>
      <c r="Z161" s="447" t="s">
        <v>1245</v>
      </c>
      <c r="AA161" s="447" t="s">
        <v>886</v>
      </c>
      <c r="AB161" s="452">
        <v>17522.150000000001</v>
      </c>
      <c r="AC161" s="452">
        <v>0</v>
      </c>
      <c r="AD161" s="452">
        <v>-17522.150000000001</v>
      </c>
      <c r="AE161" s="452">
        <v>0</v>
      </c>
      <c r="AF161" s="452">
        <v>0</v>
      </c>
      <c r="AG161" s="452">
        <v>0</v>
      </c>
      <c r="AH161" s="452">
        <v>0</v>
      </c>
      <c r="AI161" s="452">
        <v>0</v>
      </c>
    </row>
    <row r="162" spans="1:36" x14ac:dyDescent="0.25">
      <c r="A162" s="441" t="s">
        <v>1259</v>
      </c>
      <c r="B162" s="441" t="s">
        <v>1260</v>
      </c>
      <c r="C162" s="441" t="s">
        <v>879</v>
      </c>
      <c r="D162" s="441" t="s">
        <v>880</v>
      </c>
      <c r="E162" s="441" t="s">
        <v>684</v>
      </c>
      <c r="F162" s="441" t="s">
        <v>685</v>
      </c>
      <c r="G162" s="441" t="s">
        <v>881</v>
      </c>
      <c r="H162" s="441" t="s">
        <v>1011</v>
      </c>
      <c r="I162" s="441" t="s">
        <v>1261</v>
      </c>
      <c r="J162" s="441" t="s">
        <v>883</v>
      </c>
      <c r="K162" s="442">
        <v>44712</v>
      </c>
      <c r="L162" s="443"/>
      <c r="M162" s="441" t="s">
        <v>801</v>
      </c>
      <c r="N162" s="441" t="s">
        <v>497</v>
      </c>
      <c r="O162" s="441" t="s">
        <v>497</v>
      </c>
      <c r="P162" s="441" t="s">
        <v>497</v>
      </c>
      <c r="Q162" s="441" t="s">
        <v>884</v>
      </c>
      <c r="R162" s="442">
        <v>44711.57340277778</v>
      </c>
      <c r="S162" s="442">
        <v>44385</v>
      </c>
      <c r="T162" s="444">
        <v>0</v>
      </c>
      <c r="U162" s="445">
        <v>40000</v>
      </c>
      <c r="V162" s="441" t="s">
        <v>885</v>
      </c>
      <c r="W162" s="442">
        <v>44266</v>
      </c>
      <c r="X162" s="442">
        <v>44561</v>
      </c>
      <c r="Y162" s="441" t="s">
        <v>1209</v>
      </c>
      <c r="Z162" s="441" t="s">
        <v>1209</v>
      </c>
      <c r="AA162" s="441" t="s">
        <v>886</v>
      </c>
      <c r="AB162" s="446">
        <v>0</v>
      </c>
      <c r="AC162" s="446">
        <v>0</v>
      </c>
      <c r="AD162" s="446">
        <v>0</v>
      </c>
      <c r="AE162" s="446">
        <v>0</v>
      </c>
      <c r="AF162" s="446">
        <v>0</v>
      </c>
      <c r="AG162" s="446">
        <v>39691.089999999997</v>
      </c>
      <c r="AH162" s="446">
        <v>39691.089999999997</v>
      </c>
      <c r="AI162" s="446">
        <v>0</v>
      </c>
    </row>
    <row r="163" spans="1:36" x14ac:dyDescent="0.25">
      <c r="A163" s="441" t="s">
        <v>1262</v>
      </c>
      <c r="B163" s="441" t="s">
        <v>1263</v>
      </c>
      <c r="C163" s="441" t="s">
        <v>879</v>
      </c>
      <c r="D163" s="441" t="s">
        <v>880</v>
      </c>
      <c r="E163" s="441" t="s">
        <v>684</v>
      </c>
      <c r="F163" s="441" t="s">
        <v>685</v>
      </c>
      <c r="G163" s="441" t="s">
        <v>881</v>
      </c>
      <c r="H163" s="441" t="s">
        <v>1011</v>
      </c>
      <c r="I163" s="441" t="s">
        <v>1244</v>
      </c>
      <c r="J163" s="441" t="s">
        <v>883</v>
      </c>
      <c r="K163" s="442">
        <v>44917</v>
      </c>
      <c r="L163" s="443"/>
      <c r="M163" s="441" t="s">
        <v>801</v>
      </c>
      <c r="N163" s="441" t="s">
        <v>497</v>
      </c>
      <c r="O163" s="441" t="s">
        <v>497</v>
      </c>
      <c r="P163" s="441" t="s">
        <v>497</v>
      </c>
      <c r="Q163" s="441" t="s">
        <v>884</v>
      </c>
      <c r="R163" s="442">
        <v>44916.340081018519</v>
      </c>
      <c r="S163" s="442">
        <v>44890</v>
      </c>
      <c r="T163" s="444">
        <v>0</v>
      </c>
      <c r="U163" s="445">
        <v>350000</v>
      </c>
      <c r="V163" s="441" t="s">
        <v>885</v>
      </c>
      <c r="W163" s="442">
        <v>44392</v>
      </c>
      <c r="X163" s="442">
        <v>44926</v>
      </c>
      <c r="Y163" s="441" t="s">
        <v>1245</v>
      </c>
      <c r="Z163" s="441" t="s">
        <v>1245</v>
      </c>
      <c r="AA163" s="441" t="s">
        <v>1209</v>
      </c>
      <c r="AB163" s="446">
        <v>319776.7</v>
      </c>
      <c r="AC163" s="446">
        <v>0</v>
      </c>
      <c r="AD163" s="446">
        <v>13920.58</v>
      </c>
      <c r="AE163" s="446">
        <v>0</v>
      </c>
      <c r="AF163" s="454">
        <v>333697.28000000003</v>
      </c>
      <c r="AG163" s="446">
        <v>333697.28000000003</v>
      </c>
      <c r="AH163" s="446">
        <v>333697.28000000003</v>
      </c>
      <c r="AI163" s="446">
        <v>0</v>
      </c>
    </row>
    <row r="164" spans="1:36" x14ac:dyDescent="0.25">
      <c r="A164" s="447" t="s">
        <v>1264</v>
      </c>
      <c r="B164" s="447" t="s">
        <v>1265</v>
      </c>
      <c r="C164" s="447" t="s">
        <v>879</v>
      </c>
      <c r="D164" s="447" t="s">
        <v>880</v>
      </c>
      <c r="E164" s="447" t="s">
        <v>684</v>
      </c>
      <c r="F164" s="447" t="s">
        <v>685</v>
      </c>
      <c r="G164" s="447" t="s">
        <v>881</v>
      </c>
      <c r="H164" s="447" t="s">
        <v>1011</v>
      </c>
      <c r="I164" s="447" t="s">
        <v>1244</v>
      </c>
      <c r="J164" s="447" t="s">
        <v>883</v>
      </c>
      <c r="K164" s="448">
        <v>45042</v>
      </c>
      <c r="L164" s="449"/>
      <c r="M164" s="447" t="s">
        <v>801</v>
      </c>
      <c r="N164" s="447" t="s">
        <v>497</v>
      </c>
      <c r="O164" s="447" t="s">
        <v>497</v>
      </c>
      <c r="P164" s="447" t="s">
        <v>497</v>
      </c>
      <c r="Q164" s="447" t="s">
        <v>884</v>
      </c>
      <c r="R164" s="448">
        <v>45042.359571759262</v>
      </c>
      <c r="S164" s="448">
        <v>44981</v>
      </c>
      <c r="T164" s="450">
        <v>0</v>
      </c>
      <c r="U164" s="451">
        <v>250000</v>
      </c>
      <c r="V164" s="447" t="s">
        <v>885</v>
      </c>
      <c r="W164" s="448">
        <v>44495</v>
      </c>
      <c r="X164" s="448">
        <v>45291</v>
      </c>
      <c r="Y164" s="447" t="s">
        <v>1217</v>
      </c>
      <c r="Z164" s="447" t="s">
        <v>1266</v>
      </c>
      <c r="AA164" s="447" t="s">
        <v>1209</v>
      </c>
      <c r="AB164" s="452">
        <v>152017.44</v>
      </c>
      <c r="AC164" s="452">
        <v>0</v>
      </c>
      <c r="AD164" s="452">
        <v>88767.42</v>
      </c>
      <c r="AE164" s="452">
        <v>0</v>
      </c>
      <c r="AF164" s="454">
        <v>240784.86</v>
      </c>
      <c r="AG164" s="452">
        <v>240784.86</v>
      </c>
      <c r="AH164" s="452">
        <v>240784.86</v>
      </c>
      <c r="AI164" s="452">
        <v>0</v>
      </c>
    </row>
    <row r="165" spans="1:36" x14ac:dyDescent="0.25">
      <c r="A165" s="441" t="s">
        <v>1267</v>
      </c>
      <c r="B165" s="441" t="s">
        <v>1268</v>
      </c>
      <c r="C165" s="441" t="s">
        <v>879</v>
      </c>
      <c r="D165" s="441" t="s">
        <v>880</v>
      </c>
      <c r="E165" s="441" t="s">
        <v>684</v>
      </c>
      <c r="F165" s="441" t="s">
        <v>685</v>
      </c>
      <c r="G165" s="441" t="s">
        <v>881</v>
      </c>
      <c r="H165" s="441" t="s">
        <v>1011</v>
      </c>
      <c r="I165" s="441" t="s">
        <v>1244</v>
      </c>
      <c r="J165" s="441" t="s">
        <v>883</v>
      </c>
      <c r="K165" s="442">
        <v>45107</v>
      </c>
      <c r="L165" s="443"/>
      <c r="M165" s="441" t="s">
        <v>801</v>
      </c>
      <c r="N165" s="441" t="s">
        <v>497</v>
      </c>
      <c r="O165" s="441" t="s">
        <v>497</v>
      </c>
      <c r="P165" s="441" t="s">
        <v>497</v>
      </c>
      <c r="Q165" s="441" t="s">
        <v>884</v>
      </c>
      <c r="R165" s="442">
        <v>45107.580659722225</v>
      </c>
      <c r="S165" s="442">
        <v>44883</v>
      </c>
      <c r="T165" s="444">
        <v>91900</v>
      </c>
      <c r="U165" s="445">
        <v>200000</v>
      </c>
      <c r="V165" s="441" t="s">
        <v>885</v>
      </c>
      <c r="W165" s="442">
        <v>44501</v>
      </c>
      <c r="X165" s="442">
        <v>44926</v>
      </c>
      <c r="Y165" s="441" t="s">
        <v>1217</v>
      </c>
      <c r="Z165" s="441" t="s">
        <v>1245</v>
      </c>
      <c r="AA165" s="441" t="s">
        <v>1209</v>
      </c>
      <c r="AB165" s="446">
        <v>152303.06</v>
      </c>
      <c r="AC165" s="446">
        <v>0</v>
      </c>
      <c r="AD165" s="446">
        <v>44392.04</v>
      </c>
      <c r="AE165" s="446">
        <v>196695.1</v>
      </c>
      <c r="AF165" s="454">
        <v>196695.1</v>
      </c>
      <c r="AG165" s="446">
        <v>196695.1</v>
      </c>
      <c r="AH165" s="446">
        <v>196695.1</v>
      </c>
      <c r="AI165" s="446">
        <v>0</v>
      </c>
    </row>
    <row r="166" spans="1:36" x14ac:dyDescent="0.25">
      <c r="A166" s="441" t="s">
        <v>1269</v>
      </c>
      <c r="B166" s="441" t="s">
        <v>1270</v>
      </c>
      <c r="C166" s="441" t="s">
        <v>879</v>
      </c>
      <c r="D166" s="441" t="s">
        <v>880</v>
      </c>
      <c r="E166" s="441" t="s">
        <v>1052</v>
      </c>
      <c r="F166" s="441" t="s">
        <v>1053</v>
      </c>
      <c r="G166" s="441" t="s">
        <v>881</v>
      </c>
      <c r="H166" s="441" t="s">
        <v>1193</v>
      </c>
      <c r="I166" s="441" t="s">
        <v>1271</v>
      </c>
      <c r="J166" s="441" t="s">
        <v>1120</v>
      </c>
      <c r="K166" s="443"/>
      <c r="L166" s="443"/>
      <c r="M166" s="441" t="s">
        <v>497</v>
      </c>
      <c r="N166" s="441" t="s">
        <v>497</v>
      </c>
      <c r="O166" s="441" t="s">
        <v>497</v>
      </c>
      <c r="P166" s="441" t="s">
        <v>497</v>
      </c>
      <c r="Q166" s="441" t="s">
        <v>1272</v>
      </c>
      <c r="R166" s="442">
        <v>45108.71025462963</v>
      </c>
      <c r="S166" s="442">
        <v>45103</v>
      </c>
      <c r="T166" s="444">
        <v>0</v>
      </c>
      <c r="U166" s="445">
        <v>475760</v>
      </c>
      <c r="V166" s="441" t="s">
        <v>885</v>
      </c>
      <c r="W166" s="442">
        <v>44526</v>
      </c>
      <c r="X166" s="442">
        <v>45291</v>
      </c>
      <c r="Y166" s="441" t="s">
        <v>1217</v>
      </c>
      <c r="Z166" s="441" t="s">
        <v>1217</v>
      </c>
      <c r="AA166" s="441" t="s">
        <v>1209</v>
      </c>
      <c r="AB166" s="446">
        <v>98739.94</v>
      </c>
      <c r="AC166" s="446">
        <v>1542.5</v>
      </c>
      <c r="AD166" s="446">
        <v>376222.26</v>
      </c>
      <c r="AE166" s="446">
        <v>474494.21</v>
      </c>
      <c r="AF166" s="454">
        <v>474494.21</v>
      </c>
      <c r="AG166" s="446">
        <v>474962.2</v>
      </c>
      <c r="AH166" s="446">
        <v>474494.21</v>
      </c>
      <c r="AI166" s="446">
        <v>467.99</v>
      </c>
    </row>
    <row r="167" spans="1:36" x14ac:dyDescent="0.25">
      <c r="A167" s="441" t="s">
        <v>1273</v>
      </c>
      <c r="B167" s="441" t="s">
        <v>1274</v>
      </c>
      <c r="C167" s="441" t="s">
        <v>879</v>
      </c>
      <c r="D167" s="441" t="s">
        <v>880</v>
      </c>
      <c r="E167" s="441" t="s">
        <v>1052</v>
      </c>
      <c r="F167" s="441" t="s">
        <v>1053</v>
      </c>
      <c r="G167" s="441" t="s">
        <v>881</v>
      </c>
      <c r="H167" s="441" t="s">
        <v>1193</v>
      </c>
      <c r="I167" s="441" t="s">
        <v>1197</v>
      </c>
      <c r="J167" s="441" t="s">
        <v>1120</v>
      </c>
      <c r="K167" s="443"/>
      <c r="L167" s="443"/>
      <c r="M167" s="441" t="s">
        <v>497</v>
      </c>
      <c r="N167" s="441" t="s">
        <v>497</v>
      </c>
      <c r="O167" s="441" t="s">
        <v>497</v>
      </c>
      <c r="P167" s="441" t="s">
        <v>497</v>
      </c>
      <c r="Q167" s="441" t="s">
        <v>1216</v>
      </c>
      <c r="R167" s="443"/>
      <c r="S167" s="442">
        <v>45082</v>
      </c>
      <c r="T167" s="444">
        <v>7232</v>
      </c>
      <c r="U167" s="445">
        <v>0</v>
      </c>
      <c r="V167" s="441" t="s">
        <v>885</v>
      </c>
      <c r="W167" s="442">
        <v>44621</v>
      </c>
      <c r="X167" s="442">
        <v>45107</v>
      </c>
      <c r="Y167" s="441" t="s">
        <v>901</v>
      </c>
      <c r="Z167" s="441" t="s">
        <v>1217</v>
      </c>
      <c r="AA167" s="441" t="s">
        <v>1209</v>
      </c>
      <c r="AB167" s="446">
        <v>1649.6</v>
      </c>
      <c r="AC167" s="446">
        <v>3344</v>
      </c>
      <c r="AD167" s="446">
        <v>8500.2000000000007</v>
      </c>
      <c r="AE167" s="446">
        <v>0</v>
      </c>
      <c r="AF167" s="446">
        <v>0</v>
      </c>
      <c r="AG167" s="446">
        <v>10149.799999999999</v>
      </c>
      <c r="AH167" s="446">
        <v>0</v>
      </c>
      <c r="AI167" s="446">
        <v>10149.799999999999</v>
      </c>
    </row>
    <row r="168" spans="1:36" x14ac:dyDescent="0.25">
      <c r="A168" s="503" t="s">
        <v>1275</v>
      </c>
      <c r="B168" s="503" t="s">
        <v>1276</v>
      </c>
      <c r="C168" s="503" t="s">
        <v>879</v>
      </c>
      <c r="D168" s="503" t="s">
        <v>880</v>
      </c>
      <c r="E168" s="503" t="s">
        <v>684</v>
      </c>
      <c r="F168" s="503" t="s">
        <v>685</v>
      </c>
      <c r="G168" s="503" t="s">
        <v>881</v>
      </c>
      <c r="H168" s="503" t="s">
        <v>1011</v>
      </c>
      <c r="I168" s="503" t="s">
        <v>1197</v>
      </c>
      <c r="J168" s="503" t="s">
        <v>883</v>
      </c>
      <c r="K168" s="505"/>
      <c r="L168" s="503" t="s">
        <v>1277</v>
      </c>
      <c r="M168" s="503" t="s">
        <v>497</v>
      </c>
      <c r="N168" s="503" t="s">
        <v>497</v>
      </c>
      <c r="O168" s="503" t="s">
        <v>497</v>
      </c>
      <c r="P168" s="503" t="s">
        <v>801</v>
      </c>
      <c r="Q168" s="503" t="s">
        <v>1216</v>
      </c>
      <c r="R168" s="505"/>
      <c r="S168" s="504">
        <v>45107</v>
      </c>
      <c r="T168" s="506">
        <v>0</v>
      </c>
      <c r="U168" s="507">
        <v>165000</v>
      </c>
      <c r="V168" s="503" t="s">
        <v>885</v>
      </c>
      <c r="W168" s="504">
        <v>44651</v>
      </c>
      <c r="X168" s="504">
        <v>45107</v>
      </c>
      <c r="Y168" s="503" t="s">
        <v>901</v>
      </c>
      <c r="Z168" s="503" t="s">
        <v>1217</v>
      </c>
      <c r="AA168" s="503" t="s">
        <v>1209</v>
      </c>
      <c r="AB168" s="508">
        <v>4626.8900000000003</v>
      </c>
      <c r="AC168" s="508">
        <v>425.33</v>
      </c>
      <c r="AD168" s="508">
        <v>132533.1</v>
      </c>
      <c r="AE168" s="508">
        <v>0</v>
      </c>
      <c r="AF168" s="508">
        <v>0</v>
      </c>
      <c r="AG168" s="508">
        <v>137159.99</v>
      </c>
      <c r="AH168" s="508">
        <v>0</v>
      </c>
      <c r="AI168" s="508">
        <v>137159.99</v>
      </c>
      <c r="AJ168" s="498"/>
    </row>
    <row r="169" spans="1:36" x14ac:dyDescent="0.25">
      <c r="A169" s="441" t="s">
        <v>1278</v>
      </c>
      <c r="B169" s="441" t="s">
        <v>1279</v>
      </c>
      <c r="C169" s="441" t="s">
        <v>879</v>
      </c>
      <c r="D169" s="441" t="s">
        <v>880</v>
      </c>
      <c r="E169" s="441" t="s">
        <v>684</v>
      </c>
      <c r="F169" s="441" t="s">
        <v>685</v>
      </c>
      <c r="G169" s="441" t="s">
        <v>881</v>
      </c>
      <c r="H169" s="441" t="s">
        <v>1011</v>
      </c>
      <c r="I169" s="441" t="s">
        <v>1244</v>
      </c>
      <c r="J169" s="441" t="s">
        <v>883</v>
      </c>
      <c r="K169" s="442">
        <v>45042</v>
      </c>
      <c r="L169" s="441" t="s">
        <v>1277</v>
      </c>
      <c r="M169" s="441" t="s">
        <v>801</v>
      </c>
      <c r="N169" s="441" t="s">
        <v>497</v>
      </c>
      <c r="O169" s="441" t="s">
        <v>497</v>
      </c>
      <c r="P169" s="441" t="s">
        <v>497</v>
      </c>
      <c r="Q169" s="441" t="s">
        <v>884</v>
      </c>
      <c r="R169" s="442">
        <v>45040.552743055552</v>
      </c>
      <c r="S169" s="442">
        <v>44900</v>
      </c>
      <c r="T169" s="444">
        <v>0</v>
      </c>
      <c r="U169" s="445">
        <v>320000</v>
      </c>
      <c r="V169" s="441" t="s">
        <v>885</v>
      </c>
      <c r="W169" s="442">
        <v>44687</v>
      </c>
      <c r="X169" s="442">
        <v>44926</v>
      </c>
      <c r="Y169" s="441" t="s">
        <v>1217</v>
      </c>
      <c r="Z169" s="441" t="s">
        <v>1245</v>
      </c>
      <c r="AA169" s="441" t="s">
        <v>1209</v>
      </c>
      <c r="AB169" s="446">
        <v>47971.31</v>
      </c>
      <c r="AC169" s="446">
        <v>0</v>
      </c>
      <c r="AD169" s="446">
        <v>255148.35</v>
      </c>
      <c r="AE169" s="446">
        <v>0</v>
      </c>
      <c r="AF169" s="454">
        <v>303119.65999999997</v>
      </c>
      <c r="AG169" s="446">
        <v>303119.65999999997</v>
      </c>
      <c r="AH169" s="446">
        <v>303119.65999999997</v>
      </c>
      <c r="AI169" s="446">
        <v>0</v>
      </c>
    </row>
    <row r="170" spans="1:36" x14ac:dyDescent="0.25">
      <c r="A170" s="441" t="s">
        <v>1280</v>
      </c>
      <c r="B170" s="441" t="s">
        <v>1281</v>
      </c>
      <c r="C170" s="441" t="s">
        <v>879</v>
      </c>
      <c r="D170" s="441" t="s">
        <v>880</v>
      </c>
      <c r="E170" s="441" t="s">
        <v>1052</v>
      </c>
      <c r="F170" s="441" t="s">
        <v>1053</v>
      </c>
      <c r="G170" s="441" t="s">
        <v>881</v>
      </c>
      <c r="H170" s="441" t="s">
        <v>1193</v>
      </c>
      <c r="I170" s="441" t="s">
        <v>1271</v>
      </c>
      <c r="J170" s="441" t="s">
        <v>1120</v>
      </c>
      <c r="K170" s="443"/>
      <c r="L170" s="443"/>
      <c r="M170" s="441" t="s">
        <v>497</v>
      </c>
      <c r="N170" s="441" t="s">
        <v>497</v>
      </c>
      <c r="O170" s="441" t="s">
        <v>497</v>
      </c>
      <c r="P170" s="441" t="s">
        <v>497</v>
      </c>
      <c r="Q170" s="441" t="s">
        <v>1272</v>
      </c>
      <c r="R170" s="442">
        <v>45108.718564814815</v>
      </c>
      <c r="S170" s="442">
        <v>45102</v>
      </c>
      <c r="T170" s="444">
        <v>0</v>
      </c>
      <c r="U170" s="445">
        <v>0</v>
      </c>
      <c r="V170" s="441" t="s">
        <v>885</v>
      </c>
      <c r="W170" s="442">
        <v>44690</v>
      </c>
      <c r="X170" s="442">
        <v>45291</v>
      </c>
      <c r="Y170" s="441" t="s">
        <v>1217</v>
      </c>
      <c r="Z170" s="441" t="s">
        <v>1217</v>
      </c>
      <c r="AA170" s="441" t="s">
        <v>1209</v>
      </c>
      <c r="AB170" s="446">
        <v>73993.3</v>
      </c>
      <c r="AC170" s="446">
        <v>0</v>
      </c>
      <c r="AD170" s="446">
        <v>414309.37</v>
      </c>
      <c r="AE170" s="446">
        <v>488302.67</v>
      </c>
      <c r="AF170" s="454">
        <v>488302.67</v>
      </c>
      <c r="AG170" s="446">
        <v>488302.67</v>
      </c>
      <c r="AH170" s="446">
        <v>488302.67</v>
      </c>
      <c r="AI170" s="446">
        <v>0</v>
      </c>
    </row>
    <row r="171" spans="1:36" x14ac:dyDescent="0.25">
      <c r="A171" s="447" t="s">
        <v>1282</v>
      </c>
      <c r="B171" s="447" t="s">
        <v>1283</v>
      </c>
      <c r="C171" s="447" t="s">
        <v>879</v>
      </c>
      <c r="D171" s="447" t="s">
        <v>880</v>
      </c>
      <c r="E171" s="447" t="s">
        <v>684</v>
      </c>
      <c r="F171" s="447" t="s">
        <v>685</v>
      </c>
      <c r="G171" s="447" t="s">
        <v>881</v>
      </c>
      <c r="H171" s="447" t="s">
        <v>1011</v>
      </c>
      <c r="I171" s="447" t="s">
        <v>1284</v>
      </c>
      <c r="J171" s="447" t="s">
        <v>939</v>
      </c>
      <c r="K171" s="449"/>
      <c r="L171" s="447" t="s">
        <v>1277</v>
      </c>
      <c r="M171" s="447" t="s">
        <v>497</v>
      </c>
      <c r="N171" s="447" t="s">
        <v>497</v>
      </c>
      <c r="O171" s="447" t="s">
        <v>497</v>
      </c>
      <c r="P171" s="447" t="s">
        <v>801</v>
      </c>
      <c r="Q171" s="447" t="s">
        <v>1216</v>
      </c>
      <c r="R171" s="449"/>
      <c r="S171" s="448">
        <v>45110</v>
      </c>
      <c r="T171" s="450">
        <v>1038824.76</v>
      </c>
      <c r="U171" s="451">
        <v>3286096.15</v>
      </c>
      <c r="V171" s="447" t="s">
        <v>1125</v>
      </c>
      <c r="W171" s="448">
        <v>44743</v>
      </c>
      <c r="X171" s="448">
        <v>45260</v>
      </c>
      <c r="Y171" s="447" t="s">
        <v>901</v>
      </c>
      <c r="Z171" s="447" t="s">
        <v>1217</v>
      </c>
      <c r="AA171" s="447" t="s">
        <v>1245</v>
      </c>
      <c r="AB171" s="452">
        <v>0</v>
      </c>
      <c r="AC171" s="452">
        <v>233858.7</v>
      </c>
      <c r="AD171" s="452">
        <v>4007384.4</v>
      </c>
      <c r="AE171" s="452">
        <v>0</v>
      </c>
      <c r="AF171" s="452">
        <v>0</v>
      </c>
      <c r="AG171" s="452">
        <v>4007384.4</v>
      </c>
      <c r="AH171" s="452">
        <v>0</v>
      </c>
      <c r="AI171" s="452">
        <v>4007384.4</v>
      </c>
      <c r="AJ171" s="499"/>
    </row>
    <row r="172" spans="1:36" x14ac:dyDescent="0.25">
      <c r="A172" s="441" t="s">
        <v>1285</v>
      </c>
      <c r="B172" s="441" t="s">
        <v>1286</v>
      </c>
      <c r="C172" s="441" t="s">
        <v>879</v>
      </c>
      <c r="D172" s="441" t="s">
        <v>880</v>
      </c>
      <c r="E172" s="441" t="s">
        <v>1052</v>
      </c>
      <c r="F172" s="441" t="s">
        <v>1053</v>
      </c>
      <c r="G172" s="441" t="s">
        <v>881</v>
      </c>
      <c r="H172" s="441" t="s">
        <v>1193</v>
      </c>
      <c r="I172" s="441" t="s">
        <v>1287</v>
      </c>
      <c r="J172" s="441" t="s">
        <v>1120</v>
      </c>
      <c r="K172" s="443"/>
      <c r="L172" s="443"/>
      <c r="M172" s="441" t="s">
        <v>497</v>
      </c>
      <c r="N172" s="441" t="s">
        <v>497</v>
      </c>
      <c r="O172" s="441" t="s">
        <v>497</v>
      </c>
      <c r="P172" s="441" t="s">
        <v>497</v>
      </c>
      <c r="Q172" s="441" t="s">
        <v>1216</v>
      </c>
      <c r="R172" s="443"/>
      <c r="S172" s="442">
        <v>45105</v>
      </c>
      <c r="T172" s="444">
        <v>0</v>
      </c>
      <c r="U172" s="445">
        <v>1</v>
      </c>
      <c r="V172" s="441" t="s">
        <v>885</v>
      </c>
      <c r="W172" s="442">
        <v>44804</v>
      </c>
      <c r="X172" s="442">
        <v>45291</v>
      </c>
      <c r="Y172" s="441" t="s">
        <v>901</v>
      </c>
      <c r="Z172" s="441" t="s">
        <v>1217</v>
      </c>
      <c r="AA172" s="441" t="s">
        <v>1245</v>
      </c>
      <c r="AB172" s="446">
        <v>0</v>
      </c>
      <c r="AC172" s="446">
        <v>1704.5</v>
      </c>
      <c r="AD172" s="446">
        <v>6894.5</v>
      </c>
      <c r="AE172" s="446">
        <v>0</v>
      </c>
      <c r="AF172" s="446">
        <v>0</v>
      </c>
      <c r="AG172" s="446">
        <v>6894.5</v>
      </c>
      <c r="AH172" s="446">
        <v>0</v>
      </c>
      <c r="AI172" s="446">
        <v>6894.5</v>
      </c>
      <c r="AJ172" s="499"/>
    </row>
    <row r="173" spans="1:36" x14ac:dyDescent="0.25">
      <c r="A173" s="447" t="s">
        <v>1288</v>
      </c>
      <c r="B173" s="447" t="s">
        <v>1289</v>
      </c>
      <c r="C173" s="447" t="s">
        <v>879</v>
      </c>
      <c r="D173" s="447" t="s">
        <v>880</v>
      </c>
      <c r="E173" s="447" t="s">
        <v>1052</v>
      </c>
      <c r="F173" s="447" t="s">
        <v>1053</v>
      </c>
      <c r="G173" s="447" t="s">
        <v>881</v>
      </c>
      <c r="H173" s="447" t="s">
        <v>1193</v>
      </c>
      <c r="I173" s="447" t="s">
        <v>1287</v>
      </c>
      <c r="J173" s="447" t="s">
        <v>1120</v>
      </c>
      <c r="K173" s="449"/>
      <c r="L173" s="449"/>
      <c r="M173" s="447" t="s">
        <v>497</v>
      </c>
      <c r="N173" s="447" t="s">
        <v>497</v>
      </c>
      <c r="O173" s="447" t="s">
        <v>497</v>
      </c>
      <c r="P173" s="447" t="s">
        <v>497</v>
      </c>
      <c r="Q173" s="447" t="s">
        <v>1272</v>
      </c>
      <c r="R173" s="449"/>
      <c r="S173" s="448">
        <v>44894</v>
      </c>
      <c r="T173" s="450">
        <v>0</v>
      </c>
      <c r="U173" s="451">
        <v>1</v>
      </c>
      <c r="V173" s="447" t="s">
        <v>885</v>
      </c>
      <c r="W173" s="448">
        <v>44804</v>
      </c>
      <c r="X173" s="448">
        <v>45291</v>
      </c>
      <c r="Y173" s="447" t="s">
        <v>901</v>
      </c>
      <c r="Z173" s="447" t="s">
        <v>1245</v>
      </c>
      <c r="AA173" s="447" t="s">
        <v>1245</v>
      </c>
      <c r="AB173" s="452">
        <v>0</v>
      </c>
      <c r="AC173" s="452">
        <v>0</v>
      </c>
      <c r="AD173" s="452">
        <v>3756</v>
      </c>
      <c r="AE173" s="452">
        <v>0</v>
      </c>
      <c r="AF173" s="452">
        <v>0</v>
      </c>
      <c r="AG173" s="452">
        <v>3756</v>
      </c>
      <c r="AH173" s="452">
        <v>0</v>
      </c>
      <c r="AI173" s="452">
        <v>3756</v>
      </c>
      <c r="AJ173" s="499"/>
    </row>
    <row r="174" spans="1:36" x14ac:dyDescent="0.25">
      <c r="A174" s="441" t="s">
        <v>1290</v>
      </c>
      <c r="B174" s="441" t="s">
        <v>1291</v>
      </c>
      <c r="C174" s="441" t="s">
        <v>879</v>
      </c>
      <c r="D174" s="441" t="s">
        <v>880</v>
      </c>
      <c r="E174" s="441" t="s">
        <v>1052</v>
      </c>
      <c r="F174" s="441" t="s">
        <v>1053</v>
      </c>
      <c r="G174" s="441" t="s">
        <v>881</v>
      </c>
      <c r="H174" s="441" t="s">
        <v>1193</v>
      </c>
      <c r="I174" s="441" t="s">
        <v>1287</v>
      </c>
      <c r="J174" s="441" t="s">
        <v>1120</v>
      </c>
      <c r="K174" s="443"/>
      <c r="L174" s="443"/>
      <c r="M174" s="441" t="s">
        <v>497</v>
      </c>
      <c r="N174" s="441" t="s">
        <v>497</v>
      </c>
      <c r="O174" s="441" t="s">
        <v>497</v>
      </c>
      <c r="P174" s="441" t="s">
        <v>497</v>
      </c>
      <c r="Q174" s="441" t="s">
        <v>1216</v>
      </c>
      <c r="R174" s="443"/>
      <c r="S174" s="442">
        <v>45107</v>
      </c>
      <c r="T174" s="444">
        <v>0</v>
      </c>
      <c r="U174" s="445">
        <v>1</v>
      </c>
      <c r="V174" s="441" t="s">
        <v>885</v>
      </c>
      <c r="W174" s="442">
        <v>44804</v>
      </c>
      <c r="X174" s="442">
        <v>45291</v>
      </c>
      <c r="Y174" s="441" t="s">
        <v>901</v>
      </c>
      <c r="Z174" s="441" t="s">
        <v>1217</v>
      </c>
      <c r="AA174" s="441" t="s">
        <v>1245</v>
      </c>
      <c r="AB174" s="446">
        <v>0</v>
      </c>
      <c r="AC174" s="446">
        <v>2005</v>
      </c>
      <c r="AD174" s="446">
        <v>16216.14</v>
      </c>
      <c r="AE174" s="446">
        <v>0</v>
      </c>
      <c r="AF174" s="446">
        <v>0</v>
      </c>
      <c r="AG174" s="446">
        <v>16216.14</v>
      </c>
      <c r="AH174" s="446">
        <v>0</v>
      </c>
      <c r="AI174" s="446">
        <v>16216.14</v>
      </c>
      <c r="AJ174" s="499"/>
    </row>
    <row r="175" spans="1:36" x14ac:dyDescent="0.25">
      <c r="A175" s="447" t="s">
        <v>1292</v>
      </c>
      <c r="B175" s="447" t="s">
        <v>1293</v>
      </c>
      <c r="C175" s="447" t="s">
        <v>879</v>
      </c>
      <c r="D175" s="447" t="s">
        <v>880</v>
      </c>
      <c r="E175" s="447" t="s">
        <v>1052</v>
      </c>
      <c r="F175" s="447" t="s">
        <v>1053</v>
      </c>
      <c r="G175" s="447" t="s">
        <v>881</v>
      </c>
      <c r="H175" s="447" t="s">
        <v>1193</v>
      </c>
      <c r="I175" s="447" t="s">
        <v>1287</v>
      </c>
      <c r="J175" s="447" t="s">
        <v>1120</v>
      </c>
      <c r="K175" s="449"/>
      <c r="L175" s="449"/>
      <c r="M175" s="447" t="s">
        <v>497</v>
      </c>
      <c r="N175" s="447" t="s">
        <v>497</v>
      </c>
      <c r="O175" s="447" t="s">
        <v>497</v>
      </c>
      <c r="P175" s="447" t="s">
        <v>497</v>
      </c>
      <c r="Q175" s="447" t="s">
        <v>1216</v>
      </c>
      <c r="R175" s="449"/>
      <c r="S175" s="448">
        <v>45106</v>
      </c>
      <c r="T175" s="450">
        <v>0</v>
      </c>
      <c r="U175" s="451">
        <v>1</v>
      </c>
      <c r="V175" s="447" t="s">
        <v>885</v>
      </c>
      <c r="W175" s="448">
        <v>44804</v>
      </c>
      <c r="X175" s="448">
        <v>45291</v>
      </c>
      <c r="Y175" s="447" t="s">
        <v>901</v>
      </c>
      <c r="Z175" s="447" t="s">
        <v>1217</v>
      </c>
      <c r="AA175" s="447" t="s">
        <v>1245</v>
      </c>
      <c r="AB175" s="452">
        <v>0</v>
      </c>
      <c r="AC175" s="452">
        <v>2035.5</v>
      </c>
      <c r="AD175" s="452">
        <v>18421.5</v>
      </c>
      <c r="AE175" s="452">
        <v>0</v>
      </c>
      <c r="AF175" s="452">
        <v>0</v>
      </c>
      <c r="AG175" s="452">
        <v>18421.5</v>
      </c>
      <c r="AH175" s="452">
        <v>0</v>
      </c>
      <c r="AI175" s="452">
        <v>18421.5</v>
      </c>
      <c r="AJ175" s="499"/>
    </row>
    <row r="176" spans="1:36" x14ac:dyDescent="0.25">
      <c r="A176" s="441" t="s">
        <v>1294</v>
      </c>
      <c r="B176" s="441" t="s">
        <v>1295</v>
      </c>
      <c r="C176" s="441" t="s">
        <v>879</v>
      </c>
      <c r="D176" s="441" t="s">
        <v>880</v>
      </c>
      <c r="E176" s="441" t="s">
        <v>684</v>
      </c>
      <c r="F176" s="441" t="s">
        <v>685</v>
      </c>
      <c r="G176" s="441" t="s">
        <v>881</v>
      </c>
      <c r="H176" s="441" t="s">
        <v>1011</v>
      </c>
      <c r="I176" s="441" t="s">
        <v>1296</v>
      </c>
      <c r="J176" s="441" t="s">
        <v>883</v>
      </c>
      <c r="K176" s="443"/>
      <c r="L176" s="441" t="s">
        <v>1277</v>
      </c>
      <c r="M176" s="441" t="s">
        <v>801</v>
      </c>
      <c r="N176" s="441" t="s">
        <v>497</v>
      </c>
      <c r="O176" s="441" t="s">
        <v>497</v>
      </c>
      <c r="P176" s="441" t="s">
        <v>497</v>
      </c>
      <c r="Q176" s="441" t="s">
        <v>1216</v>
      </c>
      <c r="R176" s="443"/>
      <c r="S176" s="442">
        <v>45090</v>
      </c>
      <c r="T176" s="444">
        <v>2575</v>
      </c>
      <c r="U176" s="445">
        <v>100000</v>
      </c>
      <c r="V176" s="441" t="s">
        <v>885</v>
      </c>
      <c r="W176" s="442">
        <v>44805</v>
      </c>
      <c r="X176" s="442">
        <v>45107</v>
      </c>
      <c r="Y176" s="441" t="s">
        <v>901</v>
      </c>
      <c r="Z176" s="441" t="s">
        <v>1217</v>
      </c>
      <c r="AA176" s="441" t="s">
        <v>1245</v>
      </c>
      <c r="AB176" s="446">
        <v>0</v>
      </c>
      <c r="AC176" s="446">
        <v>26492.79</v>
      </c>
      <c r="AD176" s="446">
        <v>59938.18</v>
      </c>
      <c r="AE176" s="446">
        <v>0</v>
      </c>
      <c r="AF176" s="446">
        <v>0</v>
      </c>
      <c r="AG176" s="446">
        <v>59938.18</v>
      </c>
      <c r="AH176" s="446">
        <v>0</v>
      </c>
      <c r="AI176" s="446">
        <v>59938.18</v>
      </c>
      <c r="AJ176" s="499"/>
    </row>
    <row r="177" spans="1:36" x14ac:dyDescent="0.25">
      <c r="A177" s="441" t="s">
        <v>1297</v>
      </c>
      <c r="B177" s="441" t="s">
        <v>1298</v>
      </c>
      <c r="C177" s="441" t="s">
        <v>879</v>
      </c>
      <c r="D177" s="441" t="s">
        <v>880</v>
      </c>
      <c r="E177" s="441" t="s">
        <v>1052</v>
      </c>
      <c r="F177" s="441" t="s">
        <v>1053</v>
      </c>
      <c r="G177" s="441" t="s">
        <v>881</v>
      </c>
      <c r="H177" s="441" t="s">
        <v>1054</v>
      </c>
      <c r="I177" s="443"/>
      <c r="J177" s="443"/>
      <c r="K177" s="443"/>
      <c r="L177" s="443"/>
      <c r="M177" s="443"/>
      <c r="N177" s="443"/>
      <c r="O177" s="443"/>
      <c r="P177" s="443"/>
      <c r="Q177" s="441" t="s">
        <v>979</v>
      </c>
      <c r="R177" s="443"/>
      <c r="S177" s="443"/>
      <c r="T177" s="444">
        <v>0</v>
      </c>
      <c r="U177" s="445">
        <v>0</v>
      </c>
      <c r="V177" s="443"/>
      <c r="W177" s="442">
        <v>44769</v>
      </c>
      <c r="X177" s="442">
        <v>45199</v>
      </c>
      <c r="Y177" s="441" t="s">
        <v>901</v>
      </c>
      <c r="Z177" s="441" t="s">
        <v>901</v>
      </c>
      <c r="AA177" s="441" t="s">
        <v>1245</v>
      </c>
      <c r="AB177" s="446">
        <v>0</v>
      </c>
      <c r="AC177" s="446">
        <v>0</v>
      </c>
      <c r="AD177" s="446">
        <v>0</v>
      </c>
      <c r="AE177" s="446">
        <v>0</v>
      </c>
      <c r="AF177" s="446">
        <v>0</v>
      </c>
      <c r="AG177" s="446">
        <v>0</v>
      </c>
      <c r="AH177" s="446">
        <v>0</v>
      </c>
      <c r="AI177" s="446">
        <v>0</v>
      </c>
      <c r="AJ177" s="499"/>
    </row>
    <row r="178" spans="1:36" x14ac:dyDescent="0.25">
      <c r="A178" s="447" t="s">
        <v>1299</v>
      </c>
      <c r="B178" s="447" t="s">
        <v>1300</v>
      </c>
      <c r="C178" s="447" t="s">
        <v>879</v>
      </c>
      <c r="D178" s="447" t="s">
        <v>880</v>
      </c>
      <c r="E178" s="447" t="s">
        <v>1052</v>
      </c>
      <c r="F178" s="447" t="s">
        <v>1053</v>
      </c>
      <c r="G178" s="447" t="s">
        <v>881</v>
      </c>
      <c r="H178" s="447" t="s">
        <v>1054</v>
      </c>
      <c r="I178" s="449"/>
      <c r="J178" s="449"/>
      <c r="K178" s="449"/>
      <c r="L178" s="449"/>
      <c r="M178" s="449"/>
      <c r="N178" s="449"/>
      <c r="O178" s="449"/>
      <c r="P178" s="449"/>
      <c r="Q178" s="447" t="s">
        <v>979</v>
      </c>
      <c r="R178" s="449"/>
      <c r="S178" s="449"/>
      <c r="T178" s="450">
        <v>0</v>
      </c>
      <c r="U178" s="451">
        <v>0</v>
      </c>
      <c r="V178" s="449"/>
      <c r="W178" s="448">
        <v>44769</v>
      </c>
      <c r="X178" s="448">
        <v>45199</v>
      </c>
      <c r="Y178" s="447" t="s">
        <v>901</v>
      </c>
      <c r="Z178" s="447" t="s">
        <v>901</v>
      </c>
      <c r="AA178" s="447" t="s">
        <v>1245</v>
      </c>
      <c r="AB178" s="452">
        <v>0</v>
      </c>
      <c r="AC178" s="452">
        <v>0</v>
      </c>
      <c r="AD178" s="452">
        <v>0</v>
      </c>
      <c r="AE178" s="452">
        <v>0</v>
      </c>
      <c r="AF178" s="452">
        <v>0</v>
      </c>
      <c r="AG178" s="452">
        <v>0</v>
      </c>
      <c r="AH178" s="452">
        <v>0</v>
      </c>
      <c r="AI178" s="452">
        <v>0</v>
      </c>
      <c r="AJ178" s="499"/>
    </row>
    <row r="179" spans="1:36" x14ac:dyDescent="0.25">
      <c r="A179" s="447" t="s">
        <v>1301</v>
      </c>
      <c r="B179" s="447" t="s">
        <v>1302</v>
      </c>
      <c r="C179" s="447" t="s">
        <v>879</v>
      </c>
      <c r="D179" s="447" t="s">
        <v>880</v>
      </c>
      <c r="E179" s="447" t="s">
        <v>1052</v>
      </c>
      <c r="F179" s="447" t="s">
        <v>1053</v>
      </c>
      <c r="G179" s="447" t="s">
        <v>881</v>
      </c>
      <c r="H179" s="447" t="s">
        <v>1054</v>
      </c>
      <c r="I179" s="447" t="s">
        <v>1124</v>
      </c>
      <c r="J179" s="447" t="s">
        <v>1120</v>
      </c>
      <c r="K179" s="449"/>
      <c r="L179" s="447" t="s">
        <v>1277</v>
      </c>
      <c r="M179" s="447" t="s">
        <v>497</v>
      </c>
      <c r="N179" s="447" t="s">
        <v>497</v>
      </c>
      <c r="O179" s="447" t="s">
        <v>801</v>
      </c>
      <c r="P179" s="447" t="s">
        <v>497</v>
      </c>
      <c r="Q179" s="447" t="s">
        <v>1216</v>
      </c>
      <c r="R179" s="449"/>
      <c r="S179" s="448">
        <v>45115</v>
      </c>
      <c r="T179" s="450">
        <v>3395509.55</v>
      </c>
      <c r="U179" s="451">
        <v>7163478.0800000001</v>
      </c>
      <c r="V179" s="447" t="s">
        <v>1125</v>
      </c>
      <c r="W179" s="448">
        <v>44769</v>
      </c>
      <c r="X179" s="448">
        <v>45199</v>
      </c>
      <c r="Y179" s="447" t="s">
        <v>901</v>
      </c>
      <c r="Z179" s="447" t="s">
        <v>1217</v>
      </c>
      <c r="AA179" s="447" t="s">
        <v>1245</v>
      </c>
      <c r="AB179" s="452">
        <v>0</v>
      </c>
      <c r="AC179" s="452">
        <v>386218.03</v>
      </c>
      <c r="AD179" s="452">
        <v>3322760.32</v>
      </c>
      <c r="AE179" s="452">
        <v>0</v>
      </c>
      <c r="AF179" s="452">
        <v>0</v>
      </c>
      <c r="AG179" s="452">
        <v>3322760.32</v>
      </c>
      <c r="AH179" s="452">
        <v>0</v>
      </c>
      <c r="AI179" s="452">
        <v>3322760.32</v>
      </c>
      <c r="AJ179" s="499"/>
    </row>
    <row r="180" spans="1:36" x14ac:dyDescent="0.25">
      <c r="A180" s="441" t="s">
        <v>1303</v>
      </c>
      <c r="B180" s="441" t="s">
        <v>1304</v>
      </c>
      <c r="C180" s="441" t="s">
        <v>879</v>
      </c>
      <c r="D180" s="441" t="s">
        <v>880</v>
      </c>
      <c r="E180" s="441" t="s">
        <v>1052</v>
      </c>
      <c r="F180" s="441" t="s">
        <v>1053</v>
      </c>
      <c r="G180" s="441" t="s">
        <v>881</v>
      </c>
      <c r="H180" s="441" t="s">
        <v>1193</v>
      </c>
      <c r="I180" s="441" t="s">
        <v>1287</v>
      </c>
      <c r="J180" s="441" t="s">
        <v>1120</v>
      </c>
      <c r="K180" s="443"/>
      <c r="L180" s="443"/>
      <c r="M180" s="441" t="s">
        <v>497</v>
      </c>
      <c r="N180" s="441" t="s">
        <v>497</v>
      </c>
      <c r="O180" s="441" t="s">
        <v>497</v>
      </c>
      <c r="P180" s="441" t="s">
        <v>497</v>
      </c>
      <c r="Q180" s="441" t="s">
        <v>1216</v>
      </c>
      <c r="R180" s="443"/>
      <c r="S180" s="442">
        <v>45106</v>
      </c>
      <c r="T180" s="444">
        <v>4000</v>
      </c>
      <c r="U180" s="445">
        <v>1</v>
      </c>
      <c r="V180" s="441" t="s">
        <v>885</v>
      </c>
      <c r="W180" s="442">
        <v>44827</v>
      </c>
      <c r="X180" s="442">
        <v>45291</v>
      </c>
      <c r="Y180" s="441" t="s">
        <v>901</v>
      </c>
      <c r="Z180" s="441" t="s">
        <v>1217</v>
      </c>
      <c r="AA180" s="441" t="s">
        <v>1245</v>
      </c>
      <c r="AB180" s="446">
        <v>0</v>
      </c>
      <c r="AC180" s="446">
        <v>2100.3000000000002</v>
      </c>
      <c r="AD180" s="446">
        <v>28451.7</v>
      </c>
      <c r="AE180" s="446">
        <v>0</v>
      </c>
      <c r="AF180" s="446">
        <v>0</v>
      </c>
      <c r="AG180" s="446">
        <v>28451.7</v>
      </c>
      <c r="AH180" s="446">
        <v>0</v>
      </c>
      <c r="AI180" s="446">
        <v>28451.7</v>
      </c>
      <c r="AJ180" s="499"/>
    </row>
    <row r="181" spans="1:36" x14ac:dyDescent="0.25">
      <c r="A181" s="447" t="s">
        <v>1305</v>
      </c>
      <c r="B181" s="447" t="s">
        <v>1306</v>
      </c>
      <c r="C181" s="447" t="s">
        <v>879</v>
      </c>
      <c r="D181" s="447" t="s">
        <v>880</v>
      </c>
      <c r="E181" s="447" t="s">
        <v>1052</v>
      </c>
      <c r="F181" s="447" t="s">
        <v>1053</v>
      </c>
      <c r="G181" s="447" t="s">
        <v>881</v>
      </c>
      <c r="H181" s="447" t="s">
        <v>1193</v>
      </c>
      <c r="I181" s="447" t="s">
        <v>1287</v>
      </c>
      <c r="J181" s="447" t="s">
        <v>1120</v>
      </c>
      <c r="K181" s="448">
        <v>45037</v>
      </c>
      <c r="L181" s="449"/>
      <c r="M181" s="447" t="s">
        <v>497</v>
      </c>
      <c r="N181" s="447" t="s">
        <v>497</v>
      </c>
      <c r="O181" s="447" t="s">
        <v>497</v>
      </c>
      <c r="P181" s="447" t="s">
        <v>497</v>
      </c>
      <c r="Q181" s="447" t="s">
        <v>884</v>
      </c>
      <c r="R181" s="449"/>
      <c r="S181" s="448">
        <v>45016</v>
      </c>
      <c r="T181" s="450">
        <v>0</v>
      </c>
      <c r="U181" s="451">
        <v>1</v>
      </c>
      <c r="V181" s="447" t="s">
        <v>885</v>
      </c>
      <c r="W181" s="448">
        <v>44846</v>
      </c>
      <c r="X181" s="448">
        <v>45291</v>
      </c>
      <c r="Y181" s="447" t="s">
        <v>901</v>
      </c>
      <c r="Z181" s="447" t="s">
        <v>1266</v>
      </c>
      <c r="AA181" s="447" t="s">
        <v>1245</v>
      </c>
      <c r="AB181" s="452">
        <v>0</v>
      </c>
      <c r="AC181" s="452">
        <v>0</v>
      </c>
      <c r="AD181" s="452">
        <v>7416</v>
      </c>
      <c r="AE181" s="452">
        <v>0</v>
      </c>
      <c r="AF181" s="452">
        <v>0</v>
      </c>
      <c r="AG181" s="452">
        <v>7416</v>
      </c>
      <c r="AH181" s="452">
        <v>0</v>
      </c>
      <c r="AI181" s="452">
        <v>7416</v>
      </c>
      <c r="AJ181" s="499"/>
    </row>
    <row r="182" spans="1:36" x14ac:dyDescent="0.25">
      <c r="A182" s="441" t="s">
        <v>1307</v>
      </c>
      <c r="B182" s="441" t="s">
        <v>1308</v>
      </c>
      <c r="C182" s="441" t="s">
        <v>879</v>
      </c>
      <c r="D182" s="441" t="s">
        <v>880</v>
      </c>
      <c r="E182" s="441" t="s">
        <v>1052</v>
      </c>
      <c r="F182" s="441" t="s">
        <v>1053</v>
      </c>
      <c r="G182" s="441" t="s">
        <v>881</v>
      </c>
      <c r="H182" s="441" t="s">
        <v>1193</v>
      </c>
      <c r="I182" s="441" t="s">
        <v>1287</v>
      </c>
      <c r="J182" s="441" t="s">
        <v>1120</v>
      </c>
      <c r="K182" s="443"/>
      <c r="L182" s="443"/>
      <c r="M182" s="441" t="s">
        <v>497</v>
      </c>
      <c r="N182" s="441" t="s">
        <v>497</v>
      </c>
      <c r="O182" s="441" t="s">
        <v>497</v>
      </c>
      <c r="P182" s="441" t="s">
        <v>497</v>
      </c>
      <c r="Q182" s="441" t="s">
        <v>1216</v>
      </c>
      <c r="R182" s="443"/>
      <c r="S182" s="442">
        <v>45107</v>
      </c>
      <c r="T182" s="444">
        <v>47784.13</v>
      </c>
      <c r="U182" s="445">
        <v>1</v>
      </c>
      <c r="V182" s="441" t="s">
        <v>885</v>
      </c>
      <c r="W182" s="442">
        <v>44851</v>
      </c>
      <c r="X182" s="442">
        <v>45291</v>
      </c>
      <c r="Y182" s="441" t="s">
        <v>901</v>
      </c>
      <c r="Z182" s="441" t="s">
        <v>1217</v>
      </c>
      <c r="AA182" s="441" t="s">
        <v>1245</v>
      </c>
      <c r="AB182" s="446">
        <v>0</v>
      </c>
      <c r="AC182" s="446">
        <v>16338.85</v>
      </c>
      <c r="AD182" s="446">
        <v>32610.400000000001</v>
      </c>
      <c r="AE182" s="446">
        <v>0</v>
      </c>
      <c r="AF182" s="446">
        <v>0</v>
      </c>
      <c r="AG182" s="446">
        <v>32610.400000000001</v>
      </c>
      <c r="AH182" s="446">
        <v>0</v>
      </c>
      <c r="AI182" s="446">
        <v>32610.400000000001</v>
      </c>
      <c r="AJ182" s="499"/>
    </row>
    <row r="183" spans="1:36" x14ac:dyDescent="0.25">
      <c r="A183" s="441" t="s">
        <v>1309</v>
      </c>
      <c r="B183" s="441" t="s">
        <v>1310</v>
      </c>
      <c r="C183" s="441" t="s">
        <v>879</v>
      </c>
      <c r="D183" s="441" t="s">
        <v>880</v>
      </c>
      <c r="E183" s="441" t="s">
        <v>684</v>
      </c>
      <c r="F183" s="441" t="s">
        <v>685</v>
      </c>
      <c r="G183" s="441" t="s">
        <v>881</v>
      </c>
      <c r="H183" s="441" t="s">
        <v>1074</v>
      </c>
      <c r="I183" s="441" t="s">
        <v>1296</v>
      </c>
      <c r="J183" s="441" t="s">
        <v>883</v>
      </c>
      <c r="K183" s="443"/>
      <c r="L183" s="441" t="s">
        <v>1277</v>
      </c>
      <c r="M183" s="441" t="s">
        <v>497</v>
      </c>
      <c r="N183" s="441" t="s">
        <v>801</v>
      </c>
      <c r="O183" s="441" t="s">
        <v>497</v>
      </c>
      <c r="P183" s="441" t="s">
        <v>497</v>
      </c>
      <c r="Q183" s="441" t="s">
        <v>1216</v>
      </c>
      <c r="R183" s="443"/>
      <c r="S183" s="443"/>
      <c r="T183" s="444">
        <v>47800</v>
      </c>
      <c r="U183" s="445">
        <v>65000</v>
      </c>
      <c r="V183" s="441" t="s">
        <v>885</v>
      </c>
      <c r="W183" s="442">
        <v>44886</v>
      </c>
      <c r="X183" s="442">
        <v>45107</v>
      </c>
      <c r="Y183" s="441" t="s">
        <v>901</v>
      </c>
      <c r="Z183" s="441" t="s">
        <v>901</v>
      </c>
      <c r="AA183" s="441" t="s">
        <v>1245</v>
      </c>
      <c r="AB183" s="446">
        <v>0</v>
      </c>
      <c r="AC183" s="446">
        <v>0</v>
      </c>
      <c r="AD183" s="446">
        <v>0</v>
      </c>
      <c r="AE183" s="446">
        <v>0</v>
      </c>
      <c r="AF183" s="446">
        <v>0</v>
      </c>
      <c r="AG183" s="446">
        <v>0</v>
      </c>
      <c r="AH183" s="446">
        <v>0</v>
      </c>
      <c r="AI183" s="446">
        <v>0</v>
      </c>
      <c r="AJ183" s="499"/>
    </row>
    <row r="184" spans="1:36" x14ac:dyDescent="0.25">
      <c r="A184" s="441" t="s">
        <v>1311</v>
      </c>
      <c r="B184" s="441" t="s">
        <v>1312</v>
      </c>
      <c r="C184" s="441" t="s">
        <v>879</v>
      </c>
      <c r="D184" s="441" t="s">
        <v>880</v>
      </c>
      <c r="E184" s="441" t="s">
        <v>684</v>
      </c>
      <c r="F184" s="441" t="s">
        <v>685</v>
      </c>
      <c r="G184" s="441" t="s">
        <v>881</v>
      </c>
      <c r="H184" s="441" t="s">
        <v>1011</v>
      </c>
      <c r="I184" s="441" t="s">
        <v>1244</v>
      </c>
      <c r="J184" s="441" t="s">
        <v>883</v>
      </c>
      <c r="K184" s="443"/>
      <c r="L184" s="441" t="s">
        <v>1277</v>
      </c>
      <c r="M184" s="441" t="s">
        <v>801</v>
      </c>
      <c r="N184" s="441" t="s">
        <v>497</v>
      </c>
      <c r="O184" s="441" t="s">
        <v>497</v>
      </c>
      <c r="P184" s="441" t="s">
        <v>497</v>
      </c>
      <c r="Q184" s="441" t="s">
        <v>1216</v>
      </c>
      <c r="R184" s="443"/>
      <c r="S184" s="442">
        <v>45107</v>
      </c>
      <c r="T184" s="444">
        <v>7860.59</v>
      </c>
      <c r="U184" s="445">
        <v>80000</v>
      </c>
      <c r="V184" s="441" t="s">
        <v>885</v>
      </c>
      <c r="W184" s="442">
        <v>44890</v>
      </c>
      <c r="X184" s="442">
        <v>45107</v>
      </c>
      <c r="Y184" s="441" t="s">
        <v>901</v>
      </c>
      <c r="Z184" s="441" t="s">
        <v>1217</v>
      </c>
      <c r="AA184" s="441" t="s">
        <v>1245</v>
      </c>
      <c r="AB184" s="446">
        <v>0</v>
      </c>
      <c r="AC184" s="446">
        <v>757.68</v>
      </c>
      <c r="AD184" s="446">
        <v>100588.13</v>
      </c>
      <c r="AE184" s="446">
        <v>0</v>
      </c>
      <c r="AF184" s="446">
        <v>0</v>
      </c>
      <c r="AG184" s="446">
        <v>100588.13</v>
      </c>
      <c r="AH184" s="446">
        <v>0</v>
      </c>
      <c r="AI184" s="446">
        <v>100588.13</v>
      </c>
      <c r="AJ184" s="499"/>
    </row>
    <row r="185" spans="1:36" x14ac:dyDescent="0.25">
      <c r="A185" s="441" t="s">
        <v>1313</v>
      </c>
      <c r="B185" s="441" t="s">
        <v>1314</v>
      </c>
      <c r="C185" s="441" t="s">
        <v>879</v>
      </c>
      <c r="D185" s="441" t="s">
        <v>880</v>
      </c>
      <c r="E185" s="441" t="s">
        <v>1052</v>
      </c>
      <c r="F185" s="441" t="s">
        <v>1053</v>
      </c>
      <c r="G185" s="441" t="s">
        <v>881</v>
      </c>
      <c r="H185" s="441" t="s">
        <v>1193</v>
      </c>
      <c r="I185" s="441" t="s">
        <v>1287</v>
      </c>
      <c r="J185" s="441" t="s">
        <v>1120</v>
      </c>
      <c r="K185" s="443"/>
      <c r="L185" s="443"/>
      <c r="M185" s="441" t="s">
        <v>497</v>
      </c>
      <c r="N185" s="441" t="s">
        <v>497</v>
      </c>
      <c r="O185" s="441" t="s">
        <v>497</v>
      </c>
      <c r="P185" s="441" t="s">
        <v>497</v>
      </c>
      <c r="Q185" s="441" t="s">
        <v>1216</v>
      </c>
      <c r="R185" s="443"/>
      <c r="S185" s="442">
        <v>45107</v>
      </c>
      <c r="T185" s="444">
        <v>49558.95</v>
      </c>
      <c r="U185" s="445">
        <v>1</v>
      </c>
      <c r="V185" s="441" t="s">
        <v>885</v>
      </c>
      <c r="W185" s="442">
        <v>44980</v>
      </c>
      <c r="X185" s="442">
        <v>45291</v>
      </c>
      <c r="Y185" s="441" t="s">
        <v>901</v>
      </c>
      <c r="Z185" s="441" t="s">
        <v>1217</v>
      </c>
      <c r="AA185" s="441" t="s">
        <v>1266</v>
      </c>
      <c r="AB185" s="446">
        <v>0</v>
      </c>
      <c r="AC185" s="446">
        <v>6164.88</v>
      </c>
      <c r="AD185" s="446">
        <v>34487.379999999997</v>
      </c>
      <c r="AE185" s="446">
        <v>0</v>
      </c>
      <c r="AF185" s="446">
        <v>0</v>
      </c>
      <c r="AG185" s="446">
        <v>34487.379999999997</v>
      </c>
      <c r="AH185" s="446">
        <v>0</v>
      </c>
      <c r="AI185" s="446">
        <v>34487.379999999997</v>
      </c>
      <c r="AJ185" s="499"/>
    </row>
    <row r="186" spans="1:36" x14ac:dyDescent="0.25">
      <c r="A186" s="447" t="s">
        <v>1315</v>
      </c>
      <c r="B186" s="447" t="s">
        <v>1316</v>
      </c>
      <c r="C186" s="447" t="s">
        <v>879</v>
      </c>
      <c r="D186" s="447" t="s">
        <v>880</v>
      </c>
      <c r="E186" s="447" t="s">
        <v>1052</v>
      </c>
      <c r="F186" s="447" t="s">
        <v>1053</v>
      </c>
      <c r="G186" s="447" t="s">
        <v>881</v>
      </c>
      <c r="H186" s="447" t="s">
        <v>1193</v>
      </c>
      <c r="I186" s="447" t="s">
        <v>1287</v>
      </c>
      <c r="J186" s="447" t="s">
        <v>1120</v>
      </c>
      <c r="K186" s="449"/>
      <c r="L186" s="449"/>
      <c r="M186" s="447" t="s">
        <v>497</v>
      </c>
      <c r="N186" s="447" t="s">
        <v>497</v>
      </c>
      <c r="O186" s="447" t="s">
        <v>497</v>
      </c>
      <c r="P186" s="447" t="s">
        <v>497</v>
      </c>
      <c r="Q186" s="447" t="s">
        <v>1216</v>
      </c>
      <c r="R186" s="449"/>
      <c r="S186" s="448">
        <v>45107</v>
      </c>
      <c r="T186" s="450">
        <v>0</v>
      </c>
      <c r="U186" s="451">
        <v>1740712</v>
      </c>
      <c r="V186" s="447" t="s">
        <v>885</v>
      </c>
      <c r="W186" s="448">
        <v>45069</v>
      </c>
      <c r="X186" s="448">
        <v>45657</v>
      </c>
      <c r="Y186" s="447" t="s">
        <v>901</v>
      </c>
      <c r="Z186" s="447" t="s">
        <v>1217</v>
      </c>
      <c r="AA186" s="447" t="s">
        <v>1217</v>
      </c>
      <c r="AB186" s="455">
        <v>0</v>
      </c>
      <c r="AC186" s="455">
        <v>3162</v>
      </c>
      <c r="AD186" s="455">
        <v>82252.03</v>
      </c>
      <c r="AE186" s="455">
        <v>0</v>
      </c>
      <c r="AF186" s="455">
        <v>0</v>
      </c>
      <c r="AG186" s="455">
        <v>82252.03</v>
      </c>
      <c r="AH186" s="455">
        <v>0</v>
      </c>
      <c r="AI186" s="455">
        <v>82252.03</v>
      </c>
      <c r="AJ186" s="499"/>
    </row>
    <row r="187" spans="1:36" x14ac:dyDescent="0.25">
      <c r="AB187" s="456">
        <f t="shared" ref="AB187:AI187" si="0">SUM(AB7:AB186)</f>
        <v>1173644.0900000001</v>
      </c>
      <c r="AC187" s="456">
        <f t="shared" si="0"/>
        <v>695118.52000000014</v>
      </c>
      <c r="AD187" s="456">
        <f t="shared" si="0"/>
        <v>9577862.0600000005</v>
      </c>
      <c r="AE187" s="456">
        <f t="shared" si="0"/>
        <v>1734269.28</v>
      </c>
      <c r="AF187" s="456">
        <f t="shared" si="0"/>
        <v>2873427.24</v>
      </c>
      <c r="AG187" s="456">
        <f t="shared" si="0"/>
        <v>67970940.649999991</v>
      </c>
      <c r="AH187" s="456">
        <f t="shared" si="0"/>
        <v>60092861.739999987</v>
      </c>
      <c r="AI187" s="456">
        <f t="shared" si="0"/>
        <v>7878078.9100000001</v>
      </c>
    </row>
    <row r="188" spans="1:36" x14ac:dyDescent="0.25">
      <c r="AB188" s="457"/>
      <c r="AC188" s="457"/>
      <c r="AD188" s="457"/>
      <c r="AE188" s="457"/>
      <c r="AF188" s="457"/>
      <c r="AG188" s="457"/>
      <c r="AH188" s="457"/>
      <c r="AI188" s="457"/>
    </row>
    <row r="189" spans="1:36" x14ac:dyDescent="0.25">
      <c r="A189" s="459" t="s">
        <v>1317</v>
      </c>
      <c r="AI189" s="436">
        <f>AB189+AD189-AF189</f>
        <v>0</v>
      </c>
    </row>
    <row r="190" spans="1:36" x14ac:dyDescent="0.25">
      <c r="A190" s="436">
        <v>40820</v>
      </c>
      <c r="B190" s="436" t="s">
        <v>1318</v>
      </c>
      <c r="E190" s="436" t="str">
        <f>E156</f>
        <v>6019</v>
      </c>
      <c r="AB190" s="457">
        <v>-261556.16</v>
      </c>
      <c r="AF190" s="457">
        <f>-'H.4 FY23 CWIP 177700'!Z16</f>
        <v>-261556.16</v>
      </c>
      <c r="AG190" s="458"/>
      <c r="AH190" s="458">
        <f>AF190</f>
        <v>-261556.16</v>
      </c>
      <c r="AI190" s="458">
        <f>AB190+AD190-AF190</f>
        <v>0</v>
      </c>
    </row>
    <row r="191" spans="1:36" x14ac:dyDescent="0.25">
      <c r="A191" s="436">
        <v>39384</v>
      </c>
      <c r="B191" s="436" t="s">
        <v>1319</v>
      </c>
      <c r="E191" s="436" t="str">
        <f>E144</f>
        <v>6022</v>
      </c>
      <c r="AB191" s="457">
        <v>-43331.53</v>
      </c>
      <c r="AF191" s="457">
        <f>-'H.4 FY23 CWIP 177700'!Z17</f>
        <v>-43331.53</v>
      </c>
      <c r="AG191" s="457">
        <f>-'H.4 FY23 CWIP 177700'!AA17</f>
        <v>0</v>
      </c>
      <c r="AH191" s="458">
        <f>AF191</f>
        <v>-43331.53</v>
      </c>
      <c r="AI191" s="458">
        <f>AB191+AD191-AF191</f>
        <v>0</v>
      </c>
    </row>
    <row r="192" spans="1:36" x14ac:dyDescent="0.25">
      <c r="AB192" s="456">
        <f>SUBTOTAL(9,AB190:AB191)</f>
        <v>-304887.69</v>
      </c>
      <c r="AD192" s="456">
        <f>SUBTOTAL(9,AD190:AD191)</f>
        <v>0</v>
      </c>
      <c r="AF192" s="456">
        <f>SUBTOTAL(9,AF190:AF191)</f>
        <v>-304887.69</v>
      </c>
      <c r="AH192" s="456">
        <f>SUBTOTAL(9,AH190:AH191)</f>
        <v>-304887.69</v>
      </c>
      <c r="AI192" s="456">
        <f>SUBTOTAL(9,AI190:AI191)</f>
        <v>0</v>
      </c>
    </row>
    <row r="194" spans="1:36" ht="15.75" thickBot="1" x14ac:dyDescent="0.3">
      <c r="A194" s="436" t="s">
        <v>1320</v>
      </c>
      <c r="AB194" s="460">
        <f>AB187+AB192</f>
        <v>868756.40000000014</v>
      </c>
      <c r="AD194" s="460">
        <f>AD187+AD192</f>
        <v>9577862.0600000005</v>
      </c>
      <c r="AF194" s="460">
        <f>AF187+AF192</f>
        <v>2568539.5500000003</v>
      </c>
      <c r="AH194" s="460">
        <f>AH187+AH192</f>
        <v>59787974.04999999</v>
      </c>
      <c r="AI194" s="460">
        <f>AI187+AI192</f>
        <v>7878078.9100000001</v>
      </c>
      <c r="AJ194" s="458">
        <f>AB194+AD194-AF194-AI194</f>
        <v>0</v>
      </c>
    </row>
    <row r="195" spans="1:36" ht="15.75" thickTop="1" x14ac:dyDescent="0.25">
      <c r="AB195" s="458"/>
      <c r="AF195" s="458"/>
    </row>
    <row r="196" spans="1:36" x14ac:dyDescent="0.25">
      <c r="AB196" s="458"/>
      <c r="AF196" s="458"/>
    </row>
    <row r="197" spans="1:36" x14ac:dyDescent="0.25">
      <c r="AB197" s="458"/>
      <c r="AF197" s="458"/>
    </row>
    <row r="198" spans="1:36" x14ac:dyDescent="0.25">
      <c r="AB198" s="458"/>
      <c r="AF198" s="458"/>
    </row>
    <row r="199" spans="1:36" x14ac:dyDescent="0.25">
      <c r="AB199" s="458"/>
      <c r="AF199" s="458"/>
    </row>
    <row r="200" spans="1:36" x14ac:dyDescent="0.25">
      <c r="A200" s="436" t="s">
        <v>1321</v>
      </c>
    </row>
    <row r="201" spans="1:36" x14ac:dyDescent="0.25">
      <c r="E201" s="459" t="s">
        <v>684</v>
      </c>
      <c r="AB201" s="461">
        <f>SUMIF($E$6:$E$191,$E$201,AB$6:AB$191)</f>
        <v>694217.47000000009</v>
      </c>
      <c r="AD201" s="461">
        <f>SUMIF($E$6:$E$191,$E$201,AD$6:AD$191)</f>
        <v>4685150.05</v>
      </c>
      <c r="AF201" s="461">
        <f>SUMIF($E$6:$E$191,$E$201,AF$6:AF$191)</f>
        <v>1074296.9000000001</v>
      </c>
      <c r="AI201" s="461">
        <f>SUMIF($E$6:$E$191,$E$201,AI$6:AI$191)</f>
        <v>4305070.62</v>
      </c>
    </row>
    <row r="202" spans="1:36" x14ac:dyDescent="0.25">
      <c r="E202" s="459" t="s">
        <v>1052</v>
      </c>
      <c r="AB202" s="462">
        <f>SUMIF($E$6:$E$191,$E$202,AB$6:AB$191)</f>
        <v>174538.93000000002</v>
      </c>
      <c r="AD202" s="462">
        <f>SUMIF($E$6:$E$191,$E$202,AD$6:AD$191)</f>
        <v>4892712.0100000007</v>
      </c>
      <c r="AF202" s="462">
        <f>SUMIF($E$6:$E$191,$E$202,AF$6:AF$191)</f>
        <v>1494242.65</v>
      </c>
      <c r="AI202" s="462">
        <f>SUMIF($E$6:$E$191,$E$202,AI$6:AI$191)</f>
        <v>3573008.2899999996</v>
      </c>
    </row>
    <row r="203" spans="1:36" ht="15.75" thickBot="1" x14ac:dyDescent="0.3">
      <c r="AB203" s="463">
        <f>SUM(AB201:AB202)</f>
        <v>868756.40000000014</v>
      </c>
      <c r="AD203" s="463">
        <f>SUM(AD201:AD202)</f>
        <v>9577862.0600000005</v>
      </c>
      <c r="AF203" s="463">
        <f>SUM(AF201:AF202)</f>
        <v>2568539.5499999998</v>
      </c>
      <c r="AI203" s="463">
        <f>SUM(AI201:AI202)</f>
        <v>7878078.9100000001</v>
      </c>
    </row>
    <row r="204" spans="1:36" ht="15.75" thickTop="1" x14ac:dyDescent="0.25">
      <c r="A204" s="436" t="s">
        <v>1322</v>
      </c>
      <c r="AB204" s="458">
        <f>AB194-AB203</f>
        <v>0</v>
      </c>
      <c r="AD204" s="458">
        <f>AD194-AD203</f>
        <v>0</v>
      </c>
      <c r="AF204" s="458">
        <f>AF194-AF203</f>
        <v>0</v>
      </c>
      <c r="AI204" s="458">
        <f>AI194-AI203</f>
        <v>0</v>
      </c>
    </row>
    <row r="207" spans="1:36" x14ac:dyDescent="0.25">
      <c r="AB207" t="s">
        <v>24</v>
      </c>
      <c r="AF207" s="374" t="s">
        <v>591</v>
      </c>
      <c r="AG207" t="s">
        <v>1357</v>
      </c>
      <c r="AH207" s="500" t="s">
        <v>133</v>
      </c>
    </row>
    <row r="208" spans="1:36" x14ac:dyDescent="0.25">
      <c r="AB208" s="436" t="s">
        <v>141</v>
      </c>
      <c r="AF208" s="368">
        <v>1399185.1600000004</v>
      </c>
      <c r="AG208" s="368">
        <v>1074296.8800000001</v>
      </c>
      <c r="AH208" s="501">
        <f>SUBTOTAL(9,AF208:AG208)</f>
        <v>2473482.0400000005</v>
      </c>
    </row>
    <row r="209" spans="28:34" x14ac:dyDescent="0.25">
      <c r="AB209" s="436" t="s">
        <v>232</v>
      </c>
      <c r="AF209" s="368">
        <v>95057.459999999992</v>
      </c>
      <c r="AG209" s="368"/>
      <c r="AH209" s="501">
        <f t="shared" ref="AH209:AH210" si="1">SUBTOTAL(9,AF209:AG209)</f>
        <v>95057.459999999992</v>
      </c>
    </row>
    <row r="210" spans="28:34" x14ac:dyDescent="0.25">
      <c r="AF210" s="368">
        <v>0</v>
      </c>
      <c r="AG210" s="368"/>
      <c r="AH210" s="501">
        <f t="shared" si="1"/>
        <v>0</v>
      </c>
    </row>
    <row r="211" spans="28:34" ht="15.75" thickBot="1" x14ac:dyDescent="0.3">
      <c r="AB211"/>
      <c r="AF211" s="429">
        <f>SUM(AF208:AF210)</f>
        <v>1494242.6200000003</v>
      </c>
      <c r="AG211" s="426">
        <f>SUM(AG208:AG210)</f>
        <v>1074296.8800000001</v>
      </c>
      <c r="AH211" s="426">
        <f>SUM(AH208:AH210)</f>
        <v>2568539.5000000005</v>
      </c>
    </row>
    <row r="212" spans="28:34" ht="15.75" thickTop="1" x14ac:dyDescent="0.25">
      <c r="AB212"/>
      <c r="AC212"/>
      <c r="AD212" s="368"/>
    </row>
  </sheetData>
  <autoFilter ref="A6:AK191" xr:uid="{00000000-0009-0000-0000-00002B000000}"/>
  <pageMargins left="0.7" right="0.7" top="0.75" bottom="0.75" header="0.3" footer="0.3"/>
  <pageSetup paperSize="9" orientation="portrait" r:id="rId1"/>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B22"/>
  <sheetViews>
    <sheetView workbookViewId="0"/>
  </sheetViews>
  <sheetFormatPr defaultColWidth="9.42578125" defaultRowHeight="15" customHeight="1" x14ac:dyDescent="0.2"/>
  <cols>
    <col min="1" max="1" width="16.42578125" style="42" customWidth="1"/>
    <col min="2" max="2" width="26.5703125" style="42" customWidth="1"/>
    <col min="3" max="16384" width="9.42578125" style="42"/>
  </cols>
  <sheetData>
    <row r="1" spans="1:2" ht="15" customHeight="1" x14ac:dyDescent="0.2">
      <c r="A1" s="42" t="s">
        <v>151</v>
      </c>
    </row>
    <row r="3" spans="1:2" ht="15" customHeight="1" x14ac:dyDescent="0.2">
      <c r="A3" s="206" t="s">
        <v>499</v>
      </c>
      <c r="B3" s="304" t="s">
        <v>141</v>
      </c>
    </row>
    <row r="4" spans="1:2" ht="15" customHeight="1" x14ac:dyDescent="0.2">
      <c r="B4" s="304" t="s">
        <v>84</v>
      </c>
    </row>
    <row r="5" spans="1:2" ht="15" customHeight="1" x14ac:dyDescent="0.2">
      <c r="B5" s="304" t="s">
        <v>142</v>
      </c>
    </row>
    <row r="6" spans="1:2" ht="15" customHeight="1" x14ac:dyDescent="0.2">
      <c r="B6" s="304" t="s">
        <v>144</v>
      </c>
    </row>
    <row r="7" spans="1:2" ht="15" customHeight="1" x14ac:dyDescent="0.2">
      <c r="B7" s="304" t="s">
        <v>490</v>
      </c>
    </row>
    <row r="8" spans="1:2" ht="15" customHeight="1" x14ac:dyDescent="0.2">
      <c r="B8" s="304" t="s">
        <v>146</v>
      </c>
    </row>
    <row r="9" spans="1:2" ht="15" customHeight="1" x14ac:dyDescent="0.2">
      <c r="B9" s="304" t="s">
        <v>1</v>
      </c>
    </row>
    <row r="10" spans="1:2" ht="15" customHeight="1" x14ac:dyDescent="0.2">
      <c r="B10" s="304" t="s">
        <v>148</v>
      </c>
    </row>
    <row r="11" spans="1:2" ht="15" customHeight="1" x14ac:dyDescent="0.2">
      <c r="B11" s="304" t="s">
        <v>232</v>
      </c>
    </row>
    <row r="12" spans="1:2" ht="15" customHeight="1" x14ac:dyDescent="0.2">
      <c r="B12" s="305" t="s">
        <v>541</v>
      </c>
    </row>
    <row r="15" spans="1:2" ht="15" customHeight="1" x14ac:dyDescent="0.2">
      <c r="A15" s="206" t="s">
        <v>498</v>
      </c>
      <c r="B15" s="305" t="s">
        <v>432</v>
      </c>
    </row>
    <row r="16" spans="1:2" ht="15" customHeight="1" x14ac:dyDescent="0.2">
      <c r="B16" s="305" t="s">
        <v>313</v>
      </c>
    </row>
    <row r="17" spans="1:2" ht="15" customHeight="1" x14ac:dyDescent="0.2">
      <c r="B17" s="305" t="s">
        <v>434</v>
      </c>
    </row>
    <row r="18" spans="1:2" ht="15" customHeight="1" x14ac:dyDescent="0.2">
      <c r="B18" s="305" t="s">
        <v>121</v>
      </c>
    </row>
    <row r="19" spans="1:2" ht="15" customHeight="1" x14ac:dyDescent="0.2">
      <c r="B19" s="305" t="s">
        <v>67</v>
      </c>
    </row>
    <row r="21" spans="1:2" ht="15" customHeight="1" x14ac:dyDescent="0.2">
      <c r="A21" s="206" t="s">
        <v>500</v>
      </c>
      <c r="B21" s="305" t="s">
        <v>496</v>
      </c>
    </row>
    <row r="22" spans="1:2" ht="15" customHeight="1" x14ac:dyDescent="0.2">
      <c r="B22" s="305" t="s">
        <v>497</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document Id="1df5a1ba-e7d3-4c59-921d-56f0fcab1e7f">
  <version>1</version>
  <createdBy>hancas</createdBy>
  <modifiedBy>hancas</modifiedBy>
  <createdDate>2025-06-27T05:49:21.7994251Z</createdDate>
  <modifiedDate>2025-09-22T01:23:40.3073205Z</modifiedDate>
  <sheets>
    <sheet Id="4fd9fff4-5667-4c7b-9c6f-7d86639f9365" Name="C.1 Trial Balance"/>
    <sheet Id="1936bd98-aa0f-4967-a703-3907c0e0ab4e" Name="C.2 Revenue"/>
    <sheet Id="91f846ab-67de-4812-a74d-215a949d34d0" Name="C.3 Expenses"/>
  </sheets>
  <documentDefinitions>
    <reportDocumentDefinition>
      <properties version="26" revision="0" isCriteriaEnabled="false" suppressions="30"/>
      <reportDate>2025-01-16T00:00:00</reportDate>
      <lastRefreshTime>2025-09-12T03:52:07.3169645Z</lastRefreshTime>
      <options areDatesRelativeByDefault="false" autoFitColumnsOnRefresh="true" rounding="0" displayZeroForBlank="true" clearDataOnSave="false" highlightEditableCells="true" refreshOnExpand="true" updateExpandedElementsOnRefresh="true" updateReportGroupsOnRefresh="true" enableUnknownFilters="true"/>
      <areLocationsHidden>true</areLocationsHidden>
      <adapterReportOptions>
        <option adapterId="3">
          <reportSettings UseLevelCurrency="true"/>
        </option>
      </adapterReportOptions>
      <instance adapterId="3">
        <instance code="oms:reporting_data_model-3-1">
          <propertyValue id="5865c367f69e1000093951ccc3820000">
            <propertyType id="0"/>
          </propertyValue>
        </instance>
      </instance>
    </reportDocumentDefinition>
  </documentDefinitions>
</document>
</file>

<file path=customXml/item2.xml><?xml version="1.0" encoding="utf-8"?>
<AdaptiveCompressedXml id="1936bd98aa0f4967a7033907c0e0ab4e">H4sIAAAAAAAEAOy9X4/sx5El9m7A30Hg88RORkZEZsRAmoXh3YcFbMPw+J3Iv2PuUqRAUbsrG/7uG3mlO7pduj1MYpW1JCspsdn96+7qX1WeijxxTmTEr//tf/3t17/6z+O733/17Te/+QL/Tfji3/7j//w//fqf/p8xvv/Vf+h+ySjVbgqlhAlsKUPJgYAs5BZGKJXHF7/6P8pvx2+++F//TfzV/zX+8/jmD+MLf5Rf/erXv1+P8+/G/Oqbr773v/D7D1f9+nfjd99+9/0/vf3un7/p3/5d+e773//Ll//y8/+nX/5wUxxbkBH9VjAF4CwDjCJD5Ebd5sgT+YtPft8f4X/7tpU3f+TP17/qv/r+j7/zm09f/OrvH7/Zxtdf/y+9fzd+//tfffftf/nNF/LFr9q3X//ht/5ahc/8/H8af/xH/PXfr/+8+eN//9m//uv23Vffj+++Ko8PM74evx3ffP9PvgSll9/5z6wnTV88/Ny6+29+/335po2/+s4n3/M77v78vv3t7//hTy/jV9/885e9fF++/K1/42sgwL9+Kuum333wjzf4+8/92T9/71df+S1/1wIKf/ndnzDxpb8G45+//e6PX37V//q5fPjltRS/8t/+6vs//t8fVoW/+POX6xXoX/32Hx4f63O3vm7+z7fxmaf1zs3/yzf8ZX9Yvc+s06///i+Q/FeAKoR5MhYIoTpQjQeUzhlqCanWGcso5QhQ0w8DNV6gvgWqvDBQ5yQT1AK9jgYsilBzRJiO0yhkM/UzQM0/DFS6QH0L1PTKQO0ypeUCmij61q/kW78KqMRgGCdmrEeAqj8MVL5AfQvU/MJA7TJKxTR8r1cFJjOo1hRGZsyZo5R8hqPaDwNVLlDfAlVfGKiYcpxTHJ4FPaKGYaCNHLIzszoJkKjtCFAx/DBS00XqW6TaCyOVY6GAWEE8x/eQOhTKmArRSq/RJs1TSMUfRmq+SH2D1BReGKmdWukzI7SRCDipgU2c4GG2l1JyT83OIDX+MFL1IvUtUvGFkVprIIupwqSGwEMS6NAMPSNHqqQ55jNIpR9Gql2kvkVqfGGk6ihtOgMCEgvAtRMUMQeuYEVWSRT7GaTyhuofLlTfQvWV1dQ8qUjzeKq9T0+panaojgqksZQQGtUYzkB1x6C6DtUDVF9ZTxVPnqTKhDi7R9WoCSylCRaz0JDYej60/29YVHg9qjdQDeGlzdRWkqp4KjVaBp5BQOOKry1E7qPHlMcZqG6YVHhdqgeo0gtDlRBnJA+jCUMBplaghOFBdjCWGAMpxTNQ3bCp8PpUD1B9ZQIwOzZtGEAly4qqDJ7zG6Tc2+yErTCegeqGUYXXqXqA6iunVdbD6DUqUK4ReEyEOot/JhRGrMlxm45ANW44VXitqgeovrKs2nLLwRygc2hzqGZ0AkANyAmszMZB7YxYFTesKrxe1QNUX1lXbb0MTsnTqhCqQ7UPKE0UMIUUpSWH6xkFIG54VXjNqrdQpVeOqloainw4faBh2aoBSpIOVetslDTGPs9AdcOswutWvdVV8yuLVTTRZM4Ag6enVcEGGJKCv4UbFh0zhjMVAHHDrYrXrXobVfGVoVrQEodanaGac1VlApslgxSy7rlVmnzGrYobblW8btUDV33lomqM1KaGBtOi5/2aChjPCGOEOjnV2OohArBzoOq6VQ9QfeWyaitZzHCC01LnqjILaF2WVYtOCWzm2OkMVDfcqnjdqgcC8Mq6as1I2HoCSojAHQXMZgKNwwkAhm7pjFsVN9yqeN2qB6i+sltlWYak6MmUDHUCgAlK4+ZZlpbWe5lYDolVG25VvG7VA1RfmauOPMUoB0ixEnCkDEVnBaHJFCiZjjMWAG24VfG6VQ9c9ZUPVmWuJfUSoeJYdqog1DQzINUYqVjNQ85AdcOtiteteoiqr3yyKlLz7b9HSF0aMGKDKkkhEg7jnJLOQ1DdcKvidaseoPrKblXCzqOXJamu1lmBEQoqg3BIedIQlTNiFW24VfG6VQ9QfeUagBKKqOYB0nzv5+lQNe4dQkscs8xA44wFQBtuFV236gGqr1xabdmpah9hHaiuwJ0qFL8GWSTWlHKUdCiqbrhVdN2qB6i+sgUQHaEY0qqnWm0q43Coth4gVqJawxit6hmobrhVdN2qB6i+sgKAHYksODnNxbnqpORpVREIiYe23iTrmXIV2mkAeN2qt1CNr6wA1Bqb1NVOLXpo5aJxlVZXkD66VbXp4fUMVDfcKrpu1QNUX1kByGS1amForRBwWJ5q5wmEvafUOjOfaVhFG24VXbfqAaqvrAAo8mpZpWAki6sGT7BSU8jDyF+b3rmfOVvFG24VXbfqAaqvrABoMpSgZZ2tWsaqKtQygvOBITLEc046k1bxhltF1616gOorl1ZnDqMwGwiGVa7CETRkg4gcHav+9aHSat5wq+i6VQ9QfeUiwEw1NK4JcluW1XQqoIQJREVqX42A2iGobrhVdN2qB6i+chGgjjbjrGE1/nWoFukeVcmgj96qzBgDHyIAG24VX7fqAaqvXAQ4Z2nYsQL2NQWg1gwWnQVEmyil9RFORdUNt4qvW/UA1Vd2qyTIKMoFGvUKbFGhzIEeVSVzo8J0qLSaN9wqvm7VA1Rf2a2qiRqG6NicNoH7sgDqKq3OURvOUTzpOgPVDbeKr1v1Fqr0ym7VSKm3Va/KPGR1V2mgw9OqznFEHBY4njFWeWdg1XWr3kI1v7JblYaMltdklc7BPxhDKR5kC01mZe2hnOkEyBtuFV+36gGqr+xW1RE4lDoAV291RlzdVcYEpcrCAREPjauUDbeKr1v1ANWXdqsaoolOmDEzcAlrKgDVhVzOiWfs+Uy5imy4VXzdqgeu+spRdVLW6f+HHNNqWtk71NDJQ2uIM4285NUzUN1wq/i6VQ9QfeWoWlVzjtRBU/LcqiQDXQ3WUTTZDJI1nLEAZMOt4utWPUD1lWsAwihCGTtQUgTmGEBHRecDlqxRS3WcUQBkw62S61Y9QPWVawA0lc4pOk3V1bRytgTGaa6xgE1NjHo4xFU33Cq5btUDVF+5BiAPS8hzNa1crYCbMhipB9lZNcfQZs5njFXZcKvkulVvoWovbQEodsdnAqp9AMfCUKjFVVnVeiszlXnmxKpsuFVy3aoHqL6yBTBG7Focm23NWWPP+KHGkiAOpwbRhnA4011FNtwquW7VA1RfWayiVpOKGuSa+uoEmEFT6DBaH5QYncmfcatkw62S61Y9QPWVxaoeRTA4QDuunlXBJphz1NW1etY6cozljK6aNtwquW7VA1RfWqwikRapQq/ZuWqbDTzMVpiYMM0xlPqZE6tpw62S61Y9QPWVxapeGnPh6VAVAe5LrHJGsMatG4aBreiZrtVpw62S61Y9QPWVxaooiKVahYERPapadAJAAaLzIibjcaq7Stpwq+S6VQ9QfeUDK5Z5Dg4ZiFg9lgYGazIAY486DRsdGlyZNtyqdN2qB6i+8oGVWLjL7AWQEgGPlqGqVAiIIlOxpkOnANKGW5WuW/UA1Vc+sIKpxBoLgXPS6gSgBqjoWVbjxjOHEEo6FFU33Kp03ao3UMXwym5Vl4RD+oRQSgf2XAqKhQnJLPXREWc+lFZtuFXpulUPNQCvzFV7CzOwZ1QpUAJeTYE9qhp4uqU6xpoHeKYGIG24Vem6VQ9QfWWuGjrVWLlAkLIarDcB3/IRap8x55BGjWcOV6cNtypdt+oBqq/MVWsYqxNggT7J0yp1AmC+8UOWUUeJRNbOnK3KG25Vum7VW6760merJFSqg9e5alpcVRqUFVqTVUrCpVg5o6vmDbcqXbfqbVTll06rsFRCjFBLZXBqOqGGRQVkKomUmuoZApA33Kp03aoHqL50EaAUHcWj6tCw7NR1rpqzAKYsnnB2oXqmsipvuFXpulVvoSqvXAMwuQ4rHlW7NAPmwFBnXnMsQwmFpqodiqobblW+btVDVH3letVFSTnUAKW2D/1VE1goGRAlchduWM6cWM0bblW+btUDVF85rWqZtHAKYLaGrKfaoGZjmDhL1eawLeMMVDfcqnzdqgeovnK9aiYb2EsCR+wAxhjB4ogwp5lUokjtEFQ33Kp83aoHqL4yV20pttClQ889rxFrBWzVBJomrhbV0qGzVXnDrcrXrXqA6ivXq4qHVGerDSiip1XdM6qCw8CDagg6SqBDM1bzhluVr1v1ANVXrgGIg7E0Wnm/4Zq07gF1hgQzFlsNLaXhGbFKN9yqfN2qB6i+cg2AtZhH6QSR14lVkwHVZoSYdDK22oXP1KvqhluVr1v1ANVXrgHohtqaOldNXIBzMNA5g7PWHksKreKh7iq64Vbl61Y9WACvbKzWFHPqZGB54oqqHSr1Ad1DbVVW7nImrdINtypft+oBqq9srLKmkLMEKBo8qlZEsMZOBYYH2PWBx6GouuFW6XWrHqD6ym5VLxZLax0GiQJjZnDmioAV/aXx/wc8o6vqhlul1616gOoru1VV0eMmZqhjda1O2D2qjgkytLZoBYceguqGW6XXrXqA6ivrqmn0lK1EmKsBMA8eYDoIOvvCFvEL+Uy9qm64VXrdqgeovrKuGkxzURMIUyKw9qWwLl3VUiykLSY5c2JVN9wqvW7VA1RfWVdl8zQ/YAPf/6sTgORc1fpwqPIUTCOZnelarRtulV636gGqr6yrttl6ZfWXOFWPqqEH0FUI0AJW329GpnRGAbANt0qvW/UWqumVdVVsE6mWAa2jLuG/QxklQ6MQe0tkdshYtQ23Sq9b9QDVV9ZVLWQcM0YoPMzTqhDAgiHMWaQk0TjxzCkA23Cr9LpVD1B9aV3Vs/+aeoNCqxUwLgsASwDCTqXNMfuhtMo23Cq9btUDVF9ZV9XZhCQwDEelp1XmoE1JYeQyLHYclM6IVbbhVtl1qx6g+sqnAHz3NzGU1aoSV70qgq/ocKhqb6KJ2NIZqG64VXbdqgeovvIpgILIOKSAA9bTqoIdNMYOFErXpoJ1nClXsQ23yq5b9QDVV3araNLEWhH6HAk4qydYhSKkGVC4VxI+lFZtuFV23aoHqL6yWyWdVdbkapmdgJkGKIcEg5wa5ERo4UzPKttwq+y6VQ9QfWW3qrY0WFqCSLYmqwaFMqLB1NXJQlLCfIirbrhVdt2qB6i+sls1u8wxsEKoYzVY9wSrYqDlVg3V2XukMwQAw4ZdZdeueovV/Mp2FVnpwUrwbGpVVHNiUFlpFleNo1ZhPjO4CsOGX2XXr3qoAnhluSpar8azedLfV2IlGWppuuTVObCMkOcprG4YVnYNq4e4+sp61ZghNKwGdWhd56s9wrbWoM5KfY7CFM/MrnSisYHV61g9YPWVBavAHHuKCXpYLda6dd/+Z4JSQkrMPfVyRlvFsGFZOam9YH0L1leWrCqFNfu3QYxxDa9Ybdarf4lIYybJ2ueZHisYNkwrZ7UXrG/B+sqiFRF3NhGQicVZQKygZAxBE7aOFHI/pQRs2FZOay9Y34L1lWUrp6eamhmEUcTTK0xQ19QVnDUlzV1RzxRZY9gwrpzXXrC+Aau+sm7FEku3MiDWqsAtZY+sQ4BiDzidGwifKbPGsGFdObG9YH0L1lcutEbNDUsVUOS02q0XKEEQ0kzd0uBpeEoM2DCvnNhesL4F6yuXWuccGmtv0HNyGmAxgBo2oNqKpmo9lDODLBE33Csnthesb8H6ysXWnTJFmROKIALH4glWmQnmSCyc1cIpzoob9pUT2wvWt2B9Zf+Kh6KUHqCzB1X/F8Eykn9GVIRK6vlMI0vEDf/Kie0F61uwvrKB5Til4f9AasvAQo1Qg0fWPFaKxY5ZPNMdAHHDwHJie8H6Fqyv7GCVHksYs0FMOQPXUTyyrtMsCcWj6oiRzgwJQtxxsPA6WA9gfWUHi1dJQKMBIa8xQWYCOlTB86s2OTlU0yHpCnccLLwO1gNYX9nBModjJREYoTlnDTigRm6ARhJnD9YPtbNA3HGw8DpYD2B9ZQfLU5hMcwSYsjpa5VUbOJjAhkaUrKn3My0tEXccLLwO1oPd+spqwJzEMaYAHkML8IwCRaV6vjVS0pEwnHKwcMfBwutgvQErvvSRli7deZAUKHmscRYpgrbisC2lY27Bmp1paoG442DhdbDegvWlz7So0eirWVCi0J2z1uqctUVALbn7V0R46JxA3HGw8DpYD2B95doAQopZi0JHzg7WkpyzWgDJMorD1nfrQzpr3HGw8DpYb8EaXhmsqrHXzApaF1hTYKghZkgx9ZkVW4iHdNa442DhdbAewPrKhSxsYwZtHWbgxVlDhSLdIGigRKnkGA7ZrXHHwcLrYD2A9ZULWQLn2bs5SfVkag0OalBadtiaw7S3PGc+dAYr7jhY8TpYD2B9Zemq9dzyaHOdY/EEqxUBTdqAcqXOOrTRqci642DF62A9gPWVC1kspcHc1Td/p6scgiw/gMDaLF16HA1PgXXHwYrXwXoA6ysXsmis2lENRsmLBtQIxryqWWLEHsk8zToE1h0HK14H6wGsr1zIkkvUPCtCbTxW1ZV6UPV8K3PISVRX+6tDYN1xsOJ1sB7A+sqFLN33/NBxQC6WgXthqH1GaKmz1a4sdKbVJcYdByteB+sBrK9st0ZCwWQRYltVVzU6e9VSYKrMVXwd5qmubLTjYMXrYL0FK76y3TqatGllQm7qCRZn56whVKAisxDNEfXMbBakHQcrXgfrAayv7GAN09BJM+SUPLL2VsExuga0N+tRyiQ9dLqVdhyseB2sB7C+soNVlEca1oFoncFqvYPOhBC0t2VqqeiZntdIOw5WvA7WA1hf2cGaKGI4A0xiXO2DOhTEBqFLK6Nyy+2Qg0U7DhZdB+sBrK/tYLHmWD2ycnPO2rVDHWv0ZYtlGFWO81DfANpxsOg6WA9gfWkHS2cJeTVlt5iBRRtomxmMms0cQx7tkHRFOw4WXQfrAayv7GCF1CR71g9Ni4PVVm+WxA1a7mypcyn1kN1KOw4WXQfrAayv7GDNXs3WdHYsUYBj88iawljSlXLSGY81E6YdB4uug/UA1ld2sKo4M/VYCpTncrCagFIlWF1bl5pVazxUG0A7DhZdB+sBrK/sYCk7Ny2tQtYagaknULMCIdXJM4ww56HaAN5xsOg6WG/B+tJjMJWxR8ECSQo5Z+1tFbIMmGmSzUo5nVIDeMfBoutgPYD1lWmAtdJ6IoXIWoCF16AWJigt5Npq6K0eogG842DRdbDegvWlx2DV1qSKp/+q1RMsHGsMVhmQNNhIsUmsh2oDeMfBoutgvQVrfOVClt4pBBoVSlcD9vgKHlAnGKboOZeFUA5JV7zjYPF1sB7A+sqFLDVICTV4gvVhdLs2XPaAAC51gFqvWg/VBvCOg8XXwXoA6ysXskwPnY1CBmUnrqyrfZBQgzEHV9NqjtZDYN1xsPg6WA9gfeVCFm2t9tYYBD9UXWWGMmeHKHVyMQoih+xW3nGw+DpYD2B95UKWYJlmawmYin8Q/7AOvMLIsXDIOXM9dFKAdxwsvg7WA1hfWQ1oKuJbfoexBrWw4IBSe4CZ55ytaI3xlM6642DxdbAewPrKhSy1pyypFyCcDXiy0wCT5l8qhk5NczlEA2THweLrYD2A9aUdrDFYEguYUwBPsEoE0zGhpsYS0cqMh/qzyo6DxdfBegDrKztYUkuLGhAqGS4agKDWCUIjVcqppXEqsu44WHwdrAewvnIhSx3BLIYCGjQAY8lQSzCg1ELJSQKOQw6W7DhYfB2st2ClV3awWrVUJ/q+b9UjayH1zxICRdVZRyWKhwZgyI6DJdfBeqgNeGVToFkvfYYEZXW4YpnOWXsWCMoSqlkodGgAhuw4WHIdrLdglVc2BUoWfwlaBZMhq037XMPcZQ0WoNgLTaRTNGDHwZLrYD2A9ZVrA7QUzpUasKUB/imC1dxgatJMWfPMh3RW2XGw5DpYD2B9ZRrADTFlNTBsE7ivgiuuATygTh09Wu+HZgrIjoMl18F6SLBeObIWJ6ZTHJ0BuydYMVcoa6L7jIgqgeM8Vc8qOw6WXAfrAayvHFlNWwoSGhCvQpY+2VOtSp5lJc+8cJKUQzQg7ThYch2sB7C+coI1UpE5W4PBK8HStHSB0aBpH5hqXoMFDoF1x8GS62A9gPWVq65Y+oizJci19VV6JaA2CEIvRDpjKnao+DrtOFhyHawHsL5y1VWczlOb51Zl5lV8PQw0V4Uq2bK2jAMPmQJpx8GS62A9gPWVq65QqggHhtE9rWJZNSxcIhCVVEfraZxqcpF2HKx0HawHsL5y1VUYNqlMhYxUgNsozlmlQw2l5iwauR861pJ2HKx0HawHsL5y1VWspdGIDP7JAEYlKH0azKmTJaTB7VBHlrTjYKXrYD2A9ZWrriY2LkEFmqzagMQeVDFMSGNir31IiacSrB0HK10H6y1Y+ZWrrpBJLGqC+KF9UG8Dqo4EotKVOhLlQ10E046Dla6D9QDWV3awWkL0tH81CqDpkdWJq5oTghpxHXulyuPQSYG042Cl62A9gPWVHSx0RC6RCkYIS7rSClU4AzpXbSXU3NKhaS15x8FK18F6AOsrO1jcLHFCJ6n+OgCvBoJVKkGPVc1in9IP2a15x8FK18F6AOsrO1itzRkpJ+irMJAHIyhGgjLWXGxNncohNSDvOFjpOlgPYH1lB6uUSp5KZShxrMiaGLTaAJ2xFQktBzpFA3YcrHQdrAewvrKDRRzylBFhBlsnBbBBtRgcsV0KRYyjHCoRzDsOVr4O1gNYX9nBqjEN49WQtfTVkaV0sDkYsGjmnhoOPHQUO+84WPk6WA9gfWUHq+QorXKErNkja0rrpEBx4ppYHbCzhFMtL/OOg5Wvg/UA1ld2sJgJ03DOSm2s4msUZ69rIpZaSm2O1V7oEFh3HKx8HayHM1iv7GCFbMGDK8Nc89p4aoTaeEBmKs4HrCEfKhHMO6ZAvg7WX8Dqr9J333799R9+979/uAV8EYhWCVR7TmC1hDVeuIEaO11NBZ23Nv94qNFl3jFZ8/Wt3sbT/MoaQOcQQ4oEFok9rRLyeBoLRBTubRq3dGYW9ieuVYzvYvXaVn/B6n/59rv/1Msf/+77b78vX3/51Tft29+OXZR+9qb+NRQ+/O2S0L789rt/Lt989f9+eO39LTPHd8Of0H/Pe6X94ffff/vbtw8c/nvvtQXi3Tv6DFR/8G+18vX4ppfv/v0nf3P+7h/+OL78j3/45u9iiPJ3f/r8y99hXP9952Y+Ps5/6P+IIQR/F//lwt7d63t3/3CL/6M3RAyeWgSDgqunfrEONQUBqZzGEHLWdKb4+JMYY++GmGs2/gXG6/cdNv3v2AH5tNjyh+0AQjeMffaObhh7QhjTOqMUIxhoq83yCFBWf8UwsNfQc0z9TD3aJ2EM36f114f+fBzbTjtvHLtx7BXiWMo01EqAWnsBjquvYc0Tco8WUl0yxZmCmk/j2GdQ9ec4dksUPh/H4o1j79zFjWOfe5xffBxDTpUrdhBJcRUGChRpBTqvepbRJdgZnfXTOPaudKW3euXzcewzt//h528cu3Hsc4/zi49joQuptQkWVyOJ4FSs1KAgPVSZyiUeGjn5aRz7zDvgz3HsFjZ9Po5tv4luHLtx7BXiWI2FMRFCMiSPY3OCslQgTTX1UUNJZ8qJP41j/G4cuzVvn49jcuPYO3dx49jnHucXH8dCaZYVdZ3dbcCxExROBoGsF20pWzvT3/PTOCbvxrFbDvn5OJZuHHvnLm4c+9zj/OLjmNWAXSyASFzHu+IaCZMHCFdD60FbPVMq+2kc+9wv/CmO3UrZz8exfOPYO3dx49jnHucXH8eiM7A6C4H2sHpXFoQSw4CoXQZaid3OdKv4NI7ld+PYLaf+fBzTG8feuYsbxz73OL/4OKZx+KsSOtDoBpx0td91PjbGFCO2Osp5v/Izr9Wf49gttf98HLMbx965ixvHPvc4v/g4ZjPFikmgkLMwrm0dwdQKGEbVWXIQPHNe+NM49m49v956/s/GMbz1/O/dxY1jn3ucX34cwzKthzVxVjyOsfOxokXALJqkMmpMfDqOvW9X3nL+z4UxuseS3r2LG8Y+9zi/+DDW2YJQQaDWI3CeHsHiRJipkgc4NGvHjyW971beav7PsrFHxfJffv6GsRvGPvc4v/gw1tLguNpRY2vrkPgaVJmGQkohhiwctB5Xx941K+0W838+jN3Dle/dxQ1jn3ucX3wYqwknkyJIbGtoyWTPJ7unlyGNJf8PzseLYN/1Ku3W8n8+jN2zle/dxQ1jn3ucX3wYy2gxUzCYRTyM1VihFjXgrnVOoZblTAPbT8LYu1al3VL+v8D4Y1ewr77x5zB+//2zG4PdgPa5e70B7ScW0HBk1FoS5GwdnKFNKA0ZssezPGvkWY4Xw8Z3m/fYLer/64j27e/Gd+XD370h7V+9ixvSPvc4v/iQFvrQTpogFEnAMzGUwM2JGpFHtKrtUJ/hT0Pau3187Nb3fy7XxGtgvnsXN4597nF+8XEsW8o1hQCpRAJOsUHpVaGUOEfJU0nPSGZxoz2s/Yjy/q9LHV8/Psr3479+/4//X/j/f/33Hz57+O6HX/l3Y371zVfr8f589x5g38S7Dxj6jNT+Yck/C4fNaOI39blH+PXfP9zXw9N/fKL7vcaxMHXQbAgsvtBGkgEJiTOPljueXuj3G2jajyiAviv9A6XumVoQS4DSm7+lV3MbDglaoZZyjBPzmZY2cafFoP2IEtG70j9AQhNH5tbBVgtJ7hWhDk+uWbMKe8bdyzy+0u82YbMfUUV3V/pfX2mxqv6/Dk2rr+9IvtI5KCgGaT3E1Oz8e/rdNlX2IwqN7kr/wFxQE62hGYTpmzU37FAZBXqWlNVzyyZnGmDEjUY+MfyIWoy70j+wT0/kkqNB66muoxwNNHYDGblT1DZDOzOuOG60OonhR9jVd6V/qDmX1iGpgFRfbs6+TxdPboBIW/YnjFXOc+/36qs8Kb4r/bdaaetCgpqgrho6Fg3OzSoBMir5kvujnt+n3ytBieFHOB13pX+AkY2Y0vClTVJ9pXlMJ2M1Qy8xJ8v+6TjPvd9z6WP4EQLwXekfmCdcOZMmX2nPnlf0TlB6MkgjezhnRaMz5Rhx48hlDFcj+5utdCMuMdYGrfkWzRQ6lEEKOcZhVoOGdOY0B/2wGBrDT0Yi+4yJ8jNb6JoER1tT7DU69Y7ohGwOhDCihmihqpyZZ08bYmgMPxmJ7Oe/0iFLF8UAo2LylXb+rT00j+VFkaqvdz0zYpM2xNAYfjIS2S9gpQtXrWGAp1qr+NupdxFhZ+Ihl9G5lENnWGhDDI3hJyOR/fxXuohRT4Ug2DI4eDAoZQZiwpFLUz0ke9OGGBrxJyOR/fxX2kpn8iWFjPPDlJkJJVIGjCmHkCSOJ7yn3xVD8Scjkf38V1poNF0TanVYXPVUBM63FeIoWUfm7jA4nWS9Owo74pXI/nb7NK5y4BAAwyyeZHlOrYYKot0CdeIxjydZ/8pK/2Qksp//ezqaUfDkCqSO7tzb3911zgbFMBYhEzpUiEA7Bgf+ZCSyn/9KG8fWSs5Ouz3V4lYHKBb/Uqiu8iLlQwYH7Rgc+JORyH7+K12nRPV8CjAnX+lFy9QXHyZOS55j5fw4Y+7ASr9rcODVyP529nSJPGcN0Gh1sLdiUFNpkIdhw5zrODRRiHYMDrwa2d8un56spY8Bc8h6T6cCZQpCK6tgNHo4z2eOZ9GOwYFXI/sbamQkWWwA4ZoSVhI7927Vd+w5YyrDqfeZrnv0w133Il6J7G/nZHFPWtjjdhwJuMcOlpyJozIRRS6zHxdO3mXe8Spkf7t3dPTgHJpC0ElLN/Ecq4vCKLHkRDSHHfc33iXe8Qpkf7t3tDLHdUYHOTRgX2Swog2icSOMjU8JZPTDvW1i/MnoYz//hY4aKkXn3dY1rSKEADXqgNh9zX2hbT5OjfzbL/S7tDteeexvttBjzh76KNByMH9HDwMtmSGJdd+kR/TgfVwIfbcIIV557G+20mwhTade0Gccvkn3BorOyzoJ1WBzlvPy2LuHxWO88tjf8OwdCpcxIfQUgRmL79LsCVbo1mzUOeqZwqK4kWDFn4w69vN3scgz6EDJd+mSlrfREYoND965WhxdOaXj5b/vJ1g/GXHs57/QPWNqLBOSh2xgm55JB0Z/R4/k2Rb2Iccr+t9PsH4y2tjPf6GHszCVhECYlnNVDQpl590t0KjC5GTt9EK/n2D9ZLSxn/9CNx558mRACqv4VzyT7jnDnA1NBkaJxxf63QSLfjLa2M9/oa33Gvzd68u7jt0xOxkLxjB6kxK68Chn1G75y0K/WyZIvxRt7K8aB303/vP45g/jS38m45+//e6P/+OBMFIg5hEhJ+dp3Dy+a47NMzGtqJ2j0Zn8K+0A4Zeinf0MgFCqR4FcCEhpTQHNE0zDAMmdxUl8qIeOXOcdIPxStLWfARCoY7AWCZTmAoJvEsplWaI8VzusYHKmjEV3gPBLkd5+BkCYyk2HGKTQgy+/rRpF8Q/C69jIsHrIVrEdIPxSlLmfARBKy7F6UIAxm6d/eXVVGogQVGhGm2jzDBAw7CDhJyPd/fKRkMWSJGJgnbKa7iNY8V2iUjXUPBTxTH64zgn+MBJ+MtreCyBBGVPPBcTWMeFWnSWYDbBpuVGdVDicQULcQcJPRvz75SNh9V7THhIIrhLJwrSOmTomMAdKypTkEBJoBwk/GXXwl4+EwHFKtQq1Lpk4evZYYo4wcI7kLEE0nBGV1jnEH0QC/2Tkw18+EnTiIN8goMmKCTWENTTRCWQjJOJmqmecIdzRF/nqi89LIq3rXCPnqGZeSWQDU8eElMgp+gaR6VDusCMw8hUYn4eE1itZF6gaJ7Al3x3WZjGzpm4zUA6HYsKOwshXYXwaElBKwlUJpNaLZ5G2qvvigGkht9Wfe/KZMk7ckRj5SozP4wnMvdRaYDZZWjMt0yEjVOu9l5z5VOd93NEY+WqMT0NCapUbteiRANdZaV2GdAlgjZRamnPMQ31gdzRGvhrjM20HCtwC9OkUgZtMqBkrZAlqk8RRcqYJRtzRGPlqjM9TlnhkLBEhrRlinLPnDrbGtJTaqJCqtUPVSDsaI1+N8XkxwRMFIY3gGcSHGQ/iuUNRyKVSXdPL7ZCeEHc0Rr4a4/OaYfU4k5o6CKbzBBoRCjptdNYYQ48t1UMDoOOOxihXY3weYySMVDpCSJyASxmgjSJEo8ph4GyH2pfGHY1Rrsb4vJhQWFKvEzKvGcohC9RmDbJqUsmpxHHoZNGOxihXY3zeacLS8jBuQE3aOocioFEdDnWEEXviomd6O8QdjVGuxvjEE8R5lu7hIJd1Iin1CZaZgXLrizXaONU0c0djlKsxPq9SpadGw4MAirMDplKhzDagW2QnCk4hDzX2iTsao1yN8Xm7g7CKhQ5zxALMfXjuEDOYyCCcpsyHRhvsaIxyNcbn7Q4qzWYpEEKTxRPWQSgiGMqdiuqo80wWSTsao1yN8XknHjEN7tUAyZbvkCtY1Qwz9IHcjCseQsKOxihXY3ze7jCsYUgNhJfazGPNspoGZG0EYw0yD/WF29EY5WqMz1OWRp/IaUIc0RljR4Yaa4EYY56Ytekh34F2NMZ0Ncbn8QTuEZMHgbKUReY13y6mDqOZhwUJpvVQQ/4djTFdjfF5GuNMNGc2aGtYLffSoc6KkJg8j8CqzQ4hYUdjTFdjfB5PyFlMzSAmJwuce4UyYvWYkHDkNlrQQ42CdzTGdDXG57WjbIkjedrIbZ2PlhrBZBQwK0lYpsZ8qHfdjsaYrsb4zAF7psH3BFyzyzl7YCgxO23shGucZud6aOzajsaYrsb4PJ6QAkufCp40Vo8JvjHUtLrKp9r8ehU7VNvMOxpjuhrj86rcG4s0njDSGtCH3cCCMIQYqITZU4pnGqrwjsaYrsb4vDrGXGT02iA5J1hj3fKKCQhFJ0nWOGmeqV7jHY0xXY3xeb11xPmhRIU013mHpgLrVOwypGYJbXSKZ3gC72iM6WqMTxwLh6VHMsCxhsFVWVlkrRBrcabw4fTLIZ6wozHmqzE+jzG2NFTCGuSbPqjNzhPKwA/d1+LM4h8P7Q47GmO+GuPzYsIso1tCqKS+O4xR4UMjNo6ooydiLYcY447GmK/G+MSGy6m1QAhonYHDbKsHn0GXWNIajFDw0O6wozHmqzE+r8d6M3/zcwJPJz13QGPQ0BNIL+J5JSa0M64072iM+WqMz8sdnCQkCQIBcU3NiA0sZQHEpJlD7UJ6Bgk7GmO+GuPzGCONQdEKTFsOVB/ZY8KaRuvkgULKDenM7iA7GmO+GuPzGGMYdRIqSMuOBBwDtBLDKBMpzV6CnKlolR2NMV+N8Ymn4bS1xAZVEq3DkQW0xeqMEYt6PEhWz+wOsqMx5qsxPpEnYOgZM6TUcHXhC6A6A6z+Sthb51IOIWFHY8xXY3xeFmmjcdIJORZHgsaxeEKDzBQTa6HIh4Z87GiMejXGJ2qMIpLL2h3W4FSc4kiI07PIQFWcNdKhShXZ0Rj1aozP67g1nAoodYhrcBuXblA8aYDRNTctgYnPqM2yozHq1RifFxNGcV7Yy2rZPZYDNcBCVjBqXXsjnnood9jRGPVqjE/UE6wmXYejZ/7gQGWwjANmjZm4z1hOZZE7GqNejfF5NUuaZ+gdIa7m3WzYwVKLQBYz6pih2pn6BNnRGPVqjM9DAmOhzAiltbTOSk8ovUcoA61nWdLSGd8h7WiMejXG51W5J9U8UgDJWNY8sAxFGjltYGVJPCaPM0jY0Rj1aozP8yKnp4nUCkTSBkyreq2ygODo2cpIRc+cgUo7GqNejfGJHbfMMTAqTAwCnklGWINeoPdiiql2OrU77GiMejXGJ+4OLZHTQkgcV58liWsiWIUcFHvgHPVQB++0ozHa1RifV+W+unRrmqDqGwMTrhLGkqDWwIE4pR4PIWFHY7SrMT4vJlBNYYwAnEcH1uAxYZkPaYwWa8hU8YyekHY0Rrsa4xM7blXLVBgmkSOhaoEylxdVUDS2Fmo+M0s47WiMdjXG5/VZ4iBlBF/6OmRNBMu+T6yDMDlnnKnjqb7NaUdjtKsxPvHUvM0aR4JUcwKezcCGNYhItZUmrR2aHJp2NEa7GuPzNEbqdUxWaEzrrLQGKIU7SNBYVuPmMM70Wco7GqNdjfF5dYxt1NI0AZW+YsIsUAcjVJUpuYfQ6RASdjRGuxrj85SlgNg9WwPkNTm0e0yozXQdhMpdCDv2Mw5U3tEY7WqMT9wdmuUlKpl47shSCmj4cEKyJa65zERnNMa8ozHa1Rif2HstsL//gxOD4UhgQs8iLUHsnQdaGHJohmze0BgpXI3xeVXu1jsOHWC6HKgaPXfoaUKTElIVif1Qd528oTFSuBrj8/SEIZmSDKBI05FABGqOiYo0ua1/xqHdYUNjpHA1xuf1XsupVyvOEykvJGSPDos7Vok1lBhrLGeq3POGxkjhaozPq20u1XoYCtMcBDzYQVBtglXfGoKUxOVMpUre0BgpXI3xeUiw0ij0Dm06WeBiGXRyAawzWgyhGZ1Rm/OGxkjhaozPU5vDwC6YAD/ULIlVpwiooChdueQ82pnTcLqhMVK4GuPz9IQstTAyFCeOwJEilIgZxqRCKYdMekZZ0g2NkcLVGJ84Gy4gxhFAJgZg5QnFNEKaIwUHQjQ9wxN0Q2OkcDXG5+kJfXYbIYCFqM4TPIFwCpkhtxnr6JiDnuEJuqExUrga4xPPQMWZpCGs405LWfIsUgpDbYlVsGWsZ3qv6Y7GiFdjfF7/hDltjhadIoYIHLRDKevodKqCMvooeIgx7miMeDXG500ORZNhs0OI5rmDEUGZY9U2D6KkyFLOnJXWHY0Rr8b4vJMvQ0PSYWDVCDh5FlnSaNCiRh6GXccZ30F3NEa8GuPz9IQelXvldcoB1xyoBlpahimtDrRWZz3jReqOxohXY3xeTIgsNQ8FoliB4yCnCIkBaRTixMXCodxhR2PEqzE+jydQrtxzgRFTguU+ggqr5w6VSwi92qGeKrajMeLVGJ/oRWIosTaIqXVgp4xQuzhjbNqDFpvtkANlOxojXo3xaUgoNkZpPYMZfjgr7TEhhgxD1QaGWXI/hIQdjRGvxvjELnxEjXqDETR47sDk3FEi9NoKS06meAgJOxojXo3xiT1ac6Ihee0JvjsETyBLmPNDy95ZTLSOMydfbEdjjFdjfN5Z6d6Kx4SlJ3yoco8dtGEG3xVyoZ5a4zOdNGxHY4xXY3xe7sBBM9UAXdJ0niDDcwcSqCKjYvZvHerqbzsaY7wa4/P0BBvWgzSYUufKIjuU6p+lER0a02qRM2elbUdjjFdjfF5ts40uUQ1mxQ9qc/CNQRTUqJVQkqgd0hN2NMZ4NcbnISFzNnMkpJANuJZVzJoMkEcvY0oSO7Q77GiM8WqMz1OWsKWsjoS2evmzTucJFJw2ogYtSaX3MzEBw47IGK/I+LwChd7HrDagz1GAJQuYehpJnjYMCcZsZ0pVMOyojPGqjE/sw0cYe89AZtmzh1RA6/IgUq5tqA6LZ7QlDDsyY7wy49OgMJP2Sh4LqCZ2KEwGXTKjpsDSKudkZyQFDDs6Y7w64/Mq3VvpVjx1SGN19g+VoLaM0AolkcFx8hlnGsOO0EhXaHyeqECj1qoEpVRbpe4KNUeETHXkhoZUzzRlxLCjNNJVGp+nOc+yhjkMSJOXD6XBM4jouWQ1mr45RD4WFXakRrpS4xPbMo5eUBqgEgKPolBYG+SAphbI37ynkskdrZGu1vjECaLNVzxl6CGsuZEjQC0zQyIZCUdtWk9BYUdspCs2Pi+Z5JkyYoE8sQNj6GC9J0hxRrW+ah3PiI0YdtRGumrj86qXnCrIOhIZCublQHQokwyi+c6ASILhkK6AO2ojXbXxeeVLaKX3OkDCKnPuOfoGoRPC9M2iJcY0DqmNuKM20lUbnycxhdHq8GTSKq8+fLGAWi2Ao8kwRUE702kHcUdtpKs2Pq+UrdKHwR8wV28NnqGBM8kGrc9IJahQPkQbcUdtpKs2Pk9ikjgi9Qzah0cFawPMOEPlTqOHkWc8FRV21Ea+auPzTGpzKIQ1XDqv8ZHICWocBtRsxDI0hFMeBO6ojXzVxidWs+UkSRdtNPMNoq9JohhBcqiaW6DOZzp6I+6ojXzVxucdmZURW0oOAP5wACLYOh63zs1yl1EUezqVTO6ojXzVxudlEJzqaJ43mKbVjS0QqNMGWMOApJeIXM50bUXcURv5qo3PiwqMMYkyKKmuDWIuZ5IgTsydNKfWz7RUQNxRG/mqjc/zICTGkHICkeJRYbJAXV2YymSsEknGOORMxh21ka/a+MTWfIkiJ4aSPswKqxWsJQJCG7PitFHPHJHDuKM28lUbn3cyavjbH0UghDX/Q0fwDEIqKE9pnmjOpIckprijNvJVG5/nTLYc/I1vnj2ugaKJHQqjK4gHhBxxaY6HaGPcURv5qo3Pq210XqhLY3SWsKJCEyjooJhU2KzH0OxMF1+MO2qjXLXxie3+O2HhDJFXo0aJDcqyq0NJUTy5aHjqHETcURvlqo3POxKjMRgV3xESO230IOFpJReQnqaHhRkyHhKe447aKFdtfF6Z6zATEwULa4PoIYEm5wo4g1ZdB2bqIbUx7qiNctXGJ/Z01sytrpFxMa55MAh15AplRK64DlLKIQ8i7qiNctXG51U8k0itJcCwbr5BNHIUVE8oZoy1SVzHJA5BYUdtlKs2PvHMZGvZwgDtNfkGMQuUKhNi0KieRdRGh47E0I7aKFdtfGJb5x41S4KoQcCJooBqIBjaApfUJVg5BIUdtVGu2vjE0pVaZu0ZRmH582TR2H2/iJowqzSZhzII2lEb5aqNz3MmqxXMGGEMdu4YSwTDECDNqWHanCMfUhtpR22UqzY+jyvEvHIHhmYU1ukogcq5L/W51MgSpZ7aIHbUxnTVxieWrhBOMYWcJjsUMoGZldXkW0IwLOVUBkE7amO6auMTz0FYDuFPp+gzsEcIzyB6ce5oKEI6j5W50o7amK7a+Dwo9BlKpQqx4xoHsmhjbRNEi6eSKL3nQx4E7aiN6aqNT5w53AuPuZr9pwLcxoAafZeILc5mhUvmQ84k7aiN6aqNz4PCWJWNyIDS1kG52qBaYgikOKSi6KnaRtpRG9NVG5+4QYSWPGd0mqD+YZYMpjlBD04nuw2c+UxXX+QdtTFdtfF5zqQH6jStAY41gLrghJo8mSRRiaF3qfVQVOAdtTFdtfF5ukLtucaeYEaeS2KqUFQFeik9E4bWD80JQt5RG9NVG594fLbzFI8KtA5RM0WnjbUhGKfeC+Yey6Hjs7yjNqarNj6v60rtZFIiTPVtgdcwuTrGhFRbzKFoZD4zWxJ5R23MV218XuN3cY5QkkDVXj2ZrNFpIxUwKslGCRwPDY1C3lEb81Ubn1fxnG1iCwZsWNZBOQadtQOWnI1Ncj1V28g7amO+auPzTkcNqzUWhTTX8VkcCpqLQenVotBIGk5tEDtqY75q4/N0heJBIQeF9uEkNSJDDZogcxfULG3GQ8Iz76iN+aqNz4sKcQzJcakJYa7RIBksFYI5A84xWh7HMogdtTFftfGJbblyEWmyTGoFrjygUIuQq5WmHNIIh+oVZEdtzFdtfJ6ukHqOvhcAd2eMnNZ5eikZRhZs1QTHOFT8LjtqY75q4/N0hVlSiLy6860WnjEm0IAGKSbruVMtdog2yo7amK/a+LxD9alLTDTA1Jw2Jg8IJXKC2WPGUahLP1TbKDtqY75q4/NM6pxS1pahkeKaB7Emz2KFxGwhz5kqneIKO2qjXrXxeQ14YuoaWwEMRRwKpFAKERCVPmqsWtOh2kbZURv1qo3POyjXO5YYBuRZA7DImkK85kzW0AKHLiGdigo7aqNetfF5yeSsIzBN6GsWNY/krCGbfzlD6BkxnxpIjbKjNupVG59nR/UZNdUIQ1cvphASlDwJBttIKSGmdMiDkB21Ua/a+Dy1saKjoQyIM69D9Z5G6FIbe0258TTifCqZ3FEb9aqNz6ON2boObNBCVmDVufo2ItRKRBziVDnUrC/tqI161cbn0cbacOTaIfX6oZvrgDLRANcZSrGi/ZQHkXbURr1q4xPbcmUepUfoqyETd88oa1iSY/XUIU5pMg4lk2lHbdSrNj5PbczUsMwEA8WTSZsVirQAtEhjyKKNDk2USztqo1618XnF732ufkvOE/lD53cKDoWcIYzcgn9L8zwFhR210a7a+MTid5MxPIMQDwLOFXKB0rXDrNM0IeEch85BpB210a7a+DwoWCyJVhkboa6T1GlNlFvnICqWUHvzkHEICjtqo1218XktPGuJijSBOkWHQiGoAwdkXwWPChzbPCQ8px210a7a+DyJKVXnhjwg9DVGLLCBzXWc2pBDLUQhnEomd9RGu2rj89pyUaO46lpTHwKcPY1Yxc5Aq5gtYJVxqvN72lEb7aqNz1MbqWgIjSF2zR4VRoTalj3ZlLsnmrGnQ30b847aaFdtfB5tFMqxicDq1enJ5MR1ktp3Cc6UU0oyTyWTeUdttKs2Pu8cBHHoUSu0LGuDGOxQSBGKSGqFm6R4yKTOO2qjXbXxiS08AxIWg1odBVxCA+eRAxB7ZBSiWU5FhR210a7a+DyuUFORsnQFXn0beQYwxQwjzVBwLFPqUL1C3lAbOVy18XnCczNPIzFBFA8N7A/ieWSbEKTNMmcqhQ4lk3lDbeRw1cbnSUyYsI0ZIZKVJTF5BsHiH0ZvnHOPs53iChtqI4erNj6xQ1tOTDMDBXSuUJ0x1lAYcuc2GXsQObVBbKiNHK7a+Lz+CjRGUyWQLKtvYyCoczXd8ISCOHqE0FO6wobExOGqjc87M2mpOnNsMGKZDoAkoKl1iJZtlBy085kN4pNUco0kfgcJPxmxEf/7kID/41faWWFPJWdIlH2ljQNo4AEjhNbmGg6lZ5q1frrSn3kd/rzSPxkt8ee/0rNlLN1TwTbsgyowoETn/4aCUch04qF65U+iu7270j9CKmzffeWL81V5fKDx9fitv+j/NL5/u4B//cJ/9c3vvy/ftPG5tfv4Pb/n7k/x29/+/h/+9Ep+9c0/f9nL9+XL3/o3vgaCdxb13Qf/eIO//9yfbeXr8U0v3/37P/3MB9DN3/3DH8eX//EP3/xdDFH+7k+ff/k7jOu/f/203jyOwwrDyq8/ufDZX/grrOrnntZ6Yg+3+Jmn/s4T/Jdv+NI8rPBn1nI7clHLi6qq5XW4X8Xz2TX0kpNOM2sWDxVdf4JnfH+T+hGC5wX0BfSa0shWMxIEah6gc11z3muFPHKXSYNbOmTxfgro9/fiHyHbXkBfQP/mi6KV2KM0YF6zJj8ci2EUmBlb0BzysRNSnwI6vgdo/BHi8wX0BbRnBsJpFDHwBLgDpyWZht6gc9bQLWqgQ2LZp4B+VyHBHyGhX0BfQPu6EopJHqBZPPsvUqAkU5hNudBMReVQ88RPAc3vAvpHGAEX0BfQv/kiq6h1ymtyrQNagkHRtlq5xDZ7Z0mnjl9+Cmh5F9A/ws64gL6A/s0XUVbBTi7AcTW9Dp4eKsYIaKX1pjpopPOA/txv/AnQP8KUuYC+gP7NFw0x584GKazxoWq0CtkbyIgj5RFiPdWZ9VNA53cB/SO8pQvoC2hf195ToF4hC8kCdIcSCoKUXGs3yqZPAPRnXqw/A/pHWGgX0BfQv/lChi9ysghTnEhzHh1UG0MfqccYPS+0J+jQ7zqFeJ3CC+iPF/dq3GblUBihUmsO6DChDmcgnZvMnlsWPu8Uvl/OgtcpvID+eHFPh+46OtI64NHXLFVOYHMZh22M0Hj2Y71JbadqB69TeAH98eIeoFmWfzJAcZZVhbzaavYE/pXobKlMfAKg33UK43UKL6A/XtyjHLHOGCyAjNURsmqB2ipByylVrbmXeIZDx7BRbBevUXjx/PHiZodTxBmcPY+RVilHrFAjOgHJWEpuppLP4/n9Yrt4jcIL6I8X94zCWLliz06h5wDf4RnKLA2cWjNlTwtDOFT3HnaK7eI1Ci+gP17cAzTRrDGJI3isIzstenC2Ai2kzJjGsPQEQL9Poa9ReAH98eIehQ51ZKkBZuDqFHrN4mENniJai2YjWzvTEvENoN8ttovXKLyA/nhx71DliCmvHn5YlYFbDmAUOwRiCSN6fJ5PAPS7xXbxGoUX0B8v7rWnxFD6MIOCRuvA+HK+c4dRjDOvZlT5TPXoG0C/W2wXr1F4Af3x4t6gL2kjeUyGmYcDeqx2epWnf8hRhs5q+YxR+AbQ7xbbxWsUXkB/vLhXyhGjxtydQ3ddsh1mUIoDMHAT67MLjfOAfrfYLl6j8AL648W9JgZOlGtWgh7ycMrRMtTk0O40ehm5xj7OtDZ8A+h3i+3oGoUX0B8v7hkrKbVqxWBQix6h+wSLM4IGYWXCmseZpktvAP2uU0jXKbyA/nhx78AKo6O4elxuzjt4CK3u5AlawKgp1jbKmVKOTwH9frEdXafwAvrjxb36fp4TVQKkmTwpzMxrdptCa9hQW8+Sz0fo94vt6DqFF9AfL+45hZLGXI2TpPSx2iVlsDIFamyIOmdO7XxS+H6xHV2n8AL648U92S4rplQKzJwN2Bo7fe5rErfmWnhqkUOAxo1iO7pG4cXzx4t7jXhnCLkXXwbTBjzjgFqlgMoca7i0Xz7TxOBTPL9fbEfXKLyA/nhxrxFYtpG4DZhkAoxDwAlHAhtKVmJouR6qHsWdYju6RuEF9MeLe00MOFozXeM5DcG3+AC6Oqf3Qa1SlpDnmUZgbwD9PoW+RuEF9MeLmyOjGPtIDaKw54RryKgNqf5lCFSGai2HnG/cKbajaxReQH+8uEk5SgrViUYfLQF3amCzNqiTsSZiZe3nAf1usR1fo/AC+uPFzRNYHpSnZBjyob6fCGw1bRSWijFSKHao2A53iu34GoUX0B8vbrZqrEmcXziCm4H/Wx3QI675hDVQxkaHJk+9AfS7xXZ8jcIL6I8X92S7ajpHIgi5BeBIuKZuKuRMjBL6zOkJst27xXZ8jcIL6I8X93wVTQUTenCOyyhUXCewqodpRAtUexzyBNnu3WI7vkbhBfTHi3vVo4OwDBJouTqqpXk+qNTXmEMdCWVwOVTKgTvFdnydwgvojxe3AM2tIKVeoWtYg3zJwHpsq915jIko8akDK7hTbMfXKbyA/nhxj0MXah2rQtJ1AourQLGZYY4ekg3S1J8A6HedQr5O4QX0x4t7lGPKlDznsr5XFwPO4Gli8jDdZNYxayrnZbv3i+34OoUX0B8v7rXlKJUkjQ6C4kRjeFJooTTA6lC3GVtPh2S7uFFsx9covHj+eHFP5EhONULMkDknYFpjZNVTxFBXvw7GZHxItYs7xXZyjcIL6I8X93LCNEeg1bUg0QAuuYLFWqFMU6Y2ptVD1dBxp9hOrlF4Af3x4l6xXScNKTmgsxbgnBVqjxXU+UbrQ5qEQzlh3Cm2k2sUXkB/vLjnfIcaei8dhqUObGigcWZIOEbnMUXt0BHZuFNsJ9covID+eHGvs1000U4GmKet+n4H9AwEUaLTD/XnPug8oN8ttpNrFF5Af7y4Beiqg2bjDJIIV+/RAtq5wcARMfJ/Y+9ckixNcSW8IpkhEHosh+f+l3Ah+2LWMfitmXBGyio7FeE5qcr8SilwR+pT2qMxM/EmbJfdKHSgj3g3qjGlErJOyFr2E9mewco6I0ah1ga1Mqu8B/ozbJfdKHSgj3h3DU06V6scV4WWfQ2dGmhuEcQoDrUctf6g5fgM22U3Ch3oI17m+9uOckxQ5L2vvlUoMTZYBbqHsYp07T9oOT7DdtmNQgf6iHf30KVh5xTXeVAmUNz5/lAmzJZ7xdZLwUcLKeJN2C67U+hAH/GuQjfhWNggphGAaK8ManFCaDwlhFjzanBfA/0dtmN3Ch3oI95Z34P7fmgFzQrD+iN+VejVbUCw3FtUxmrvK/R32I7dKXSgj3g57pw1cSiQSQgopQl1L+HExoSBW1qdx3ugP51CdqfQgT7infWNFmPICVrdtxw2FUo2gc7YaVRcP/Wo5UgXYTt2o9B5PuLdmJnCHXvoULnsjUEZoaZcoAfsXae2jo/CdukmbMduFDrQR7zzVYaixqTANmR1HGEBvSo2IMsovUZFeRTlSDdhO3aj0IE+4t2tnRiTdII8rC+gxwANC+3UKdlqRloMj4zCdBO2YzcKHegj3g0Cq9MIy+qZYymrhaYI1te3WGtNWluUV4PA0k3Yjt0odKCPeOd8jxoJc4TQawWaVkHXWRDmaC11tVnokfOdbsJ27EahA33EywrdYiy5ge45uiScQTMVQLGgIjNnffSiMN2E7diNQgf6iHdxaOoNcyuw/cLVQ/eFdggJpGKxTlEw/KBCf4btxI1CB/qId4dCtK4BDVIZC2jmuCq07ZkGqjWtQ+GUR5vr003YTtwodKCPeDeVQ4LwHLS6jSBAfSoYpbz4TjmmEPco9PdAf4btxI1CB/qId08Ku8SGwmCJG1Ch9ZVGBTUKidaPIj+4tvt0CsWdQgf6iHcvsOIINWqCiPuNLNo6FPJE4LqIZpbewnvn+ztsJ+4UOtBHvAN69RdzMsFqoRlohzqK9AxIswaxLj09mmKQbsJ24k6hA33EuyxH7zXNUYEb7pVBe46u9r2VIqaeQ62R3lvf32E7cafQgT7iXZbDUpllCpQuey9y7mCtT1i/VNqZc9P4aFQjXYTtxI1C5/mId0ZhnoEzC4wFD9Aqy1AoK4jONmMs1fDRIDC6CduJG4UO9BEvOw4mmWO1GKNMIMa5LcMGqQ0b0/oQftRx0E3YTtwodKCPeNdxYE4yVgs95n7zrTVDXbUZsozY0bLU9igOTTdhO3Wj0IE+4hXQqQfUnHiXZN0rsBjUWgQcA5VikyaPnG+6CdupG4UO9BHvsklmyJMHTGyrhx5hQq3royjV1CO1On9QoT/DdupGoQN9xLsnsp16Jg4wjFYPTa1BSatMlzBGlJhbS4+iHHQTtlM3Ch3oI949ka1ZM2eDavvNd2gKpXIBQyl1tCrpVdiObsJ26kahA33EO6BjomCDAOOem5QlgK5uY4+Z6ZKIyeoPWo7PsJ26UehAH/HuUJhCnLOvliPxPhSSrJaD2h53bsJhCs5HL7DoJmynbhQ60Ee8HNVI1bJFqHGdDP+9lq3BEvQ4VFswlfIobEc3YTt1p9CBPuJdvr/W0Usee0fQvykGC+25yvRUzZY1SBjvgf4O26k7hQ70Ee+MlVqopdAgyt66mRNBySIgkUUljp5ebd2km7CdulPoQB/xLsuRprQsFTLVAusQVsD2eDsuoxWb0aQ/erBCN2E7c6fQgT7i3T205amtIhBmBlrtBpTGGQoPDaEF4VdrN/NF2M7cKHSej3i50w3bDLYo3rEkYmpgfWRIAUnHCJPboyEG+SZsZ24UOtBHvBsOXZqsY2ECq4tq6lVB+xjQZk2zJRy5/gDozxba3Ch0oI94V6FbDtilgxUJe/boAno2XQ0Id64dh9ojozDfhO3MjUIH+oh32aQpdaFcIXZaLTQhQcU9406nUdbVdoT3LfR32M7cKHSgj3h3a0clqqQBOPbBUMIEy219NUfLufRc2w8q9GfYztwodKCPeDcIrBJbENwvsOLqoZuATSrAOXRjHBzyowUr+SZsZ24UOtBHvItyBEyMkqDOPoDytN1NR5hV8yrRQ+jVuPN8E7YzNwod6CNersDqTKlkmG1Ptts73bSWAHWQFWYy/MW13WfYztwodKCPeAV0VAstIu5DoQEVC6DWGXRgpqKLAP1By/EVtsvBjUIH+oiXoxonVWsDWHQBPTEtlhfQklJbpXr0Yj+o0F9OYQ7uFDrQR7yLcmAdTUyh6aKabE9pVCHAyWlwC4Pyo0Xf+SJsl4M7hQ70Ee+iHFhSaaUDlhCBRkGwPiPkkGYIkoKG94fCz7Dd+rdwoB3o/xfvRjUaJxxpYVxyBeqM+733gFH2oXDWVvHRg5V8EbbLwZ1CB/qIdw9Wmqk2icDUCfbQAqiWVoXOuprr0iW9WvTN/ztsl4Mbhc7zEe8uOcpYlXkStNbTflGIoKkHiIFMpM0w8qOOgy/Cdjm4UehAH/GuhS4tY00JBlIAKqHsWbodJqrkGdrk+r5Af4btcnCj0IE+4uUlxzr5rSq8N7nJXlK4Z+kqLqrzKMYiQ/A90N8ttBuFDvQR78J2pTHFyZDbajSIaVXolAhEQ2tBLSR9NDeJL8J2ObhR6EAf8XKIQehd+4RQigIZGxTSvSY59BJ7Sdp+0HJ8he0yulHoQB/x7lCYlJvxBMGE/3kiW6YySEFMLDENqe+B/grbZXSj0IE+4t0gMKahvRFwlP1OVhTqbj4m7vNgVeT6yCjki7BdRjcKHegj3o2ZIWqIpjAKyn6BlcCmTBjraDisdNHyaCEFX4TtMrpR6EAf8a6H7rXXzHWdB3V/hP0Ca6/8pi4zlywxPtrpxjdhO3Sj0IE+4mUcukT9N6BRCfctR4JaIoJhiqy5pzx+cMvx6RSiO4UO9BHvnhR2orB+XUBH7EDSJtjqnVeFTjmk1cOuU+NzoL/DduhOoQN9xLsKLVEnikGt1IDqaqSL9QR5poFFZhz90ahGvgnboTuFDvQR78ZyVMzSF9CxztU586AFdAzQMEeOs5dcHk2245uwHbpT6EAf8c4pHNhqJAXs21hZbEPBNKGEXEuomDQ8MlbkImyHbhQ6z0e8DNtZm10KpBB1D5dBqFYRxgK5Y+s5vHrzLTdhu+hGoQN9xLuOo4fQa1AIeeZ1Ehx7VGOcQDak5BZ7eLV1U27CdtGNQgf6iHfX0FhUAq0WOs4E1EpZp8NWoFNuXHnarD+o0J8tdHSj0IE+4l0LTWySU4ea6s73r+KsbXXUllmKVCWs/B7oz7BddKPQgT7i3RCDwLN17BCCChDHBFXL3PsoiPpsEtOjbJLchO2iG4UO9BHvfJXcmhC2hTGtCp1GgDKZIEUcJcehGR/l++UmbBfdKHSgj3j3AivVnGlf041egGZEKCEsvg0Drt461PBozIzchO2iG4UO9BHvru0G60QzCD3tu40coeYQAVvFPGa1+GpjkNyE7aIbhQ70Ee+eFCona9ygGxGQlNVy7Oxdl33PETmO+INru8+wXXSj0IE+4hXQOHsrnAcIhQzUtIAV1r3IflgNMxr94Nru0ymM7hQ60Ee8A5pVQ7YMTYKsCp06aFKFnJqGIpIpPpqbJDdhu+ROoQN9xLsXWDH0bJohTI5Aee/AypYgjdYFsUTlR2tk5SZsl9wpdKCPePcCK/ce9zbkmmUvddsrg2YXSNwlxUyW8H3L8R22S+4UOtBHvDsUhhQKDYRg6zxIsQaoUhSEg8ycxUQexaH1ImyX3Ch0no94t2Alci57xbdIXGfCmCZUzATIaQ8Iy51fXUPrTdguuVHoQB/xLmyXo/RZEFovcU/l2LuDpPxbk1xi60Hp0ZtvvQnbJTcKHegjXl5ySEs6M5QZVseRV+9ROGRouip3qWKVHr0o1JuwXXKj0IE+4l02qQ7rcVXoWGS1HNwUatwX0qPH2LN1nY9u7fQmbJfcKHSgj3hXoQeKVuvQ9756KhpA8ySYOtMoPEeOj9KjehO2S24UOtBHvBxi0FPSsvPPcfXQSBNKSwN6szTZLFv7QQ/9GbZLbhQ60Ee8q9ClRq7EoLor9Axx9dAjQE+rhR4WFV89KdSbsB25UehAH/EOaMOKZTIITQGyHRzlYVBGw5SRh8ZHRqHehO3IjUIH+oh36dEZrbY4Yaaqe9F3ANsh/zhK5MK5j/ko3683YTtyo9CBPuJdDz1mECsDkrSwemhuoK0RGMUhlpDZftByfDqF5E6hA33Eu2s7aRR6adCUCpCmChq0A3eMHDGWzI/GzOhN2I7cKXSgj3j3AquWXqdUkB5ptRwcwYoZdIo662As/dEwXb0J25E7hQ70Ee+AntlGLwF0pg40pEHhlGBylNTD3ON03wP96RSSO4UO9BHvshyUVXtgCJVsPykcUBoSNLOug7jO9qiHtouwHblR6Dwf8YrnnuegmPem+r0WeYS4w6MFepIU+8CC9dGLQrsJ25EbhQ70Ea+Aro2HqiGg5QU0d4Ea64QdtJOgscaR3gP93UK7UehAH/HuvUqvA6kHSNgQqM2dHq3rQ3Su6s0hjkdnQrsJ22U3Ch3oI16OmWm5c1rdc8AAREGhzLln6wYtMWJM+dGtnd2E7bIbhQ70Ee+uoVMS1BQgD2agTAi11gYFpeZIWkJ+FIe2m7BddqPQgT7iZTZJzbBFGCnz3um2euhJCaaNKE17af3RrZ3dhO2yG4UO9BHveuhZRFUMUip7VOPcb76zQZtRR18/0fOjfL/dhO2yG4UO9BHvskmNhFJjaNk6UBkJVpuxWo7YW+9tWOIfVOjPsF12o9CBPuLdoTCMkls3mLPVBTT2HUvqwIvyhC1HeTUIzG7CdtmNQgf6iHdTDGgdCvPCeHE9gSYX0DQzmPVCiTjm8Wjcud2E7bI7hQ70Ee8WUqhoS8zQ+x4ElvaUxiQKc9RarYQoP2g5vsN22Z1CB/qIdxV6du0xr26jhb11s0Qw1QGhDU51sqA8eiNrN2G77E6hA33Eux46tlJKi3v91R6mGxiMY4WcZgs0WEp8NO7cbsJ27E6hA33EK6BD1BrKGOsU+C/LERsoroIdtZDK6qCF3xgrKVyE7diNQuf5iHcFmntuMSaIPSyera3jINV/MxtrbnWGFN68KPxvnr/DduxGoQN9xDugR585BwXqbED7BnqV5gTKU1MrUiu/ueT4A/RnC81uFDrQR7ybpSsTtWGE0mrdi+sH1FQUahDpc2Lm8iY9+gfo7xbajUIH+oh34/snUaLVQgfb2SSzBTT3BFJ6w1CzzfBmKscfoD/DduxGoQN9xLsoR2t1P5OForIq9KS8ivNCu4wWlG0Ukx/00J9hO3aj0IE+4uWLwiFhpAYzyc4mNYHaLUBOmQULktgPWo7PsB27UehAH/HuBRba6pQ7A0trQCOuloNs70VeqPcmou39rd132I7dKHSgj3gFtNU0VscRgOucQLUy1BkzjEX1nJwT6g+A/gzbsRuFDvQR7waBTYuoPGC2PeTc0oAS0CCW3JrGpNjePPr+A/Rn2E7cKHSgj3gX5RgptpwHpMI7ypENrKcIiNpasG0WvlkZ9AfoT6dQ3Cl0oI9413K0lq3th4RJDKhbA0vrjDiIZg9Vc8b313bfYTtxp9CBPuJdy4GlNVvFGbVUIExpVWibkIPmYbUNejTu/A/Qn06huFPoQB/x7tG38fpzve18f897mG4Aq7NDGpNYRyHFN2M5/gD96RSKO4UO9BHvKrQiEWqGmeu+ttv30Dtsp/u9t9Wujd9sWEl4EbYTNwqd5yPeDTHQEQquM6EMXgVabRVozQpDqMyaSmd9dMmBN2E7caPQgT7iXZQjt9AQG0TSnfGPAppag1TmwDDK7PLoGhpvwnbiRqEDfcS7F4VxNcy542ox/u10Sx2MB64KPaWksr60HwD93UK7UehAH/GuQqdYZqQBcyTcmeidHu22B5BS2jZhCPIe6M+wnbhR6EAf8Q7okVONLUIbxECUM9TWB7QiGCzoyPYobIc3YTt1o9CBPuLdg5WWCHNpsE6CCfZBENT6BOvBOMeZ+qtsEt6E7dSNQgf6iHfz+6k1iynCyOtkSKoCpYYJcbEUew6hjh9U6M+wnbpR6EAf8c75TjjybArSatyb6wtUnB0kaM9Jqg19M8TgD9CfYTt1o9CBPuKdUVjKGLExcEPb13YI1XqGNDr2iTMxPXojizdhO3Wj0IE+4mW+n6irGkSZZQFdC6iMtk6GUyy0tmh/MzfpD9CfTqG6U+hAH/EKaO4lW6QFdC0MlKSByTTQyZyJaqvzvVP4HbZTdwod6CPeTTFoIRYOCUrYD1ZyiFB4MkxMbbJy7+lRHBpvwnbqTqEDfcS7QWCzzNZxAldbPXRMbQ9OEqjUg1pqKZX3txzfYTt1p9CBPuKtsVIsRYKWx+qh64zrULhHRPdYKIsYhkctR7wI26kbhc7zEe+uoTunpDnBbJaAFPd8jloh1xaJsCrHR853vAnbmRuFDvQR76ZyhDkyLaBHlH+jR1cLLUowkxWJ2if19wX6O2xnbhQ60Ee82xhU5+hUCpQeOtCwABrqOiLyKJNjRQpvtm7+AfqzhTY3Ch3oI95dcgxNiNKApi6gqSNUxdVRR5uYRhpxPIpyxJuwnblR6EAf8S6bNEdqY26/e8+EbnvBSih1AZ3qLs8th0e3dvEmbGduFDrQR7ybytE4EnID7FpWyzEDWCsMw3JMc4Q93e490J9hO3Oj0IE+4t0tBzIztQKz7lu7kTtoKQiiUSPnPX700ajGeBO2MzcKHegj3r2RlcJ1VWcYKPtJYbC9YEUBLdV1JqzFxg+u7T7DduZGoQN9xLsKzVXi3k/YeCSgnNMCWgUS9SZoMYbwKGwXb8J25kahA33Eu2s7G4XVVqMReR0KMRewHhfaM4y0h51TfhSHjjdhO3On0IE+4l0cuspoHRs0Wp0zhWxQcGRoo8WUWjJq71uOz7AdB3cKHegj3k0xMBw2S4QFrwIRL6B1fdvyRK45Wnw1CCxehO04uFPoQB/xbsNKYm4YV7eRmwDZKtP2b/D54GZ77B3ye+v7M2zHwZ1CB/qIdz20sK2WY+wXKgzEuCo0rx6aiTRzZUn5UYVO/ztsx8GNQuf5iHfZpEk2Yk8Q0lwFOo4JVhpDotqsN65UHrXQ6SJsx8GNQgf6iHfX0K104dVi5JYGrKKcd0pJYe7ZBi3VPF9dQ6eLsB0HNwod6CPeXUNX6lVlwJSwoxwtQClRQU0xN0qj9ke3dukibMfBjUIH+oh3w6EjoSFWmCHvJ7LcQKsghFLQsoXF8yNfJV2E7Ti4UehAH/EumyShldQSjLaHGKQisHpqA+WWaw3ah/wA6K+wHQc3Ch3oI97FoSthnbwOhVZo9dCt7ReFEbgU0dF3wOMHLcdX2I6DG4UO9BHvgKYNbmXoaR0FKefVQ3dLkIvUWlPvqf0A6K+wHaMbhQ70Ee98ldqqhJSh11jXoRAjaJltb5VNKNpnGj8A+itsx+hGoQN9xLtDYVh/NYswpE+g9R8LGletrsg8uOc45FEcOl2E7RjdKHSgj3hnrDQae+I5mKQIFLHvQWAC2ANH5FrLeDTZLl2E7RjdKXSgj3g32Y4olLlKsuEq02SxgVlKUPIIZi2LUX4O9HfYDt0pdKCPeOcUViqBVYBLo9VyjA5abcDIAYfpfmP4A6A/nUJ0p9CBPuJdHDqF2oIU2O8HgdIYYPtbDAP7jHnk/r7l+A7boTuFDvQR71qOGqqxIsieOEo97/VXs0EIQnPkUUJ8FLaji7AdulHoPB/xbvRomWnUPCD1MHd4FKFmyWCFYxTrJfVHlxx0E7ZDNwod6CPejR5FLtxXs8HKDSj3f28LB8xUuKWWqbzKJtFN2A7dKHSgj3gJ9Dr7SUwwd8afCCOUORGGapgW+syv3qvQTdguulHoQB/xruVIMZc93pzjnnbOcUCJ3WBm0xSw9fjqTEg3YbvoRqEDfcTLCk1Rou6IXcj7zXcFm5Sh1lmkD9b8Kj1KN2G76EahA33Eu1u7EEMvu8fY672JkoEFZBhVOrPITKm8B/ozbBfdKHSgj3i3dZOos+1NbpoK0OQKNRaEIDoTLtxNH41qpJuwXXSj0IE+4h3QOdbcTSHVPckgjgDGQ0FixURt5NXGvgf6M2wX3Sh0oI94F7bLpYSiAZKE/WBlMNTWKsTeO1duRfEHPfRn2C66UehAH/FuKkex2I06tLYaaRLt61AoHXrHmfL6luKj+f10E7aL7hQ60Ee8e7ASsIzSEsS2X2C1NKFwipC7BhYNqb1a9E03YbvoTqEDfcS7lqMF7UJhleQiC+hJq0LvQWA9xCZtjlWp3wP96RRGdwod6CPeDgJDLG2vcuMERGRg2ApEwZKxl0HzvbHyHbZL7hQ60Ee8e7AiFuu+go7p34YV2xd4OHaYtBRMOLk+6qHzRdguuVHoPB/xruP499Jqdc/GYy+uz2Vnk3hV6VxXKx1be/UAK9+E7ZIbhQ70Ee+AJhJSFsj8b+tmjmClBoilYpZaKdT+HujPFjq5UehAH/Eu3r/OfAvpBCMTA1kaYJFpddRlNrNoid93HN9hu+RGoQN9xLsWeqShtBqN8m84dOir+dA2oAUhG4JdXs0ezTdhu+RGoQN9xLtLjiGG1QTKxAir/0ir5QgRsFfNTRJmfPRgJd+E7ZIbhQ70Ee/efKeYaRQE1Garh9a0p3IoFNVeR27NyqMHK/kmbJfcKHSgj3i5dbOWLoKwToJjtRyhQhkYgHiWoDQt4Q9ajs+wXXKj0IE+4l3LgcazRYKQdfXQWALUkQTqjLHayPLsBVa+CdslNwod6CNeOt9GRQrDqsYdqG6gc+4walrdM2PSbO+B/gzbkRuFDvQR767tjDBHFJC6r+1Wnd4jwTqwSpeeiHp+FIfON2E7cqfQgT7i5ezRahhWhZ60B4FlLqCjrUPhrD2EjjGM8Rzo77AduVPoQB/xbjp0jIlZI2QNC+ha95PCWaG11Ak7zhHfO4XfYTtyp9CBPuLlDixbRXrvVamUVssx/i1X2e5K2Fu/sSC9bzm+w3bkTqEDfcS7KQaWBs/Uoe/33hRahaK9Q5q5iBYMuT+q0HwRtiM3Cp3nI95dQ4+sXZQXz7h4TrFCDXGdDskkV0047dEsXb4J25EbhQ70Ee+iHJ0HWV09c8lttdBZQSsHUKLGwqbCj86EfBO2IzcKHegj3vkqM2CzPqAb5e18M1Sj8i8Yvc6Fg3N/9ACLb8J25EahA33Eu2toTGF26YAp4mo5UoAisUAm6R2xrzId3wP9GbYjNwod6CPe3dpZSDX2AGxNgHBPUBqr+cij1Uq9zdQehe34JmyX3Sh0oI946at0zDYTRJx7wcpqPlTagBlUWVbtrvSDHvozbJfdKHSgj3g3qnE0zpXnfvO9eujYDFRnhpyHEUkQwh+0HJ9hu+xGoQN9xLtDYdVcgkYY/2ZxjEhQSjYI2vJApFTKozEzfBO2y24UOtBHvOuhR58kNe7Jdh2oRYaaG4K0NsNYLUjiR/l+vgnbZTcKHegj3gEdGDX2sjCmdSgc1faib4FeitaWirb4KN/PN2G77E6hA33EK6CLdLVmAfKoCvTv6cqoAhICdRJav2KPxp3zTdguu1PoQB/xLspBq4EeGKEzrpZjlgp1JgLhYrHtsLQ8mmLAN2G77E6hA33Euwpd9ukvT4htNdIUZEC1XICbjBwilxJ/UKE/ncLsTqEDfcS7cFLug7oxtLo31xdFsIIZWmfCkKs1fjQJTC7CdtmNQuf5iHcdx0SavSF0C+tMyGGdCffLlThKFuthpPHoRaHchO3YjUIH+oh3086bEtoQUCkIZL1BkaCrQBsiV65BH6VH5SZsx24UOtBHvGuhddRsmiFyC0A6CbSKAP7bujlT7a+ySXITtmM3Ch3oI96twEqt8QgDMK6TIGndc3SZgWtDloRG7ZGvIjdhO3aj0IE+4t2ZsDTrMxWYQQgoUIBahkIOMYWmqfX+yPmWm7Adu1HoQB/xzijEbq2WvDfIrkNhwQ411glxkiox1fEqyiE3YTt2o9CBPuIV0JWGtqrrtyFt53tagUoTIa2fCDx6y/UHLcdn2I7dKHSgj3jXckxNpQWDnGIDsp1NIjUoswhbmdrw0WQ7uQnbsRuFDvQRL58U4iAcCbL1BCRFoYSoqwPps8qgqL+45fgM27EbhQ70ES/To4iMOUOJqW2jcIKFgdCo14mrww7pB0B/OoXsTqEDfcQ7pxBzyhwUEpdVoRtVMKsFIs+xumjqpT0aMyM3YTtxp9CBPuIV0EGFtHDacdHVaBRDsL16M6KGFvLgVh49KZSbsJ24U+hAH/Fusl2jkhfCIDwG0JBVobnvvqPMVboFE7+/tvsO24k7hQ70Ee/eyOYUYxUDkVF2vl9BQ1jNR5GptabQXk2H1ouwnbhR6Dwf8YrnfbcxkwgMKRUoxgw2U4DVbrQh2lXzo2yS3oTtxI1CB/qId0CX0GvZo0cZt6+yO44pCRLlOKNySvMHQH+30G4UOtBHvGuhcW/05gm4OAZqfUAJuUKIU7lStlzDe6C/W2g3Ch3oI15ecmTqHGXf1dkCurTVQte6T4d9lPXfvvqR90B/hu3EjUIH+oiXa2Rb7RkjZAvrTFhnAhWckOdIOonHpEdPZPUmbCduFDrQR7x7sMKjjxwjaIodKGkFjYqQF87Ithrr8YMe+jNsJ24UOtBHvOuhp/Q2JEBqcwDtKY3aW4cSC1WrvUh+lE3Sm7CdulHoQB/x7hq6JZ6qDdLeskItJChEA8SKxVGaSH0U5dCbsJ26UehAH/Hu2i6KUCOCMQcCzYX2HjsDia3ZLLHN+Gh+v96E7dSNQgf6iFdAJ6oY9tgClcB7ZZCAhRqgj5RiDDnUV4PA9CZsp+4UOtBHvLu2m9hpokDW2va1XVoVejII66hlNSTl1ZJCvQnbqTuFDvQRLxdS7PdXxFByU6BVkKEMqoCUmmHEKuPRCyy9CdupO4UO9BHvphjI4JiDQk+8ByeNBpXygDYDjlJkhPK+5fgO26k7hQ70ES8XUliwoAi9YASK+5ZjTyHlVijPpiPgo5VBdhG2UzcKnecj3l1Dd4wjc4bJbe/5bhksUYIkxERig+VRC203YTt1o9CBPuLdrZ2WidYLaFofhLtATyUIkkfIxerkR8633YTt1I1CB/qIdzvderAihoCtVaBeVoWmNKCY9Iy1zKQ/qNCfLbS5UehAH/EOaMKZmjaQZrzOhFyg5Kyww/0L8dCp/6BCf4btzI1CB/qIl5PtMBv1DLW1uSq0dLCIASZRrJJEEz4yCu0mbGduFDrQR7ycPapcGk0IWAZQq7rffCOkFGebc50M7dEQA7sJ25kbhQ70Ee+AZpGZ9utYo53qRwarKlCGVNqsV34UtrObsJ25UehAH/FyzIy0bjyhWdvToVfzYbyOh6FFbWXOSuVR2M5uwnbmRqEDfcQroCXwbIMIWIMtoCWC9lShEq4G2vKq2T9oOT7DduZGoQN9xLsXWKpcM9LqnBfLlHpf3cbssLP9McVeZvhBhf50Cs2dQgf6iHc9dEw98wwQK68eeo6FdsMOXQaNxqHWVy+w7CZsZ+4UOtBHvFsZhCIRB0LFqXvOjIKNEIA4Vos9jdgfTbazm7CduVPoQB/xrofWIKPLbp8NgdbvOFhmg7T66lyKDu3vncLPsJ0Edwod6CPeAZ0kzdkrZC6rh7bWoLZhoFYbpUIh2xugKfzvsJ0ENwqd5yNe8cxKMc8xoNXIQISrQI88IIWkNlij0JuO4795/gzbSXCj0IE+4l0autg6+iWDynMCYZ9QeygQrGUMOYz46Ez4B+ivFlqCG4UO9BHvOg6TBXGoMGJaLXTE7avsyY2ljVZTLDTfXEP/Afq7hXaj0IE+4l3L0WaMlQxCD7uF3tfQBRGQSg1dapP6gwr9FbaT4EahA33Euzff3K2yJWDa19BlMtS4Wmphi1T21pXygwr9FbaT4EahA33EuzffHEZPtYOmEYBmW910ixmSzUClRRrhzTDdP0B/he0kuFHoQB/xLpukGEvjAnNEAwqygU4BCikP4Vjmo/ToH6C/wnYS3Ch0oI9413L0WkJrAknr3unWEpiWASG23PswXI30e6C/wnYS3Ch0oI9453w3VaYaII6OQJQbWAqy3cI99C6QPcom/QH6K2wn6EahA33Eu8l21XqvomCNGlDVCaWVDjXQ4jmxzvlmzMwfoD+dQnSn0IE+4uWSQmMKs0LKe713X32HUUbIsdUhSW0R/Rzoz7CdoDuFDvQRLzesDCu2Wo4ZKKwKzfU/m+uD9H0BMikwvwf60ylEdwod6CPeLaSwWLQWhDLZgFZdBl11Gmj0OclSph+0HN9hO3Sn0IE+4p31XVFH7QO67nASSwDDYjByqV2KBMVHFRovwnboRqHzfMTLrZspWMIKvVP/T4EuYgo5j0StpvVzbyY1/jfP32E7dKPQgT7iFdA15cZkbYftFtBhr8BSadDHyL3VGlN8FOXAm7AdulHoQB/xzvkmlJCMoAyeQKtlBuvrWy4Yc5o186sWGm/CduhGoQN9xDtfRVsKKAxYt6/CZYBK79BQyuqe+8T0yPnGm7AdulHoQB/x7pJDa855tc+x9QhU1lcaSgBOsYyUwjoV/qDl+AzbRTcKHegj3k3l4LJaaB6AZRuFWHGPmWFYrXXO2kOhRwtW/gD9GbaLbhQ60Ee8c75xNc82CowR1qGQuEPtNYAEzp2rDc0/uOX4DNtFNwod6CPeHQpTxV56gJRstRyLoHUoVIXeObciVoL8AOjPsF10o9CBPuLl/H5mWf0yNNZ1KBSaYC3zorq2KNzSaI/y/XgTtotuFDrQR7yLcoQUMlPZG2RtAR1wsZwFKjUVrdiwPppigDdhu+hOoQN9xMvZoyK1zQ4Dxz4UtgpW0oQ0MBNbzf3RDqz/Bvo7bBfdKXSgj3g3lkNx9txoP1Mp//8Cy0hhzLorNE98NO78D9CfTmF0p9CBPuLdhhVt1qkL4MIaKLewKrRUCKIz1yEj0Hun8DtsF90pdKCPeHltNzTonNBn3EvdBoOuLgPYYqKcd9bu0aEwXoTtohuFzvMR77JJiqNLzjDqDtvtpRSVa4YWWssy5zujMN6E7ZIbhQ70Ee+uoZusXpkiSAu8WuggUDoiaO2zhtXCjkc73f4A/dlCJzcKHegj3p0Jh+bRkaGOvIDOVMGk2X6AVSphm51+APRnC53cKHSgj3jnq5SqXMMAzTEDlVqh7ihHm9R6y6Wvo+J7oD/DdsmNQgf6iHcPVlJr1fIAMRWgxgm0rL6j5tCkxFroF0B/hu2SG4UO9BHvhhgkw7ZH6Hba+yj6njDTYodmIUWdRWN5dA0db8J2yY1CB/qId9fQs5vO2FaP0QKQLrTLTkcjReGyncL8aG5SvAnbJTcKHegj3kU5cu9NY4VVpSdQ4AzVRlhAc0CRNnN+9GAl3oTtkhuFDvQR767tSpkpWllHwb0XmQZC2Q+y5hwls5Qsv7jl+AzbJTcKHegj3mWTULSKEawWY4ftuIPFzLBvN0ZVK8V+APSnU5jcKXSgj3j3AqsnCa2N7XznRfUcq0LvYbp9mNqUbP39ofA7bEfuFDrQR7y7tjNTYq2QQ6tAFQuodYRQR+wzhBjDo2xSvAnbkTuFDvQR767tuJTYZoEoZfUdFBKUIntYdK4WVVOT94fC77AduVPoQB/xcu1mjrlSg4F7ZVAuBiVyhMliiTNJtUctR7oI25Ebhc7zEe/Coz3O2mS10B0VKI0MZl1htMZz1inFHj2RTTdhO3Kj0IE+4t3GIKkoUhkq2irQYaehQ0SwyfspS6SCjx5gpZuwHblR6EAf8e5MSCNY3bd2IUygEiPUTBFGnA0FsRO97zi+w3bkRqEDfcQroI211okNumDeD7AG1KE7bFcLDzSt+mg4dLoJ25EbhQ70Ee9aDtZSQi0Q+9wbg9DAaB0M8xBWazOW8IMK/Rm2IzcKHegj3o1qTHOWmDJgaLRfYCWoC3AoTZI1TKKk74H+DNuRG4UO9BHvhulaDnmmtio0BiBMCYqEBo0qp9E0VX60dTPdhO2yG4UO9BHvwnYxq0wZMJm2893zHpmUQEYqqz4TlldDDNJN2C67UehAH/EybDf6qtEdOEzba2QHKGMETDprqn08i0Onm7BddqPQgT7inbHS4ihZG3Td99ApBCixElQLSENDKf3RC6x0E7bL7hQ60Ee8q9AYRHESTKoL6KkdCoX1MTJqyusvfDSWI92E7bI7hQ70Ee+ySb2EMmYFbsirQtsE62FATRmz1NpmeF+hv8N22Z1CB/qIdxXamKSPCjPKnj2aCErJEVbVDrVxKGbve+jvsF12p9CBPuLdJLDKrafVcrS0X2BJ7aBxCOhkDM1UMTyaDk0XYbvsRqHzfMS79yqhz04m0HtfBTpqhEqIgCNKrFIZpz3n+Ttsl90odKCPeDc3KaQ6bbE8U0zrTFgF6hwGWAeNKhLNHhmFdBO2y24UOtBHvMsmmeSCE/fDWFpnwtVCq+2pM7WFrpkolEctNN2E7diNQgf6iHdRDpq9RjWIcT+RpaSgIXWIShnDnKuJ/gHQn2E7dqPQgT7i3ezREDVMQ5AUxmo5ZoAaMkOUrh3zSKk+urWjm7Adu1HoQB/xbhAYTo1tNRpoQ/YTWYPSagTDkVPljLP/oEJ/hu3YjUIH+oiXK7C44oIZKqe549ATdG9ZGWNUbBQw0/tbu++wHbtR6EAf8e7NN0mLkSfIiAFI0l6wsoDuNWnMsZvyI+ebbsJ27EahA33EO6Cbdhu0WA41AdlY3QY1gVByHSFXGa/i0HQTtmM3Ch3oI969kWUmSrLHzOwXWKUMsEQKxpFH61rn+MGh8NMpZHcKHegj3lXozLOUuZrmWFcP3aaBxT4gpTx6UtOi73vo77Adu1PoQB/xrkLPjG1iglZ5Vei2DoXFVvNhuzTTjDHN9z30d9iO3Sl0oI94V6ExT6UokNtqnylbAMuUIUQ0btQj9keT7egmbCfuFDrQR7wLJ1FkReuAxQRI10eZq+8QLRbYmjzbsJIvwnbiRqHzfMQ7o7CQFM7/1mzaOhMmg9U1b99wmqWGWcejMTP5JmwnbhQ60Ee8e1EYm/WOFRqF1UL3VaB14ADORplGmczvC/R32E7cKHSgj3iXTcImKFz21QYBzZ1NqjIhjZFtzmij/gDo7xbajUIH+oiX2SSOmSjB1J6AcGSos6TNd2vMknk8mj2ab8J24kahA33EuyeyWXNMMcJgGUB7jq7y3umW45xZeLb0KN+fb8J24kahA33EuyeypBoKDZiYMpBNglItwuxGFrFX5B8A/Rm2EzcKHegjXs5N0jB3+1xa+Ld1E8HQMqzTYEEjnGn+AOjPsJ24UehAH/HOKKyBkmCAWnH10In25vpKMGcoE3vpPf7gUPgZthM3Ch3oI95d200pUpQBaa/AmrOBcReYVSu2nhu1RxtW8k3YTt0odKCPePfom7mXtGcz0lw9NCPt2aMZAvKkUhKFV1s3803YTt0pdKCPeDdMNxQLk1ePoUEW0LFCGWns+f1l9hawjUdhu3wTtlN3Ch3oI15u3WzMGlePkXQdCnkaqBUFTpm6tJoKPlr0nW/CdupOoQN9xLtsElM1xAX0TiRRXX2HVR2QWlj/XL2IaX0P9KdTqO4UOtBHvFtIUVuuMzToJnupW2qgu4ceabccJedSHrUcfBG2UzcKnecj3g0x0J6iyIASQ9+XHAN0VIOkqKEhBkyPHmDxTdhO3Sh0oI94t9MtEm9/G4qkAkSUoXaNkMYq3E3mzPNRvJ9vwnbqRqEDfcS7joNKZOyyToKBgYwzKJYOrYdkHFOV+qiF5puwnbpR6EAf8a7lqCnSKAVG72O10FqgziaAJhFLGJTtUb6fb8J26kahA33Eu2nnONtAQoipJaBg+xpaOpRaS0qEI+b3Z8LvsJ25UehAH/GuQpNaroowdc+aEQ5QAinE3T+PURnHoyWFfBO2MzcKHegj3hmFq7dI2g1YyPZUjh3l4AkVG7J1Ux2PnG++CduZG4UO9BHvKnSoWaVUiFUiEGZaLcdIUHnV6Do6p/poKgffhO3MjUIH+oh3UzlmrrmFAIJ7mO62v2thAs5BZpmJ5dUwXb4J25kbhQ70Ee8WUhTE1qsAUy5AM64emluD2TBIyjNFepQe5ZuwnblT6EAf8e7BSkyyfiBQF10VunSoUwiIw8xaS+8jPAf6O2xn7hQ60Ee8C9vFaXl1zdD/OYVjChRBhZwT6ujNTB+F7fgmbGfuFDrQR7x7sEJzIqnACOtkSBwN6voSwiilDFSprwaB8U3YztwpdKCPeLeQosZik20V5/0hbaxDYR5gPEavlrG/uraTi7CduVHoPB/xzihMUXBygMl7cT0mhoK6zoQiJc/cA+mjbJJchO00uFHoQB/xbhCYrMNfH/uBSmtAyg2qWQCtHOOwHHE8aqHlImynwY1CB/qId0bhlLg3AwFGWWdCCwiVcwHtq/mQOWXWH1TorxZagxuFDvQRL6edT9IWBxQ1BQqiYLkIxFpt5kCJ6iNfRS7CdhrcKHSgj3hXoc0i084/I9bVcoxVnE0FFtnNCEWUH4Xt5CJsp8GNQgf6iHeHQuXSBxFw2843GoOmvW+FCquM0MervchyEbbT4EahA33Euwrdq6xCHPfS+nUojE2hpthAYmkk2DTGHwD9FbbT4EahA33Eu1sOGiXgnHsF1qrQVicU6QUSV7bQI7L9oOX4CttpcKPQgT7iXcsRMMiIGeJgAuotgzJVmDH2SS2VVa/fA/0VttPgRqEDfcRbY6WWHRwtuMN2Kdh+sGIwsGCVsNeAP9qLLBdhOw3uFDrQR7zLJu23sXNV6FJW50ycG1iyDKJpzhrMen/fQ3+G7RTdKXSgj3h3KGyR8xwMk+NqOYpVUBsKKEhYonbpj+LQchG2U3Sn0IE+4t1ku4mzxZHB+p49iquRVl61uhHmxkVrzo/GcshF2E7RnUIH+oh3D1bQ4ix99xiUVw9tHbStb1MJvRckC+XRoVD/d9hO0Y1C5/mId+9VjCtmG2BUF88hrTOhZAFWsSgSDV8533oTtkM3Ch3oI15mk2pZRRih0zZXYihge/5oYoktl9n6q6kcehO2QzcKHegjXo7vz5Vn7BBsDqAsGQpbAbHEcdjAJI8uOfQmbIduFDrQR7wzCrPMvQQLSlpUU40RaksEVXsiM6kdf9ByfIbt0I1CB/qIdy8Kmw3BEoA7BiA2gmKDYKFM2oqUUR/d2ulN2A7dKHSgj3h3KOQwxdSgBtrZpFWrK3IADRXNSEX0UZRDb8J26EahA33Eu+nQHBbJJYMWnEBtHQqrJN1jdZPGWmu3Ry+w9CZsF90odKCPeDfZzhpGkrYajbyH6bYKJfT1bWgjJ6SUhr0H+jNsF90odKCPeHkoLFOtrc6Z46rLts6D65wYoY2AjAW7yqNx53oTtotuFDrQR7wDeliz2DsoK/2nhy61ThhVMwWkYvZoEJjehO2iO4UO9BHv0qPrQBgLGbDVvQOrr5ZDta0yzZmx2hjtUZRDb8J20Z1CB/qId+nRWqLiappTyBGod4NSEkMMaaYRMdOrsJ3ehO2iO4UO9BHvnMJos4YRof4nDl0MjHF9VNSGOsccP6jQn05hdKfQgT7i3S0HJ84tBsgFF9BzjNVNT4JgESlZWjXy0WQ7uwjbRTcKnecj3p0JuYy6Ac5jHQwp9ADW17c1VE1dKzd+lE2ym7BddKPQgT7infM9WpwlBFCltM+ECgVXvU5JEtaaisZHUQ67CdtFNwod6CNeAT2mxX+Lr9rc6dGRJ5QmDMlKnzPlkuqja2i7CdslNwod6CNeAd2G1Bi1QU40gaxHUBwVsoTBHCVYevTm227CdsmNQgf6iHfZpCAtFCxgbb8opL4vOaSDSgplHQmV+6NLDrsJ2yU3Ch3oI949kTWNwqt9jrqvoYkW2hJlP1iZrYTWE/6g5fgM2yU3Ch3oI17uo7BSUhawUcdeUphB8x5AKphGHKxSf1ChP8N2yY1CB/qId74KC64CHaFar+tQuMedd0tAUin11IrmR+lRuwnbJTcKHegjXqZHU82R9rjzHBbQaFDZGDovmMOCOoRH8/vtJmyX3Ch0oI94BXTOOsqMDcLqPPYtB0El3KNIzTAYRYo/MFY+ncLkTqEDfcQroOfUgCOtUyD9m99fBXS2CEq5Se9anu3AspuwXXKn0IE+4t0LrBY75zagU2Sgf+fBXjOMWDCa0r7Dew/0p1OY3Cl0oI9410OPzrZzdv8ZpptHBGtxtRxBxGofZYz8HuhPp5DcKXSgj3i3AyuF3KiOHUnaYbt1HqyBBXCITrXUZJXPF0DncBG2IzcKnecj3r1XkTRLKX2dCeXfe5UBJfYIqTaMrUiq5c0DrP/m+TtsR24UOtBHvMsmrfaCsSVoyDubtJoNy2n10WliLxoyxzdp6D9Af7bQ5EahA33EuzOhNMoWBkSjsSp0ilDKqDCGmsVce55vskl/gP5uod0odKCPeAd0ptK6EVhBApKSQBsTzJis5iCl4ptRjX+A/gzbkRuFDvQR74BONmiODhobAwVSMMlxdSA0ZzKR8WjR9x+gP8N25EahA33EO6CNFrs4ofaegczWVxISBElkzCJB9T3Qn2E7cqPQgT7i3a3dSKNo7RCQO1Cs+zVhqVAt5d6j9Dx+0EN/hu3IjUIH+oh3cWidIXPYbgrjqtBzgmKZkPKohSSpzDdRjj9Af4btyI1CB/qId2NmYs4ph3/vvfctBxEUDOsjKJt1QUpv4tB/gP4M22U3Ch3oI94BnWtJkhrMUBoQlQBahoDMVZxTqSXbm7lJf4D+dAqzO4UO9BHvohySM2PukOs6CpKuvkNzW3zPXaErotJ7p/A7bJfdKXSgj3jXQ+Mqw6116KSy18gKKFcEM+rGI851LnsP9KdTmN0pdKCPePekUEPKvdjqnImBBgWoZRqkWLjGOW3we+v7O2yX3Sl0oI94l+/HIWE/U2lD16HQ4lgtB+13ha1ymV1aehS2w4uwXXaj0Hk+4h3P1kNoY0BqXYG68HZYDGLCOgI30fomDf3fPH+H7bIbhQ70Ee9eFA5Tbqt7zjWl/eY7wirXA6YQjZZq7PTmzfcfoL9baDcKHegj3l1yBENJRSHSrtBt7gUrrQCloCpSc3y0F/kP0N8ttBuFDvQRr4C2ETJjUtCZKtBkgTp5QiwxsOaoEX8A9GfYLrtR6EAf8TIOHXvlPZXDdoWeoUGZaUBvSazorOPR3KQ/QH+G7diNQgf6iHfX0COHQJZBSsBtFDLowAxzVe5IhonaI18Fb8J27EahA33Eu0FgKTLOscdBh7mAXmhXThmUWKrFbuvzPdCfYTt2o9CBPuLdoRCblSoDMFVeQO9x5xrHTnbQbCXSoB9c232G7diNQgf6iHcLKYIomSaopRhQxQ4l5gJa+twzG5EfrcD6A/Rn2I7dKHSgj3hXofuev1Ez4IwCFM2gtJjBstgoUbWURy+w8CZsx+4UOtBHvHuwgtNqXKfAjLjnJtWwKrTRaqRpSm5z9RzjOdDfYTt2p9CBPuLdnJmU1UQ7pJz3qEYpUIUq9JkxcOba6FE2CW/CduxOoQN9xLuwXUAcsSlwwtVDW96Dk8pOj+aGydiqvb/l+A7bsTuFDvQRL++hUx9tHQolxgnEyovlZDCtGWZiavaoh44XYTt2o9B5PuJdx8E0YtKy5ybtW7vRQHVW0BxTyzmO/ipsF2/CduJGoQN9xLsXhcYSglSoY4/vTzig9tL3O1ljTiH19ChsF2/CduJGoQN9xDujEEMJhASGbe4VWOtMWFcLzWFQCFUxj0dnwngTthM3Ch3oI14BrTXtSTKL5b6ncvTBq9vADhkD1sS1zvbo1i7ehO3EjUIH+oh3+X40KsIFRjIFGimAGg+gvOPQ1aLYo2xSvAnbiRuFDvQR727tmHtZf0Pue4gB9gk1YATG1qxrqfgq3x9vwnbiRqEDfcQroJuObk0GZA0VKGgDU5qgpbUUtFih97d232E7caPQgT7i5S2HxVRTgxRn3mG7AVWEYbZU8siSSvhBD/0ZthM3Ch3oI14ahbFIbxOk74UUdR0KLXaEyT2LIBZ5tNPtD9CfYTtxo9CBPuJdNqnmpA0rpIpt9dAjge6Qf8AxapyYLfygh/50CsWdQgf6iJdjOeIqxiOsboP3g5WBYG01H8ki1jjq7Ck+B/o7bKfuFDrQR7wzVia2XJhALCjQXu+me5csjUIJu6D2HwD96RSqO4UO9BEvX2CF0XEq9LydwoU3WDABK0WMtZYSH60MijdhO3Wn0IE+4l2FHvtirnfIq/kAkpahxIjrYzAFmRLKo8l26SJsp24UOs9HvLuGjtxiaAmIUweqq1QXi7v3oKmxtYbh0bTzdBO2UzcKHegj3p0Jg8ZMkiGnakApMxRFgxpbUBnWY+L3QH+30G4UOtBHvJub1GKdph1WL912lIPAOCHolKVIHiaP0qPpJmynbhQ60Ee8AnoM1VH+YRx5tRxdQMNEEI1zztp7xR8A/Rm2UzcKHegj3l1y5KQ0q+4k9N6DxQUU0zoYplKk771B+VHYLt2E7dSNQgf6iJeHwkKV0wROEddRUBpUzAZc4mwtBwrlB0B/hu3UjUIH+oiXSwqTzTkiSMMIRGmdB/usQE1TmSEUwUdRjnQTtjM3Ch3oI94NAkMqefYMLexBYMUmFCwVkjGaWQvj1ZiZdBO2MzcKHegjXs7v7wPb7NAjt9VDzwxaQwOlxHkdFBcCjx59p5uwnblR6EAf8S49mjO1PVwm1jGBRmfQLmW1HBxmjIv19oNbjk+n0NwpdKCPeDeWI6+iLKt9lhrHqtCZQPeNdEhi0mSW0B9t3Uw3YTtzp9CBPuJdlKO2OrgGSCHRtr5XD51Xwe4kJRadMsYPgP50Cs2dQgf6iHeHQpLELRvESRWIrULpq1bX3HDEvK/u3lvf32E7c6fQgT7i3Q6sOtqIse6L5z27wApoLAUi5sYYU6n8qIemi7CduVHoPB/xzlcphJmJoaa9FrkPA8NAUJpw6XmdFvVRx0E3YTtzo9CBPuKdr8I11qoByr7pIMIEGhABKWDL0pXokVFIN2E7c6PQgT7iHdA9GnPsEKkK0GgGtUSGIsK5rBNj40dGIV2E7Sy4UehAH/FuOPQ0s6kCijmuM6EIVNEJOlJDC5ECPxrVSBdhOwtuFDrQR7w7E3KhjijQdO90aymCzlWmSwmj1iZ1tdXvgf4K263/oxxoB/r/xbtbu72bPu+Jo0FWhc5YoLbegEmM+sRhv+ihv8J2FtwodKCPeOerqNVe95MrqQtoDQlK0w6jrhYkaMhjyHugv8J2FtwodKCPeNdyCPHsRXYsaQGNjVatXi2HhFhj6Y1T/AHQX2E7C24UOtBHvAvbcW6dp0BUKovqfQ+dzCAMqRUZK81HY2boImxnwY1CB/qId29kcw29F4RZi+6WI4Dq+qogTZ2ZtL+aYkAXYTsL7hQ60Ee8azlC6cR5gOyX3yRlAT1GhUmmYbWwLZT3FfozbGfBnUIH+oh3j77nKtB7hG40a0BNeFvfA1Akp6klhR9Y359hOwvuFDrQR7y7tus11JwVRhrrZFiq7FGNDHWhHJlma/JojSxdhO3+j71zSdI0xZn1Vs4GZAbogrQcrvtfwoHoxqxz8MbPhBipzCoq0nOUXzylFLgjrf+3HGgH+r/i3YOV2IfJYGitByDsCppLB1QuuWIqKdU3QPP/Hbaz6Eah83zEuwLNmmqPBIEsbp5Xge5hgoo1bTb2O9nnPH+G7Sy6UehAH/EO6KIpLXIh8G6hozSo+22hYttTR9PE8SibxBdhO4tuFDrQR7xbUshtZErrTBizAVnrYGEKBKOIsawqLY8uOfgmbBfdKHSgj3gXtktBysQAjHu4jBWCOmcGQa1milrqo2tovgnbRTcKHegj3hmFuVtJiqtp5gnEolB6tO2B52QhtjIevSjkm7BddKPQgT7iFdBEgfJMCJyNVoWmto3CArEOq1ilUHh0Dc03YbvoRqEDfcS7HlqsNV6dc7ccgSYKVKsZeqeEZntl8h/ccnyG7aIbhQ70Ee+iHCQhowToBRMsiPu+5Vi1eqbSgkjB8ejNN9+E7aIbhQ70Ee/mJslqM0YmmNbLApobmO0caWDas6KZ26Otm3wTtktuFDrQR7zL94cglGxCTHs1IWHbx0MBkZ4HphqmPlqBxTdhu+ROoQN9xLtD4Wg1ZxKI03TVZRNQjgg1FqszINqrN7J8E7ZL7hQ60Ee8i3Kk1lOQCUyt7mu7CUUNVwcS48A6EoVHD1b4JmyX3Cl0oI94F4duOnCUn+WxAagVBtURIcWWZhyzUXt/D/0dtkvuFDrQR7zroVPtGBbGfeQFtFmGWrpCCbkIly7x1S2HXITtkhuFzvMR7wo0aa4pNShU15lQBoKNliE06rXq6mH5kfMtN2G75EahA33Eu2voMqohrUPgpL6AXr1HZTZYTUi3aBxjeRS2k5uwXXKj0IE+4hXQoiEmqQg89xrZXCvU3AbsG442KDKGR/F+uQnbJTcKHegj3jnfrcQ6KgPhGECpF6ihN8goc/Yyp7x68y03YbvkRqEDfcQroCcloYw71R9kVeiwgO60gObeAlKMeTy6hpabsB26UehAH/HuwUoaKY8qUDSuMq1qUGJSaFmZ1s9/WP8DoD/DduhGoQN9xLvp0JrztLGKs4WfnW59v/nuEEbTqY0S6aNraLkJ26EbhQ70Ee8erJTRleKEkncj3fc1dML1U5kSQ1uHwmyPZo/KTdgO3Sh0oI94dw89S11MR5AS8wJaO9QsHSQljCnIwPoHLcdn2A7dKHSgj3hXoXPqs2GEXmsDwmKgnQME601iD1zo0V5kuQnboTuFDvQR73ZgYVQiZGg8Eaj1dSiUlveIaE4Zrcb0KD0qN2E7dKfQgT7i3RtZpEDWCSrPvF9gMVjd8/t7W610p2C1vQf60ylEdwod6CPexaGF+b9hO9pjOUKAWmeHIWlGmiQy37cc32E7dKfQgT7inbGSZkGJvNOjcQE9CUybQo+TtXLCXh5Z3/kibIduFDrPR7ziWdnyYnpvv6o/a2QRrOUIMkNC5q61PSrQ+SZsR24UOtBHvHuvohhXc9Eg0eozaKYORWuATBpplFoCPnoim2/CduRGoQN9xLtp59i7aSFg3OP7V58BNSeEPrnVjBNL/4MK/dlCkxuFDvQR71qO2lOZbUJr2/luZYCWsb7D2qIwxZL/AOjPsB25UehAH/EuymF1pEEMjfYwXV19R0nKEHV74h0F9Q+A/gzbkRuFDvQRL6dDI0kPEUogBMqIUAa19WVgjS3OkB89WMk3YTtyo9CBPuL1xqAaBkJLPxNHJ0JNKQLLajikZBF+NNku34TtyI1CB/qId0D3EFIXhVHCOhSarB7apIJI1pEH6bO9yPkmbEduFDrQR7y7tsMyCleGNLMCUS+gtA6Fg0cY3LNa+YNru8+wHblR6EAf8a5CR6QuHNd5EBfQZYftEAVy4ZLmajuCjfdAfzqF5E6hA33EuwpdSFquHWbAsCeOrkNhKgo6rHKumho9yvfnm7Adu1PoQB/xcjo0pRFmhTl3Dx1zgxJXwZ5WSGPsYY73UY7vsB27U+hAH/HuwUoYJcXWYMT+Y6cMMGsEQg1HicEE399Df4ft2J1CB/qIdz00T5vYJqhVA0pme9F3ghyz1ZmNsD0ay6EXYTt2o9B5PuLlE1nTxpKgU2lAlibUMScUrDOqrD4aH11D603Yjt0odKCPeDd6VDnPMDto/BnfPwU0NIHOUyhg7XU8uuTQm7Adu1HoQB/xbrJd1dFoT7ajQAvoPKAkC9BDTiX0qGTvO47vsB27UehAH/HuRSFRQYoZrMSyw3YKtUQGTjLTkuJ4dcmhN2E7dqPQgT7iXTZpdcy4p0PTpLrOhI1286EwcsHFM8uzB1h6E7ZjNwod6CPepUdj6C2skjxkZCDuAVQqQ8dgBVsdJT8aM6M3YTt2o9CBPuLlGtlqmkMGCXP10IIGWvsE4aCdNMiMj/Yi603YTtwodKCPeHkNLVy5N9Cfh7JGGaoqAfYWmQu1Fv/g2u4zbCduFDrQR7wDmrSORS9wk9VyUGhQlBUsVxk8OYT6aGOQ3oTtxI1CB/qIdy3HxM7IFSrtsB2FAWX9iWFEzdIbllT+4Nru0ykUdwod6CPeHQpxaJ+pgo4UgGoysBE7sDQboVqh8Giynd6E7cSdQgf6iJf30BJH4gHabSygp0GpuDoQTEiSqBv+AdCfTqG4U+hAH/ES6FZEI0FS5QW0rONhyx1SCyFVDThqeg/0p1Mo7hQ60Ee8y3I0kVWNKwwqE0jTXlqf4yrYJZfWSHQ+OhTaRdhO3Ch0no94x3Mc0jTnPTepAk0ZUG1OWEdBK4nL6kMeLVixm7CduFHoQB/xLpvEJWAaAvifWzvdQCODhLLgThxDffRE1m7CduJGoQN9xEvnu4yEse5r6ALEs4JuoOswKmn2KvHRrZ3dhO2yG4UO9BHvrqG1BeY6YHae+5JjgqUawWqMs7Vaiz0a3283YbvsRqEDfcS7F4VtxslUIYx9a9fGhKLaQWuRgpTWH/6R8203YbvsRqEDfcQ753s0DGzrUFgVgUQDVA4GGDm2Vlo0ehS2s5uwXXaj0IE+4t2hsAyZPUZItg+FqSvYaPvBSiLmmKTho1GNdhO2y24UOtBHvNsYVDOH0CtMzavlwGxQsBPMkSSFOHS8mt9vN2G77EahA33EuyWFTGnoDOtQWPYLrJCgplZgdKnUexy1PBrVaDdhu+xGoQN9xLsVWJVHI1stR+uyp3J0qDugJIapx85m9AfXdp9OYXan0IE+4h3QFFE5RMAie14jK2jcnuGIYfaAset75/s7bJfdKXSgj3j7pLC2iB2MR4DVZCygp0YIeRVuyXOovb+2+w7bZXcKHegjXg7T7ZhIBTi2sTesIGgru2DzlFgiriL5HuhPp1DdKXSgj3hnrIxOSjbXoTDiqtCFwdr65ajNSg3CA98MTpJwEbZTNwqd5yPeXXKMmuPUCaHvrZt71kwpq1THtE6KUoPKfON8/y/P32E7daPQgT7i3ZLC2aXX0CAP5nUSDAl09Axljtgw1WD6B0B/ttDqRqEDfcQ7oDuFLGwQ6l5KkYxBCwWIc6/DKoaob4zCf4D+bqHdKHSgj3iZTRINQ+rqMYatCi0BLJUOJY+C3LOI/QHQn2E7daPQgT7i3YvCGHhwrlD6rHvr5p7KkQnEUuWusyi/MQr/AfozbKduFDrQR7xrOWimbnFfQ0tbLUcxqIoDauZUKPbQ8h8A/Rm2UzcKHegjXub7R5o2EnQh2QtW+n8qdK3NWtKRUf7gUPgZtlM3Ch3oI961HCm0ZDsOvboLoFYDKE+FEWrrqYhSebMx6B+gP8N26kahA33Eu51uY0YrLUPFvaSw1f2aMCnM2kvSYn2EPzgUfobtzI1CB/qIl8bKglgFF8b680ZWwaitWo3RRrVSWngzZuYfoD+dQnOn0IE+4t0aWV5dRUwVuORVoWdY7bMIrZZjv2DpQ2J6D/R32M7cKXSgj3hXoYm0a20QW1uHwi4MxklAau6JF+6Ib+bM/AP0p1No7hQ60Ee821I4cbUWUaGFMIFooV3GAjrRTDWRhvFoqds/QH86heZOoQN9xLtJYMnG6jYYcm4LaJEAO5EEaWE9xVLCV7cc8SJsZ24UOs9HvFuBFWQ10WEBXOMACmnvdNMEzDnFFGcb+qiFjjdhO3Oj0IE+4uVOtzqUxGA/7/7vnu8SMpQ0KVLhoO3Ne5V/gP5uod0odKCPeOerlNxqwAANowG13EAnM+xOA3uJNh89wPoH6O8W2o1CB/qId09kpXauE1dx3ls3JTGYYgZerQjPHKjLoyhHvAnbmRuFDvQRr4CuM7CIFLCfYbpGYQO9t33z0KApMv9Bhf4K2/3ns3einej/d00074nQShmE9w4sqRm0xgqlxIRiDVH/gOivtN367N0qdKKPeHcsRLaYIwH10YDKtgqtd5iKheo6MKb+KG4XL+J267N3r9CJPuJdG2086lw1Oo99c4eqYLMKpGlxdSOUZ/yDNvorb7c+ezcLnegjXrrfYkJNALlEIN7vZDkP6C1rmjMOKX9wF/0VuFufvbuFTvQR7ybqzlpm7gjMQYBWDw2l5gA1UoxJWPp4M97uH6K/7ML12btf6EQf8S7QUVLD/U6FqdlqpuvOkOYGMiKNUGlQe0/0Z+RuffZuGDrRR7zroxtZU2YoPSlQag1Kow5pNGyp5MiPZur+Q/SXYbg+e3cMnegj3u7C4j6HQK5zj2zUsZ8WIjRMva0SXfXRcrd/iP5yDNdn75ahE33Eu9Rdb61ZIsgJxyKaNtGrmY7JmC1UlvgodZf+79Td+ujdMnSgj3gX6mBJVlOB1H5m3JmtM2FNgIm1xzYQ56Ogf7qI3cUQ3TJ0oo9491o2WFLbUwxyyEBxLqKbzsV2TVx59R7lUdORLnJ3i2i3DJ3oI14+ly15xJmgz7ZqtBpBEdZtGSpmLB3tzSj/f4j+bqOjW4ZO9BEvrzpq/s9W5FWUgRa/YMNwddWh61SWkP+gRn8l7xbRbhk60Ue8ewFe6mw5LaJXNQZax0CwNgSMmFqrmMOrwY3pKnoX3TJ0oo94N+hujDys7KGNsQDVVkFxNdNjDGm1oj2brZuuonfRLUMn+oiXXUfrHIdC70RAROtkSCHBWK2IYhilzz/oo7+jd9EtQyf6iHfjojE2pI6ArKvryCODpqYQsGBFbCyvYh3pKnoX3TJ0oo9494QlSUAOAQS3ZUgpro56NBhFlixt5vhoTke6it5Ftwyd6CPeWYY8pbPsVckzAhWMoEUIsNWpOUUcRO+J/vYMo3uGTvQR756waAgYRfbomVWjWSIYDoY5Fk2NkEZ/X6N/id4l9wyd6CPeEV0qzVgIMo8K1LiDmQ0IFKpqYZb03gX/JXqX3DN0oo94dx/dLNRoCiW0veptdqiZKqRmfVXsKUX+gOhvzzC5Z+hEH/Eu8J+wclODoSpAWdLqozWB6Iwj82y9P4pH4030Lrll6EAf8QrogbVTtNU8rw5jbxJaQKN1iNWKtpLNSnwO9C/Ru+SWoRN9xLugkjUljQyyl3CS5QG1rzY6ZdN1VGxcXg1UwqvoXXLL0Ik+4l3T0UehHgOkulevRMmgc7Gd4pTUa9PxF0T/0ka7ZehEH/Eu8N8N5+gBRqIIpGmvTNb1XZ/cSKKlqe+J/o7eJbcMnegj3r0yVC1EsUO2vTM5hQKGnKBOyaNPTIKPTHC8it4ltwyd6CPeTesgrVyVILcxgKTvbZwBYZXm3JPN2cMf1Ojv6F1yy9CJPuKdwcJhGyoRwgyr16iGoLQ6asaMiQRTn48sQ7yK3qFbhk70Ee+CSiPOmWOFPFsDymmv57QJmEkxl9GG/UGN/o7eoVuGTvQR7/rohXOoq9ewGnGdDGmsFloriKXIYbRI9gd3Hd/RO3TL0Ik+4p3DUqTnyRFSKauP5h6gBFpsrwZaKu3j4R90Hd+eIbpn6EQf8W4euiVB6goadvSuSFk1mgzSCNFkhPYXDssv0Tt0z9CJPuJdHx05Ya8RWpO0Z4RNsLZfZjEVtKgS/uD27pfoHbpn6EQf8c4F15SLmEDLXBbRYVXrUSso68A6U5jt0YwwvIreoXuGTvQRL8OkcxYKe66B6CLaBpQ9UqkVHDax1v4qTEo30Tt0y9CBPuLdbIMejCdGiFPmHnDQoI4QoFKTniLV+mrqHV1F79AtQyf6iHdXHatNxhYQRPflXTaEknKCHJqUMBIhPWo66Cp6h24ZOtFHvGs6yKZmImi2V7/FyqtGxwE5tZBHLjPiH9To7zaa3DJ0oo94FyblHnHSajgmNiBjgTJwr2OZxHn2MWJ9T/R39I7cMnSij3g3a7dRxIgd0HhbhrWBjhigY+7Noo7AjyYq0VX0jtwydKKPeHd5V4fMPATY5qrRqwOB2stqPWKuNeWRuj2yDOkqekduGTrRR7ys0SVLstVHl7ln7fYANWeBRjMjaRIOf3Ay/I7ekVuGTvQR76beRQkZZwFttE6GrU4o2gxGaNxDqMFeWYZ0Fb0jtwyd6CPe3d5xLIZl/PdRVmoRqhWC0bu0gLG2+SjWQVfRO3LL0Ik+4l2N7rnREIKCee7Af119dO4wZtLIYVqLj1Yo01X0jtwzdKKPeFmjSXRVaZg98eo6JkPJuL5UsqxNtbT3J8NfonfknqETfcS7Gp0Tzb4HNxLS6jrijv7XDhIUp4rSOiK+J/rbMyT3DJ3oI146LHs1hQwoQvk/6zlV2o5HD2mtapnxD4j+9gzZPUMn+ohXRBPXVGjG/bhwj1SqYTssDRbmIYVYJPKjkyHfRO/YLUMH+oh3sY4gJUzMi+A2gEJBqLYb6tillTFHao+m3vFV9I7dMnSij3gXJp116CSFmbDuZYYMFgJDmhFxdEnNHg3456voHbtl6EQf8e6qI45KuWbgljpQawy1tQAtI5UiEkd/ZBnyVfSO3TJ0oo949252imFXhNGJ9zOWDCZVIAVJY6qsXuTRtA6+it6xW4ZO9BEvn7AUrd065KirRueSQZsJ2PquM0/m9Og6mq+id+yWoRN9xLsZYRaTzL7H+u+VFXsIjf5nopK2QrP3EO090d/RO3bL0Ik+4l2NTtimlA4FhXeYdELFNmBQ0rJ+owZu74n+jt6xW4ZO9BHvbu84rxqdBpDuWEcYDLo3Ksc0CK1LHfUPuo7v6B27ZehEH/Fu/oyxYmsEM9UC1ESg5hghcUGudRaWR2vu+Sp6J24ZOtFHvCJ6aktljLG65yCr60gINbUEIZhELJZnfBSP5qvonbhn6EQf8S7WoSEXZYNEua0arR20U4DIlWIOJPrqCQtfRe/EPUMn+oiX06MLDk4VJi2saWTZ6yoqFMk5deylaHhP9LdnKO4ZOtFHvHs4O5FyJQS2uLoOjgm0zgRRW9CWR6ivnoLzVfRO3DN0oo94R3SstGoxQ9CegIru3W9IEHKLbKVPlkddh9xE78QtQwf6iHdNh3TWKes4WKkDhVCgEhO0JGW0mYleBZXkKnonbhk60Ue8W1mRZ8c9raPTqtNEu43OKQFiJiwSaw+PDBa5it6JW4ZO9BEvl7DImCVUsLZH7Y7MYGVhvVTF9SeXWh/NCJOr6J24ZehEH/GO6JY5TxPIcZZdo/cLFo2gKWEdbf1nPrqOlqvonbhl6EQf8W495xxSOMRVmS0CSWvrYLiD0inWEUhqHI9McLmK3mW3DJ3oI94F/itFttYhSVs1OvTVf1CrkAslrYRKWt4T/R29y24ZOtFHvJttgKb4Y6vIz+q3rFAxGOg6FM7OaGJ/0Ed/R++yW4ZO9BHvYh1lBB6K0KtOIAwNaogFZpelCwatj4JKchW9y24ZOtFHvLuPzhtgUxArq+uoBaEoIawGmrnpKBIeWYZyFb3Lbhk60Ue8IjoispS5EG7bYUmrhTYhhZzxp3i32P+A6G/PMLtn6EQf8W569CrIsfQBqzorUF7l2XDmVaNHLiNxb+19H/1L9C67Z+hEH/GuRoc6qecCXYj27V1YZ8Q5oK8zYuy12kiPondyFb3L7hk60Ue8u+sgLKQVgczyqtHNwBQJemwzJ+pT5P199C/Ru+yeoRN9xMvoXek11QEpyt6UFfZcgxigULI9bKm3/CjXkW+id9ktQwf6iHcvWCzhZI6QC06guDqPKtZh9a+sqRQt4ZHBkq+id+qWoRN9xDvLkARj4AKYVvP803noYIFZYh9ZQ9PyaI5jvoreqVuGTvQRL6d1jIxVEtRcI6yemmGdBiO0EIfFoUbj0ajdfBW9U7cMnegjXsajMZq0CdY1AKWRoPS2GupuoyjnWOOjwH++it6pW4ZO9BEvuw42UzSYcQ+h6cVAm07IEUPpFGYNj5aC56vonbpl6EQf8a5Gq9VuUyFlXifDUleNnmZQKTYy1lnxkcGSr6J36pahE33Euz4ajaKmAlpWeSZZHbXNLhDM0ohZbeijWbv5Knqnbhk60Ue8IzpObJQ6TC0EZD2DjdQAS2AxHH3oH3Qd39E7dcvQiT7i3axd5mwxr8qcbIdJ254Wtg6K63iofZ3L0ng1rSNfRe/ULUMn+ohXRAdqxIMipBH2zorKC+YpkGsSsojY+A/66G/PUN0zdKKPeLlwVnjwKsrKowItvkH3enBOGZVIrPdH89DzVfTO3DN0oo9494QlljHqZOhp7q6jVyilVhDEPIkKhv5oKXi+it6Ze4ZO9BHv5qFb6bo6Z+BuApQX0bWaQeGauY9WF+7vif72DM09Qyf6iHcLZ2VV6RkEBulPHx3BgjDoDAmbjP7MM9Sb6J25ZehAH/EuS9pxWhwDrNGeP9MZKiUFnDJb1RCoPzoY6lX0ztwydKKPeBcmrSJskqFb7ntR1p6olFeJtszYR8Wsj9povYremVuGTvQR716Cd4olWYeqez1niBNUcgRk67XlIPHVtA69it6ZW4ZO9BEv32SFSiEHKDHtiUojQ52EgKFynbO0FP+gRn9H78wtQyf6iHeWYQ/DalEoxfZ1NEaova3+o4s1JNQij0xwvYremVuGTvQR7/poyl0Td5g/KyvU9jJD+bmYHr1RlvBqjqNeRe/MLUMn+oh3XUfXwRkRTH6uo5FX19Em1DBHzUFF+ZFlqDfRuxjcMnSij3g3a1dbWW1HgDjmIlrYwOqIIGMEmkEb2h90HZ/RuxjcMnSij3i5KIsX0WlP6yAFmsxQcijAWCoOQpT4aP6M3kTvYnDL0Ik+4t1EJRIi2bPu2HSHSQ20Y4Y5Oca+DorJ/qCP/vQMY3DP0Ik+4l2YNNUck0QIHG2dDFXBAgqgtToW7BPbe6K/o3cxuGfoRB/xrkZLxsAVgVn6aj1iWIfChlB6zimo9UmPHmXpTfQuBvcMnegj3kXvqHA2rhDaDpPWOqAk2lh35pnCrPPRjDC9id7F4J6hE33EK6K59Gp7FGluq3tex8MAxcqEaTPHkvI0fuQZ2kX0Lga3DB3oI15G71KLec+66+En1sFgxgxJ94usOOPERzPC7CZ6F4Nbhk70ES8v76YmXE3HGDq2CT6h1GnAOcuQkTuWR3l/u4nexeCWoRN9xLumow+pe9Ydkuqq0euIuEq0gM6q3IgT1keWod1E7xbSTrQT/V/xLtbRRQKnCckaroPhbqPnz5p74j0K3SQ/sgztJnq3/nGinej/indLWEhCbMkAZyagggI1FF2Aj4JtclN5FI+2m+hdjG4ZOtFHvJttELjFshP+GMp/5qGXERVC7zmViZ3iH5wMP6N3Mbpl6EQf8W62QR2oOibkpLhD0QhVdW+C60F7k4np/eXdL9G76JahE33Eu8B/zbVhNpiUZNXo0sDGrKujDthCT9QV3xP9Hb2Lbhk60Ue8m7Ubpg6rq0bLfpTVYgfLpYK2qLWOHkZ5NOHfrqJ30S1DJ/qIlzsrxObQArnuProqL6IHQ8HZZA/81/YHRH97htE9Qyf6iHddh2C0bB2IxfaEf4KapMIebECDBg98T/Qv0bvonqETfcS7oNI0bDNmUKq0+uhoYPtLzrlFKdUsP5qoZFfRu+ieoRN9xDuHhSeVlAuEvJeCz77Ybj1CI22VrZuUR09Y7Cp6l9wzdKKPeOeCz7Bn/E+gEAaQZoPKQSHUhknr+ne8cVhyuIneJbcMHegj3lmGYyCWESCH1FaJRgPFkIBk9dYoFIXeNB3/C/Qv0bvklqETfcQ7ooNY2wvfONPi2JDBAq+Gui2macZUHr3J+ofo7zY6uWXoRB/xzgSPmAZagW4Ydo1uUIIJxNS60px9hDdt9D9E/9JGu2XoRB/xLh5drfcxVmXuJECYEEx3V926zThtcnhjGf5D9Hf0Lrll6EQf8c4yHFSIqUAMezLpOg1CWc0zYF6sW89SjN8T/R29S24ZOtFHvLMMpSWUkCE2jbuPFihCDeJoWhEHCv9B1/EdvUtuGTrRR7ybERbzCIwEOY3da5QCqmWP3rVIo1tvf9F1fEfvkluGTvQR7yxDKY1KQ0Dpi+hcEXSujnrE0mLlRBTKe6K/o3fJLUMn+oh3k0lzwNpFYYGdgAZHqJa3CT6ojhpHSW9iHf8Q/R29Q7cMnegj3tXoWka0veZ+ys/JsIHpQAhBc6hhpjz/4D762zNE9wyd6CPenQxnzTyiQG8pAEXZsQ4WCL0OHdpjwzcPZ/+X6F+id+ieoRN9xDuHRXIs3BLE3DMQaoaFMq2OOo2ec+H8aKLSP0R/e4bonqETfcRLhyViKUkhxdVMk67+o5Q2QXrgrNYlhve5jl+id+ieoRN9xLsaPSXXHgSajH0fbQMscoPeR7DBMgs9uo+ON9E7dMvQgT7iXVCp08g0J+S+L++00joYcgQTqmWVaZXxZqLS/wL9S/QO3TJ0oo949yYrLHBbU2DjRbRYA0s9gkrMs3eV/hdE/9JGu2XoRB/xLu+/WotW9rToYWE1HZLBQu7ALdhM0WiMN3Mc/yH6lzbaLUMn+oh3BkvMVsMsINgbUJIApetYp0MdvcxUuD0yweNV9A7dMnSij3hZo3MlGxWQYgGaq1Brx773v5WamXTkP+g6vqN35JahE33EyzDpCBjbhLH6jP0Uqy2iV8meI8Y4MKQSH1mG8Sp6R24ZOtFHvCK65jFiiwlC3dfReTIYtwiEnJV5sLY/qNHf0Ttyy9CJPuJdjV5/rzOqgfQ9hGZUXWdEJuAyWhw2pcQ3a4X+Ifo7ekduGTrRR7ys0bKnG6zKTHsyaUGGYinCCCPmURJH/oOT4Xf0jtwydKKPeGcZ5tSmJIQ2awJKPUApUlYzndZviSraH3Qd354huWfoRB/xMkyKhJgRarNFNIZVo2dr0LXFdWBMxaw/J/qX6B25Z+hEH/Fu4awZRtYMOMbqoytnKGO1Hqt0544JZ3w1USleRe/IPUMn+oh399EJOWQUiFIaUMwBag66lxsmLVOojfcnw1+id+SeoRN9xLsavZCe6xAI0+IiuvQGZq1DyTxIJlLKj54ZppvoHbll6EAf8a6NDuv0N1OHJlyAxt5yX6OtYl0b50C5p0cvWNJV9I7dMnSij3g3ajeVfaHBoGWv5yQcqzrv0XecZ6I0jeVRUCldRe/YLUMn+oh3TccgzJEK5MwRaPENxQZDndYKxUKt6nuiv9todsvQiT7iJdGCpVgC3S4Lzb7OhGmHSWfpbL0MpUcHw3QVvWO3DJ3oI94RXbQlixPCT9dRMUHNfYJRLzqYWfXRm6x0Fb1jtwyd6CPeXd4tahfMDBwkAOWsUNLUn633ZQpLqI9egqer6B27ZehEH/FyjmMuUXaOY8gA4shQqnWoZeI6J+bc5qOX4OkqesduGTrRR7yLdajVRKlBCmM/ylJbHbUIZBppWp2ztj8g+jt6x24ZOtFHvCKaMmrdWX+r3PeaewMLhYBKHcPmYv0vbu++o3fslqETfcS7+TOcS5+tLoTzqtE0yva/x97CkmzULDLje6K/PUN2z9CJPuJd19E6lhQVaDfTNDqD5oV150nEjeKzwH+6it6Je4ZO9BHvPEMMWGsX6HtdFo24J3XkCbH3mHrOEcOjnRXpKnon7hk60Ue8G0DTePQYB8xJezIprz6aKcGkzNPGiJgfPZxNV9E7cc/QiT7i3e1dtBAzRsg1r+557hypjAlYisbGXUd85ILjTfRO3DJ0oI94d9UReWCQBDb2WqFVmaHGlKGNQc0qT8FHeX+8it6JW4ZO9BHvTPCJphkL5LiHRwvv0TMlg+V1MEzc5hiPwqR4Fb0Ttwyd6CPezTagmXtmhliqAHXNUEIj2BuUQ2iz0avoHV5F78QtQyf6iHcHQ9xDomX1GrMjUMIA1Vhhtdaagw6u8dFsA7yK3olbhk70Ee9qdJ7YbfcaMzFQTAEK1QrFwpRFeW786PIOr6J34pahE33Eu5Mh9VB6DDBmWUT3EqH+jN5FbQP7aFoezTbAq+iduGXoRB/xruuwFFkCQ9dpq+vQCSUGhZL3bR6GmdMf9NHf0bvslqETfcS7h7NdVyWmDiWNdTKkjGCb6Nlwag+Sa3gU+Mer6F12y9CJPuLd1LvYEq8OA1oa+wG4xf3MMEKcMgpqp5QfLZzFq+hddsvQiT7iHdEtUuW9Qjkk/c+ae4uL6O0YTkWK2P6g6/j2DLN7hk70Ee82ZTUcFve4DrS9s2I2MBoZJnMrGopleTTHEa+id9k9Qyf6iHfPDC1wk5Kg277rENVVo2sCrb3NGoQbPwqT4lX0Lrtn6EQf8XIAzTobtjyhSVg12loBTTmABWwZKdUWHs0Iw6voXXbP0Ik+4uXUux6VaoZa6gDqHEAxLsCpz9oDopVHSSW6id5ltwwd6CNeTuuQlFszwGJlHQwHQpmpQel9BrUZe3x01UFX0bvslqETfcQ7omMl7m33G0irjR5hX94ZdFWJAS3yXxD9SxvtlqETfcS7WAcnKjQiCMe9hCVk0D15t2OYbJTDqO+bjl+id+qWoRN9xLvr6NV0dCsII22iZ0rrTKgFBsqwucf8t0ezDegqeqduGTrRR7y76hhcsHKFECIDZe6gUgQCsUjTWDo9uo6mq+idumXoRB/xiujZNdigBGWs4yGtQyLYaAm4Bg69mOCrV4Z0Fb1Ttwyd6CPeWYalhUmskHpRoJEEiqwzYlwFmkNuouPRdTRdRe/ULUMn+oh382f2YDmKAnHojkdng9ryOihWoymWNc9Hsw3oKnqnbhk60Ue8OxliHSGvrgNzWET/vF4hDoA4S1gHxVXDH5ngdBW9U7cMnegj3t3exaAyeG/G6gLEra6T4agw2Gyk2o3SoycsdBW9U/cMnegj3gWVZphmeYBgi0BNOugIEfJISFjbxPxoHjpdRe/UPUMn+oh3dx05lVi5QJO5HRYbi2gKELX2SFhqpEeTSekqeqfuGTrRR7wiOgRiilRhiiyiWyWoSqtac+hSTGqdjwbQ0FX0ztwzdKKPeNd18OxZo8AoO/CfV/9RQlzHwx6FErWS6FEfzTfRO3PL0IE+4t0YR9TQct/j0GMBIsrriKhhAZ1rwIA84qOVFXwVvTO3DJ3oI97NNtBCRVUhjlWYqQ4BTavpkDBDlLLotkcvwfkqemduGTrRR7yLdcyWUugNuKdVo2W10VZyg2plrp66JC5/QPQvbbRbhk70Ee+WsJRsvH7OMMOe4yjJwLoYLJgDRpux6aMZYXwVvTO3DJ3oI97VaJYU9wplojR29G7uDfcMfRSSHiNRfxTr4Kvonbll6EQf8Ypo48QplwiYLQO1LFBjnkChx9LHCPlVUImvonfmlqETfcQ7E9yahRwjFNpLWHSsFlqSQM8N23ZZsj66juar6J25ZehEH/GKaIm5JaxtFeW9QrkLgrVcoI2d9685WPsDor+jd+aWoRN9xDuDBVmaNVwnw7i6DswJbG6sUyAcXFsMj56w8E30LgW3DJ3oI96dDHVvM+wTBm6HZZpB6a1Cs2z7nFhSefQUnG+idym4Z+hEH/Hu9q4yxbr3CuV9HsRewBQjtJRSGdnSaqifE/0dvVs/MSfaif6veOcZyox9LI6l72WGJRisij1Ao07FXGdP7+86vqN3Kbhn6EQf8W4eei4VkxHI2PHooatGh4CgqceRkeJs7z3D7+jd6uadaCf6v+Ll1Du0vMfshmFjz3FkKNUUkuji2aRjfHTXIRfRuxTcMnSgj3jXdHRjGiVDyJn3DV4G7VMgsnbWFMfkRxOV5CZ6l4Jbhk70Ee8MlpartcBgKGm/ydojSmlhnQvNntPqYx+lo+UmepeCW4ZO9BHvpnXoaKyr6eg8VxtdewVrhQB7RS7ZxOTRmyy5id6l4JahE33Eu8s7SVppMnTJP2HSAJVzX0fEmTIWLMSPpt7JTfQuBbcMnegj3nUdKYlg68B7Mhh1HlBtdEjYB1JH7PHRVYfcRO9SdMvQiT7iXY0Os/WJfVXmsROlHKHwDvy3FBFTnePVRCW5id6l6JahE33Eyxpdk6a5D4V7HrpmhopWIJPFaE0mxz/oOj6jdym6ZehEH/FuRliX1qUb1Bh/ZoQNMJsDZuEoUbul+WgyqdxE79ZfFE60E/1f8a5G90J9v8Ji3dM6huZVo0eDnBRVWs4RHwWV5Cp6F90ydKKPeEd0TvuyIwAnq3sLSwErq//ocYYgFnOqf0D0t2cY3TN0oo94O64jx14rMG7PMNa2ToZlAR6xRJ2pWnjvGf4SvYvuGTrRR7ybehdIkcME5p9lhiZgZAwydLSyoNZXT8HlKnoX3TN0oo94F/gvoZLKAK37ZChl9dFxCAwhwzF1BH00UkmuonfRPUMn+oiXU+9SHSYVpgUFUjVQ0wExFJTOvaX+6D4630TvoluGDvQR71ZWIGIUDhBYtvW9Z4RZFsi4R4SNYfZqtkG+it4ltwyd6CPeXUdntpkRQXrH1Ua3DCUYAS6sZW9es/y+RP8SvUtuGTrRR7yr0VW0hbmvo1WAUg+gA/Oq0YUDcs4pP7rqyFfRu+SWoRN9xLuDYUDtKdJ2vcM6GE6Bwuu7SrlNFOtz4Huiv6N3yS1DJ/qId9fRA1uNY0JrPwfDuOc4pgQlFizKYZ0U/6Dr+I7eJbcMnegj3kXvlAhnmsBpMlDJEcr6qx6G5FBGbKv1+IOu4zt6l9wydKKPeDfHMSeSvDgmDHX10ZTBVtGGWAVrlKyMj97N5qvoXXLL0Ik+4mUfbVUTNehhdx2EFepMCLXkvgeElfFqzX2+it4ltwyd6CPe3d7NbDN2g9yzAFkPYJoLzBw5dU6B8ZFlmK+id8ktQyf6iHer3/IoRUIE4z2etEgFtaiQU1NNoqj0KPCfr6J3yT1DJ/qId7N2O6XRC0Ku+x2LBll9tDTI1rhimST1/e3dL9E7dM/QiT7i3YywEUu0UaCPuJ8ZRoFigSGW0BVz6vZqKXi+it6he4ZO9BHvxnU0KW1agBEjLaJzgnVSzDBrxTl7EPmDk+Ev0Tt0z9CJPuLd7R1xF+kdqNk6Gca9hUWVoUkWw7QqNT06GepN9A7dMnSgj3i5nlMN5Wd58joO0gwKNVABqRZtcqzU3gP9S/QO3TJ0oo94ZxmOnOvYWbs0594J3hfROYLkthrr0Xk1I++J/qWNdsvQiT7i5ahdKzJGA8zdVtOhc882iFArxbG0SvVRPFqvonfolqETfcS7MOmoqxSHBMVa3qvfEOqoHYLkin2k3ugPiP6O3qFbhk70Ee/ezQ7eZ78CeedISRHBZhNocaQylNN4NdtAr6J36JahE33Eu5OhlVAlBNDKASiE1UcniuuMiCJ5FenR/+Bk+B29Q7cMnegj3p0MLVVsc9XouKN322CptTWQUaahFOqvZoTpVfSO3DJ0oo94F1Sq0kRiWX207LuOyLCXWIAq9sV075QfWYZ6Fb0jtwyd6CPenQylxb7XrhjFVaN7b1B6WmxbsNp7Zhx/UKO/o3fklqETfcS76F3hxfPqntNIq4/GGDbbA1LSlDqmGvnRRCW9it6Re4ZO9BHvYh08tIaZITCF/2zKWm10BQ4lSCU1evUoS6+id+SeoRN9xLuJSrVb60nBEnagWBoo13VQXKD3WGZp8ujhrF5F78g9Qyf6iFdEU5c8RzSoP0SXdSgsmDKQNI6Vh8lf1Ohvz5DcM3Sij3h31yExmkmDVBIC1dVwVBwMLecwiUst9Ihou4nekVuGDvQR7646aE5c/6wuoxDQzLbHoSsktJp5ysD+6CW4XUXvyC1DJ/qIdy9YpljKc4KUtlcoF4XK3YClJu2liORH0Tu7it6RW4ZO9BHv2ugqhh0LCOPYM8LafsEyILFgCiV1rX9A9HcbzW4ZOtFHvIt1NKadGd05jlWjJ+Oq0Rqgh5k5zTwLPnoJblfRO3bL0Ik+4uXqt5DG0AI69pusdR6EQjTAWqaWOg1+9YTFrqJ37JahE33Eu6ASpSHYB6wzYdyLsirUWubqo3FgyGUfE98T/R29Y7cMnegj3k0mldHLvuawgA0otgqWpINZZBYOKvjIBLer6B27ZehEH/GOaGJRqqvXmFmBwiCoo3QgnjlGm9bboycsdhW9Y7cMnegj3s5DTxS07ll3uMOkE4qgrq6ja8tDO8ofnAy/o3fslqETfcS7h7OZacSQIYc8FtFp9R8sEzTqnBpotL+o0d+eIbtn6EQf8a7r4DhnzwbJmiyie4JaIkOzLqUMjLG8N8F/id6xe4ZO9BHv5jiuriK2UlYLTfspuPDqP7TDrMFqmTL01Qplu4resXuGTvQR7wL/wcrgpBCp7aAS7cD/TJA55GDcJqX3nuEv0Ttxz9CJPuLlzopexfrPkA6GRfU6I6JmEMzSdIQYMDwhWsNN9E7cMnSgj3hnsBRLs9QJhFKBOO509DoYxpox58wYH63n/F+gf4neiVuGTvQR75qO2khxu4UcVy/dBEGtDZijVLXSo5Q382f+Ifq7jRa3DJ3oI941HXEKUw6AoaW9+i3tyaSrl7YyY6K+avWbWMc/RP/SRrtl6EQf8e6VYWpx1iAQyMaq0alA1ZKgZK4LJw7yF0R/R+/ELUMn+oh3fXSm0iWug2EIGWhuonsuMGocwg1HezT17h+iv6N34pahE33Ey6sOzCFShZbmrtEcwWKhPepA257kEccfEP0dvRO3DJ3oI94ZLHGutmNkiLqnddi+65ghQo4aZtDUury/vPsleiduGTrRR7wLKsXJ1lLd06MRCLPtXbMI2tmk91qU/+D27jt6J24ZOtFHvHtmOLSMjHXV6G2wTEGwMhbbVAqiDIz2xgT/h+jv6F12y9CJPuJd11FbGEINkm2ORyhQSkxQRsW+Wg6R+uYJyz9Ef3uG2T1DJ/qIdw5LDlqtrMpsvJ+CW4fSBkFSTrzqdJf6Zpnh/xL9S/Quu2foRB/x7il454ZSMqCa7sB/2BP+OyBLrml9Lfb+PvqX6F12z9CJPuJdHz0bMUaF1EZc3TNFMOKy2K7cSpgW05tnhv8Q/e0ZZvcMnegj3g0JS/uhYQkQaviZtWtQTNd3g9cxcVac8dFdR7yJ3mW3DB3oI16urChEYTUdPey0khpBzXH9UmufOvrg8aiNjlfRu+yWoRN9xDuiKcXaJgPvmejU9/4V6RNiKlIjTUvyqI2OV9G77JahE33Eu2WG3DVVQlidx1g1esFc6gyAXTWNyUXwfdPxS/Quu2XoRB/x8k2WqmXtUEpPQKkRWAoVMmllKthSeHQwjFfRu+yWoRN9xLuuYyauqa42Q/IEmkH2S/AGGGKgmpnHo+nR/xD9Hb1Ttwyd6CPeEW29jpAZpkgDGruPjqkCFR2BI4fR3ywz/Ifo7+idumXoRB/xLkw6S0k0IsyQV9cRcfUfYgZiLUUkWuX7D7qO7+idumXoRB/x7gmL0SgWEvyMvqMe13etRbAcQw5BJMibiUr/EP0dvVO3DJ3oI97NCKu1xykRGHWfDG0/Bd/z0KUMFhotyR/U6O/onbpl6EQf8XL1Wwxp7jajs+156H2dDMc6I3LP2GIknI8C//EqeqfuGTrRR7wiuo8UOWOAOHaYtCUGE1mFevHMVtCGvZlM+r9E/xK9U/cMnegj3nUdyoNiJ7AxVh89xiKaV+vRtOZp0Yrxo3h0vIreqXuGTvQR73a/BZU8EkEuWtfJMDWoVhV6imGMODPJoycs8Sp6p+4ZOtFHvHPBS9z5ugQSe9xEB9CSGTD3tI6FHFJ51HWkm+idumXoQB/xCugiIcxZAxCmn4Nh2dfRDDrT6Jh6QHvUdKSr6J25ZehEH/HuBYvmHkuk1Tf31UZjzFBSHRBzC4ih0tT3JfqX6J25ZehEH/FuwH+WljHKjvrvdytxW4YNIcSiOpU5Pxrw/w/R3220uWXoRB/x7qpjTl5QTxg1Laxtu4VWyjoYssxCuZb0KNaRrqJ35pahE33EO4MlMoUSI/Q4ZDfTE8qCeJ0O29A4QwrW3hP9Hb0ztwyd6CPeTVSa2kTWodC6KBBpgVrKYjtFSX30NF9dR6er6J25ZehEH/HOMqyFTVaN5s4ItM+IJSmB9timlpzroxXK/xD9Hb0ztwyd6CPeRe/Wn26GNkCN9kSlUqFSjdAaoklKlukPTobf0Ttzy9CJPuLd7V1roa4vi2hdXUfh3Uc3gmyGhTWMUR+FSdNV9M7cMnSij3g3raO0YgH3CMfWgToT2LS2fsltYk6z2aMwabqK3pl7hk70Ee/uOqTFGMfqoxuHdTI0AaXVVo8SCpc9cDc9CpOmm+gdBvcMnegj3gWVOo39jAWo9r5vOAw0lQgYGbshUcP0nuhPzxCDe4ZO9BHvPMPBbXUeBrNOAzLKUAsjyDoeaiLLJu/vo7+jdxjcM3Sij3g3PRpJOLFAwbROhgMTaBwJiqRhLfUxFN8QjRfROwxuGTrQR7x7Ca49jmG8Z92t0yFlBotIUKjWVIPSzG92gv8v0N/ROwxuGTrRR7yb1lGwlz4mZG1jm+DrYFgnwhwZreg0DY9iHXgTvcPglqETfcQ7y7Agjd4JJu4aXVKF2mW10YbY20jTxqMwKd5E7zC4ZehEH/FymeHqNALTOglqAVoVGXQ2hdjFaKGNsz2aEYY30TsMbhk60Ue8e5O1Dn/NtAGHvfpNcwKbHKGbDMm1cBmPrjrwJnqHwS1DJ/qId0SvriKsZgOiWgfK0qHEySBt9hgarVb6D06Gn9E7DG4ZOtFHvHtmmDRnwwokdS9hiRNMQoNIorzqNw16ZILjTfQOo1uGTvQR72r0mCk3SjBoL8oSiVAIE/ScW6il5SF/cNfxGb3D6JahE33EOxM8ZuaABsx9nwznqtEjZWh7c0XiOVEexaPxJnqH0S1DJ/qIV0S31XG0OQIgMgEx63442yBhqlh7sMSPtrDgTfQOo3uGTvQRbycqjTEsgKjaIrpksIkNWIJK5d4Sva/Rv0TvonuGTvQR77aw6GQtKFDDz4ww7lCHDsBcpGMZyfL7WMcv0bvonqETfcQ7h6WXiSlNmHFP2A3bMyzMEGPro5tqje+7jl+id9E9Qyf6iHfRu7Ga5UAJUgj7KbjsR+FlHQ9niKtgt9bno7sOuoneRbcMHegj3l1H59xaLAgS9jj0HfrXEBLUFChEmh37o1gHXUXvoluGTvQR714ZsmIYCRfCvN8WUgcbQsAjdEsWjeWRZUhX0bvolqETfcS7V4atZKuBYNS6mo7EYbE9AoT1a9nDaeZ4NNuArqJ3yS1DJ/qIdzU6zB6TDOCYB9BICXRnOxJVNSxptleXd3QVvUtuGTrRR7wjWnoUmRVYqKyuI62uQ1VgoVSJSqX4aj0nXUXvkluGTvQR77oOS0N7Y0hpznUynGP10euMyFao5dp6t0ezDegqepfcMnSij3hnsEjvFdd5UPcUdMpRwSwmWO3GyDllriG/J/o7epfcMnSij3hH9BBN0iqMgfsl+CDQVbOhI7cWqcTxasI/XUXvkluGTvQR7wwWLtZD3hP+K60viGDEAmE2bYUj5vAHJ8Pv6F1yy9CJPuLdybDimCIV4mhtz9qtUKtMGLlLb9OCvnqURVfRu+SeoRN9xLtYxyyjizRoY09vbKFDjRUhVSrFOEuo9pzoX6J3yT1DJ/qId300J8m5JYiCeU/4V6h9jwzjzpOstDIezdqlq+hdcs/QiT7iZY0mLYoJLM9do8UW0UF+OurMJZPJozmOdBW9Q/cMnegj3k347630mBC67YezMW62yVYTgrWMuUo1PQqT8k30Dt0ydKCPeHfVYamE0QSqBVtNx6LaYo5QRpysHFOnR3l/voreoVuGTvQR7yxD1Bl39M5IJ9DeOlv2RsNsxuuoGGIpj5oOvoreoVuGTvQR71a/WSlTU4Lxs3B2vwTXBTFoyKFR0zpfzZ/hq+gdumXoRB/xro1e57/cdpj0Z8193C9YpBtI1fVh9czzlcHCV9E7dMvQiT7iZR9dFBsqYA4ZiMN/ds2C6cjUS7Km4z3R39E7dMvQiT7inWWYe2ulI9SqDCSxrpNhVeh99IhZysyPZoTxVfQO3TJ0oo94N61Ds3UtAbBQB9pDaAwZIUectRdK63D4nujv6B26ZehEH/FuolIl69Qa8MQBVIKsPnoyaJIcamtt1EfRO76K3qFbhk70Ea+IjqOk1W/sQ2FdNbrZXivUGYaFGKtJDf1RPJqvonfklqETfcS7++ioOffY9+iZAkSdQKkOmKXOaiWFiI+CSnwVvSP3DJ3oI96dDIlXIY4FBuW95j6uhmOQQqTAQrnFro92VvBV9I7cM3Sij3jXdTRumHIG+dkrpNKhttV1JAlNtBWVVzPC+Cp6R+4ZOtFHvIveJWlDSoBWatnrOVeN1jhhcJTOvVpPf0D0t2dI7hk60Ue8zHUQ45wDNIe0jodlQB1jNSHcS7VR6yiP+mi5id6RW4YO9BHvlhkOTqqtQpw1/XeiUs0BpojkHNimPXqTJVfRO3LL0Ik+4t11dIsUmQmmStu7hQgsG4KlUAv32VeRfk/0L220W4ZO9BEvZ4QlLER1Eb2XsOTcoAriOh3mbrXOrOnRVYdcRe/ILUMn+oh3YdK9iwqbAc9EQB0LGNYJBbnR5DEzPprjKFfRO3LL0Ik+4hXROIwk5ALV4k88WkHNInAVkkQ9WviDPvo7esduGTrRR7yLR6fR6pwIQ0mBjAaYxAlhYqZsdao9muMoV9E7dsvQiT7i3WyDbjRH2QPvigC1/cwwhA4hNbTVeSTmPzgZfkfv2C1DJ/qId0TnWYu0CD3mvvrooutkWBtk00Y022pIHoVJ5Sp6x24ZOtFHvDNYJrEN7tDqnoc+cR0KDfeUg5mFQjUbjx7OylX0jt0ydKKPeEW0Zm5KVQG1J6DCCFpLgdZj4x44N/2Du45vz5DdM3Sij3j3hCWm2ETC3seJq+sIE3a6FGZZ364uNim976N/id6xe4ZO9BEv49Fd896e3PZIA8LYwWJQiLWuJhqr9Pq+6/glesfuGTrRR7zbZjhK1bEfrrDYjkc3KNP2wvvVWHcbVuv7k+Ev0Tt2z9CJPuLluI4c1VaN5pza3s8poEP6XjhbELGsNvvRZNJ8E71jtwwd6CNerhUalEKNgHOvFUo77192WJpqSMlCDvxotkG+it6JW4ZO9BHvSvQeBjZbhhjiajp47HXgrYHgyD/vD3E+aqPzVfRO3DJ0oo94OTy61mxJIIwpi+jdb0hjKGJZZcY586MZYfkqeiduGTrRR7x8k9WmWquQ+kSgxTfUmSakUciSSV3ye6K/o3filqETfcTLePTs1LtCamb73exeoYwMcUqLMnu3V2HSfBW9E7cMnegj3oVJNaaf2QZ52Oo6MkVQIV59tBZZJ8Oe86OJSvkqeiduGTrRR7yr0Sm2WGqE2rDsoFIHVe0ghuuE2KMhPgqT5qvonbhl6EQf8e6ZISfUFgdYjW3V6Llq9C7ZccRYNRGN/ijwn6+id+KWoRN9xDuiRbA2CtCVV9ch2aCEtH4qaUQt0TSHP7iP/o7eiVuGTvQRL5+w1DKoZ2iktIj+/+ydS5KlKa6tRyQzEEKP4fCc/xAuxDmYnWz8fumwW4qs8ty+ohXhX6kEayGthqPiZGgSC0rTEOIPTobfniG7Z+hEH/Eu1hGpxYYFah6L6MIJSksdwgKaGs6G9OgpuFxF78Q9Qyf6iHdEo9CcoUJOZQLVsadHc4YkPaWJI4Uc3hP97RmKe4ZO9BHvch2VqYacoYWwajSJrpNhW11HVRvMNhu976P/iN6Je4ZO9BHvJpMmMu3KwDVXoF4n1L5qdBu19lS7pvYoTKo30Ttxy9CBPuLdu9kQUyWbEOo2wZMwlD2JpnJNSQxLy49iHXoVvRO3DJ3oI941HWQx9hhAyFaJxkagPPYzlhZnnD0ZPrrq0Kvonbhl6EQf8W4yKSUcZAZjdtnX0QQlW4OGmlWwUJmP8v56Fb0Ttwyd6CPexTo4jKq02ui4g0oc4yI6IITeETmGVuKjg6FeRe/ELUMn+ohXRM+WjNoegh72MkPOBjXJhFL6Yn3UXvOjMKleRe/ELUMn+oiX82esNk4Baibck0kZlHD1H5RmYKXOr1ZW6FX0TtwydKKPeNd15DQNSaDyNlhmTFCLKSTraWLUVcF/cDL8jt6pW4ZO9BHvgkpJSwjaYNge5mh7uH+hfTI0ltqwSXkUJtWr6J26ZehEH/GOaCVZxThsg2XV6G5zb2Ex2Pvtg2aq69d7or+jd+qWoRN9xCuiOfc2/i0zbKMBZSWolnWvzBKNgtxfTSbVq+idumfoRB/xjujY29RYIQ6Je8L/gKq0Pony3s25uuxHj7L0Knqn7hk60Ue8c1h41kiUoQetq4/GCCakq2RriK1otvAoTKpX0Tt1z9CJPuLdZNKkvQ/rEFsmoIEKJfMq2a2VKNHarO/vo/+I3ql7hk70Ee8cFpZIWgosrvcAmtzBQmlgFfceFuVsjxbO2k30Tt0ydKCPeLf6bWJosSYw47yn3ilU6rifsRCW1jTOR02HXUXv1C1DJ/qId00HlTpC78BdcM+fiVBGbTCwKqdqY+CjoJJdRe/ULUMn+oh3eX9LLbfYYQbtq+kwg1LiBC1WbFXvIPToTZZdRe/MLUMn+oh3rwypph5TgNDSHh697fA5OiDXxp11yqu1QnYVvTO3DJ3oI94RXQR7Twgd95p7igEq79F3PUjRvTKCHl112FX0ztwydKKPeDeZlLhJrhNaQQVKY0CZPED3e6gacs3p0UQlu4remVuGTvQRLy/vpmTeq1f62CdDzaCyjod1VGEtzOHVdbRdRe/MLUMn+oh3Xcc6EcqkAgWtAHHXdSiUPeF/oYwt9P6LruM7emduGTrRR7yL3u2Rd7zffg9cRLdJYGl9G5gtxTnJ8Addx3f0ztwydKKPeEd0S7GsjgNaq4toGgl0BzysztjnLDLbDxyWb8/Q3DN0oo94F72bZbXRCWGmuk6GBSuUSAFqFKuLdW6vZu3aVfTO3DN0oo94RbRO0X+Lk8lmABImKNoG5NVCZ6rDBr/vo/+I3pl7hk70ES9HKqVCJAgZawbS1XUUTR3yzJWkWIj2aCm43UTvKLhn6EQf8XL3G0ksSrBqdQdaZ0EwGQGslJpHY8qPthlauIjeUXDL0IE+4uWMsDqTGkKomlbnkRtYLBPEUo8loBZ9czD8v0B/R+8ouGXoRB/x7gWL7sMXrhLdLO9pHQ1Wce6QpMzIc6Yo70v0d/SOgluGTvQRL0ftjj6wE6wDIAOliVDS7MCrtS6LdBvxTZj0P0T/0Ua7ZehEH/HOBA+rFItNGKEuohELGMYB2tqeejd7G2/ezf6H6M/oHQW3DJ3oI94dDFM1JkzApU+gVZahSG3AuQRJbWiTN/Ho/xD9Gb2j4JahE33Eu1hHC73lJDC17al31sGoVKAa2qTVTYfygz76M3pHwS1DJ/qId6vfuBayZNB63NOjo0GdhKCpSy2zhIA/IPozekfBLUMn+oh3BotEzqFGwDTjIpoUVAvBZI2UmxiqvCf6M3pHwS1DJ/qIdzW6s2BMDWIcq0ZnUagqq63uPFhEaipvYh3/IfozekfRLUMn+ohXRFcNw4pk0EFhEc0B1FRh4BiNUinKb6ZH/4fob88wumfoRB/x7j5aY6/ZAjDPBjRrAytaoXKL2BixtTfzZ/4v0d/RO4ruGTrRR7zrOlLmEa2s82C2RfSIe7jBfsISZ5p9Fgvv76O/o3cU3TN0oo94F/jHVaOjNkj1f7qOCoYcV8mWZrFryvr+PvqP6F10z9CJPuLl7R1FVuvQY9yzduOO3rUArViaMdcY65sJ/xZvonfRLUMH+oh3JZprCnFWCLjXChkN2Gk7WL0ILoUUfwD0H9G76JahE33Ey3R0owXthHU6HEB9GJRkCYhHXqyP2vKjoFK8it5Ftwyd6CPeNR1tcjfeY/0x7pUVERT7YltLw9Ao5PLmTdZ/iP6jjXbL0Ik+4t0rwz21UUkhlboXVSyYNTcBrEZFpOmQNwtn/0P0d/QuumXoRB/xzmBpqxa3qRC48OqjawYbPIEwqzFlkkdr7v9D9Hf0Dt0ydKKPeEc0ibCN9WP4N39GGHdHHSFGGhFt2syPLMN4Fb1Dtwyd6CPehUkx9RZqBZy9rfNgXR11wgk9DMM8pU77wcnwO3qHbhk60Ue8XDg7a5BQYWr4dx3doSQckEtBasoZyyPLMF5F79AtQyf6iHdbWLh0TDlArNGAIhGYrk8aaqAqIrM/egoer6J36JahE33Ey64DBzYrEI3LfjhboVCldTKMErQxllcPZ+NV9A7dM3Sij3i5hWWv4UwRUpsdqP+bP4MB0qglSw/r2Pgo8B+vonfonqETfcQrohfIUss6D9IORRMuootWBpmZKueWLb2/j/4jeofuGTrRR7x8OMstkDXIgquPljRBLWYIxsiMhoHerLn/D9HfniG6Z+hEH/GK6MF5ZN77wFHWF+oFrCy2x0hh5kgt06OkEt5E79AtQwf6iHfzZ/JAs55BeTXPlHIH7RZhauYRytTZ9DnQf0TvkluGTvQR76beGcYgiaHlvg6G1tMq0RQh54rYbY83eDNq9z9Ef7fRyS1DJ/qId2HSyoR1ROircd6jdgksawAWrDLLHJV+UKO/2+jklqETfcRbEzykUjLgajPWwVAEKlKFmWJCjrmk+SjWgVfRu+SWoRN9xLswaVx/vtojUGUB6mFAnWGvnl0HxaiBQ3901YFX0bvklqETfcQroqWh9JgDdEkJaGz/2xIBlj5qznHM+MhgwavoXXLL0Ik+4t0TFuqtNZ2gKeMiOkcw6RWwVUw0Y63lB0R/R++SW4ZO9BEvlxkGxZJWZU64anQMGaoJQyhzMoaAzI8sQ7yK3iW3DJ3oI94tM9QSZAaEUf/Fk9bx0HpW6KublmC9zFdT7/AqepfcMnSij3jXdVQpRNOgrPZiz9qV9ak1GGWUvk6Llh6tfvsP0d+eYXLP0Ik+4mXXYTM1LUAa0o51RKgFM2QN2FMc9Re3d39E78g9Qyf6iJeB/8i5aYJW6joZxmFgtlqPmSOP9Vul90cPZ/EqekfuGTrRR7y7jw4TxXY8miXvwD+BRhtgsZc0LacaHo3rwKvoHbln6EQf8e5kaHEHoyOMuMd1zDKhmgo07RSb1qGvFs6mm+gduWXoQB/xbuHspFAsyOqb/0XvWEGRChQuaWCSmuhRG52uonfklqETfcS7qw7pEWcegH0vM6xttdGVJ6Rcg62KXVN+9G42XUXvyC1DJ/qId9E75ZjbnCC16SJadnnuFYoaNuEwxqu1QukqekduGTrRR7zrOjSSxFJgZloHw4wZlMr4F71LfWidr2btpqvoHbll6EQf8S5MOtqMLePuo3H10YagkQViToFX11GiPYrepavoHbll6EQf8a7roHUCTDHAKEyrRscOZiXDsDlYwrbGH5ng6Sp6R24ZOtFHvFvPyUZccgKcYfXRJeS94T4Bs4X1X+scf0D0d/Quu2XoRB/xLh7dcyOaA0pre46jKZi2AjWmmlLNtY4f9NHf0bvslqETfcQ7yxC1I5OA1D1/hleh1tpX6xFWqY5zjpIfLcpKV9G77JahE33Euxo9rQWaFTDtR1naGUrGvu+jx5iSk/VH0bt0Fb3L7hk60Ue8G24QUZjFoHPa99GxgioOGHngTLG1gu+J/iN6l90zdKKPeDf1DpOM1DpM24+ylBbRVQhS6CW0vv/wj56wpKvoXXbP0Ik+4t19tCCJ6IRe96as0BsYDgIMC2jjspqPR2HSdBW9y+4ZOtFHvIve1ZyEhaE33GHSPa6jlgTDglTO1QY9IppuonfZLUMH+oh3Yxxr75UCAWc1oDYiVIoDgqEh8QitPYre0VX0Lrtl6EQf8e7yznDmlhOEKAMoD4XC60tqKQmFoOPVwlm6it5ltwyd6CNeXt4p0eo8II+0DoZCDLV1gR4aU+CwwH5kGdJV9I7dMnSij3h3eZdwxBkC1JwDUJEJJS+sqSFlmjXK/AHR39E7dsvQiT7iXeA/9kCT13Ew0SKaRgKVuWo0VxKVnGk8uryjq+gdu2XoRB/xbuFst1KzFZAYaVXmGqFQRhi9TJ6jx9Vnvyf6O3rHbhk60Ue8m22A01LMDDr2EpYaDHTmCUkqlrFwnuPRExa6it6xW4ZO9BHv5s/0NqqUCJF3UKlQgSo0YIrVdSwbs72aqERX0Tt2y9CJPuLl6rdmUfoATXs9J4e2anQMkFGrrGNjTvUHNfo7esduGTrRR7xbz6kWhnSFOvNeCs4BaiwdlPJcnQdpQXtP9LdnyO4ZOtFHvIt1lBBnHQEYc1999H5mqK1Cz7hfiMcg/Gi4AV1F79g9Qyf6iHcnQ8OWQmNALgEoVIISZoaqzai22Xp6f9fxR/SO3TN0oo94dx8d+li/ENbPugJNnGB1BsDZQkqcqYX3Lvgf0Ttxz9CJPuKdCy41x1EiSF0wU5e8ToaFgE1Hk6iDxqOuI99E78QtQwf6iHdtdK4jYxzQdM82iPtgOGYE7EixibWij14Z5qvonbhl6EQf8a5Ehykt7JfgEtbBcE+iKV0maMEolOpgeTRqN19F78QtQyf6iHd5f8yVjRKkvZmTcrR1JqwGRUsrmcyGPRq1m6+id+KWoRN9xLuDYRbrfbUZk3cbvX6ByggQU+bSQ7E2H71gyVfRO3HL0Ik+4l2YlEvIgRrwYN1EJyh7RhhlotokjUw/qNHf0Ttxy9CJPuLdoyyOOgQREpcBtJ/M1pryXjjLI3HvmR/Fo/NV9E7cMnSij3hF9MxVSxwJatC2TfAIyiowG2rNNdbYflCjv6N34pahE33EuzmOWXoJJoBdV6/Bcy8zDA1aURKbPfX2KHqXr6J34pahE33Ey+gdUqq9wgw69u1dgXUgrKCpcJsjN6Mf3N59R+/ULUMn+oh3DotmbYF3zD8J0A54aB475SGpJ168yw/66G/PUN0zdKKPeBdUyoIF4/ox0J61OxbMliVAHzhGUavyakZYvoreqXuGTvQR7+6j05TabIc5ggHNuU6GiAWisLaZW2v8vo/+I3qn7hk60Ue8u70b++VVFZg4FtEj7VHo62Roxrx4KhrGD4j+9gzVPUMn+oh3J8OBytn2fk5ZXcfcSaU9Hl0zj5ZDnMSPPEO+id6pW4YO9BHvrqM52Bi0fgwa0joYZgVDntAStdWMpKj6KO/PV9E7dcvQiT7iXYmWveU+N5gx7zmO1KAwDeCEgWzUjPRo9RtfRe/ULUMn+oiXQaXctYcBs9UBpEZgA1e1JkujlNxTfJT356vonbpl6EQf8S5MWmaufdVombwtQ1KoNTN0RpWIWuL8QdfxHb1Ttwyd6CPeET2TYUSBFvdScOwGKolgVewgWahzeHTVwVfRO3PL0Ik+4h3Ri9syi8A03SuUe4RVlsO+vBtBWxjcH5ngfBW9M7cMnegj3sWjTYglNOhprpOhRYTKmoAVQ41hiM0fEP0dvTO3DJ3oI95NVGLBMitCimPP2t23d5oKlMEz97KE9OjhLF9F78wtQyf6iHc7K0KfwaxAbTUBiUXQMVf/QQ1lBqwUH03r4Kvonbll6EQf8c4Et1hDTwiZ9nrOEAyKZYNWZoxx/W6Oj5aC81X0ztwzdKKPeNd1SM8h5QSzcQPC1HasQyGUOqMmabk9mkzKV9E7c8/QiT7inQseA6e2EK5RVh8ttUMNkiDNWiqOPmb6AdHfnqG5Z+hEH/GOaKKoeQrI2FPv0q7R2tdBsWkTRO6D9D3R356huWfoRB/xLvCfDBe8CVD2NsOBDLU0BItzBJa9tOKRZyg30Ttzy9CBPuLdVUcqqKFWqJg6rHrNoGG1H7ULtbY+Jnl0MJSb6F0Obhk60Ue8jHWsXpmNQGzHOmQ11AvyCl1zt1Wna4mPmg65id7l4JahE33Euxpd6gxjxzqC7fWcC2blaVBGK02jZORHB0O5id7l4JahE33EuxpthFqwQSp9R0hThoIpwhg5UJ4o09630d/RuxzcMnSij3h3MJxJqI4CbbUfsBgeYFQN1GLQUTDM/oM++jN6t/5n5UQ70f8rXgb+O0aLCXJMe7bBaj1qCQyJpkabged8FPiXm+hdDm4ZOtFHvJsRJpYacwNptojuXMBCYcA9mRRNLMqjoJLcRO9ycMvQiT7i3TNDtGkxroaj7/kzWTtUXiVbc86RCyd7teZebqJ3Obhl6EQf8W5nBfWUZmWoYc9D56rrZEgR+qip5TS51keTSeUmepeDW4ZO9BGviDbaO2Ulg8S2A/9jQK2hwjoY5iJhpvJqUZbcRO9ycM/QiT7iXdeRuATcC1imya7RBJZqhjZHSzPU3Mv727vv6F2O7hk60Ue8OxlqINyxDt1j/kmEoLaSYfUcw1plm+3RRCW5id7l6J6hE33EK6Jr6IihTeizLaJb6ztWSpCYtdXOWfC9C/4dvcvRPUMn+oh3RPehVqQD9rr6aIwIZbUhoKNh60GLFXtDtF5E73J0y9CBPuKdZRimtoEGYdXq1UsPhvW97jHSQZuFXsejEq1X0bvolqETfcS72Qa15hoSAo/2b1rH6qAtZ5gSRrQRu7x6Ca5X0bvolqETfcS7d7OVS661QA+VFtFSQDUsoms2bUXjzI/mOOpV9C66ZehEH/HuOrqXriYNmvAACnWAhZr3dPRCaaaWxqPZBnoVvYtuGTrRR7yr0UFi57ZgXvgCtVmgWG+Qa8bBMVWqPyD6O3oX3TJ0oo94R/TkWVgmoLVFtKKsrmMRzTXi3kFbW/5BH/0dvYtuGTrRR7yLddhqna0PyJ3jXjgbQGsxGI1rSlpyyY+CSnoVvUO3DJ3oI17edXCvuXSYVAMQalxE73UsTHuuQSPER3Mc9Sp6h24ZOtFHvDNYKqWMe/TMoLpqdKlg3QRak5K7plHDIxNcr6J36JahE33Euxpd4tCyWuhR616UpQ0Mp8AImfOI63P/we3dt2eI7hk60Ue8ewo+ykiMCLNlBbIeoETLQDGFHlqIVB5N+Ner6B26Z+hEH/HuKThHqmUEaGk/YemmoK1FqGHuV1klr+bjPdHfniG6Z+hEH/Gu6xhzRhkGvGd2kDQDja1CQBpxtiFjPlpzr1fRO3TP0Ik+4uVwA7M08gSJe+pd6hMsY4c+w0w4p+mr3W92E71Dtwwd6CNeAU0j5S60CnNuDNRKAZO6B6Njb5Qwsj2yDO0qeoduGTrRR7x8CY64dwcBd0Kgwg2KjgqC1nsZ0lt89G7WrqJ36JahE33Eu/kzcUiYq+lIEldlznuOYw8IVlsR1NC4PDJY7Cp6l9wydKKPeBn4L3HE0IGrFqDaDUofEZgKjpIq5vjo3axdRe+SW4ZO9BGviG66uo5VqKHmfXk3VsNRsxlQJ00zYBr4yDK0q+hdcsvQiT7i5fToKLOvrqPoP4NlB/7T+lSaRIm5lCk/6KO/o3fJLUMn+oh3gf/EYXEcoe3dQtSCgO3Vs0kyNbN1PByPJpPaVfQuuWXoRB/x7q6Ds6XMq9cg3GHSNsEoMQRF4172qyh6T/R39C65ZehEH/HuZFjVYpcARbQCSVGos8W95p47p5myPXoKblfRu+SWoRN9xDsTvE0pbAmQy1xdhzZQKx1Gzm1Ql5LsUfTOrqJ3yT1DJ/qId4+yBgYuIcJsbdXoEceu1gxDmqTS5xzynug/onfJPUMn+ohXRBekRqMwVNtT7zivGh2rgQhKT0Vr1kfPDO0qepfcM3Sij3gZj24ziHRYzfQ6Gfa6OmqtBSqLaGqrUNujTVl2Fb0j9wyd6CNebsoamfeyt657zH+kBhXnakIm5jarYJhv7jrWX+tN9o7cM3Sij3hH9KSYtBUQWl/I9pCwjAyIFKWlVbP1TTz6P0T/Eb4jNw0d6SPeRZVs1mIZIVeZQDMxmOW4+mrVVSGDYnzTSP8X6e9Omtw1dKSPeJfsaKtMr24aOGJbVTquviO0DhIsTU6onN900v9F+o9W2m1DR/qIdyaLxpzD6qJ7ldV46FSwxTGkMgtSiAnjD1rpP/J35L6hI33EK6SjJKstrdNhog5UrUIx7RBq7IM5Rnx03/FfpL8DeOTGoSN9xLvGw2zHOCaEsmP/3NI6HoYMMYUmM83S0pu3hv9F+juBR+4cOtJHvHMOJYxOafXSeef+ow0oZU/gbdK1dy6t/6Lx+I7gkVuHjvQR76p0rVo1MFTmtBuPApUig8VY8whpRnkTWPov0t8ZPHLv0JE+4h3SMmuhTtB6Xkgj8qrSqUE0s0LFsuRfVOnvEF5289CRPuJlUHqwllChj74no3eBErCANax7J8t+If4DpL/dw+zuoSN9xLvXLK20KXNV6cgENKlCmdLBuGTC2kaLbwbg/QfpP2J42d1DR/qId+6hYlPjDHP1G0Bc9v6KkKBxStSloaUfGOJ/5PCyu4eO9BGvkJ4o05AbJG0dqMQENlIG3k1H2NEl+UWV/nYPs7uHjvQR70aGGY28E0uZbCGtlkETJcitxGpI0surjEe8CeJlNw+d6CPe+eGiWIYgNIwNKEZbrfRqQ7D1Ztmspv7KPIxXQbzs5qEjfcS7O7w0QgxYIZe9UllWB2JJVhuCIYjm3pVe9R3xKoiX3Tx0pI9496RF9wtwFlhtMwNNM6i4kS4Dsavk8CxbGq+CeNnNQ0f6iHd3eCKklAYo8mqlF9hQudjeAJBGUWzryw+Q/g7iZTcPHekj3u03nL3KwL0YPKZVpWtacIe5j4hdateh+IvG4zuIx24eOtJHvFxCS0Ekx70yi/eFRwENPa8zYkhVZYwef3E8/A7isZuHjvQRr5AOq0yXPDqwRgFK2KGE0IBpEKdQRstvxv7/F+nvIB67eehIH/Eu4hFTVBWCOvaq8GQRlNN+ibiOi4Qdc3xlHsarIB67eehIH/HOPIzrNFhzB8t97qHSYSFdBgyylNqcYTXUP0D6O4jHbh460ke8TC2lOgpFoJwDUJwFSs4IaY/9D7kW/gnS3+4hu3voSB/xzj1cEHPBAjHatlr+7YSLBLmUobGmEdubcXj/QfqPIB67e+hIH/FyzWFCldogkupCWicoVdyNR7NAIUz8gdXyRxCP3T10pI9410tzpC7aAG30dTzUsDMeDcYk2z12eDX8/79If7uH7O6hI33Eu4xHCDpiUuiTVi8d1MBqFNDJnWebPY83e+FiwJsgHrt56EQf8W6KR8LSQ8sQw9jrlWWA6SAwlIFYCfkXRP8RxBM3Dx3pI15mS2lmoQ5hDyulViPoSAG6tjhYsdX+6nSIV0E8cfPQkT7inR9esazeo6zazLZOh4ZQcokwS8CBnGWy/QDp71Za3Dx0pI94dzoMdbUeIlClIFDeAzzymNCKlVhyqB1fnQ7xKognbh460ke888NHbi0upKnsvUMlLbhXEw21tsDJJof4anwYXgXxxM1DR/qId41HS9VsMOQaKtAsClZtwohFkeocXd+sDf8v0t9BPHHz0JE+4mXjgRKpVKiMHahbghq1w9SCtfdI89kUD7wK4ombh470Ee+meIzVQ0dbjUeetJCmDjobQkp1cDXs+mytBV4F8cTNQ0f6iJdBPMkovcFIIQNJVShNCIqNYcYNs7zyw/EqiCduHjrSR7y7l86VY6AEmhmBNBrUlNa3XWZGHciPlnj+F+lv91DcPXSkj3j3QBylUm4ErKnv1BKDtjYhlphKyqtWt1ePWvAqiKfuHjrSR7y78YixcckVppEBMWco1DrENjQSatJnA9PxKoin7h460ke8QrqIjt1PQ9f5r5eeoGYInPL625LCZD/IePwRxFN3Dx3pI14hXdmsBUuAlhWoBwIdFEC2yzJ6ZWqvqnS6CeKpm4dO9BHvzEOjwN0Wwrr6acqlgC6UQULrY/Ucg/urIp2ugnjq5qEjfcS7l4ez5FRpnQmTrb5Dd9gDy0K6zDHTbB3p1bV0ugriqZuHjvQRL6d4yH5zqKvb2OYhyt623AdETXnkgtPSD/qOP4J46uahI33EO/PQiEnjaqCNVpXGQlDmxNVUxzSs5lDGq1lL6SqIp24eOtJHvDsdWms0qME6DK4qbbzgFosgkTvXMErHX/TS30E8dfPQkT7i3ZBHSUGaEYTR8h4fhqBNMrC1iQXZUnuVWkpXQTx189CRPuJdlQ6yA6QMDUvZ48Mm2LQGiGWvauGeFX+A9HcQz9w8dKSPeOeHB2aOe+nh/kJN94a4UHbOQyhkyZlfTZdOV0E8c/PQkT7i3ciD1UqrdgLGuKo0xQGlBwMtIeVqo6b6i8bjO4hnbh460ke8C+J1mZyzwrARV+MRJxRMurgeHIwlDfvFJd63e2juHjrSR7y88UilWQ5QR1/Hw/UXBGVEhClGLRRj1VfbltNVEM/cPXSkj3iFdM9d/k2mobBfADSKUNvetjwkth4mFnv1AiBdBfHM3UNH+oiXc0sT5j4KhLr3eM7WoaImGLqOisJJEH9Rpb/dQ3P30JE+4uV0adOiIe4XAGEPeWTQjgkkozH2Mut8deNBN0E8c/PQiT7iHdFRZx22YB6pAklbp0PdS8RLSANbVUv5PdF/BPHMzUNH+oh3p0MMaWZi6MPS4poMSihtfatplt5Gf9Z30FUQz9w8dKSPeDe3FE0tT4UcmgEtguDf3hZS61lSmrG+GkxDN0E8Dm4eOtJHvEKasHGV0mGWikB7K20ZeU9AoFpayOtw+OrCg26CeBzcPHSkj3gXlx41tyoTONRVpWNLoHPuR+Jculge4ye99GcQj4Obh470ES/98CyrSg8oaPY/c0tV61h9CI1ZQ8QF+Q+Q/gzicXDz0JE+4mWVnnVoQKjWCahy33d4GTDTIj1znvhqujTdBPE4uHnoSB/x7niowVoKe49FEqDeGWqeBjWGMsNcPcl4NYqXboJ4HNw8dKSPeHc8bCXrnu/Y5t4BYHVvarEITXNPC/Ma2i9uPD6DeBzcPHSkj3g5XbrSqoQVzPbVXaS9A4AERsioOEus4xeNx6d7yMHdQ0f6iHfvtEblmKoB56RAZShYQYI8ZS+nNZ78aiIe3QTxOLh76Egf8W58GO1aLA2MdhBP557CaxVCS4gt8Qjx1TstugnicXD30JE+4t3xkIctdAME4x30oAnWS19fhLhiU/3F8fA7iMfR3UNH+oiX99I2Y4wZpsy2qjRlMM4GvYYxKOoo9VUvnS+CeBzdPHSij3i3AsBClMgCKWcB4lmh5NVPx6KcWuki4dW89HwTxOPo5qEjfcS7Cw8KGLhUyH2vicPFdY0pQ50RsRBl41etdL4J4q2jqyPtSP+veDe3NA7ibgXq+mEDhaZQRQcE0aIoM2p9lS3NV0G86OahI33EuwuPuDfEMW+nJa5WutI6GBqBxJaFcBYMP2il/wjiRTcPHekjXp4OS4thGLS2hzxq2O/D0SDMzsOaauRXFx75KogX3Tx0pI94GZcWHtoEwiAEohGh7lI94+hKkkZ5tpo2XwXxopuHjvQR76q0kPaZGGbT1XiMNqCyDVBqUzDRbPUXNx7fQbzo5qEjfcS76dK1Kde2OugkdSG9g3hzJuDa+5CaOvKr6dL5KogX3Tx0pI9413gMWkdAQdDOq5emsqp03HDz4BhXLx3mq3da+SqIh24eOtJHvLvEm5lxz+5otBsPxAyqPcIIZXbNFkt99aglXwXx0N1DR/qId0iXwRKmQI4mQHU/EM+7l9ZZWx0ppt7fI/1HEA/dPXSkj3g3XTrSaqBb2PG7VaV7GlCqrl66S8YYTZF+gfS3e4juHjrSR7yLS2OXUFIFZPy31mJC4TABF9AWZ9zh0h8g/e0eoruHjvQR7xqP1LB1RIhUGGhG3TceDDFjSRqGWHhVpfkmiIduHjrRR7ybxBu6Kg0GLD3tPZ4dlLCsNoQ4G2qo/AOi/wjioZuHjvQR71ppafbPWrGGq0iP/QZRRoQ2auiDSjV9tdWCr4J46OahI33Eu7h0lhqarB8D8r6MjrTgngrKlkRHaqn8okr/0Uq7eehIH/HOD68dbc4COoIBBUpQE0fAICI5zp77q4gHXwXx0M1DR/qIdxceQSYGzquXThPWCbFBbd3gnxfep6XxbNsyXwXxkpuHjvQR76o0JZZME6RjXFW6V6h1l2oKPLjV2curIY98FcRLbh460ke8ex/eamslF6hCDWgOA421QhEcUUaOoq+mePBVEC+5eehIH/Fu91CZFGON61C4R/H2pFAtZGCVSiN00vLqUQtfBfGSm4eO9BHv5pYKa5mdoCXtC2kLoLIaj6y9xZrF+NlrWr4K4iU3Dx3pI95VaVLUTKuDloSwanIBq5mgR22ZEa3OV0E8vgriJXcPHekjXqaWLFSbA4qFAITUoUaeq0oP0xpmaqG9R/qPIF5y99CRPuLdPq0yeEqcUGsoQLknKKoMmdjSaF00/8Bq+SOIl9w9dKSPeJdawtb67AaJZtgPxNfxEPc1dWtBwwg10g+slj+CeMndQ0f6iFdIcwlk+2EWF6KN9OqqeTaQQBFbxBTiqyotN0G85OahE33Eu2vpWq2OSBCx79Nhr6AlGmBlQo2llvhq1pJcBfHIzUNH+oiXezxnTrUrRBqr75hNwFIJMImkJCyZy6vBNHIVxCM3Dx3pI971HW0iTer/U5sJZYI1QQiMbB3LRH0V8ZCrIB65eehIH/Fu5EGts8beF80F97ZlhFIoQYplZO6GIbyKeMhVEI/cPHSkj3gZxLNS9goAC6Srlx4RbK4WRDjmmLW1kl5N8ZCrIB65eehIH/EKaQs2e44B0PYKgFEbaEaGkUYZkqXF/ovj4XcQj9w8dKSPePf0kGPqUyuEom1nS1cvPSVD1LSa6WGhyis/XK6CeOTmoSN9xLvGI9fJMjuUthuPMXdSmgmURyRRCYVePT2UqyAeuXnoSB/xLuJhaXLUCVLHXL10tD3FYwC3NvvsFEv+xY3HdxCP3Dx0pI94F8RrYTbOAjm3PRFv9dJWawaesVXhMgV/cS/97R6Su4eO9BEvZx7IpLCqNPGeiJdGBDXN0KVxyR2546uIh1wF8bK7h470Ee+CeG3UGSjA4B3Em7OC1g136IWmUF39yA+Q/nYPs7uHjvQR75YP5TBwqq3mWVbjQb2Axj3zsew5R1xi4VcT8eQqiJfdPXSkj3j3QNxEA6IAtr1tOU0Ey7nDXNW7DVQu+Mpq0ZsgXnbz0Ik+4t2sJaqhhz0vTFelppgzFC4EmtqCWkua89XpUK+CeNnNQ0f6iHdFOlNUsrGqckv7mZbuC4+wjohUNXaLrK/6Dr0K4mU3Dx3pI96dDnOYI62yzCnuPZ5BoLJO6LMLxRSw6avUkl4F8bKbh470Ee+ypWMqjtbAUPpupffu8LGKNuL6D7FI+kXj8R3Ey24eOtJHvMuWzjZTK3E/NSSgHjtYjwOqaY9EUVj1B0h/B/Gym4eO9BHvqjRvlotBH301HqnJHoZHEChyrD1Rx1cjD/QqiJfdPHSkj3i59NBk1r1xqCsCsRYoEwVs7lTpDJnyq4l4ehXEYzcPHekj3lXp2qzpHIBREtC0CoUwA5tamBrTtFfjw/QqiMduHjrSR7yLS9eBDZUhGq8qHVdXXQqu4+HqSKikkGW+GnmgV0E8dvPQkT7indVi1jjJgKxWgCxNqJ0QEqbZm0go4Rc3Ht/uIbt76Egf8S5bmlKsLSp0Set4WDSCpb59RKWUK5beXr0A0KsgHrt76Egf8QrpXKhnqgOs9/a/Mw9wv6ZV0xHzaLn9wD38I4jH7h460ke8m0yTKyXCAHFyBmKuYKEj5FGjSGo65qtsqV4F8djdQ0f6iHcPxKVOQezQ+2qoqfQAdRgDYxWxWnU8m3lgN0E8dvPQiT7i3bV01yw9GVTbs5ZGi1CEGwzM2UYIPJ5FS+0qiMduHjrSR7xCehFbZ+sRMq3STMUaFM0dUmklCnIK+dWiFrsK4rGbh470Ee+ypYhUKypMGQVI0KCU1U9PU+0zd6386sLDroJ44uahI33EO/Nw33ggDmi5T6C853mkOUCp9TB74xp/UaW/g3ji5qEjfcRb8zDSHBFmTdsPl7ZOh3sPwIixpTpTbr/opb+DeOLmoSN9xLvGo6i0IRNaZAWKFED3NLFZsUlbf/bxbNaSXQXxxM1DR/qId1M8JpZS16FwaAmr8cgJSt1jTCXNtL4NlH6B9HcQT9w8dKSPeNdLi0VrLQKPPREPm4Gt/hqsJyLLM5L9opf+DuKJm4eO9BHvnJbUCLNGQKqrl5b9mjYqQpqokfJqStqrp4d2FcQTNw8d6SPezS1FTZNm3zuWDcj20sM0GzAn08IjSnj1Tsuugnji7qEjfcQrpMPQWC1OELTVS3MpoFknKJbKC26l+OpRi10F8cTdQ0f6iHeGeKqpzkzAmSLQzB3qmBHKZKpkcf32q0ctdhXEE3cPHekj3sWlB42oOcMw2suHYoLKo0HmGWuakiX8Aulv91DdPXSkj3hntaw2o60vkDP1/fSQwNJe3MJpIMc8KD/qpXdU6f8fxFM3D53oI9610kiDYlDgWBSI9sRS6RNCSoPCqKTjkXn4f4n+I4inbh460ke8m8RbZ5T9OKvPLPvl4UK6rc66JmoZSxpS6QdIf7fS6uahI33Eu4l4tdpql3kdBwcBNROwHlY/3WhwCjG08chp+Q/Sf7TSbh460ke888PDHLP3PXuXKlBPq5WOyWBoqy0wor0yD/+D9HcQT908dKSPeFeli1WJhCCK63SoNqGOvXuoYw2TKQ1+dC39H6S/g3jq5qEjfcTLx7QiyRbIKWJYVboaKK8vtSRpcwaZ9RfHw+8gnrp56Egf8Q5pE6aaB5R9MqRWJ+z3tTDLqJVNOuKjWUv/Qfo7iKduHjrSR7y78WCkkWjATGH10jzW8TD2CmIk1GLG+MoP/w/S30E8dfPQkT7inXlofZVpXD8G/jcRb3UfqiFDlFAHSavpJ1X6O4hnbh460ke8fXqIQgWhpiJApa1eOgYC4ZKCiRmP+gOkv91Dc/fQkT7ipR+u6wSmBUj3rKWkuAemM9hM1IPUEOujiMf/RfqPIJ65e+hIH/Fy1lITDaqwuoy5F4gTFOICDWelQjnG9OgFwH+Q/nYPzd1DR/qId/fSmjS23iCV/aglB4USe4Q4CknsGob94BLvjyCeuXvoSB/xbthSQ7OYO/T1CchmXV31ajzILKdWJk96FcSLN0E8c/PQiT7i3ekwpphsTJhsbbXScYIVKpAqhx2grl1fXXjEqyCeuXnoSB/xru9YJOMghEx7Xjrn1Upja9AmpcXzkFlftdLxKohnbh460ke8G0xTU6LKuvoObTuIN/dirQrZUqq5pkX1q2xpvArimZuHjvQR714AhMJqssoy4b83LQZVw4TGcfFdWjN+FcSLV0E8c/PQkT7iHdJ5UlRkGIgFqI4BirlBoqY9TR2VXvnh8SaIJ8HNQ0f6iHdTPEJKLWEGsVWbd6jjf3YP9WQ0GVOn+QukP4N4Etw8dKSPeIV0ahZZ64BKe4F4ogKmoiA9xR4nZcyvrqXjTRBPgpuHjvQR78zDEtcRECvwv9RS4ggVxYC4NWyZCeUXNx6fQbz1/yKOtCP9v+LdO60xp5U5wfbAJQoWwHbEozTJmkip8S+Q/gziSXDz0JE+4l0vPbghUdqHwr6Oh0WhpNFBKM9ZFncYXgXx4k0QT4K7h470Ee+qdJy5ltV4SAoBaHNdY1YIGlOWkRv1V0G8eBPEk+DuoSN9xLtHLcpswTrk9XcDVNZBsbQ8YapMjmmkSo8WiP8H6U/3UIK7h470ES/nliJ2EobEQfbWwwClxAqaMktK07SlHyD96R5KcPfQkT7i3Y1Hp1mLVIhjhv0CoELFycC2fkWTZuNVEA8vgngS3Dx0oo94dy1dJaxmI0DmslcA5LAf0wpkTCkOqzHQq9Mh3gTxJLp56Egf8a5Ij2jYIgJGWa20FYTFMcHuRTga7QVyP0D6u5WObh460ke8QnpioBKxwhzIq0pLASUVGLPoLCwy6dWFB94E8SS6eehIH/Gu8ZBYpzGCTKtAjRNs82UdEZvRmDHMZ0E8vAniSXTz0JE+4mXEQxsPi1DCni4dR4TamMDawrkYr3/JD5D+DuJFNw8d6SPevQAIwXigAub1heoMUDpX2GPDKpnOTK/u8PAqiBfdPHSkj3j3Tqtns6QNJq+TIc1ZoKYoULUPYjUNz66l8SqIF908dKSPeGceSsH0L+IxsK3jYTGos/aFNBJZ4MThVWoJr4J40c1DR/qIV0jn0FfrnAVanx0IjUEbNWi1M02yRq82xP0H6e8gXnTz0JE+4l3jQbEK2QCZwYBIBIqMCjsnPQ3DvhH5AdLf7mF099CRPuLdYJquNmrd9xwjABkrVOF9iTcw6FSJ5Qd++B9BPHT30JE+4l3jods/XM0zphCBtDdQqw1YM6+zIU8aP2g8/gjiobuHjvQR76ZLYwh5dISBcwLtCR6lre5jJBNGSiT2A0P8jyAeunvoSB/xCul1BKycBIHrni6dMYEqDuCkRLlXUn0Vl043QTx089CJPuJdaomnFK4VUq0DaOSymuoaQKS2nhpr4lfvw9NVEA/dPHSkj3hXpIWNI/97nFVW34EZSh8dLOwnW4H7rPMHSP/RSrt56Egf8e50iElNcEJOY/UdU+nfcjjoJeY6MpHZq9NhugrioZuHjvQR7x7TTsYYOUFbnceetRRXgRaCGGMOkVLr+GrWUroK4qGbh470Ee+CeHnmNJEX0v/WaZVthc8IzLr+EUldftF4fAfx0M1DR/qId8fDXHKZ2ADzv0ctnfcKgAZaBUOowvnZFI90FcRDNw8d6SPe9dIiEa0jBFo9BzUTMJG6vowRKO3XtfEHSH8H8ZKbh470Ee9mLU0rtViGvVcLSNuq0pwnGIcumcvM/ZUfnq6CeMnNQ0f6iHdIcyZkLJC4diAOFUqfDKGmaLGwqf7iXvo7iJfcPHSkj3h3PNTCUdoEjYWAqGcoeec8WsAaQs8yftF4fLuHyd1DR/qId6tpcaYaLIHaQKCAuODOBjHMEXqRIPkHl3h/BPGSu4eO9BHvHrWkmTINg9HXyZA4DtCMvAhvraTQQ3u2mjZdBfGSu4eO9BHvrJZkwzAqJIsJKGGEOnU/CFCdNaUWfpFa+iOIl9w9dKSPeFeli1kYucOIcVXp2lYvHeqAqVxml7mQejXGg26CeMnNQyf6iHezlkKJOYUMfY/jpREDlFYLDEuUU1uNdHnVStNVEC+5eehIH/FuEm/FuPplg5rn6jvajFBG+Qf37JO5p/bqAQBdBfGSm4eO9BGvkOYwWp6hQg1tT8SzBKWnCTxzGhNXxe6/QPq7lSY3Dx3pI94hnZiFJ8FqpwdQGXnfdXSYGEKrVYTxVcSDroJ45OahI33Eu2vpSVlG6pCHriodo0IhM5jRMFGZuLqQHyD9HcQjNw8d6SNeRjw65bl6jo44gWrcfnhQqMR9WptdsP0A6e8gHrl56Egf8S6I12spMXdA3QvE97W0hZIhjtxWjQ5N2qu4NF0F8cjNQ0f6iHdVOjDGxHvj0H7UUmiC1jxAWuFALD3PX/TS30E8cvPQkT7i3SUeSy5NCtRoDVYXndenEqHobIl7lpnGD5D+DuKRm4eO9BHvBtPEEcR62q9Y4mo82joexpYgJJL1oYwZX/nhdBXEI3cPHekj3t14REaeoUEOeyJeXwfFYrmC9TKzztxifpUtpasgHrl76Egf8W7IY0UjrgmGhrGXDxHUlhFmsyRaR7fyg176jyAeuXvoSB/xLrWEhrhf07acaPXS1MHYIoQqibnHPJ6ttaCrIF5299CRPuLdJV6R3GU1zzRqAdIaoIZIEBubhE5tlFeTafJNEC+7eehEH/GK6JjFVucxIMS2inTuBWzvD8fRpY59p/dsq0W+CuJlNw8d6SPeZUt1xiS1Q6LEQEQGSquzxh0tpahB6qsLj3wVxMtuHjrSR7wbTBMqzxwDDNZ1Osz7rqNqA1l/VykHHbG/8sPzVRAvu3noSB/x7g6v45CpAoa6Rx6UCTVLgfWn5rCoNhy/aDy+g3jZzUNH+oh3fnjLOdWwqnQeq0pTGFCQV1eNUSZXnDn84HT4RxAvu3noSB/xDunCXfbksD5Xu0EVO9QRCojSWGfD2Yx+0Xh8B/Gym4eO9BHvjodYS1n9NGRZDTWlOKBSC/slYoyrhE/tr66l81UQL7t56Egf8S611MxyTAnS3APTSyGwVCdYDim1Hlbz8Qukv4N42c1DR/qIdzcehjxm69C76kK6IRSJFXppFDmLhfEqiJevgnjs5qEjfcS7TS37HbhSgKmzAM20H4gvwlkpjmFjnRp/cePx7R6yu4eO9BHvGo/ZFHsk4H+raYkblLjfaQWNpaRQRvxBlf4jiMfuHjrSR7xLLVHsVnMCnby3La8CXfpqPEIupZslsmfjw/JVEI/dPXSkj3h34zGnaY8RMqfVeAwroP821eZqnc2o4i+Q/nYP2d1DR/qId42HtBisZZAYaO/TIqhx5F2l13mxFmr6auYB3wTx2M1DJ/qIV0Q3asSMHbZLCOtjAGu2PuWJnJk5lletNF8F8djNQ0f6iJeTeEefFQVKrQxUdYBSItBeULAVo/YLpP9opd08dKSPeHc6HMVGHGnV5ryQnpwXzcTQJOtAm8H0ldPCV0E8dvPQkT7i3emwDsM84mqgp63GY6/TsqSAaSZLKeo785Cvgnjs5qEjfcS7IY+x0yrFEyhuPxxrhpragDYSRpEYQ361IY6vgnji5qEjfcS7xiPkJG0dD1FWqSZbVVpzryC5zUDdKNirUbx8FcQTNw8d6SPeDaahEGu2BjYwAI2QoFKX1UtXzCUFk/CL4+F3EE/cPHSkj3j3PjxECmlvOdzzHRffAlaSwZwqZJNVf1Klv4N44uahI33Eu1661tZ0rF6aLa/GI0QoqRgETnmGaXHgq91DfBXEEzcPHekj3iG9+uWSKkKjnVqqzaC0OCHPlqz0iWO+GsXLV0E8cffQkT7indXCccxIC+mOezpNtNVLa4cRVtNRsKZQf9BL/xHEE3cPHekjXlotEvJeOaSqdVXp0aDqMMCOFSulIPYqtcRXQTxx99CRPuJdaqkMLH2dDHHsIY/7Ia2FqiCTR+6alLP8AOlv91DcPXSkj3gZxKtzlWVeh8I9ML33BJZzBGlj9Mp7n9YrpOUmiCduHjrRR7wjWuccWteP4d+GuJlWB2Ksq1KHnmKfrT4r0nIVxFM3Dx3pI94Nl1bp0dqEMvY4GlbZ5uHOluaem9bK/dXLQ7kK4qmbh470Ee/i0sOkG9pCeqzTIdoE3bm8KhkTSu1zvEotyVUQT908dKSPeDfyIA6yaAFWPZ5AQQbUkgtIwTx7tmHl1bW0XAXx1M1DR/qId0MemXuRViCsFnq1G7rqdWEEjjOGPLCmn1Tp7yCeunnoSB/xbiIedcmlMmgd+zFt7LC+S1AoxYx55CqvXh7KVRBP3Tx0pI94ufQwphb2yNKo61DYBy2aZwMNsUSdrQm+mlsqV0E8dfPQkT7iXZXGwBKrwGysu/HIULQlyD3lJKnG3H9xifcdxFM3Dx3pI14hnXrAtMd2VG57j2cSKHOuPoRjQ2kRV+H+AdLfQTx189CRPuJdaqkyqY0KbZ0KV5Ueq+fgNGBqsNBkM/6LG49v91DdPXSkj3iXLWWubDNAJ11IWzaonRlSajFbCMPiq4HpchXEM3cPHekj3l3iacqEopD+VWlLDDbKBCw1Nh11dPkF0t/uobl76Egf8a7xaClkzmXR3PfcUq1Q2hAYxjZEBmV8tUBcroJ45u6hI33EK6SrSm6YEEL6dzzkCtZTgDFstbGx29BXC8T1Johnbh460Ue8u8PrqhOLgPTZgMIsUCoSzLSKNpU8jV6dDvUqiGduHjrSR7w8HaaCgwT439LD0QSqhrzgtpEq5qH4qpXWqyCeuXnoSB/xcunhSImQIWwXnKI2qC0lWD96zSi9h/Fq5IFeBfHMzUNH+oh3rfSUsDqMVaXnsL30kMBmmDCYV48d0iB8FfHQqyCeuXnoSB/x8sKjE9VpgNZWLx3bBEt7W4tM1UYjbfTeI/0dxDM3Dx3pI95dSyPNUjoDaS+wzoMCq5UOkGiE/UyrpPaDC48/gnjm5qEjfcS742EpqxCiQR+yuOaZwUKr0C30iY0s8qtZS3oTxNPg5qEjfcS7p4dDW5Z92THj6qXLno3XbIBJkdooWBi/QPoziKfBzUNH+oh3cemes2aK0FtPe4G4QLUWIdeiZdYW34080JsgngY3Dx3pI97tAMC2emaJIOtoCETrU01BQTC0zI16lPIDpD/dQw3uHjrSR7x7IF5DGqtlhjJzBho0wfr6NgXBJBxXEf+B1fIdxNPg7qEjfcS7iXi5r/pcFOK/PZ617Lh0470SQLTQGPnZWgu9CeJpcPfQkT7i5dZDraPKhP5vfFgdee/x7DAyxphTVKQfHA+/g3ga3D10pI94h/TsVcNYZTnsuaVznQwXRQYySoiZikR+FVuyiyCeBjcPnegj3l1LS8fYh0KVakA7X1qbdpA2m1ljkvCqSNtNEE+Dm4eO9BHvIh5D6+SSYSGG63Q4BhRVhGoyA8e8ivWr1JLdBPE0uHnoSB/xcrh0bRJ7WK30nKtKS4CaCaGU0qeVEVN89T7cboJ4Gt08dKSPeIU0DZklEUEtdbXSUhbS/5xx3MstVjfS9ReNx2cQT6Obh470Ee9Oh2LUApZtGS6QYxpggdN2WnBywFDDq2tpuwniaXTz0JE+4l2V5j1cetHMHFbj0ZNCmbi4LtF670HzeBWXtpsgnkY3Dx3pI96tplVSniOCjmSr3UgVNK4+RBQjdYrF6quB6XYVxItuHjrSR7x7p/WvvxACXR+AQhCotXcwbRQkrxKeftFLfwfxopuHjvQRL1fTolhng6w61vEwFig2JozSU5UQTMOrIJ5dBfGim4eO9BGvkM4pZAstQGhRgfaVdFm1GjovlhllTPyBefhHEC+6e+hIH/Gul069jzD3vsPegBKtXprigNxKmmNV7YCvdgDYVRAvunvoSB/x7lGLtB76qFAw1oX0XlJbVi/No4W6X4nP/mpgul0F8aK7h470Ee8u8eZ+RhsU9F8QT+qAuqo27MVxFmNeBfzVtmW7CuKhu4eO9BHvBqbXkXNqFdLQCBQog/HqQ4KJZptaagtvkN7Nxv8/iIduHjrRR7wjeiLzwAAl72daLTKo5Qza+wyVZ63hkdPyf4n+I4iHbh460ke8e9OykMZRGXJIcS9q2WGPLmC5p7B+/hT0UWrpP0h/t9Lo5qEjfcS7a2mbsVUOMHLYj2mrQClhtSHUaQ4djelRtvQ/SP/RSrt56Egf8a7xaH1IbglGsbCvpcv/Y+9sciRBYW29lbcBS2AMtpdj/va/hAd1L1LnIOIyIUbuaoUyT/akqj7RhnNsQw1qkA1HyyGsmuTRrKU/SH8O4qGbh470Ee+CeKFRz7OCtH9zS+MAi71BylmjdRn0qj/8D9Kfg3jo5qEjfcS7Z+kaJsaFdJm293jqQlq5QaSesLOo2KOIxx+kPwfx0M1DR/qIV0jHwEaxCtCkdUoPq6BaAwROndTmyK+clj9Ifw7ioZuHjvQR7/xwY2yxKUQrDMRawKaFVYesE1t5UR1/gfTnIB66eehIH/Fyj6eGNNfZPDnuebzrjigZI2DqA0fY62kfmYd/kP4cxEtuHjrSR7y7Ho5ZA5YG1USBqDXQOHZTC4WsM/Ssv3jE++weJncPHekjXsalU2szxcXwOptJEoFg6evQ3oGlWkOTR0sP/4v0lyBecvfQkT7iXVNL1hITd0iKq/CoUUBzCJDLlNxW6WHjB+7hlyBecvfQkT7i3YuHdIopJyi8nz2oIlRGgoyVA0ov0x61Hv5B+rN7mNw9dKSPeIW0xp6TRIPYSt0rl/NCetUhMZpGqrNVedSntU/m/zuIl9w8dKKPeDkvPVSykIDrTKvuqAxKE2HOKinEaYvv90R/CeIlNw8d6SPedR6WWZQig4w4d8RjQh1TQRqmMHRwkl8g/aWUdvPQkT7i3e1QWzJdt0MKbSHdSgPp1mBaqVJGJrRXTku8CuIlNw8d6SPetWl1G1NoMRxo7/FEA9lBvCGFdi3S0nj1hhevgnjJzUNH+oh3o3hnKWXP7ph55IW0VbBQEIKOsf3wPTHvB0h/DuKRm4eO9BEvn6WnYesVIu3OwxrKKqPrhCjFwuyYbbx6w4tXQTxy89CRPuId0iNM6VRgVB07Li1Qa8uQR7Iok1pur+LS8SqIR24eOtJHvHvES1NqDhOyxbCQbgNqnw045ZIit5ReDXn8g/TnIB65eehIH/HOaUmtltl5gYy4kO4TZPBuCFg00zRbV8cfIP05iEduHjrSR7wrPKoMasSQaM9aqtShZhyATfMoPWizVzMP4lUQj9w9dKSPeBeXntm0W4ccB+2xeAWMRoYe02jaU1J7NZgmXgXxyN1DR/qId2M8UCT3VUtXnauWzoZ76eHYK+JoBA658g8Kjy9BPHL30JE+4p0hPlqYmBAMt3to+3q44Z44S6021s3x0SjeP0h/dg/J3UNH+ohXSPdOVaVEyC0xULON9CJ8lR3rriiNOb168cCbIB65eehEH/EuLV2s19AYZhmyiM4CGmIBtqS1SaX87JDGqyBedvPQkT7iXcQDB7b9Im2raF5Ik6xDOu8m8UyddNT6aunhH6Q/l9LZzUNH+oh3SMeoZdYGFnQ30657ouZcIXS1WkfM9MxpwasgXnbz0JE+4uWspVZqbgGotgQ0eR3QYUbQSKY5MqPYD5D+HMTLbh460ke8TC3FNnIy0HUpBOqxQs19AK+7ocX1GdOrDgC8CuJlNw8d6SPeZUsbD0EzKDL2opauIDF3GJh5rjM6j2cdAHgVxMtuHjrSR7yb4rEnOTZrQLs7i9rMYHEECCOGMkJJgV810+JVEC+7eehIH/EutaSRLVSCVGghXYig9k4wWwgjURgj/wLpz0G87OahI33EK6SDxFJm2Eu08jqqZZ3XNrqASCvdhlKfv0D6cxAvu3noSB/xzmrJM/aREMZYBzQRCWipFWLOSXsP69b4i3fpz+5hdvfQkT7iHdLWO/dWgHXdDGn3s1hZhQeajvUbl1DCq/FheBXEK+4eOtJHvHvxqMRJcgbuaWdLS4fKxWCRXNbpnXC2H7x4fAniFXcPHekj3r1Lx9TLyAWU9/gwjBmEqoGY1oS1NNIfuIdfgnjF3UNH+oiXrYeRsu13jiDrlC4YFs1h/a3YmNRDbKKvBqanmyBecfPQiT7iXQOA7RaAMUErN6BUI+jY3S1k62bWNPT2ajBNugriFTcPHekj3qWWVFvM62iuafvhdSDUiXGd1FGnKmp+llpKV0G84uahI33Eu91DikHYCGzu3UMlrq+4D+iESTHPmOlVM226CuIVNw8d6SNeppaqxiEBUtpIhy6r8CgDyuwWg7Rk8Ren9OcgXnHz0JE+4hXSaVDEZhNS7ga0Kg2oMa3CI9eiKNlEfnFKfw7iFTcPHekj3q3TKhI4IEKpdQCZlFVLE6/CY53a2gIy/+J6+DmIV9w8dKSPeNcfHqnHOMe6DzYF6mGswsMSmBUsgdqo5QdveF+CeOzmoSN9xLtT2nRvGZpA0wpQrGkvaslgbdbQc8g11R8g/TmIx24eOtJHvHNaYstjaoYx2i48+jqvkQyyRFuXw47r6vgDpD8H8djNQ0f6iHePeCTYqyTIbY/i1SCgjRpwtFBLzJPKL66Hn91DdvfQkT7iXS3dZN0QE0GV0oFowW05dpij1MFW456J9BzpL0E8dvfQkT7inXtYW6ewc/9mCLQqZ1D+d1tMJVSxEucPaukvQTx299CRPuLd3NKQmfcYD1ZloCx72FJCCPv0zjQW6D8oPL4E8djdQ0f6iHdWS1WdoRhQ2tdDnRGMR4EmFGOYLZdnTS10E8RjNw+d6CPeNdNyQ1PJkGPtO4iXoIaBqwzhEWeYOEjeE/0liMduHjrSR7xMS9sMTAaY9F/EY4A2LlALzVlLlIivIh50FcRjNw8d6SPepZZm7TrC3ra8F7WIlL2oZcJcdUfg0TDhq85DugriiZuHjvQR726HfSTbAzxCrxVo9g6Vwr96ukbmdWeMv0D6cxBP3Dx0pI9410xrQXbzIVjJugoPWoVH6gIt9TG4j574VTMtXQXxxM1DR/qId+ZhQrLAFYbYqqWjLKRnUODCKcXKrdVXb3h0FcQTNw8d6SPeveGF1C2PAPNfM+36AwKLhSBoUYt7Q9wzP5yugnji5qEjfcS7IY8llCSMMGnGhfQexSup76npknHWiPHV+DC6CuKJm4eO9BHvsqViQ2pYSCcqQJzDqqrrgJATaaxF+kLvPdKfg3ji5qEjfcQ7qyWGUtgM4lgfRKvmUI7rehj/DUxvhv0H5uGXIJ64e+hIH/FurUWZPEwF+tzv0rklqHUUGA052axlpB8UHl+CeOLuoSN9xLtRvKjWAzYoMaS9A4DBUhWwnIfkOMTyqyAeXQXxxN1DR/qId9fDGfsqPRJonATriqhghAlE1jkdkyrmH7x4fAniqbuHjvQRLzMeu0VcAsyZ+7oe8oK7WYHFcl2Qd0z51fUw3wTx1M1DJ/qId0R3DDWSAtewZzzWCdYFoXSdVAotptp7or8E8dTNQ0f6iHfz0kNI1YYApzSA6t53mIospEVrF5Jgr5Ye5qsgnrp56Egf8e6UXsc0G2WIWXTfDm0hbQQ5U0EZq5Aer1JL+SqIp24eOtJHvHvwGN2sU4GQdmMLrpqjBimArNTmgr2VV294+SqIp24eOtJHvHzwmJg5VxBj29NpGGqlCrqY1qmNR58/QPpzEE/dPHSkj3g3MD0nTrEwWK7retjKBBnUYMbEY6xv1X6B9Ocgnrp56Egf8W6Kx2gSOmcYbQpQzgUsNoJKM7VoI1F55YfnqyCeunnoSB/xcjXtzi31CmlgAlq1M0ikBDiMSw9tpvJqfFi+CuKpm4eO9BHvCo9QKehOSucdxGtZQWZRMJZgKpznfGUe5psgngY3Dx3pI971aS2cy7AI1sK/btpVS1NrwGE2wxj2HfEHSH90DzW4e+hIH/GuTyvHlEOf0Er6F/FYZbRhgD1mac/Ew3WKv0f6cxBPg7uHjvQR7xrEY2u1TgKrxEC04K61L6414vqGc+dfIP3RPdTg7qEjfcTLUbw2Cq9Ko3UUoFrygnsQDFO1kMIQedUgnm+CeBrcPXSkj3h3Sg8LlAyhRKlAYxXUVqyBhBirpsBjvnIPy0UQT4Obh070Ee/e8GaSmiOC9L7qjjkVlJVALa9/Q2w5vhouXW6CeBrcPHSkj3g3XJrKCK0V0MERKE2EWqrBmD23scpsG69K6XITxNPg5qEjfcTLuaXZZq51N4RPIMECgjVCHiVki21n8X6A9JdS2s1DR/qId4NpOOK0hIDWG1BmBP03ZppmsDTbrO3VKN5yE8TT4OahI33Eu9thsZrQ1imNI61TOg+oQusj1kKJQi/8yg8vN0E8jW4eOtJHvCs8KjZMtFtoOQDFHMHKTuPNHNf1ENXsF0h/DOJpdPPQkT7iXcQDh2HpBnWgAe15vKJ1gAwtBWVdHNurkQflJoin0c1DR/qId07LlDJDR5CaChAa77ePAYY7XRF7y+EX18OPQTyNbh460ke8m4hnWWYPezDNXIUHL7i1jACxJOy1Z4r8i3fpz0G86OahI33Eu1NaezJME9Z1sAHVmsDEGoRBGHK2dT181U1broJ40d1DR/qId62HUntRIqitzz23tO0hjxEShpjLRCz51RiPchXEi+4eOtJHvHvxGJKYJMCwXmGVGXtFXBAYZaw6umCP+IN36S9BvOjuoSN9xLt36Ya9sQoktbkf8QRkXcmAhoRcSy9NfoH0Z/cwunvoSB/xrvDAhkJ1QjFb10Mt/5LSAm1mU651rv/gEdJ8E8SLbh460Ue8rDsSj/ULMve4boeZ1u1wVBDJe95BniG9evDgqyAeunnoSB/xspm2GEoiyKsAWXUHTrA8GpDlSXkiv5vEy1dBPHTz0JE+4t1qWlEsEguQ7GxpTApqgWBaGLgO6TznK/OQr4J46OahI33Eu/7wUbL1vGf+40I69wZ1ht0L0EZEtGn4qqeFr4J46OahI33Eu1N67okHtq6DJhNo9AkaWliEx5RnicTPRvHyVRAP3Tx0pI9419SCMaKUDBgx7M7DdTNkZoiRbdZaiPUXp/TnIB66eehIH/FundaIXWdNkBrtiAev66FxBZPWq6qGdYb/AOnPQTx089CRPuJlf3hd18DWQOdMQJ0H1L4uitZ7nDVaL/aLU/pzEA/dPHSkj3h3PexhDEEEprzXWljf0w4qLLZNkoSM/RePeJ+DeOjmoSN9xLvrIVemveUwi9gqPEqHOk2BbHZLpaRQf/GI99k9RHcPHekj3tXSxpZyEqhpD3nMuwOApoBiqFmDGrdXs5b4KoiX3D10pI94Z4hnmhQkwqDdIN6zrZshTkCkoIHMWvxBxONLEC+5e+hIH/FuB0BizXkMCNwqkKQM1WqFpVsdOUpJv0D6s3uY3D10pI94N8aj9QV1mBBVBGhiBmMKIM3WrVFLMn51PZSbIF5y89CJPuJdaqnMMUUNWuVFNNZ1O4xWoPWisY+6U3nvif4SxEtuHjrSR7z0w1etvPCFZMpAwXYpndZXPITbrIXxVbZUroJ4yc1DR/qId05Lbq1MazBl6kJ6ZpBMCpFHMLQ4rL8a8ihXQbzk5qEjfcQ7p4XytGIZCu9SulMHpYGQsRadZWilV7dDuQriJTcPHekj3hUeyVa9XCeMjLqDeLoKD8qQmvacotZSX+0ekqsgXnLz0JE+4t0pbXXGMAhSDRmIMEEt2KBS4VQzldFfTcSTqyBecvPQkT7i3YvHzFmlt1VBl1V4hHVKC9se5ZFbxjTCDD94w/sSxCM3Dx3pI949S8c6aOYEs7DtHQAZLCWDnCilRF11/ALpz0E8cvPQkT7inR+uxUaLEWZNu5uWEKQgLcJpGE5tHH5ReHwO4pGbh470Ea+QjhisYRwgc6eWUuBVgvS9fLnNsmi3WX5htXx2D8ndQ0f6iFdIz0UtM61Kw2hfD0NYN8NpwLkj6uTC9CqIJ1dBPHL30JE+4t31sBr3WRD6yKuWNlk3w2IEbX1mJdaaf3BKfwnikbuHjvQR7wqPoE04VkAbq9ygvfAwpgyTm3Wuhuvy+AOkP7uH5O6hI33Eyz6tnloKDXrSjfTYKz1bh95Fy8iBKL5CWm+CeOTmoRN9xLtSWnBdCduEGCUBaTAwwh3xQMGGivosiKdXQTxy89CRPuKdH669W50T1FpcSM8OdZQIM+zHalr3xvEqiKdXQTxy89CRPuJltjRXGylA6GN3HlYEi6uynixmiZBWEfIDpD+X0tnNQ0f6iHe3Qwu9ljlA0p61ZD2CSezQVOsIMRD2V4ta9CqIl908dKSPeNd5mFvgdQ+EkvMe/D/DfsMTMM5BDZca0w+Q/hzEy24eOtJHvEOaQpORETRS2uu0BKqECm3EMUofMtqrpYd6FcTLbh460ke8e/HoSKONBhpWGU3S84K7JegqOBfWMz9LLelVEC+7eehIH/GuT2sBPCxPmAseIGx7d3jaD9RBxpgVpbxKLelVEC+7eehIH/HOaVFlnC1AGb0DtTigclyElylphlqT/eJ6+DmIl908dKSPeIV0q0KzV4Mm64NaE9AeM0RJxZhHovxqFK9eBfGyu4eO9BHvammaxPTPD+dVbsgqPLQnBKxTyt4Qx/SDWvpLEC+7e+hIH/FyYHob+0QGIS07iMdQw967nHlIllWOPBsfpldBvOzuoSN9xDuk1zEch6Q9YknWpbA2qONfGq9XljJ7C+UHSH92D4u7h470ES8N8ZqjqkKwEoF6EjALChLTujf2OWZ5NJkmhZsgXnHz0Ik+4t3uoWmW/w3+x7KfpfOqQLDRKj6wGqIyv1p6+F+ivwTxipuHjvQRr5DGUSlJSGAzK5D2ChJqhSKlY4qhI/3gkP4SxCtuHjrSR7xtAOiR54BpcZ3SVhposwk1caW4Prk9uh3+QfpLKe3moSN9xLvOwzha4y6Q8gKZgq4SZChDC7TKjk69lUcRjz9Ifw7iFTcPHekjXiHd1Tj1PsFGFaCkDWrZ/eHNrMusNsaj/vA/SH8O4hU3Dx3pI949eMignndSuu+tFjwbiCWDWInWhTFFro+ypX+Q/hzEK24eOtJHvEstidRqqUBItQDNuAqPRTlo6sFiLNT4F4XH5yBecfPQkT7inR8+aqBcyo5Ld6CcCxjvZw9uKcbYyF51APxB+nMQr7h56Egf8e4RD0eWzg0K1QQkQquqLgM0j5ZxoIX0KLX0B+nPQTx289CRPuIV0iW2NEdgQB5t1dIpgrUQdlMLcVw/sPgotfQH6c/uIbt76Egf8QrpoH39oYwOw8qOS+MEKVlhxoChBhQaPzilvwTx2N1DR/qId3HpmSzPkaA2TjuIh6CzJGi8mNakWl8tH/qD9Gf3kN09dKSPeDfzoKxiWVAWw2EAxZpBAyKY6LowhtbH/EHh8SWIx+4eOtJHvHuXHiaF5oBSuKzCIzWQvc0z96YjCqvqqxePeBPEYzcPnegj3t0ODXtUMeiNFtGBBTQjQct5nc8jxtxeBfHiVRCP3Tx0pI94t9WikynShDr+dR7WPWtpFFCLcaZ/9uGjBoA/SH8ppd08dKSPeBfE42AUMkMIhEA1tHVPXFfEgRoKZW6rHvkB0l9KaTcPHekj3pmH6xisWghmXkc1kei6HfLYSy4kmvSeXy09/IP05yAeu3noSB/xsqmFQ7GMYLiDeJkM5N9q2plFS+BY6i9O6c9BPHHz0JE+4l22tGBLc0YoRXbnIQ2wEBPMVVr3ONnyq91Df5D+HMQTNw8d6SPeDXmMeRUbySCx0LoeUlqn9CK8Gc8UYkvUf/CG9yWIJ24eOtJHvBt5kIsMpghzWgWKiCAoBmYpEnI2ZPkB0p+DeOLmoSN9xMtaGi2qIozSeY88iGCsDLLKjmpIPOWVeRivgnji5qEjfcS7iAfnnpp1sDkVKFiDGtKetdRWGR2YNfzilP7sHoq7h470ES8jHq2MVALoNlhojglWLIG1GDqbNMVHy4f+i/SXIJ64e+hIH/HOaiGZTOuAXkSvs5mlgOX2P2m8OmZeTL2aeRCvgnji7qEjfcS71sOcJqYi61IYdrmhBbTVVYeUqr1ppPFqyOMfpD+7h+LuoSN9xLsXj44RVSPUuGtplgx1mAFj1lpzHhheddPiTRBP3Dx0oo949+BhZZSEFco6q1cp3SJIYYNq1qjHniO+agDAqyCeunnoSB/xzmnh0LWlAHNPLKVSEghTh6SlDekmQV/dDvEqiKduHjrSR7x7wyMtszaGobvuSIXAam0g2VblMWdMz9q08CqIp24eOtJHvGum5SKrZK6wuG5AI+oqqmkhHTJOHZNlvLod4lUQT908dKSPeJda6oM4hwp9loW0rAPacs1QuMscZLP3V00teBXEUzcPHekj3r3hlUk0s6xLYV+1dOtxj06fwDgsjyAzxVcjD/AqiKduHjrSR7xcp9WbFo0701GBQg6rjF6HtmoovU5s5dU6rT9Ifw7iqZuHjvQR71oPKxdDnavcoHU9HCmDmgUIvUwbptH6L2rpz0E8dfPQkT7iXYO4Cqc6OsxGGWgP5a02MmDXoNp5Jv5FLf05iKduHjrSR7yMS1datUWFNMue4tEHaO0M64pYR0ghjvoqiIdXQTx199CRPuId0iqCVhM03Q3iLQyoq+aAlvruPawhPotL40UQD//94TvSjvT/u0a6Ys2z5QE97sk02nXnl/L6NpaOGmuOP4h4fAziLaTdPXSkj3hZeEyrxSr0vVSLciMQkQaRJRXtw1ap/QOkP7mHC2l3Dx3pI95lPOZMJGqwyCagNASqrII6BU40pfeUX10P0/8dxFtEu3noRB/xLuKRuzatuAqNdT4TNoS9uQWUSEfo2im/Si2liyDeQtrNQ0f6iHcRj4zc64iAkSfQ3tZiQRhyCxYZVWvWHyD9pZR289CRPuLlFI/ZJZJAqiOsUzom0DkISlZryFKy/eKU/lJKu3noSB/xzmlp01JMEULcUzzqVFBtDZJmqq3OJb+6HaaLIN5C2s1DR/qId+u0dNZKQ2Fy3gvE97ZlDgZhJlmsr2I6vBrymC6CeAtpNw8d6SPeZUubiEmPQJQUqE+DVT0bpJ5WKYIlE78a8pgugngLaTcPHekj3p3SKZYSOYMWWbX0mLy+Cg1QueYcAkp5lS1NF0E8DNHNQ0f6iJcjD3I36w0sJgPSWtcpbeurWRSpFe44f4D0pyDeQtrNQ0f6iHdx6WS1kdRVafx78cB1PZy1Q2JVGzQnhV+c0p+CeAtpNw8d6SPe+eHSQwmZQCUvpC0zWMAKHSNNlb5q6Vdx6XQRxFtIu3voSB/xLrVUmo2+tw1hXuWGkazCo8Y9Pqz3EkYtfbxH+ksQL7p76Egf8c4Qx9JiyRNMeJ3Se1mczokwIoXYaY4yf1B4fAniRXcPHekj3j3iIUvrMcNg7UCV1nndQ4Q4dtdfGdP0B6mlL0G86O6hI33EK6RTiZgnzb1jeRUe3RDWtXAspBOug3tYmq82tdBNEC+6eehEH/GKaGuSeXKHhENX3REIqqS46g7N3JL0Gl/1tNBVEC+6eehIH/EO6ZFqbLkATkWg2BFqwbyKj8V5DCN3/gXSX0ppNw8d6SPe1h2jL6YhVV11RxkBNHGFRmqtDxkNXz140FUQD908dKSPeGceWm2FJ4JlnEBNK1gjgfWbnnnPFaPyi1P6cxAP3Tx0pI94ly2thL02gVh0LKQrrXvinrpULI2Ke/PhL07pz0E8dPPQkT7i5SktvU+LEE0ESJT31CWBLBKFwpxZXkU86CqIh24eOtJHvOvTMorUOAHrHvJIzUDHKqhtzhEmkVh+5YfTVRAP3Tx0pI949+KRKWKqBs0wrnIjMNRtiierea5iJOD8BdKfg3jo5qEjfcS7woMlcSsIwnt7J2YBFZ6ASCEKc9b4anwYXQXx0M1DR/qIdxGPVFuXIMBmvFsPC+yecMgxyFxa12cT8egqiIfuHjrSR7xCmmMLC90CEmsGCpRBSqrQS8c6M1fLr7pp6SqIh+4eOtJHvLseVqsxJgQe2IBiS2Cjd+BerGXjqVh+gPRn9xDdPXSkj3iFdEydS+kGtscdUE0DVMs6pVON67RGw/AqiEdXQbzk7qEjfcS7btrZY9M2oGlZhQf+m3lACG30EfvEgc/2aeWbIF5y89CJPuLdgwf1aFzGKjTWFZFmq6CtKVStbD3HqPXVIZ2vgnjJzUNH+oh3qaWeSopmUDSuQzpOAckzQ0eSPjoP0Vd7PPNVEC+5eehIH/GumbbEIpMJLO2tFing+qozxDzqqjlq5Wf94fkqiJfcPHSkj3h3Owyz5MwIvBjeg2nW7TD2BKPYpFVjY3m2bTlfBfGSm4eO9BHvCo9GkWYRaJxXLZ1LBC0JIcdhlTUUe/aGl6+CeMnNQ0f6iHcPHpRjm6HDoB2XzrKuh5wUemGSyK3l+WoiXr4K4iU3Dx3pI94VHohdrU2QEFbhIXsrrSy4Ww8DtbSq+VW2NF8F8ZKbh470Ee8GpmfhQWXC4ByBuE+oC2bA2Ky3mRPKqx0A+SqIl9w8dKSPeIU0SZkpDYKWdxCvpwQiY0Brkaxrs9l/8S79OYhHbh460ke8LDy0CocBpY5/DeIV6k58lLb+IWmC6Qfm4ZcgHrl76Egf8e5d2hY1HBC47gXi1ANYNIYYV5U94yo/7NVgmnwVxCN3Dx3pI941tURue+89WMW9x9Pauh6uOoTnbI1HWj9/1SCer4J45O6hI33Eu4l4qfWyPcNCNQCFOsBo1SE5cQ+1hCbPumnzVRCP3D10pI942afVWokWVqURVuHROIK1KsBZ8qo7ZrXxakVcuQnikZuHTvQR7+oOTmUuhqHEBTON1KE2mlCSlpZToRBe1R3lKohHbh460ke822pRa6qDBVaFkYBwrqI6r0M6VutKI2PWV6mlchXEIzcPHekj3q0AmGglRALcxQcNmaAsBaQQ0sw6Q3jVTFuugnjk5qEjfcS7ZlrhjpoSmP3zw9vePTQGBIojUozrxH41PqxcBfHIzUNH+oh35iHPoqtshlS4A7HJqqXngJh76dzrTPXVs3S5CuJlNw8d6SPePXhoa4lYgbcVTljTOqV1R/JUh3LOQV5tWy5XQbzs5qEjfcQ7pOccKe3k3Qh79xClVUaHdWivS6NIq5jLq2fpchXEy24eOtJHvItLN5LASFAjG1DNcSFte7q0cZWAbfT8A6Q/B/Gym4eO9BHvBtO0iSXUdUqvUmNdD2cGy1xglk16Ue78qgOgXAXxspuHjvQR74J4babUqUButQCNsk5pqwRdhuVWqOX0A/PwSxAvu3voSB/x7hEvsfUaM5Qqq/BohiDYGUrJaYzYymL+PdJfgnjZ3UNH+oh33bSSZk+YwFLGVXgQrVq6dWgs2FLmSvMHtfSXIF5299CRPuJd4VFa0+2yIA4CojhBkRtgl9otUNP5qqmlXAXxsruHjvQR7wqPMMfQghBoJNgLw8FmbZDC4ryUhtZfWS18E8TLbh460Ue8Sy1ZrIzdoJVdShMuosc0yIPLrEH7oFcRD74K4hU3Dx3pI16ah8Hq7BlSagLEsUGNrS7CSfueodHLDw7pL0G84uahI33Eu1KaGnVdDM9c6x7yqLAtcsgp1T25dHB41UzLV0G84uahI33Eu1JasTdK65TGHexAilC591VUx55K1NHx1YMHXwXxipuHjvQR73YPZcspi0DmtKdL8wTBZiC5hZG5ziivnBa+CuIVNw8d6SPejTzI3ZK1AtNozy0tAqb7ldo45WAyCV/FpfkqiFfcPHSkj3jntGAvo5QOlYqu66E0sDhx3RZFJg/tQ39xSn8O4hU3Dx3pI969eFhSoiGQ4qRVS5eFtO5u2qbUMweu+dUoXr4K4hU3Dx3pI95dD7lLIS7QaMrupt0D06PAxG7KM1gJv7gefg7iFTcPHekj3vVp9Vi1M0KuWoA6MdSOEcJsoaBqbvIqW8pXQbzi7qEjfcS7wiOHEJUjTE7reqiBQTgXMGzSguYx+Qfu4ZcgHrt76Egf8e7Fo8oMLAJWyyo8igUQpAalUo7RCpdfPOJ9CeKxu4eO9BHvxnjE3HLICLXJHvIYFRTXt7F1HQG5jvKqm5avgnjs7qEjfcS7HQAlMwdbDIe+kE6UQLVPyEg4WKxGe3VKy00Qj908dKKPeEV0yTOEHDvwsLnT0nUH8QakdUDPomOwvop4yFUQj908dKSPeIc0s+J+kTbhsm6HWkBGQ+isSlWrlfYLpL+U0m4eOtJHvBzyaHGUXEBTbfvBA8F6HbBuZc1KEZvh1R5PuQrisZuHjvQR70pppNFINsg7iFdwndfWAyiHnGsoredXo3jlKojHbh460ke8my5tknRiBWQUoKYGNTeFMkOSHmIP9gukPwfx2M1DR/qId9lSjoNbXaf0xAgUSwaJfRXUeYRWKOGUX9TSn4N47OahI33E260WnWyPo+m1L6RTAdu5vKwisZW8/n21x1Ougnji5qEjfcTLppZ1AWtpD0zfqSWK65RO9g9uEm2V7dkCcbkK4ombh470Ee9q6VUsD1EFbdI2yB1q2dVHnoN67DPOV9lSuQriiZuHjvQRr5BWTIU4MMxKczccplV4zAxYrMfZzSa92tQiV0E8cffQkT7iXYN4nrNxUih1nc2U81jXwzZhSa2NEpDwB6f0lyCeuHvoSB/xbrp06H1qSYBNKlDKE7SGCLOl0FCn5mejeOUqiCfuHjrSR7xzDzWL5pmgD9kT8cLuDa8BaiBuJmWPW/oB0p/dQ3H30JE+4qUh3kbgPqEK723LI4PuyTTMWdNgRGuvkNabIJ64eehEH/GuAYCyZOJ/aywGUFUGa7iKj1CiSmOO/Op2qFdBPHHz0JE+4hXSHSNXElt1x0AgjQY2u0IwxKAUY3nWeahXQTxx89CRPuJdamlV0qOKANfdADBkB5aoAUrPM4dhsb9aAaBXQTx189CRPuId0hxj1z2TJuC6HcroYFxWZY2jLKD54cgDvQriqZuHjvQR70YeSGu5NwTWvdWCLYGWUsByzbpnPJqmHyD9OYinbh460ke8C+IlkjRrAPoXxCtlFR6WbI9e6qlUjpJeTZfWqyCeunnoSB/xbiJetFZlRhDchceYq+bQOoBxTw4TFdNfvHh8DuKpm4eO9BHvCo+cURENmmXbz9IVLOYIfU7U2Oao7dXIA70K4qmbh470Ee+Qbnt4WAgQaipAlccqo2cFicRihqnLq3VaehXEUzcPHekjXg6mkVSUZfdpdaDEGWygQue6+C51BPvFu/Rn91DdPXSkj3gXxFPusxuuCrqt6+EIArZAhql7Yrow1v6DWvpLEE/dPXSkj3jXp4Uaqk2EJmE3tezpBzYKoJCVWSXoT5D+7B6qu4eO9BEv93i22HIlkD2PlxbAoG0gaJgjzkDW+g9q6c9BvBjcPXSkj3gXl6b8b1LYnik9gUwqaC0VMKQSU8qs8VEQj8JFEC8GNw+d6CPe3Q577NzMIPSwDukwbQ8Sy5BmnWUYjjoeTfH4L9Gfg3gxuHnoSB/xLuIx0mgtNQikuh3EBJXRIIuRtDy050dTPP4g/bGUjsHNQ0f6iHfP0pFGKwvkaTMCpY5gMQWY+5k61TqjPZri8QfpL6W0m4eO9BEvT+lhc5pC0Lon4s0EOknBeAjNFlKmH5TSn4N4Mbh56Egf8e6U5jYCzQ4TWwLqeWdL54SQ4kRtpFh+cUp/DOLF4OahI33Ey/FhhQtyA06hbaQNJA0CrC1IopJrf2Qe/kH6YxAvBjcPHekj3iGtSaisA9pil20e4l56GCHJFBoztDJ/cT38GMSLwc1DR/qId354CinU2iCVvdai41iFR25QhJiFtYf+i0e8j0G8GNw8dKSPeGcejllYMQPyVKAseyLeuiiO3jImVEvp0e6hP0h/DOLF6OahI33Euwbx0lY13Qbkf920uApqpZChpX8LL2Ydr5pa/iD92T2M7h460ke83AHAM5ko6NBVS4e0H/FwQkksGNKMIz+aiPdfpD8H8WJ099CRPuLdPi3rLcxMgDllIGIFISHg2jDUqBrtB+/Sn4N4Mbp76Egf8e5duhvikLIO6D0mndtcp3RT6LG3WRHX148axP8g/dk9jO4eOtJHvIst5WJpt4UT00K6RQWTttdrZZx7xuO0R3FpijdBvOjmoRN9xLv+8DE4yp6DhxoX1ruZthjDoBAwUo2hPmqm/S/RX4J40c1DR/qIdw8eMeeubYGc9xQPLmXPd1wndW5zhhhGeVZKx6sgXnTz0JE+4l1qaZXKwUoHjIZAVgSkKcIcO4ZnZiE+Gh/2B+kvpbSbh470Ee8WtUQuIYvBqDz3Oq1Vgsw4/71/pNgp6qvVtH+Q/hzEi24eOtJHvLsdthqa1VU8V7JVeMQ9wCMK5D64RbauVX6A9OcgHrp56Egf8W5g+sw59R5BW0mr8NhttZEbrJN6ouVeKNEPkP4cxEM3Dx3pI94VHjJiyqHC/DfyYI//ryUzxEqcFbkrvop4xKsgHrp56Egf8W5uaa8kcZssC+A98qCBTg6ArElGj+vzF0h/DuKhm4eO9BHv4tItlJYWw2UUAipRQdMkiGq2NwCMKK/i0vEqiIduHjrSR7xCOozSGweDQfuoroXBNK2jutce+uQp81WfVrwK4qG7h470Ee9q6dRCGnVV0KHuTS0L6TpbAZy10ehZF+7vkf4SxEN3Dx3pI94Z4p1jnijAvEfxZpN1SlcGLajUaaLKD6yWL0E8dPfQkT7inXuYYmITgj72u/TARXNYd8RqaarEFmJ71U0br4J46O6hI33Eu7g0sYaJFQKuCppCqGBIA5pJTjjiSP3V9RBvgnjo5qETfcS7ZlpOhHUGEMmrlI7aQDAaSLNopY93y5b/S/SXIF5y89CRPuJl56EN7JJgYokL6drA1pfQcRRLMZbSXnUe4lUQL7l56Egf8TK1pDUUXnVHSuuUTk1AsfFCWmaoiFnlF0h/LqWTm4eO9BHvnqWj9phHhpJZgFgq1BInhJJnoixh0qtnabwK4iU3Dx3pI971h2NLE3uAXhMB6UY6UgWWnVvSBTa9CuLhVRAvuXnoSB/xrvAoMUvuczFMe+RBnWAy1x2xYJzdRqn6KoiHV0G85OahI33Eu7j0KjMsyCqeJWegva1FNe2xeJIKIePo8wdIfw7iJTcPHekj3j1Lj9JLax3y2IWHBYU6uwDXVHNu3Up6NZgGr4J4yc1DR/qId7V07qGzBhjIezVtjyB9ndLUKGXVRqKv+rTwKoiX3Dx0pI949y49e2gjGuynjQXyKkFqXbV0STPm1DUL/aLw+OweJncPHekj3hUePa9zOk8Yuet2DwdInAV6kFlaDljDDx7xvgTxyN1DR/qId0jHThKIISkvpJUJrM9VVa/TOfYwRq4/OKW/BPHI3UNH+oh3ezxnM+2643eroKZREwiWsjfGxUIobPiDd+kvQTxy99CRPuJdtjSKEJcGU7rtgekB6u6rlRBVu8Q056t36XQTxCM3D53oI94d0j02qqvuEIu7p2UoqE2EhphQUilSH+0P/y/RX4J45OahI33Eu1I69FA08C451iGtbWf/Z4TYbYRUA2J51QCQroJ45OahI33Eu1M6aqqragYdeSE9G4K0niBbSzV2niG+KqXTVRCP3Dx0pI9457RUqzQ4QEshbD9cwAYJlFxajBxWJf3qwSNdBfHIzUNH+oh3g2mKcYwtQk572/JGel0KFUKTOqSsSnu+GkyTroJ45OahI33Eu1q6aeo1M5Swty03nbBYtv3+0UWMKdZXfVrpKohHbh460ke8LDw6t2ar8CgDVy2dFVTquiNWjBUlSMqvmmnTVRAvu3noSB/xdopHtqkDJu/xYQMXzWPmPTo954i9zGcT8dJVEC+7eehIH/HulOYSqswBqe5RvLIf8XgMiDpnEhqplF+c0p+DeNnNQ0f6iHe1dF7lcpMEnImBahhQ93Tp3bxVZyqx9FeppXQVxMvuHjrSR7ybW0paVtFMUDvqOqXzAJ11AvbecpDYens1ES9dBfGyu4eO9BHv9ngODr0KwYy9A5VRFtycIZdapq57o+QfvEt/CeJldw8d6SPetR6ajFabQKtRgCYhiLYJI4VWuGqW9mrrYboK4mV3Dx3pI95tagmBc9kDeDFPIO47tiQKXUdDVGsmr2JLdBPEy24eOtFHvKs72sQYFscReUeXSgQbo8OIjakU6/HZ0kO6CuJlNw8d6SPe1R2jWwkBYQREIGoB1oUxwao6Ro9t7OfpHyD9pZR289CRPuLdKV1LH10qyKxpT+IdoBUnJM6hilaWZ4ta6CqIV9w8dKSPeDmYZsSEGICVF9K6N8T1PqHUaqwpNrVXt0O6CuIVNw8d6SPePUunElIbA0pvHSiODFZXQR1TKhpqCjm98sPpKohX3Dx0pI94N8VDa6d9Sve9o4VWHQ01t7HTeHkUKVot/QDpz0G84uahI33Eu9QS5twrT5C0p3h0IlDmAIOSGcckOl/1adFVEK+4eehIH/HSaeFYozEU5VV4tNhBtXeIbUztw6KmV344XQXxipuHjvQRL9daTOQw11/DlN2nNRikM0HqmCjnGQb/4hHvcxCvuHnoSB/xrvBIUnskA22ylw9JgjqHwsJao46oVF6ttaCrIF5x99CRPuLdPq2JU0rJ0GxPlx6zQ9UyIYUiFAeum+MProdfgnjF3UNH+ohXSM/Oc+FrUCVGIOt7BwAKYC4jtLjf934Q8fgSxCvuHjrSR7w7pQ1rGdJW4WGr8NBUQawZJFWbg/KY7VUHAF0F8djdQ0f6iHebWlqSjOt6mCyUdUrnBFptXQ/bYk5VpOdXp3S+CeKxm4dO9BHvHjxCTiG1sM5n4915qCBhIHRRG6I10nj1LJ2vgnjs5qEjfcS7B4+CFkkJYkyrlGZTsNIIapgUYuae4g8O6S9BPHbz0JE+4p3TMqXTiH0hXRvQnuehFGyd19o4lb7n0/wA6S+ltJuHjvQR70pp6ZhCqBDn9sOrCdiiGUamnPJMM9CrWUv5KojHbh460ke8C+LVUGayDKnGsFNLDWRKhFVgRxwhRIqvNsTlqyAeu3noSB/xCukQMgbaC2nH3H1a0kFnK4CS1w2xrsojvTIP81UQj908dKSPeHc9HL2mhAkGYwHCVX1IzAiNpsq+OGZ5tdUiXwXx2M1DR/qId4WHJSlDGCz1CmSG65RWhBCoFZKJlF91AOSrIB67eehIH/HyXboajtigYAn7xaOA1ZihN0wjzYqWf3FKfw7iiZuHjvQR77ppTTJPMajIe4F4SWBic9UhcXKxuKfU/ADpz+6huHvoSB/xrpae2oLteWGtbvdQKljLCWqsdf1g0vgF0l+CeOLuoSN9xLulh73EWCdDSWkvPYwMoqHCSL01W0U25x8Y4l+CeOLuoSN9xLtNLSFwirmB9LYKjyl7FG8foCw8QyKJsf8A6c/uobh76Egf8S5byjOVihVSM4RVZiTQsFd65sESBgXDV+/S5SaIJ24eOtFHvCuldx945QZTZ/kfoiuOvURc1xndA1N49eBRroJ44uahI33Ey54WC73NCFX30ZxSW0gnhhY0B1qw03jVTFuugnji5qEjfcS7uiMUohoQNOmqO7QaWJcMw1KttZHKM/OwXAXxxM1DR/qId0iPSUQtQ6hzn9Jx3w53f3gOqqhmjV+llspVEE/cPHSkj3hnHuaS0r/BNKwEVFTA9mTeELhVsWETf3FKfw7iqZuHjvQR797wKJW+roZAk9cpzWmd0n3dETHWXY/UTulVU0u5CuKpm4eO9BHvnBYpI2XOoDhsndKhrlO6CZRWR+eUkJ+t0ypXQTx189CRPuJd4TGZilgHKbHDuikyaB0T5uxDVu3BqL+opT8H8dTNQ0f6iHcdANJo2Loe7lXdQF0Qaq4ZZlbOc7Sh5ZV5WK6CeOrmoSN9xLtTWuq6A0qCEiKvgtoiCFODGGkObRNDeRWXLldBPHX30JE+4qV72GrBUaGSJaCcC2iu9O9Nz2bHEZ8NTC9XQTx199CRPuJdg7hq6lUmRMsNSEYACXFCp4EpN0rx2aaWchXEU3cPHekjXiHNzUa21sDKnlu6U6ZWeJ3SKYwyTftovzilP7uH6u6hI33Eu+thU0vT9nSlSEA4x+4AiJBTDFHqKkLsVS3NN0E8dfPQiT7i5TqtGHoreZ3K2zzU8O+BWgCR2XQszMerNzy+CeJhcPPQkT7iFdKryOjYo4DuYXjUdd0OU4qwihHS3rVyehXE45sgHgY3Dx3pI96d0sXGjJWBU6tAjBls9r1Oq02tU+3dHk++CeKtvzJH2pH+X/Eu4mHUCscMJc095FEDaLB1aKeee5kSaL6al843QTwMbh460ke8m1uaafbSDFbdvGctZYE6e4XQrCacNri/6g/nmyAeBjcPHekj3hUeAymWsSpoxgQ092y8uI5qloR5VdUL7/YDpD8G8TC4eehIH/HOaSGM6yxOMHNcp3SrCjX1DnkgK+Ii+ifXw49BPAxuHjrSR7xCuqRRhlWDFMe6HvY2QVuqgFV67SkwPpsuzTdBPAxuHjrSR7xDOmMmqxFq3gPTY6ugxRLULmXU0ZLVXyD9MYiHwc1DR/qIl6klXL/WsdxXHb1ndwwQIlx3RKw8epyRXzW18E0QD4O7h470Ee+slrRq6WYV1mlMQIEMxGKFEWSE2QJnfNXUwjdBPIzuHjrSR7yLeCjTqIIQ636Xnvt6qHufVoy5zcolxx9cDz8H8TC6e+hIH/EO6TpDqJVBVjENVIqCxiHQ1rez746A8oPC43MQD6O7h470Ee+sFql7U3iCbG3AqqLXzXBKBgsyW869x/4qiCcXQTyMbh460Ue8Iho5swQhmPuDoiJIqotoYQ5xhJ6eDZeWqyBedPPQkT7indMyJmYNq9qgsddpjQk6i0Evre4DGgv+4JD+EsSLbh460ke8e8MrYYTdPRtCqUBYV92xSpEdyeuSM1XlX5zSX0ppNw8d6SPeIb2OYZnaIQ7ivXsorXuiESQKsQ5tBeurNzy5CuJFNw8d6SPezVqK2jHkCjGUCFTJoIYskEUTzsmK7VVTi1wF8aKbh470Ea+QHr2TxGygQnvpYY9QJxXImWuUirM822ohV0G86OahI33Ey3VaAUNpDKptZ0sZwZIIYF9FdLcUanvVASBXQTx089CRPuLds3TraNUWw5N3EG+GBbc1KEOijciD7ZXTIldBPHTz0JE+4h3SROPfTOm6M9M0ywTJlmHM9b/8Slzas7i0XAXx0M1DR/qId9fDxtRCXEhjpXU9XEd1lbkO7ZS5ZRkDx6vBNHIVxEN3Dx3pI16utag1mvU93xGBSqogago8yYb00sp81SAuV0E8dPfQkT7inXsY2n6HnsARI9DIBrWu62EMmpLGSBF/YLV8CeKhu4eO9BHvMh5aIuowkO2y0NgLxEeaUNvcNXXEGl9tapGrIB66e+hIH/Gu8KgUW6wBmPf1MO9FnpMJWjKNoUe2+Mo91JsgHrp56EQf8a6nZWArQQvkJGHV0zRAbbTth9PAMtOc8p7oL0E8dPPQkT7iHdKGqWqL0HiPD7PZ97ZlhTxLTSgLdnw1xUOvgnjo5qEjfcQ787CqoZFAavi/Iw+kpAYsqiExN52vnBa9CuIlNw8d6SPePUtznIJB1sWw4b4dKojsvS0mHXMyrhN/gPTnIF5y89CRPuIV0rPJgnkxrNL3Oq3YQHtYBXUY2nMJGMcr81CvgnjJzUNH+oh3QTyTRswRUsR1SiM3ECwdeudhc6Cp/eDB40sQL7l56Egf8a4/nElVkoDozpaO2qAqTWgj8agz9FZfxaX1KoiX3Dx0pI94Nz6sRcpzIgitcoPa3I20QYEHd03UCPsvaunPQbzk5qEjfcS7woOnZVSB3Mtep5XWKc3MMEmUVUrmn1wPPwfxkpuHjvQRL0fx7jEek6HOGXe2lMBMJqDh6KLBUnzVAaBXQbzk7qEjfcQrpCkpWV21NFmi/VGhVmToIyPPQd1+cUp/CeIldw8d6SPevUtLKcRaINC/WUtZQTAHGKlTjm1Yk1dxab0K4iV3Dx3pI96d0pbjlNhB51xHdU8Jakq4roczVZzCDV910+pVEI/cPXSkj3i3qaXNkPZ06ZFLWKd0LLAg300ttfa+ACivxnjkcBPEIzcPnegj3j1LF67d9qrDMRGoxgayz+yYZ7Oxvhz86Hb4X6K/BPHIzUNH+oh3DQAYSmeJUDtnoMECij2ChYkxhpY7PUot/UH6cylNbh460ke8K6U7ztbLhEKdgUpYp3RoBrnxiBi4THkUl/6D9JdS2s1DR/qId3Fp7GNV0Q1mq3t82KzrlNYBWJWSkFHGXxQen4N45OahI33EO6RVhHNbt0PuOy7NDZRrhrAui3X2ksN89Ib3B+nPQTxy89CRPuLdg0cKLbaMMFMdQGmuMtpqgRilp04RtT7qD/+D9OcgHrl56Egf8a6W5mGWS4REuK+HIe/dQxUyT1M1Jn21bfkP0p+DeOTmoSN9xMvdQxxo9nVKYwtAMVSwnDJomj1ZLLJqkR8g/TmIR24eOtJHvGtqYdacRoRiZW9qwT2UN6ZVh6TaWhv0bIrHH6Q/B/Gym4eO9BGvkGaOCWsX4J3uIEsThBfXNVpHLsx1/gLpz+5hdvfQkT7ipR/eayo5Qu57gbjNCdVKBys1ao+dU/jB9fBLEC+7e+hIH/EuLl164n8dABgKkJQGkmYF1JiCrUqW+w/epb8E8bK7h470Ee/Gh61SY/RWoAftQPnfsCXqkIOEwEwphEcN4n+Q/uweZncPHekj3k2mabOWNhfIpLsNYKZVcxRcXDdF1L5D04+QjjdBvOzmoRN9xLsHj75X0IbdH86LaNx+uCrtbS2Ues2K4VW0NF4F8bKbh470Ee/qjhhTxmgw67+lh71ALdwg9jRIq9VYXvnh8SqIl908dKSPeHc75FRTbgHSaAY0ZUBFLaCzzYAsYYZXQbx4FcTLbh460ke8jUu3MdbFMPPYUzzUQOaY0LNOotjnu7h0vAriZTcPHekj3m61MCw6ga0oUO4MlYygcGqt4MK6PJq19Afpz0G84uahI33Ey4HpLercTS0prushB4XKcxE+o2KjsBdp/gDpz0G84uahI33Eu/FhvbRpIUFXxlV4jAQSMoOs72tpkWsfP0D6cxCvuHnoSB/xLuJhvWCnCZhH2XNLE9jeqSUth9Gq2bBX2dJ4FcQrbh460ke8Qrr1YpypQOh5ndIpTLBZCuRuyrnHVvUXLx6fg3jFzUNH+oiXm1q0hrZO6TBy/J9TWuKqQ3B00lBCyvIqLh2vgnjF3UNH+oiXq2k7ZSWBbDvisY7sdVHMAinOPsOMPPMPHvG+BPGKu4eO9BGvkK45ara6DZaS1vXQCDRxh5ApEmstKb9KLcWrIF5x99CRPuKd1TJbo75q6YSNgYI1UCGCGXEEwRm4vMqWxqsgXnH30JE+4l1sCVurVg3GPqop9goaOUMlXEXImMP4VQcA3gTxipuHTvQR70rpOsfAFIDjaLuUxlWBSINmi/BAmMazugOvgnjs5qEjfcS7UrpPLjMTIOtGWiasI3tA23sBCmogezQv/Q/Sn0tpdvPQkT7iXQNAT50VI8g+qqkrQWViWJfCktYhjam8clrwKojHbh460ke8Qzqn2HuMMMN+8JAwQXOp0GawkG2m9dv/AdKfg3js5qEjfcS7WUuZQomtQR2SgbIlEK4NolqLfWn1J4XH5yAeu3noSB/xLuKRMFjvAtp3n1ZABKm5gtgeXyocQ/3F9fBzEI/dPHSkj3g3PuwE8dYBXYEqtb3RM8A0MpZRotCrZlq8CuKxm4eO9BHvOgBa6f3fMLw+DWjVIGAxDhjrzhjygro+my6NV0E8dvPQkT7i5ZDHkmMngZl2xIOFQePoe62nlNwrrQviD5D+HMRjNw8d6SPe+eGGZaamoCmP/+kA0EIGc2TVVXgU6q9mHuBVEI/dPXSkj3g7xkPzDpOy7g6AtG6Gdd0XAacEbkSYn808wKsgnrh76Egf8Qrp0VVUeUDeNQelVUvrujHCCNE44/phfbTH8w/Sn91DcffQkT7iFdKdVHscFWTWbYgXBakNgUjW4d2wo/0gtfQliCfuHjrSR7yrpQfVFKpAsVVzkP2bjdcn9BqLzqBt6CurJd0E8cTNQyf6iHdEZ8qhMsIwmUC7Nfz/t3cuu5r2xnW+l8wrIlkHVhmCJk4GmSYeZRLwaAmQ5cCSc0CQew/ZEm21rO8DM3jfUf0QtnavPujf3U9Ti1yLxbpP87SUhXSVHOSpPByvinjq4aEjfcQ7pOOCttiAWPNCuiWGOk1hrdvZZuSS81MHHnhVxFMPDx3pI14+TRtKmzFBoBjWKv3jWHp9VikSEeZJ7anLtHhVxFMPDx3pI94deIysyFihYEeg3sqe79j2RDxN2BbY4akzPLwq4qmHh470Ee+Q5iK15gylyp4urQUKhWWoG06RYLPjG0h/LuKph4eO9BEvX7UYVUdAwP2S1oJ5Ia2dYC3SIVA3tjcOPL4U8dTDQ0f6iHetpTkw9rafDc/LeCyrAYYxQssDu0rmbE/NLcWrIp55eOhIH/GutRRrEBwBWk1x5+EMJnOCrVVaU8s1jqeGPOJVEc88PHSkj3j36OHaEOr6B1BGASrcQUumtUqHVqy02vEN4/G5iGceHjrSR7y7IK4cmZfTqC2vVdpaWJ9pAJlqnYSa9KeGPOJVEc88PXSkj3h3Lj1HCyEF6DaWl65lbQ/nXqW1I42haRmQ55H+UsQzTw8d6SNeeukUy8Afb8IxEFlZXloiFGldUyip2QtRy5cinnl66Egf8c5L50G9N4WGcQLFWqFULVA5J0kyUk70AtKf00Pz9NCRPuKdl65moScDLn2t0iULVAz7cLoipthDxKfq0nRTxDMPD53oI96Fh5PFFsgQAqadtCiUZAOq8bLSKef82NtDdFXEMw8PHekj3j0BQINybQ1i3BcA6kzLSuMAEcHJYe0c+1Pjw+iqiGceHjrSR7w78LDCRXOHEhWBZkdQXb5DpkkZJUiqbyD90Upj8PDQkT7i3WXa1hnLyIBky0p37GB1+RAqLRScM8381O6Qbop4GDw8dKSPeOelTSLVUSCNSUD649HD2KCNXtNatFPHN1bpj0U8DB4eOtJHvLvUQilOrrxAzhVoRII6pEHNzCqpMNpTs5bopoiHwcNDR/qId8ajGs6W1n5Q95BH1QE64wTOKWgroa9F/AWkPxbxMHh46Egf8W6VbjpTCRP6xOWgh9GuS6/PcsnBRsfITxXx6KaIh8HDQ0f6iHdTPDKOYXN5ae0CFPd9FlsWJHGKFPcg3sfGh9FNEQ+Dh4eO9BEvZy0R/5j8PyoVILQKVaYAl6m6n/5J8tQNALop4mHw9NCRPuJda4mqca1rgda+rx7ODKWNuKy1FpSkVuypp2nppoiHwdNDR/qId0inmTpRhIFjIV3MwEz2Y55DWKSkPJ8axUs3RTwMnh460ke8Mx4xYYkYIArGtT3cOaKGDgmnFJ1TIj/VLaWbIh5GTw8d6SPevac1RVF3ZhhsPyC+uDbGAQtr7LkGyempl1r4ooiH0cNDJ/qId9XSH/N2E0EJuhZpzQ1qmAHqKHNYtzYfs9J8U8TD6OGhI33EO6STRdpJS4xhApEgVLIOEbUlKrNlfmoSL98U8TB6eOhIH/EKadaSbU6CPvbIg1TGbi1NCHNQaKW0Pt9Ypb9YaQ8PHekjXlY8WKOxrbW5MdAPz5GqgdQUSSLG+ti8dL4q4kUPDx3pI97NWqKBymuBRpEEhLNDLWlfRGxr3R5VujxV8eCrIl708NCRPuLd07TJBHstUFtoQGNEsGwVulUrzTIXeaqIx1dFvOjhoSN9xDukF7pxrceQw36fNiKCWleQZUeor72j2Bur9OciXvTw0JE+4hXS+4rhYJH9gPge8jgzKHKGQa32orWOx4Y88lURL3p46Egf8S4Pt8mylmloDfsyHmup1r7jljaFdJK1/kLS8qWIlzw8dKSPeLdKU6JRpkKp1PfVw32bNjHwTChtUhV9aiIeXxXxkqeHjvQR71bp0VOnNkCorO1h2htF6RO4t4glSOfHWkt8VcRLnh460ke8m3lAOqyZ7U1hWkjnAaVoW4Z6rs1h7dj7CyceX4p4ydNDR/qIl0W8OvvsAVocDJRVQEsgwB6Qesx5kf4C0p/Tw+TpoSN9xDvjUeKoERukGQeQdARTMeilrV0iEtp8Cmm5KeIlDw+d6CPehYdprdE1dVCei+hW5vIdMS9nXbvEiCiPhYdyVcRLHh460ke8ay1JTIpdIcSw3w9fcO8ZCGCllhgW3S28gfQXK+3hoSN9xLvWEg+trSBgSmuV7l2gLsohzjoNtcbcnxp5IFdFvOThoSN9xDsrjTMkKgFsKAGNtUDXHgxm6Kk07sXGU0mLXBXxkoeHjvQR77x0GY0NI+Qssm8ARNBqAzqSmY6Ue3hqIp5cFfHQw0NH+oh3g2kKpdCjwbLUe2B6VaihL0OdsAjWWKw8dSwtV0U89PDQkT7inZeuykzLbuxHhv6Uh/MMsJfHiZONx1OXWuSqiIceHjrSR7w0HoEixQ4ty35Oa63XpfcEFkrUVvOM6alLLXJVxEMPDx3pI94d4uVhcY4GgvulFo4EhQuD9dhNRuq9PlXxkKsiHnp46Egf8W6VtlhC6AZY6gRSXsaD2iK8ZZV9pSW8ER5+KeKhp4eO9BFvp0uvXSDWfSQ9gArpQnpzXYZS1ML22KOHclXEQ08PHekj3iE9rXKIBZLoQjqlBjarbC/dqkikFJ8aHyZXRTz09NCRPuIV0m2GkdYeEYastZlSZajRJmgt1RpJHPzCiceXIh56euhIH/HuNu1aoqkNAW1juQ/quJCuDXqiBXoONdtT28N8U8RDDw+d6CPeLdIRx0g4YPSpQEbLcuT1oSfNxSp1y089TZuvinjk4aEjfcS7saVdNFdZNGdZvsPWIl1wGjRZIg6VWt9A+rOVJg8PHekj3h1Lk2hRzlD3/F1qut8eMgMqhXLO67/KU5dp81URjzw8dKSPeHcs3XvqszN0nHEhnZaV5rw2i1GsapIyx1NnePmqiEceHjrSR7zbHQ4MYRqBKK+1WfbkdGsKhj23FEqoj53h5asiHnl46Egf8e5YOseQtCZItrullXi/0ZKAuccSJ0ai/gLSn4t45OGhI33Ey/vhwXrS9cewp5UShbFW6bHcR6s9SRup16duAOSrIh55eOhIH/EK6Zgjjj0hvcyUgCIhlBQjNGo4SpOQ5al7WvmqiEceHjrSR7wbTDMKJxaCxLZX6bGMh6Q9wbSa6DLazz2nla+KeOThoSN9xLsbAJvafWrXaO4bAD2CikzQXLlSnSE9dps2XxXxyNNDR/qId+fSy3WkIGV5aaa1NkteqzQySE+zhtmKjKe6pfmqiMeeHjrSR7y7ehjiaLkZxNEFaJlnKH0RnopG7LPHlF6oeHwp4rGnh470Ee9G8dZKPVqDgfsdTy0KlloA7THyLC3bfMFLfynisaeHjvQR71ZpLJJSYegl/tgULhsdm0CtvZTZe53lqUM8vSnisYeHTvQR7wbTLM/cQ8qAYRYgLIto3ePTQ0x5Lu8x7SkrrVdFPPbw0JE+4p3vUNEWGkHnkIEm7jM8NEhztGqRxpSnBtPoVRGPPTx0pI94mbRkij0ZhFrCHyfxVi5p+ek0W17OuuanBtPoVRGPPTx0pI94V5fOvTYShjaCLqSpgS0XDYMxTk7UEz21O9SrIh57eOhIH/EK6YI99tw7TNol6bDnTNdRwHA049ojpje89OciHnt46Egf8e7AI6feOPZloycClcywvQYwS+A04hiPTZfWqyIee3joSB/xCmldC/EQGzBKJ6A6FKwta51SXDY7aSF8Kg/XqyKeeHjoSB/x7sRjbQCp7RfDw74BsKwzKAeGiDZaDs0ivbE9/FzEEw8PHekj3tWlhYfo2hSOmALQyBGqVVvfLBLrAr7gU3m4XhXxxMNDR/qIl3NLSWLLy0vnXcSLY0JJpYOE3CzN2VJ8ITz8UsQTTw8d6SPeXT2kpqVmheU7lvGIjaDGNEDKzKW30TS8YDy+FPHE00NH+ohXSFfkMYh5dzrm8tKS1mey3EeWOAqTGL9w4vGliCeeHjrSR7zbHtrILYwMhcJCOiDDWrQjhMC1Yqmxz6fGeOhVEU88PXSkj3jnpUNBJGOIPfAyHtbALCVASlipzZkeuwFgN0U88fDQiT7i3c3DbjFmUmhKa3conEFjXb6DkvVYZ55Ynif6SxFPPDx0pI945zuQYh4lwRwh/OmalnFcH4J0wVlyfGp3aFdFPPHw0JE+4l1durWuZgKR96sWxSZU7Qo9qs6kqEmfGi5tV0W87OGhI33EO+ORGE0nQS29A/XWoRoFEEvarCVSe2rWkl0V8bKHh470Ee/q0mosNSG0PYWXBhIYzgaFWx1NmQyfOsOzqyJe9vDQkT7i3RQP3r2ltT3ksNwHyaLZAk3YPbxmJWvnp6ZL21URL3t46Egf8faFuFRrX9vD5Z2BcOJapXUZD14+2sooU184w/tSxMseHjrSR7wbTKO5RQ4DpmUGqrWA0kJ6uZEpOruIPXX10K6KeNnDQ0f6iHd1ae6sARNUjAEoka3PlCFGab1OtdaeCg/tqoiXPTx0pI94d/WwmhTqEZjQ9s2WBnUOhiyD+8gBO75hPD6nh9nTQ0f6iHetJaHQqFVooxDQsLy8dM4w96SlrDLDYzcA7KqIlz09dKSPeHmpZRpRIOCwL4injFAmrc+wc9kTxNqYLyD9OT3Mnh460ke8RDpyqrnDctFrlS5KYBMzjIyy34Wdpb+wPfxSxFNPDx3pI15uD9XKfsdiLdcRqLYGqtrB1t6wDs008kNeWsJNEU89PHSij3h3p0VibG1tDFVb2E/T7jdahkDCQCMtO632kO/4c6K/FPHUw0NH+oh3SLeutSHCTLtbigvuWqkAScupSCrWXlikvxTx1MNDR/qIl3NLdeJoCUrYvqP0AFWCwbQgda3fvfeHKh4/If3FSnt46Egf8QrpFmomZgSVMtbaPGh9ZgGyhYmhtYrjoaTlJ6Q/F/HUw0NH+oh348M066i9Q8a5kO5jQi3YAHsZJa+9YwhvIP25iKceHjrSR7wLD0O0XtJCuvDy0rUvL90MIaRJFlLikB+6AfAT0p+LeOrhoSN9xEsvHeYIHCBI25MeiaCmuQw1SZyjoWB7A+nPRTz18NCRPuLd+LDGY0xqEIfu27Q5gs68toeIcRJyqvOhSy0/If25iKceHjrSR7zrlkY2rNyhlNb2Kp2hWECYJfa0PAmN9tDA9J+Q/lzEMw8PHekj3p1Ls3bhTGuVlv2sxXIfRYbAKLy8h/Jzjx7+hPTn9NA8PXSkj3i3SkuwSqgwet+rdBSo2RK0MUwxzazy0BiPP0f6SxHPPD10pI9456VjH7In/1MeBETLcxTNae8R02y97iH8LyD9OT00Tw8d6SPerdKFgqHYzsLTjloa6AgG2pkSdQr5qadpf0L6c3ponh460ke8fHwoKPakIHu0I9GuS+digEi5N849PzU/TOJNEc88PHSij3jXlh6kZiHAXAZkrdRV9viw9U0Ka322QqpP7Q7jVRHPPDx0pI94hfTESes/y3e0tBfpsq9p7TM8jEI6RKg91S2NV0U88/DQkT7i3c3D3kYvmWCGsKx0SrxcdJ4gBUevtY381Lz0n5D+YqU9PHSkj3g3aymlEdSW01Dcpx4zQZl9fchUOrW1N3zq5uFPSH8u4pmHh470Ee+6pS2Wyr1ArXO/ELeWag08ILUyqu33tB6reMSbIh4FDw8d6SNeXmoZFNYeDFBkAknPUIvuh1rU8uwWZ3ljlf5YxKPg4aEjfcS7y7R5bcCkCsy+n4mLYmDCBHHGmo1LW79lLyD9sYhHwcNDR/qId9OlWXBmLjAkCRDNtoxHRbCkXFMgtvxUeBhvinjr/0IcaUf6T+LdpRZuljLrHho2gApl0JkqZKXYqaQ+2hvn0h+LeBQ8PHSkj3h3iDdxcRsrpL4n4iWdoLYfqe1cetMY+KnXln9C+mN6SMHTQ0f6iHf3tBq2EvY4GrKwjIftdzwxwKwyMMQx0nzBeHwu4lHw9NCRPuLdPa2Su1Sa0LkqUBsGKpIh97m+J5eh86HxYT8h/TE9pODpoSN9xMt3PHvvJURIOa1Veta5H1pGwEGVQ1bMKi8g/TE9pODpoSN9xLv0sKHNMNYCXePy0tUiKAaF1rhhDNq0POWl00URj4KHh070Ee+IpkgpWgZstF+ICwZWxwAuBanlNkp6aopHuiniUfTw0JE+4t2BB0kh6QXy2O94WhtQ6toico0plyYz56fuh6ebIh5FDw8d6SPeWWmVmjEMiIEaUGwE1rRCiVJSprRIfwPpz1Y6enjoSB/x7prWVFvL8gDrpcByrh20xgGjjjhr5kztqTO8dFPEo+jhoSN9xLsi3ljrtJUOIdYKNMaEPdUDZiydR9Wq46kiXroq4kUPDx3pI97dD1fmKUFAeO0MiRbclqdB0GlR69od1qduAKSrIl708NCRPuIV0lHG3A8b7reH4r6sFaCsbwPqwKE4uD312vJPSH8u4kUPDx3pI94ZjyiRhhSwyroP8RiUMgOnJMY9Kb9iPD4X8aKHh470Ee9GHlCcbEEBa9peeiKU5aJBRtYQe26pPhUepqsiXvTw0JE+4uWQx8iNYoPeUwbKtUDl/TQt7p0h5tblDS/9OT2Mnh460ke8q0tPLX0mhVFQgDjuEw9OQIEwcOLK5alZS+mqiJc8PXSkj3g3xsMSq2mATIWB5r56KH2/T1tqm61oi0+9p5WuinjJ00NH+oh3qzStRblzBg1YgNLoUFMeMEaujbRatqeuHqarIl7y9NCRPuLliceoXfLyHCYL6VkG2BgDSu5qaezLh+MhpPGmiJc8PHSij3h3P3yEGboMIBXeY0vjvkzbgYXmfqilRcPnif5SxEseHjrSR7wr4llJhWaGgH0hHZJBzWlCMo0qs0+qT40txasiXvLw0JE+4t3NQ1zYShuQZ1++o+5HD0UVTFKSOauF/pSVxqsiXvLw0JE+4t2sJRkdkX4kLXswzSCwqAWmpkrNYi/2gpX+UsRLHh460ke82x2miVxLg0JhG4++doct8X4RAKv1yrE/VfHAqyJe8vDQkT7i3cB05pmDru1hCxOo9LoPPASMG2mYg/mx8BCvinjJw0NH+oh3Xlq7NaUJhW2PPLAKJWGByAV55M69PXX1EK+KeOjhoSN9xMsTj8aFiuz3DtPaHlaEMmaGgUtNcwjFp6Z44FURDz08dKSPeHcDgGoqyQI05bq43od43O1HjGiZm4bHXmrBqyIeenjoSB/x7jZtJsNKu9MRy/LSolDavtkiw5QHTqlvIP05PURPDx3pI97VpeugII0h7KWaQiIw20/TZk51WuuRX/DSX4p46OmhI33Eu3taYayvLxikUggocoD1SQAblGbA9TG8cIj3pYiHnh460ke8G7Y0OsahBiP0DIRtLC/NHfrEIMta15zfQPpzeoieHjrSR7x7A0CEa6oIOPfTtG10KFmX+8CMlBUN+akTD7op4qGHh070Ee/O8OKMqReFRtr2qxYRSk8VutFavXGUOZ6600JXRTz08NCRPuLd7tAU6x4pvfxFWb4j60IaJyCKVU191PDU/XC6KuKhh4eO9BHv8vC69oepZEgxKNDQAiZRgYuVbDHk1p96IY6uinjk4aEjfcS7Aw9ToTTqH18cooAVTHOFsXaLA0Njwacm4tFVEY88PHSkj3h5mXZ9fWJrlbblOSiXCrVFg9DWYo3TWOpTl2npqohHHh460ke8DA8n5lkJZtuPaLXawFKcEHPoPVfOkZ8q4tFVEY88PHSkj3h3A2BYZw679y8RKOL6rPQGsc9mhbAMeWN7+LmIRx4eOtJHvLsBEKbWliKMWX5MxBugLRdIWJMIT6mP3dOiqyIeeXjoSB/xri5dInUbC2lqvFZpU9BcOuSqkimLYnsD6c9FPPLw0JE+4t0qnTVOkQp9rp0hNelQaigQLE1qrQeRNw7xPqeH5OmhI33Eu4qHqAoXBDJdH8pIsBx0AsOAwYY0yS8g/aWIR54eOtJHvLsBgBMLVwOcdSHdeO4xS3uPSGLUdIby1AVxuirikaeHjvQR7zoeQoNCb8s8NwEKnKFOYeCxLEdQnemNqOVLEY89PXSkj3iXHo5J1jWtVZrWKk37adrGEYogyoh59vTUpRa+KeKxh4dO9BHvJuLR2gWO/exQHB32I4egMfTdNO25WLNoLxD9pYjHHh460ke8y8OrrA0iK+i05Tsqyy578H57SJUs1FKeCg/5qojHHh460ke8O5auNiztE44yeK3SjKDMa3dIKqNS5vqG7/hSxGMPDx3pI95VPErraXELgTEAsUyotRLkibPkkBHbU2d4fFXEYw8PHekjXh5LG5KqAAbUtTtsCIXrhBLnHisWVfiNVfpzEY89PHSkj3h38zCEyiPzLuJNICnLgmRDwFF7TOtrn/LUGR5fFfHYw0NH+oh3XloKhSr7UoskoGWroVQxsPVVTwook566TMtXRTz28NCRPuLd20OptDTIQPJaoKnNBlZ1rlUaR6qklvSpGwB8VcRjDw8d6SPehYc4Q1dMwNP2yIPtpUcTqDQkDsIQ9KlZS3xVxBMPDx3pI949TVt6GIwIu0YKlBOBlrzW6+2le8kW6KmXWviqiCeeHjrSR7zLwwsS12TAba5VOtRlo1tUmJTGmH1ypRe2h1+KeOLpoSN9xDukW6TMliGHsJA22jvDtV73qX1QaZbjC6v0lyKeeHroSB/xCumQeVhXAYkSgHpmUOoTauujzNorBXkB6c/poXh66Egf8W4yjak1mwFm3JdaZDIUpT1nej9rYRlD7w8hLTdFPPHw0Ik+4t34sKIiu6tke4YY1RpBdSctgXvKc1hMT10AkKsinnh46Egf8c53dInYwvpjmDtpmTbBFkfQi7Gmost7PLU7lKsinnh46Egf8a4uPceU/aCFprrchohASZpAuDQua3/YH3shTq6KeOLhoSN9xLu6dA57lW6guJOWHhW07gsBVGKrbRbGp3aHclXEEw8PHekjXtal1+9JnfvtIclAIS5XnWZdW8RUex0hqb6wO/xSxMseHjrSR7wzHiJdtTAktA6EJYLlUiCqWdVIyfSpY2m5KuJlDw8d6SPejTywmClRgzj2k8uq+0RaAugM23uEEsYbXvpzES97eOhIH/HOeFgoRilCzJaAUjEopgpdZgpYQuH81PgwuSriZQ8PHekj3hXxWm55eWYw7WmfeKxVenemhxlxZwmtv3GI97mIlz08dKSPeLlKxxStZmjaeV8QX6u0LgsiiXpINcxKb5x4fE4Ps6eHjvQR76KWFFqMOCFQ2mM8qEPBQMBTU8wlVWovrNJfinjZ00NH+oiXq3RBS3GBnNCW8Vg2Wk0YkA3bzGWivbA9/FLEy54eOtJHvJyIx5jnJMjVeL/UYqCdMsRatIXAhfoLxuNLES97euhIH/HyPS3u4cfFrL4fEN+3DovR3iO2mCRVDvWpZy3yTREve3joRB/x7jKtcc2zTOi1L6ItT9AoE4b0oKXW1uWpm4f5qoinHh460ke8G0xT+iiSO2BqE6jhgDL6gJy0o8VlsOkpK52vinjq4aEjfcS7VTrIMsspLKPBa3e4XbRS72BRY6dGxhlfQPqzlVYPDx3pI97NWuI9UIk7cEzLeMx9TSthh5GjkU0eLbxhPD4X8dTDQ0f6iHdneLuFV/LaHc6w3x6aCMZrs1i4aw4UapOnBtPkqyKeenjoSB/xbopHWGvyrArTRIFwMNS6vHTdR3t98Z7pDaQ/F/HUw0NH+oh3o3hxNuz70E73qxazNai0jEeJa5dILCnWp64e5qsinnp46Egf8c54ULBeQ4OheQAF3BvFjpA7F7Ss1uZTeXi+KuKph4eO9BHvbgAYyey5QE5cgGxZEGMaEGJqfW0OLZT8AtKfi3jq4aEjfcS7q4cmwygbxGrLeGBS0BIzjDSKRJs1hqcuteSrIp56euhIH/EuaqmljcIIoe6JeBqWqy5cQdrILVLQXl84l/5SxDNPDx3pI14W8WiBWyJokD1raX0o0iKEwNTqbJIem3mQr4p45umhI33Eu/FhnNY/tUOjvL00JihWGqSwXyUqjXQ+dUE8XxXxzNNDR/qId+fShDjC2g/up7oX0qrLeEiByjEqMVbMT5146E0Rzzw8dKKPeNeWLiNItwwpZ167w7h8R7UJsaUUI6vieCpp0asinnl46Egf8a4tHftUmwwNcScttYHFWSDzyFRzTNTCC0h/sdIeHjrSR7y8Hx5Z+igggdcqzSrLcnSGqFlTW7bDwlPPaelVEc88PHSkj3iFdC7BcpEO2DXvbukAtaEQO8sIGBTtqTxcr4p45uGhI33Eu/vhe+hdSxOYl4OmWBGKWIVUp5XQijI/1S3VqyKeeXjoSB/x7gZApklDMvS1NQRKSmDIEWLMJiGoNHsqD9erIp55eOhIH/FuIh5Rbz2sVVrVlpceAeqUAMJdCUNOYz41PkxvingcPDx0pI94V/GIIVdpAVBxAMmCuyBOMO4YK022x6Z46E0Rj4OHh470ES9bS6ELCkGXUYHCctVKo8FIMyx7ncNzz1roTRGPg4eHjvQR75CmwJQiQeiYgPI00DwKhCZTao614hte+mN6yMHTQ0f6iFdIt5aMByUwSggUc4SS84TaxwgoZa3bL6zSn4t4HDw9dKSPePdEXM6jtbyQDr1v41EW3NQgDR4xMdlzjw/pTRGPg6eHjvQRL9/T0qzV8toUJgZSXp/x7kzr2JFLUXnsAXG9KeJx8PTQkT7i5T2tJI1m2I9ZxB2Id1jueUAKNqZgrbk/5aXtoojHwcNDJ/qId3daUik5Ld8hM++RB1HB+tosziAcbdQW4lNjS+2miMfBw0NH+oh3Iw+0UdGUoCuvRVq4QN2THodiqVQmTpovIP3FSnt46Egf8e7Ao5sFKeWPG0PSuZDuu+xRtHZumvpjw6XtpojH0cNDR/qId9e0EgmOkcByakA1MtjUALiMCAaawvjUcGm7KeJx9PDQkT7i3SqNmCgOhWFaF9K9gK2lGabl2EoNLeobq/THIh5HDw8d6SPedUvRiConyHUPeUyDNtJrve6tYU7LlpQ3kP5YxOPo4aEjfcS77eGoCZkNwnLOQCMj1BoRtOU5JZjRY+GhXRXxooeHjvQR764eVktj241J+xCvK4KVPY+XWk/LUC/cXziW/lLEix4eOtJHvBuYnlrKlhlyj/vRQxPQWBhm4xpleWmaT92mtasiXvTw0JE+4p3xmDqoVoNU8kK61f34UA+APQSccWYbbxiPz+lh9PTQkT7iXXrY45w174HpOQHV1kAlKRRijkVKzPOpq4d2VcSLnh460ke8u6dloeDcs3fNAlAIBSwQwijT0nIlvNh+AenP6WH09NCRPuKd8VjbwxlTgNG5Aqk1KBUFkvVqYqGV9NTMA7sq4iVPDx3pI16eeOyDjYjAWXh56cV1aS1B61pzYl3m+qHtYQ43Rbzk4aETfcS7Aw9p2Ms+4agh76dpCxRZpjpTqlJCICoPLdJ/TvSXIl7y8NCRPuJl0hJHxEUz5ypAuSAU2xe2mAfnkFrGh8LDn5D+bKWTh4eO9BHv8nDOGVUW0q3ubmlqoL1MmGMmpkqt4UMHHj8h/cVKe3joSB/xEmntErlALLaMRygdyuwMmEQYNWB8BenPRbzk4aEjfcQ7L42ZubQOlct+IU7XKj1UYYRSc7UYSnrooZafkP5cxEseHjrSR7ybiKe2qNEJoe5LLXtyWBmzAlfBMtVqHA+9avET0p+LeMnDQ0f6iHcjDzRiIRmQY9G1SnMGbX1tD/tM3YZoeuo5rZ+Q/lzESx4eOtJHvDMefaQauINNI6BUDbRKhdlaUg7ri+8PXT38CenPRbzk4aEjfcTLq4dxYC8MUXa3dJKARTXgqDMgpq4lvoD05yIeenjoSB/x7sQjpZo7JeBRAlDNGWoVhThaFZox9fhQEe8npD+nh+jpoSN9xLtnLUbD0geBtL7f8cy7gxcJegyjqXBJ/aHxYX+O9JciHnp66Egf8W7WUtzXZnHfDbe+NoVxbQ/LXKt0Dk2N0VJ+6FLLT0h/Tg/R00NH+oh3o3hb0SkyIDSWhXSdy0vTfsczs+RcUsMXDvG+FPHQ00NH+oh3YzwGhp4rQm5rbSauDfbUx4U00gyTVfmhhzxzvCnioYeHTvQR76x0nwElDRjrH6C0B9PIDBCVrHTMsjaPzxP9pYiHHh460ke8u9OyfEfD1CDlwUCZGYouGzLm4NR10V6eakvHqyIeenjoSB/x7liaU8i4FugaNe47LQWsNQZNKbBmmpFe8B1finjo4aEjfcS7PHwKpmkI/cc1rdInFK4dOGayxoOUywtIfy7ioYeHjvQR74xHbiXMmkC054U0DrDaI+jaI85pwmuL+ALSn4t45OGhI33Eu5EHYqUmM0hYbRmPvKd41OWlVWuLDSu1N7aHn4t45OGhI33Eu2PppJP38V0iIaCZE1SZFaSbVlprtI43jMfnIh55eOhIH/FulW4SS68FZtG+jEfqoE0RSEpFHMVGfGN7+LmIRx4eOtJHvEK6JsHlmhVas/LHQzzdz3rulw9brbmW8dQF8XhVxCMPDx3pI14hzbpsB/cGPdS1No8WoEgfa9Eey5KM2tTeOJf+nB6Sp4eO9BEv3/GMokgIdaYERGjrs1Ght1S1YG4tvXDi8aWIR54eOtJHvKt4SAtjpgGxyO6Wjgg1TIKetbGEWJazfgHpz+kheXroSB/xDuldJy0L5GKTF9KSwH7M8qhpzlIp0nyqLh2vinjk6aEjfcS72lLlkvusEOauLXWdYGuTCDPNXCuOiY+N8Ug3RTzy8NCJPuLd7nBQryUQ1NTWIj2WA9HAE2RgaWXo4PLQC3F/TvSXIh57eOhIH/EKacSJPbYIbRG8n9OqoJECTJU21agwPnUsna6KeOzhoSN9xLukpShxQIWaJQORImguFZKNUjIbhvHQvPSfkP5spdnDQ0f6iHd5uFLklgLExj/utFSoeyKezL6ALkGkv2E8Phfx2MNDR/qId/PSZ6TaY4I2qu7p0g2W3RhQzXj98WvI9lRrKV0V8djDQ0f6iJdzS2nQfu+w5T3Fo+HaKNbWIenEhi1MiW+s0p+LeOzhoSN9xLszPO5DMGVIdYTdWmIwy2F9mBxYeERrLyD9uYjHHh460ke889JCvY6CkHujhbTsq4chQRoJQ80tRX3DeHwu4rGHh470ES8n4rV9QTyCCud9A6BCqZJhmIRoPHINTz1rka6KeOzhoSN9xLtu6Uxlxrj2g/1HEW8ZD42xAhIjhRh716duAKSrIh57euhIH/FulbYRSDrDWpALkBmCzRigUctjMgZNL2wPvxTxxNNDR/qId0hL4dxmhs5xeemxjcdIAmhqy1SXyO2punS6KuKJp4eO9BHvAnFbljk1hcx7Ms1YhrrgVChJio3BxvGF9PBLEU88PXSkj3h5Ll1mzxYhtZmAWidQ4wrdaKYYdZH31LMWeFPEEw8Pnegj3k3xsIAoSDAoTaAQGAqlDJNFmXtBak/tDvGqiCceHjrSR7x7qGXX7WRtDMeIBsTEoGgToqrQ2jly5afO8PCqiCceHjrSR7wLD5FHzy2BVQn7jWWEUua+KV7CTCM01Rd8x5cinnh46Egf8W6VNqS1NncYKa9VuvHYSKd98zC3oiST3jAen4t44uGhI33EK6SthDqyBZARIxBlAd3JeJgFU18LuD02Pgyvinji4aEjfcS7Aw/hyCEZpMm8toeRoMaxZ+N1pIwltvnUC3F4VcQTDw8d6SPeeWmZoUoViLyneGgoC+nYoOHQrmHm+NisJbwq4mUPDx3pI94V8WpqpjqW01AFKi2DIWdIZeJsncaMb2wPPxfxsoeHjvQR786lUfYLQxVKGH15aVpId2GQTIVTlRLkqTwcr4p42cNDR/qId7dpIxPz7KAZ1/ZwxgmmaUIIsc/CUeix1hJeFfGyp4eO9BGvkO6jtZD3pjDvZy2UEpQxw/rmXEhroxBe8NJfinjZ00NH+oh3k2mwzFokAlb8cYhnYAPrNh5DG+eB+al3PPGqiJc9PXSkj3hZxGuL6IKgmBtQbw2UgkGLGHIZlEN4aiIeXhXxsqeHjvQR72YeYI2aKkMuZa3SeYSFdGJAyq1liXWt1A8hTTdFvOzhoRN9xLtFes8l7ZOhJl5Exz3AtOF+n7bUMZrlEp7yHXRVxMseHjrSR7wLDyeqamToow4gUwMddflp6zNEUdLHnqalqyJe9vDQkT7iXcVD6igyM0QJezCNJqg9BkitVWmhxG5PWWm6KuKph4eO9BHvjqXNWgk8FtL7wCNhh7ITxDxT7CNynMVeQPpzEU89PHSkj3g5tzSHZGkPDesEhFR2eFihjiQpaGx1vGE8Phfx1MNDR/qId69aZCnNeofeawUai+sSJUFLLVOsglmeukxLV0U89fDQkT7i7fiwVmYXaDM1oJD3KF7MMCR3ZZVF3lPhIV0V8dTDQ0f6iHdTPEoIKYQIMpIBLbrXKm1rle55xFB0ff7UC3F0VcRTDw8d6SPe5eG9xt7CWEjXskceCJTZFNQEe2Uk5adaS3RVxFMPDx3pI95NxLOZclKDmkmBZmEwrglk7sKS1iDhjROPz+mhenroSB/xroiXJcf9rIX9mIgXqIJirNDFZh+FcuWn7mnRVRFPPT10pI94V/GggYTLPM809xgP68tzjAwt6l6gY071qUcP6aqIp54eOtJHvEK65IjSIkFLe3jHTPuRWkFgammU2mZ8rIhHV0U88/TQkT7i3bk0EU6msRx0Wat0jxlqZ4U5scZRVKc9deLBN0U88/DQiT7iXWtpaIkNBbTMvHxHY1ApASQNGn0Z6dqeKuLxVRHPPDx0pI94N2uJwyBZSzNm2rOW8kJ6sQyz5yFJhZI9deDBV0U88/DQkT7ine9YdgNREUa0CBRYwHAOiNRTH9qslKfycL4q4pmHh470ES+fps1Dw77JUvf4sP0AUYlBgYNiaMTS5Km5pXxVxDMPDx3pI96Fh22YBkQoPTGQlgoVcwFsEyk2qdne8NKfi3jm4aEjfcQrpJWzIHKEKXG3lkqDwsMAJ1bGMAbLU60lvirimYeHjvQR7048sqyVmQ36jzy8hQa15H0XICGHnLPYUxUPvirimYeHjvQR7048sBFSmMA9VyDDBHXZDwjaS5IxWghP3Q/nqyKeeXjoSB/x7uphDS1nDDBjqn+81FKjVOBlsLlWY3qsiMc3RTwJHh460ke8q0uPtUazCvQNMuU8wGREkBSjBbZh9MYq/TE9lODpoSN9xMuZBzNEGwMK1uWlgylYnhPy+rMvjJSsvRC1fC7iSfD00JE+4t2JR7LYOyNwsT3zIGRQKg2GlK5rg9jDfOo2Ld8U8SR4euhIH/GuLj2bapUBPDqu7WEcUMesEFPMOFLrs7+xSn9MDyV4euhIH/FuYHrIdchyGiPuMR7DEmiwAWJao6LIeGx7KBdFPAkeHjrRR7wjmiy0YhWwyI/wUMBCRhhspadeMI2n2tJyU8ST4OGhI33Euzw8MDL2BBM1Ld9RDSpzAhm4UA+5tceSFrkp4knw8NCRPuLdsbSmUMIskGTfaUm8DzzUwIqkSqNRf+wMT26KeBI8PHSkj3h3Tatr594SNOW2rLR20LE2i4lLo8yh9PnGKv2xiCfBw0NH+oh3jx5iRw05Qm9xrdJxGQ9tZQJN6TXgnD0/deAhN0U8iR4eOtJHvJviUWuRESpw2UW8uT5YxABtdmvW5+T4xvbwYxFPooeHjvQR74xHG9jLNOjS1ypdSoZSrMGIc0TWXMje8NIfi3gSPTx0pI94OWuJSFvb3dIgQDkVUIoCubWhoecZ+1P3tOSmiCfRw0NH+oh359K1a26C0H8kLTgGaCgMYaDi+u2i9Nijh3JVxIseHjrSR7xrLUkukbhCzJWB1m4MtOYKOksoM0Vq46nxYXJVxIueHjrSR7x7T4sLjkZrU6i0Zy1VgjqUIeUqOUrBKE8NppGrIl709NCRPuKll5ZhLLTsRtizlvIexTsUiiWUmamX0F5A+nN6GD09dKSPeDnzgKjZfiJuZgRqVfcqbYBhNrLlQ7q8cIj3pYgXPT10pI941/FAKjZGgs7Sl/FoBlVbgkHDUOKIZT6FdL4p4kUPD53oI95dpqUSkiaC0XQCjShrkca+vrk2h7KWb0pP7Q7zVREveXjoSB/xcl56Jum0toPawn70MEKdohCMZlcuFRu+gPRnK508PHSkj3hnpfPQiYthRl2+Q7bvKBwg0JTlOTBKeippyVdFvOThoSN9xLv74ZlNiWnRnPaQx2yg0/Y83kDKgXa99AWkPxfxkoeHjvQR7yoey1swlgnCbECqy3hoCVAX67nkXstILyD9uYiXPDx0pI94vT0cjBly3Zdp96THOriDtUiWUxZ67FJLviriJQ8PHekjXiGdhGaW3EBq2I8equ4i3lq052w5RiuD3tgefi7iJQ8PHekj3oWHwmkOW8uy7m4p8gCtySA17sUkjudGHuSrIl7y8NCRPuKd8WhkNIPCHHF5aVk7w5JS3Q/GVSojhq5vnHh8LuIlDw8d6SPeHeJZJgysa1OIy0tjsf1C3ISUcsSWa0vlqRsA+aqIlzw9dKSPeHf1MGIfo9E+52hAaeJ+A2DtFnOOQael8dh7WvmqiIeeHjrSR7y7AbCQrnlfEGee+8SjwDIcEUasa8M4icmeepo2XxXx0NNDR/qId0Mec9BRGgPaWNtD4w6FlRfXpjpT5DDeQPpzeoieHjrSR7wMxFuKiGs/SLZWad0PiCMxaBpiEpNFeaoubTdFPPTw0Ik+4l21tKde4yK6RFtW2nJdpnqff+QQakqJ6TErbVdFPPTw0JE+4l0eXkKvWgWMZwCaeVmORBFm2nOlqSI9VsSzqyIeenjoSB/x8jmt5TCGdJAxOxDKWqXTnoCwmB6FEZHLC0h/sdIeHjrSR7yrS+NC2gJBX/QAhbGsdBaB1EmUw+w5PfU0rV0V8dDDQ0f6iFdIS5IZJwYI225QZvrjRDxjqbXFhJ3fMB6fi3jo4aEjfcS7kQdBuNc8IWrIQL3FfTU8rUUb+8QxShovHHh8KeKhh4eO9BHvWkt9KlnJYI33o4d1fUajwCgFaxhjJ+IvIP25iEceHjrSR7w7xJPMlcoes4RrlY6hQ+m9QaewgNbGON9A+nMRjzw8dKSPeFfxkF5wwQtzaAGisraHUjtEoTwVOY3+1KwluyrikYeHjvQR77aHNS83PfcjWi0t49EMrOYCkUqbPVrR9FQebldFPPL00JE+4h3SMVnV0SClFPZry2t7GBFBZlyepGPm+ALSX4p45OmhI33EuwvisVOxuBZoybS8tApUTgJsOdU5a2/yBtKf00Py9NCRPuKdl+bWurQGzLRvACSCkuK+41JnDmujGN84xPtSxCNPDx3pI97d00rZbIYGyzPrHraEoG0RTgF5n3aM2J8KxPVfkf4cHtL/R3j421LHb//yl/nD+F9/+NX/Cf/3l7/48dlffO+Pn/IfxvzN736zf70/fQHLBv2E/g+Mwl/5G7B/+F8l4t/yQP/uT9/8kdn+5h/WX4f/MX73z+O/ra9k/P0//tP//ut/Df7q/8Ivf/EX/95/8dvzl78Rf5WFX/7iv69v/itkv/x1+f3f/rr87u/H73/1h3/65/HLX/yZ8C8/6De//9s/sfYff1fqb0f/1Sy//f36wf/2O/7l5/y2/P4P/3nM9Wf/67/7zT+MX+2/hhAUQvy7QH+D9Des/57XkkqB/uv+l//5R//LL/P7X//j//zbf/zdH9Zv439aH//p96Ptr/3359/g4/f/8Vc4vwn/5ddj/OEvfuv2T/5J3T/pl7/48UN/9f8Ad2fKzG2MHAA=</AdaptiveCompressedXml>
</file>

<file path=customXml/item3.xml><?xml version="1.0" encoding="utf-8"?>
<AdaptiveCompressedXml id="91f846ab67de4812a74d215a949d34d0">H4sIAAAAAAAEAO1dXW9cuZF9X2D/g+HnqZgfRbJq4MwiSPIQYLFYbPK0L0KRLNpKZMmQ2pnxLva/b7Ht8VhSy77a9E207QsMPFJ36zbvrcNTdYrF4st/+enNxbO/6vXN+dXlr5/7X7nn//LDP//Tyz++Vt09+0P/9XP2gzBLhVy6ApIPIAU7BJ+EkXvE7p4/+zd5o79+/ttfxWe//+mtXt7ozXO7zLNnL2/mhX6n4/zyfGdfcbN/1V6/1rdX17s/3n7345v29lu53t18+vXT5//dXt6PKgrWGooDHpwBRR1UPwq4VBtz8KJSn3/293aFf71qcutLPr5+3p/t3r+10efnz17cfbPpxcVver/Wm5tn11c/2hc/f9auLt69sYflDnz+L/r+B//yxfzfrS9/cfDbX7br851en8vdy+iFvtHL3R/NBtLlrX1mf9PP73xujv7yZieXTe+989l7NuJu93f15ub7D4/x/PLVWZednL2xNy4ggr9/K3PQD1785wHeHPraj+89O7ch/3h1/Zcu77+71lfvLmR3df3+DM66vr3Wdr5/HvdvaX+NaZFndpHz3fs/7Y1zcIRzjB+/7cDoHxjjpzfs6d4x0gFzvHzxC/K+gEeqKbEvA1SrA3TJ8FiKgo9hREqI3NbBY/46HsOGx6/g8dzguLt4fya73fV5fbeTeqFnRkrzu87aa7l+9TOf3bv4/zegBs29OY6Amipg7h2kdgea1bh91FjKOkAtXwdq3ID6ZaDaZd9dz+ueCBhzLD7lGKB5GoAtEnBEhNxRPVOQwm4VMPLXwYgbGL8MxguVmzkEuexn1/ZJuThrVze7UyHK4XJnxQjZU7e4ly3WpD6gIGkKTpo6WQWbfkGImTZwfgWc502n8/4Azk9vnBJAcx8me9IA4ZQA0UfgYp6c3MjE6rhwWgegC1x53gD6ZYBeXu3OPgxkBpsnAkkmLojZZE9BU0GSAlSMBUQ9FqrUvBurQDKEr0OybJD8MiSvdq/1+qMYOimmdCh1tJqBRzDNw06BpRMMc+HBm5uPBVeBJS6AJW2w/DIsbRByfn2zd+Vv5Pxyp5cnJIE498DJCwhFk0DMBWqoAqmPllNs5FZKZOKCMJM3bH4Zmzv56URw2EPtMSSFPDKbFM+GQy4Oqo4s3RGxlHVwuCCD6d0GxC8D8Uc5nRRlIh+pB4FWlEzYtAIUgwdvrw3vJVkouQ4UF+TS0ya9f4Hi/Psu1/277J07EfRpU0xYGaInI8JQjQNjrJCk+ZI0pBDXkdVpCfo2XX0Yff5E0JfMzfY8GqToLBz0zQN19lBSd+oDlzbWyYjTEvRt8eAB9KUQToX7WHJuJkQgKCrg0Aw1J3PEDnFIKw0prJNSdAvgl7fCikPw845PBH4xYIwhE+TaIqC0AJxShMKh9x5Hp9TWgZ9fAr+tjuIg/DyeCPw4VCoWYsGQyX4cO0h2DUgLMUdFH1aC34I0YchbdcRh+JUTgd9oPbP3ZHJjCOBcyquYPIi43kbFnDyvA78lujdvyycH4RdOhf1KMcjFEaFFQUCKESQMhSBahnMj9rJSvcMS4Zu3ZZKD0uNknC8Kek3BnG/05nzjMOLjmfRrdbSSe81rsd+SCtq8Kd/DyvdU8i40PPYwi2GjMmBXkx6OMzSSLGS86GWlYpoliZeyxX4HnW88lcRL0DhyGh1Y2NivFgFqhSEENj6sTUwRrwO/BZWwoWy1sIeyzu5kss7C1fVUFErJwZxvmomXLNAjVYwROZV1Fn/Dkrxf2ZbcDsLPnwr8kpOOogJD0Zwv2T+SZO4FSAklppbJrwO/JXm/sq25HYZfOBH4hcqoiAmaFgdYiIDQVzAxPLKq69TXif3CghKsQNuqx+FVjwPD33/+/x/8gukoLJBH1FlwkIGxDBjVosLYfKPS14Hfkrwfbaseh+GXTgR+DoN4xwGGwwGYi7Ffiw5iVc2jN+PDlWr2l+T9aFO+h+F3KqseubjqBNuHvUsGPwVpjEBhIOowR0wrOd8leT/alO9h+NGJwG+M7npzHZJJEMDWFLhKguK8GvcN5pV2IIcFm+gCbcr38JrvqeT9NEqIw0XobuDcMJdBejYMhmyipFTfnK4DvyVpZ9qU72H4nUriBUkbVadAc3s7Rm+xn7IAcohIRXrytA78lqSdaSs5OAy/U1G+uWtGqQ3IxQhYZ9qZu0DvscVWRCWuw35xSdqZtpKDw/A7FeWbJXXPmqHHYPALUaCiBHBhiCGwuKZ5HfgtSTvTVnJwGH75ROCHrs2VtgFDLOLDHiuwoP1aYk2ji/NxpRaGS8pNedtyeRh+J6N8OcfOPkBVmdXOiEC9OHCUK/nhTXyus+gWl6x68LbqcRh+p7LXw2mgUc35Yhc/pYfBzzcF54Qc0QhSV3K+S1Y9eFv1OFztfCqJl5BD9mR4q9hM+YZgIsRXmS3eiIt6J32dnW5xyaoHb6seh+F3OiUHxZXUIgyNAXBIBSptQLXXUkk5tZUqXuKSVQ/eVj0Ow+9UEi/GfY5ZGXJ20/kaEJlcAl+4jZBjbHfbORwLfktWPXhb9TgMv1NRvlwiBXIOeqrRpEfLQLEiMAaHOUnQshL8lqx68LbqcRh+p1JyoI2LEwv2Rk3F4JcIJI8ENDiVOqqEtk7BVVyy6sHbqsdh+J1K4sVzEmcKEzqa6sAeESQ4Bp9SiC1T6rJSN8olqx68rXoc3mp0Kmu+cbCWoQ1cSnOb+ShQo5BpYKojmL0krrPVCJesevC26nEIfulk2quNWDwqZWg6DyFJnaCSUxhRM+bQYuzrlJvigrxf9Bv8Du31OJ2NltSHc2U0g9/YK19nsR9G0MHY22ihr1TtjAvyfjFsi26H4XcqzjfkGFIrGcR3NvixwW8ggg+oQWnktNKhIrjk+KWwpZ0POV/nTiXtrDGOVJyJXuE+t5k7E73owHPMcz0Y40olB7gg8RLDlnY+CD8+lTXfISKNkilfknmkUs1Qed9yPDWuWTGOder9cEHixYh5g9/BvR6nEvuhHyzEHqSO2VsX84eTbDMRWejHFHidRbe0IPESw5Z2Pgy/U4n9KhvYRkgQIidzvtKAJBL0qDh8kZzHOhUvaUHiJYYt7XwIfuFkthqlLs2PMHdWIgGmNNPOKUP2gUbD4mNaZ69HWlBuGsOWdj4Mv1ORHuS11aA629kHwN4b1OqaKV8XIqbewt3qiiPB7zPfOztNHoSf/9arTZtc6ITc7z9D4Xj//Xs9+/O7y+/MRA/t+fj5D//Qf7BA0RlCfnlhGW7pIdzeGdPXJs3bq5ud9qWzBZ9//HV/9tH5m+//fPXu+lIuzuzV6/dn9gx3727OzvtjJ9WdQdWrq798P84vz+YPZ+3qzZvlJ97fG+L+Gn/zkJqLi3uGHphgj/uuGBdr17/1uyR7Pru6fiWX5/+1n7Zn1zr0en8K7Pn/HRft3c3u6s3tC7snzrWhzJ0luUD0zXR2cRG4NdrvccdOtbe7KYXjc218aIUPv/XS6oNc+/Zzrv3uw89nb523/19s1HtrcBv1btT7ZKl3yPCt5gbFpwhIs7B7tAGZuwuZR+5tneKez6gXH6TeLcxdTr3hTN692qj31uA26t2o98lSr4W4zXuswEMaYMppdpNgCBK9Jgt7Y16deh9KMAT81is7HkO98exG327Ue2twG/Vu1PtkqTfFPFr3CdKYyV2MGdjVABQLtRrRyVg9uXvo83vqjd96TedjqBfPrtpuo95bg9uod6PeJ0u9HofNRVdgtgsCdF2htjKg1hazkGhcqXv4Z9RbHqTeb31V9zHUm84ur/66Ue+twW3Uu1Hvk6VeaRJK5ALB7Zt4dA+UWgVBz+JyFpdWp94D0/oj9X7r9VyPod581rVt1HtrcBv1btT7ZKm3OmehLjL4MrfxaUzALhUo3aFi1lbjOsWMn1EvP0i933ol92Oot5z9WR4ijI16vziojXo36r31zt+nuCxRbzgbdwad2xhCAXI+A0lvPdesHFePev2D/SPit76J6zHcS2dD68a9twa3ce/GvU+WeyXH0BMrpDibp0hBqL0qDKc1iVbRsXrY6w88o4/c+63v334M9/LZG7neuPfW4Dbu3bj3yXKv+shGsw6Mai3uDYOgNp+g1dFcHUEdrrN7/HPuDQ9y77feuuUR3OvdmbzduPf24Dbu3bj3yXKvkzrY6wx08wCkHOcxmR2CKpVMoUW/Ttusz7n3wR1tcdvRtpx7vcW97zfuvTW4jXs37n2y3NtpiJNWIcjsEtykQU0kMBI19IkDtXWa9X/OvQ9uaYvblrbl3Bvm/zfuvTW4jXs37n263IstacUBblA37tUwe7VHiFWDNN+opJUOSvmFex9MOTwi23shVS/uXmSnP+1++G/3Py9f7H+68+7+T36nNuXO5/U+Dt58wi2K3gPmQIeuPR4OMtfCxkk2qENXePnizrju3P7dG11axN2Ik3gFpXkek8MA1GRAV1/DTPpHSqvYOS+w8yNWVDc7f+3go1YkaoemaZ64EB1IqgpJKjoVx6Ou0328LLDzI6qWNjt/pdNoYUF2BNWlCtgVgb10m8+1lYADo1vHzrzAzo8oDN7s/JUyxIg1+tQhuP0R3qhQ87BfZbRQkPJY6Qxlv8RBP2LzzWboLxs69xpKyQlqMfa2CZ1AYheoRK7GbNL47rngxzL0EuZ+xAbXzdBf2cks1ZGGCrFM5i5tcrh4yM0H9DnH2NeZ0SF83dDxEU0kNkN/pR9pNVPOZNY0q0mrMoDbQGixpTbDs9HWMTQuMfQjslqbob+ioVuJnF2AMPr00U3N0JkhD3XVvLeUsNJ5Zwt89GOWjjZDf4W6NTYsZNTdgjPqNhuTCxGMuQupY5K6jojGBSr6MfUZm6G/1mOvYk8jAcaO8wg5D9x7B2qjdhf7qLjOjA4LWkk/pgjySRv6YDr/72to8Z7QJjKYZg5mbccWcFcLvbv0atKqxLDOVoOwoI9t2gx9NENr70SBCFoYM19C3YRWQcglSBa1/8I69R1hQdfMdCrU/QQMnVyLrlGB0lQANXkgjxF6Q3Hd9zJWOvs4LOjRl04lGHsKhm6pRsoNiPN+l1iAqkwWkeWU/TD3vdIG3bCgI1g6FXn1BAzNIefm59brHD1gCAlmf3lomimUNnzyKyVMFvQfSqeSMHkChlbtVCtn6AF51r8LiNMMWQiLzwnx7jGZxzf0g91O8FRSoE/A0IwkCXsF18dsa5ONtXF4CE67IzQQ9NUN/WBvBTyVRY0nYGgSQccVTVRFAvQ0QKqk2ToOezMd7e/uDl5BRz+4kxtPZZ3yCViac3M5WMRdLCoDdLOGs5AD7llC7IVMWq9u6Qf3jeKpVB48AUsHToOcY2DtbSppAZvhbqbKQh5Bm+g6nXjDkl1qeCq1RE/A0n1IaqNFUE8453QHCa1C5uGi793VsnrO5OE9Mbhlx45maVebZ/sHMLdhARkbcbNJLEpYTVkju5U6roQlFfi4pceON6cJU+fC4FtSwKrDYrOOkGJPKtxZ8zqWxiV1oKcSkD2BJSyqGGNNAYRtNqM3tUXiCkT1XnLMFpivU9idlhj6VDTWEzB0irkOKQlGCgmQ+/TSczGLVexBu5rbOhqLllT8nkp67AkYupdRu3oLx1o1Jx2JTEwHBzbJUamnFHWdlQ3vllj6VMKxJ2BpDSV4Z/YtNTEgoQC1UKH7jD437zuvZGm/xNKnIrGegKXHMHsW9FB9lw/bNSrP2qLMxCWNpiWvY+kFNYIhn0ra5AlYukWs+4xY5pk2UbI5XVUgdWqSnStK67hpvyTyLpufPt5WO04jqmPoZbbQi3MLVk/FDJ9GUgwjjnW25vgloXc5lZXpJ2DphqNXMR2dnKuTvQtY0M3gEuXCJrQbrsTeS3ZVllMpNnkCltas3Um06Vy8B5Rs7K2V5qH3xfc0OK+1O2eJyipb3uR4eRPMVCQjJBad5h5Qo01x0qTBJdTayzqWXrSzckucHNHSI5P4eZpvT4A9B6i9ByB0VDPqaG2lJcslerqcSr3JE7A015BLlQ7cQwfkOuf0SEAdPTlMfvBK9SZL9DRtsffxcmSxFqFksqoEY+/mTFnzbOOXpBY2U2dZJ+sdlmzFcpulj2fp7oumxECx4lzIMpWVx/6ktIEofnhaqQxhgZ6OblNZxys4KU3QY4NAbbZFttjM5rL92nyh3FFVVir0XqCno9tU1vH8dKnYK3cYaW7SGTMYc7mAloRditSsK/npJfsr3amUITwBS3efyjxCDQL7YH46R6A2p7gLje23ZA57HUsv6HYR3baWdTRLF449F/POGoUt9i4I3HyHFrWrdkbllSKyBZmT6La1rOMVIuTkfHcBmscC6EoDqo2BfanJNHVuuBJ7L8icRLetZR3N0tl78cQ2nUeZKgsrcG0CHLSMkEMYsk7sHRdkTqLbsqHHm9MUXNEx16enysrZQQ2BwMuokpPXoOvE3nFB5iS6LRt6NEtHakJi9u2RbU57UZDkGaomwZqyC32d9em4qC3Vlg09Yll/Qg7DgeN5vKabXWyYzE/HqhKaie2xUsvfJTkyv+XIjrfC4T0NJxH8XJXG3grwyM2cdXSuZIyV1qkji0tyZH7LkR2vEiGYW0YewMkmNrITkKEZfOVe3Zh9vVdi7yU5Mr/lyI5XMRgbzcwndOfM0hTV5nTMFopLw+RYUlmJvZfkyPyWIzuen2YM1eJuSHOR2n6OIDJMXjuHhoHkiVaKvZfkyPyWIzueni6Jh4YMGqaoFhaoNUfT04maV44Wnq1j6SU5Mr/lyI5YG9p96TMb6oy4caQ0jzoiGEG6kbqPfq05vSRH5rcc2fFWLS0Sw+4z9ObI5nQlkHmktsXdJr+0N1pp/x0uyZH5LUd2vNhbOEdJCB4lwKwbAxbskExQZ5FGmVfaUrskR+a3HNnx/LQOGU07VFc7IGKESmEAYR65y3DDr9T/d4meDpuePh57D8qYbE5jmA2AOytQF4YYRblwiW6liAyX6Omw6emjWRpTDlXFIu4RB2Der0+HCkFjwWBkXsJKc3qJytoO3jhidVHqFNDs24Kbey2bAHkfIGFjAwDXVFc6j2GJytpO3jiiytLshjoHztVqsbciCM12Jy23JoW0p3UqEXCJytqO3jhm5oR9IiFw6MxPcxSw0Nv+oezCDND8SquWaYnK2s7eOJ6lq03oXqkZZ88VjtQbWCzO4D2nNvNka0VkaYnK2g7fOGbszQl97kBU517LmEDMQ4NWplhq72OlpqFpSSXCyZy+8Xe39MsXb+3XX041fvlabn77Wi5f6c0Pu+t3+vLFZy98+tD5zW8/Hm78+0upF9p/GHJxYx++/8anv7mQm91/6DDLvv7T+Rv9YZ5RDs6chP+Tw+9j+t7xrzDHkPk/59hvf/jTVW5eX/3426vLnT20P9i/1zfa5q3f/DyAB9//5QbP9Vqu2+v3/37rxu++c/thzof0b1ddn80fPqzia6tBpwLlYFrUmK9W18DbbcVJhCHcO0l+XsXG9ftp73O9f6z74UPd339+qPuhY7AfeYb74g54Xz6/fQ+ch+/m5dXb/XP/OFcM1/rTW7nsvxlmlHmWj1nr+bOub3ev9/Naf2oX7/qHT57f/O79pbw5b58+9+IOtH82x+2X2+vzC2OOe4Rzz3idhjhppifFohScx8FVC1hgmMdCnziY4zpANfeu46QO9gaC4bLJVMoRpM+NbapUMoUWvSy5jvrITqszNk1zM80gqM0naHU0V0dQh4e66N67zjwyuidj5TST2igmq2qvc3h2YdEqOg61Ur93HfPcvaFmG4ruT3EoQM5nIOmt55qV44FT7O9fpzqLADtaPFCGOQ01p8FunhnQHSrmuddg0XikSSiR9/vIZmvy7oGSmU/Qs7icxaVF4/E4bH64YpwTTYK4rvacy5idr2MWEo1l0XVSzKN1M1Aac/JjzHZfNYB5QrJ7QifjUIfUe9fh1pr3s1B3GAQxZXs+3NlgGb2aMK4xH+q/ee86Q4ZvNTcoPpndSSrQaGN2tXHGpyObNRfZvTSMKReIvnXA4uLspUCQpCPacHrjex3ajSfuTzvzGg9w6aNINgpWA5+z58N5SkYH1Q8zX6o2kuBFpT6aZPUzcv3x6vovXd5/d62v3l3I7ur6/RmcGSldazvfhw4H+Xap19YViHP65E+86R/kzQ8fOzJtJvKRehBoRY02sRktxODB22vDe0mF6iK6a4oJKxvMaB4pYcRXY5wlFc2XpCGFeO+wnjVhFtQmiJuMqfPw1zybNdZubJwVTdjUWMoKMDu/vHl3LZdNN4x9jjGW0o1dzYU5c6m++RlheSipO/WBSxv3XPOa2MjRONXcKrR5TgK2SMAREeYWV88UpNzdKXUMbFyo3Jxfvjozm5zNS8nFWbu62d1sUPnce0rOTShauIWzbMPilZqTsZPDWXdnvowOCcb7XiZgNNlBkC0MMC/TAnAyP1o49N7j6BZrLPLmoVIJKcOQOR6LkUCySQLSQsxR0Yd711kTuhaUdlaMkD2ZN6fZP5z6gIKkKVj8q05WgO55UyO1j9D99MYG33vmsVCavafZ9UQs2DKHUzF5EHG9jYo5+UPH4dy7Tin2t3FEaBYuzdpTEyFhqAWRWizcHbGXRSIELZo2XBh8LfgEjBaxC0/vPlVIyb3m++NZlXn7sIAvDRvFFEXoLRidD4ncyMTquPA9Ofy3w/fyanf2IU0y0xf/cMCGLwHWfQZYtz5gaXjsYQZHUefGBTWedBaXNxITTwZBiwAXqQyNI6fRgWVuaqplNtItpnoCG/RqE+PhRaqQq+upKJSS5zGxafJ2Fuhx32YdOZVDJ8TdDzmcyRuTEjAU9419GSTJ9PMpzURny3TPwmsCfzaZRVPHpprnCS5i92X3U0DUz3OuqXk3jg/8q91rvT7r5yZ9dk+ErZ8S+ENlVMQETcs8ZZzm6Wi+ghHvyKquU18G/hpCmFux85i1pqFmYCwDRrVpEZtvtCwF4TCIdxxgONxXSNh4WnQQq2oefZ6IPpZcJxdXnWD7wK12HZ15fQQKA1GH3SMtuq8xurkt1/e5AouTmwLPQ8WK82qjGcy8KKWmUUIcLkJ3Ayf480yp2cVCNguU6pu7Z9yD3oy0UXUKNOMeNKVpcRibn+UQkYr05BelnnLXjFItinOz0eQ8u4G5G8n02GIrRhtx0XiypO7ZQtQeQ5xdScUmtQRwYYhdqrimh5ZD7t+XmymaYIAReyrYTTazGAJGidU4VWZma5G9OMc+23xUnR0V2SQNdUO2o1xN8/pAaVHK0WmgUWeqsIufz9mu4834zgk5ohGkLrqvkIOFqfaHFZub54nONcUqM2I1OlRvHL0omA+1uJIsjh+6TxXOVJhpRqj2Wiopp3afzA+Px2YXm5/L2c37sisyuWSczG2EbFPVLcIzl0iBnIO+P4KNW/7QG4sxOAvxJBidLMuZcHFiD2TUVOw6iWZnrQQ0zM3VUSW0ZSlQTuKC8UbHMA8Ki2jRomPwKYVoni51WZQqjIMtvNQGLqUZvY5icexMpgeqs25eJP5dxQ7nHjj5WWQwK8aYbTyhzk7eo+UUG7k1UoU7+ekf7iWflKaJxaOSxYQ602mpm7ohI2HzdRlzaDH2RV7JZKpzZTS7ztjPvtlHzpSsDkYTRy30+95tTXT1UI23k5rXzjwrlgxdNh+NPEeWbjzHUo6Prh/llf7jo7CnhC8j3pBMjIL4bnaI5trF4hTwAWfTC5MVbtmCW4wjmaOY27r6lCAmK4cF255jnp5xntK0bOFlbiWwmKCTzBSLRXOV9zBJjWtWU9HLohU/WIhNcdcxs55od1iwQyYigztT4EVey0CJfYQEIfJcuBPzohLJgg7F4Ytkw+8iSdSl+RFmGIjG6bPmWmZmK1tcMCy29DHdi54eNf/uvP4zBH8uUfjja9XdncKGubZ/69X5Ry9f7D/6w/8CMX7rg9BeAQA=</AdaptiveCompressed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e3f2496d3e617b767fd675909e337c62">
  <xsd:schema xmlns:xsd="http://www.w3.org/2001/XMLSchema" xmlns:xs="http://www.w3.org/2001/XMLSchema" xmlns:p="http://schemas.microsoft.com/office/2006/metadata/properties" xmlns:ns2="baa7f455-1731-4197-9934-70b4b32005ff" targetNamespace="http://schemas.microsoft.com/office/2006/metadata/properties" ma:root="true" ma:fieldsID="5b69436297a29188f8b32b6f7bf9efe8"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AdaptiveCompressedXml id="4fd9fff456674c7b9c6f7d86639f9365">H4sIAAAAAAAEAOy9W68gNnKg9x4g/0HQs2tNFovFKmPsRW4PCwTBAt73QfG2UXYkDSQ5ifPrQ/bI4/ERJ+JuDmEPQQFun75M9zmtT8UqfsWq3/z7//vb3331f7Yffvzm++/+9mv/79zX//7v/vv/7jd//7+39tNX/6H+7dfUq/beCSJzAiopgxbukKowB+0aOH791f9m37a//fp/+nf+q//0wzf2u6/+R/udfVfa1+P3+uqr3/w4f7f/ufVvvvvmp/Hn/PjlR8eP/9B+//0PP/39v/zZn39y/PTv7Yeffvzjd//46//j+OEvn5rGklLoHVrMBmSooCk6cNYtB1+qavz6T/7343f4X78v9i/+kJ9//Jv61U//+PvxJfDXX/31x58s7Xe/+x9q/aH9+ONXP3z/f/3t1+MLLt//7h++HX9jbvHr/0v7x7/zv/nr+f/+xR/+18s//Tflh29+auNv7eNv037Xvm3f/fT341+EVfv9+DXziw5ff/h187P/7sef5l/3L37mT35ufMZ1fH3ff/vj3/zhr/Gb7/7zb6v9ZL/9dvzE7yCA/+WXMj/pP/ub/9Mn+OPqj/355776ZnzK839f7Yf6Vz4498tP/8uvn3/7X43/wTc//eN/+vIvYvnZzM/n59958Zn+mc/njz8x/iY//AtZ/NX/5q//mbL/D/aYnI+cC3SHHqgnhiyRITjp1HykVvoR9vjX2cPH3oI9dw172TvFLoM4igEIC4F0VyDU2A17L1jOxL306+yFx96SPX8Je7FV7M43oGbjzKVx8Ao1Ae+8x+IkJKYj7Mmvs0ePvSV7eAl7qRqPzC6DsZORilqC7JsHSdY7BksO6xH29NfZi4+9JXuLT//Lr/9LY89GvUPej0O2GQFxKyPuFYXeR6qnTCgej7Dn3a/Dxw++JXx0C3wxCIuP0HNzQKGMQzdQHoWuFc3kNOd8Bj7/6/ClB98KPtRL4GuMueJI8YhYgTyFUXeYghUk9toxx3AGPvx1+OTBt4Iv3FLqthHmKkUFtXnsRnUgebDY2JPlxDXXM9csPvw6fPrgW8J3S62bhCyk1iH2PK++K0KOqYJpjtWZ88EO5Xy0ccHsHn0r+via0Bdbr6VFUB/H4auJwVxpEKlG66UO/tIZ+nb0xvMba/puiX0j7knumsCaH7GvogPNEqBm8yPz6z3hoYN3Q3D4ZziW9MVrYl8JSMINxhlbgLh0EAwNEKWlFH3gbGfo21Ac/jmONX23xD6fnYslKARfB32DN7DQEwQUYzFqeirv25Ac/lmOdWcBX0JfUnbBkoBraZS8RdqIfa5C5+zZRRLnyhn6NjSHf55jRR/SLSdvoTRSP4yQWvHz5B3lbm8MzcUwCOSSwxm/ixuewz/RsaTvms4W5FqcVoM0bQchMmjxHqonF5zFav3MyYsbosM/07Gm75a8z1UVJ5VBAoaR96GAOCbw5qNPpbhUz/QX4Ibp8E91rOm7pbvFkuulDdyaoxH78uAwp/FRlTBqq5oHmmckL26oDv9cx5q+W/pbOvncxtcDBRWBgvOgjdMIgNpDDYlLOHPjghuuA5/rWNN3S4MLJw6ac4U2jtlx8gqCNMfgq/iQka3gobxvw3Xgcx1r+uIl9JVYm4p1wOZG7KPAYG2evBYsxK4kdKbDBXceczzXsabvmvu+jIE1M7TYKtDMAHM1hlilBByhEO0QfRuuA5/rWNInt9y4BJdyUFPIrAIkLQ36eoHp2LqmXmo/lPdtuA58rmNN3y03LpRdqZYTMKcE5GOB7KKMvK/zyP0KczlE34brwOc61vTdcuOizahbRzDjBtSFQLsbx69j5DIfdXws7z+JvrDhOvC5jjV9t9y4kK86MrxZZjCPqqMHyCkY1Cih5eZiPtRlEDZcBz7XsabvlhuX1tHnnEbN60e2R6IFhJuCk9qaErEvh+jbcB34XMeavltuXHKbT0M5QnAV/+kV+fjGGVuqWFjSoZN3w3Xgcx1r+m65cYm1V/GcwDUJI/YJglqJwNhDH99L4ePV5mfRt+E6wnMda/rSJfRlwmSWBm5U46g6VCFXH8BR0pyy1hLOdBmEDdcRnutY0ye30FdImuYM3UsHKiFDDjlAlzb+E0vZ98xn6NtwHeG5jiV917zrCFRcceIgcx+xz1cDy2RfWg2amg/u0NS0sDO66rmONX233DbXmHqezHme8yI1EFjvCdRb9Np8bO3Mi8qw4TrCcx1r+m65bU7sJFcZNW9wPOdoNLBgI/ZJTsjkhVXO0LfhOsJzHWv6brlt5m5ElStIpzm3r2aw6BwkFwiL1QHhmZqXNlxHeK5jTd8tt81UTJ1RAOI8874+OGwxQMypkuNWPJ2peWnDdYTnOtb03XLb3Au10JsDsRn7CmeQxBFsznexgMW1M66DNlxHeK5jRZ+/5kWlGQfO068VN18V+QAjFjJokEbcek75TNVBG64jPNexpC9dQ984WU1ih9h6AxJUyC4peF9H+te1uXzmNTltuA56rmNN3y03LlprU2wIXlIesY8VRGyuSghp/NOLfmxl/Cz6NlwHPdexpO+a3uaSXeypCnRMHihM8FAIPJWAbkTFcCrv23Ad9FzHmr5bYl9rrlCmGfE6zvl9c4ipz5AoY5VSIud2hr4N10HPdSzpu8a01awxutShNJv7iQqC5mbQnfdu1MFqH4eGfBZ9O4s6nutY03dL7HO9eCGMEKK3+aatj9g30kDKXSzELPlQfx9tuA56rmNN3y2mrRdzVWsArXOOi9UOuckcaRUrjeLXXDu0F3DDddBzHUv6rplhZRJqCtghOCpAjgZ9VhEaiRqKRUtnOqzihuug5zrW9N1y8vbU8iguBDDzoM9cAiGKA0F18/6F7VBvc9xwHfRcx5q+W07eRJ7VuQDO8ag6XGQQ3yqUngqNf0QO9bjEDddBz3Ws6bulx6W0nohNwOoIgBQHh2KKMHJBbsSZtZ2pOuKG64jPdazpu6XHJc7xuHFEPBcHgoQugwZrwF24CUYcB/MZ+jZcR3yuY03fLT0u7F3KPfUR8eYkDasKEj2Nj1I3nxyyOzM9Mm64jvhcx5q+W15UcszB5MtSwDaqDvIejNEDYizKAz/WM/19ccN1xOc61vTd8qJSUxtRjzz0NqeGp3HyWpYMuceGznJ3eqbHJW64jvhcx5q+a15UBud7RwNX06SvjzO4tpEG+nEei68S7cwMq7izlvy5jjV9t2znTa4yCSM410e2F1ID07kxoZbsWy7oDm1M4A3XEZ/rWNLnb3EdPM7dUdrSXEzegVpzoAUJvG/IFHqldqbq4A3XEZ/rWNN3i+uwxjPKVVAZYY+CU8hzaaA45ky+FeQzVQdvuI74XMeSvnDLyZsVfS7ZwJPMTVmUIGNOYEGYzXw+tZqcN1xHfK5jRZ9csx06+sxVkKF4xFF1pDBr3gLYigvUseZD22J4w3Xwcx1r+m45eWOotWqYY8J1zqwPDMpzR6XVQDljTafyvg3Xwc91LOm7prcZW4qhVfr5TVuqFeTL0o5UdGSEo+joZ3qbecN18HMda/puiX3NfCitG7QQwtzT1sEiE1SHwVowyniIvg3Xwc91rOjja25cfE/UVCJkQgLC7kCRBXqXzJ1DTnKo6thwHfxcx5q+W2JfMFe67zKCXXNAcU7SkLk0MBuqSVHSM2/aeMN18HMda/pu6S4V4ehy9OO8jTpO3lH4GvkGI/4VHIUv/WJI8CfRlzZcBz/Xsabvlu7S7n1oXRCqaALSceiKN4GRD8agKCP9O9NZnzZcBz/Xsabvlu7SpoStpjIO3RLnyetHzRvnGGejyh2bL2e6S9OG6+DnOtb0XdNdKqk5cXkEOzeqDtUM2ilCbOh9TLkxnemwShuug5/rWNN3S3dp9UEpkoMsI/mjVARy6AaIqK4rK+Kh2LfhOtJzHSv64jXvecdZG3puc0cMNSDzBOIojNintffSXA10hr4N15Ge61jSF26hD1t2gV2Dmv8wSaOBWZpv2ojGyZuwxjOmLW24jvRcx5q+W+77slIS6w5c1VF65CCgqSukQGVkt7nHj0vBPou+DdeRnutY03fLfR+LOewtg68+jZo3uPmqaBQhycUBZaolHcr7NlxHeq5jTd89933oi9eR8lXf57VLh6wxAbvgirkkVc943rThOtJzHWv6brnvE9I+wEMII9QBsRcw0Q5MTM07VdfO3LjIhutIz3Us6fvY+PHHX/+XRp+nkkqiCsnCCICxJ7AZCkPoRMKZyqHd5LLhOtJzHWv6bqk6onmujRmal7mraBS+WVKd985k44e8L2dMm2y4jvRcx5q+W6oOHTGuhTqqDscC1DGCdvFQHYkGixbSmS4D2XAd6bmOZXfpNdtiqPfGGhG0ubkpSwtYrAouBY2lVknpUN634TrkuY41fbecvMwsFYvMybkj72slglSO4NGpyzpKDzzjOmTDdchzHSv60jX7OtAlDKQj71M3+/vCfM9rc0mv1ZSs9hjPvOeVDdchz3Ws6bsl9qWUOSkSaNFBn28BMpECIzdD77HLoapjw3XIcx1r+m6pOgoH17sPIHneNvcwJ/m5kfxhx8KeROKZKUKy4TrkuY41fbe4DkFKCedDcvwysz5lUKIEkdGRJheMDsW+Ddchz3Ws6bvFdXipqY4SHlzmOjcmzAWB4gF9IWQsPcQzXQa64TrkuY41fbf0NofmVQMjdHWDvtrTOHnNoFTnvB/fr6Jn6NtwHfJcx5q+W3qbfcOuPXfwvuvcTV5AYnJQOzpXemtSztS8uuE65LmONX23TM713VCyQ9BYRvIX0EBYDXxy4qw2TXpmY4JuuA55rmN523xNb3NtTmMbEa/6ME7ehAqWUxhpIIbiMPvQztS8uuE69LmONX233PeNzK6ZYwLfSgbKzkGOGKCXLESul1gO0bfhOvS5jiV917wqaqPi6L0icPAFyGOcnrdDnTcxyTVJp2reDdehz3Ws6bsl9hkmZhwn79xQPqqObmAcCEKIVSj3JnqIvg3Xoc91rOm7xnW4xuqrgeaQgJgnfbGA05pbyL5TOVR1bLgOfa5jTd8trqPVUDDHuSWwMZCMqkO+FCHcC2PotR+a46IbrkOf61jS9/GpzR9//V8afXPRdUVr4N2c3+dzhoyeoQRObjY2Zzxz3zcXbP86fk92LPG7psUquWRSXYTe28CvC4NRV2hatMbINfQzid/csP3r+D3bscQv3YIfS8DcrUzy5n5obKBx1B2tp1hcLrEfyvzmiu1fx+/pjhV+qrfoDrHKcQ6v6ubxD6Ob1QeGND7ETL62euZB+dyx/ev4Pd+xxu+WTYE1GQtJAq99hMDWEcwXA66OjNBi1jOzXOaS7V/FbySIj78lf7dsLJJSYtVWB3+YRuXbMkjyaVS+TbwlJY5nXnfMNdsb/D3nsc7+bul1sVqCSRvAFcfzfYdBdtGB6rx1HkV+Smdm189F2xv8Peux4i/eszcmGrs+Tt2Usp/vyh1IHZEwa4+E5D3bKf42tMfIER9/S/5usW48UjzOplBkzjVA58EwILTSB36SLYQz2xPmsu0N/p75WPN3jXdD76tzFSSWOc2PFHQwB7GZy9RzpI9rsT+Nvw31MZLEx9+Sv1vMG1K15CVCbTrOX0UDdTlCF2otz0SDD9UffsN9jCTx8bfk75Z3RqJUevUNSnZt1L8cQObWSvUacqIiwc7M1pgrtzf4e/Zjzd8tL428mWu+CYQ691aWSJD93CFYRhSMqcZcTvG3YT9Gkvj4W/J3y/1LDVi7jvojuzqpowRzrwLkztjn0tTsD+kPv6E/RpL4+Fvyd4t+S1mTa9ig5dKBvM3JajT4a1JrQ2v9o+r5NP52/Id//mPN3y3+LcTsWFuHwn02v7QRCVNCKBUxV6eS6FDvld/xH/75jzV/t/g3JyJpLpFxjROQ9QhiVcBjbkmz1XTK//od/+Gf/1jyx7f4jxYpMLcGMXEEwtTAep8PjzhFixS5nZlo7/2O//DPf6z5u8V/hEa1UCjgiOf9s+ug2BG6FzTO1hQPdf/5Hf/hn/9Y8ndN8zPnkfdlp4DVMlBQG/GPHKBIiJXZp3BmsrP3O/7DP/+x5u+W+OdK9xaiAId560c2/W/Lc7dMRinC9PFL/Sz+cMd/+Oc/1vzd4n+7BsteK0SrI/9LiSHj7L6vxaXgmbUeun/GHf/hn/9Y8cfXzDxwZYAmwqP+aBWIawBxFueEXSpVG+Kh2fYed/yHf/5jxV+6hj9ttRYd52/xc774+A8LJFIGdOM/MuKeXD11/u74D//8x5q/W/I/Lt40RxxHb5jPj7jOzTKj/sjOdSEfkh66f8Yd/4HPf6z5uyX/I3LW1AWoyB6oSAfLmKETNedK9u3jGp1P42/Hf+DzH2v+bum/crV0N4etdTf7X3wY/IkUcNitFO9RPy7S+TT+dvwHPv+x5u+W/ityLlea9y+tG5ArAqZeIeRAXQpjo0P3z7jjP/D5jzV/t/RfYe+WvE+gpUeg5gk0ZoQSRJPMJqyPpdan8bfjP/D5jzV/t/RfVWfF1M375zjiX/QCeU5DsF4pRXLJjtUfO/4Dn/9Y8oe39L9Q4JqoBWhqNLf5ZhBq4/yVELB7ptIOvf8IO/4Dn/9Y8ndN/4tvXdi7Ahhl8OdU5vvzOYUNQ/fiyU7537DjP/D5jzV/t9z/uZBGkSEKiDo3S4e53i32UX/EQWVSFjvU/xd2/Ac+/7Hm75b7v5KMcp7zX8oofUlTg9wKzSEIrTQm/MVTg0/jb8d/4PMfa/5uef/rrTJlVnA05z7jSAK1uTAgtOgwFeofW80+jb8d/xGe/1jzd8v98ygvRpDrAbCin11XHUZA7JBLy13Z+Z4O3T+HHf8Rnv9Y8vdRSv3x1/+l8eddRmxUIDpNs//UD/S6A19xHMEBA5+6fw47/iM8/7Hm75b6w1tn160DO3VANWdQJgel9NCycm3+zOR7H3b8R3j+Y83fLfVHKs16+9J6WhHIZvwz1TkCehQgHBVPDR8PO/4jPP+x5u+W+qOoxWoj6yvm++AvN7AUDZDIenBZ6sdRX5/G347/CM9/rPm7pf7oraAYB1Dv577LOfqU3ZRwI/9rwiWXQ/Uv7fiP8PzHkr9r9q16L16tZuAyx99Ha6A9eGDzpr1Q8nJo/gbt+I/w/Meav1vqj+C4VQ4FuncGxC2BFc4gUlpVaUL+UP8B7fiP8PzHgj/018S/RiVLG6HPB2SgMk5iyzlMCWzCVL1+HDX8afzt+I/w/Meav1viH48yY065AkzYgFrIo/TtHWJxVhlbiO0Ufzv+g57/WPN3y/2LYaaMtcCIdmm+P3IgLWdArIM9DB37Kf52/Ac9/7HiD695f5m1pZrmvlUaVS/lWX8Ij4+qrzVILNUfev9LO/6Dnv9Y83fL+etD9lFMB3WTP44KVlOGTJ4qFqz+Y6vtp/G34z/o+Y81f7ecv57n+APfZ9fLyP+4F5DuOlTva88FET+2+nwafzv+g57/WPN3i/+IXXzROfqUJ3+1ERiJAOaMLlNklw/5X9rxH/T8x5q/W/yHMFKfXc/amIEGcJCTQ3C+xVbEe2+H7v/ijv+g5z/W/N3y/jdZo+gxgnqa8S84UEoRQrIY3ByCSof8R9zxH/T8x5q/W97/ptIaNVXwYgkouTgqYfTQKrY0CmEVPBX/dvwHPf+x5u+W97/UAzKH+fR3xj9XHNhI/EAShqoYmsuH6t+44z/o+Y81f7fsX8ASg2I2CJUQSK2D9TL+EkdZnEdtwvHjquNP42/Hf8TnP5b8XbP/N3sdZ2xPwCUP/ubVS5ZcRv0r3WdPueKh/qu44z/i8x9L/3YNfyRlAOgq1FQ7ENOohGf/QSy9tkimyKfyvx3/EZ//WPN3i/+ILtaeWoIqf+h/UbBQM8QUuy8YSaMd4m/Hf8TnP9b83eI/BN284vNA9qX/lAQUtc1JCCMgak7141Xnp/G34z/i8x9r/m7xH+ha4Bwd9Db7T6nPTZiK4KQ4L7kmr4f8W9zxH/H5jyV/1+yfUSnRuSCz/7kAVWwgiQ1GeAo9FvNeDuV/vOM/4vMfS/7SLfwlLD1VJggVR/wTFBDhCNKKdyQpdzzUf8U7/iM+/7G8f7mm/75zCao9Q4vzEtohjfrDDJyZOe9q83ao/5R3/Ed8/mMZ//w1/DVfRgXcYD42AmItoJrmOCKXXLWqrRx6/8s7/iM+/7Hm75b7F6rM1MVgfOtG/GOEPGoOKDUrcsoe86H6l3f8Bz//seTvmv57p5GKyx66zv1bkRgMpQJb0dSjGeKh/j/e8R/8/MeKP3dN/icNR7yjDjxXr1JJBXIMZfBn7LJYL+3Q/Qvv+A9+/mPN3y3n7zjhLMbsINlcwiVcR/1BCLVwz8yWxB3qf+Ed/8HPf6z5u8V/1CAhYZmv3r7M3+UR/0ZoAlRupWVKXE+dvzv+g5//WPN3i/+IxatmzaBeZM5/SSAyjuOUqbRR/zYrh/qveMd/8PMfa/5uef+hqVjwniDWOf+KagProYPLyflQJHNrZ/hLO/6Dn/9Y83fL+w+nTnmwBgXn/kEdEObUBdhnEQuOFA/1v6Qd/8HPf6z5u+b9h9MaSCJ0m/N3kwoIj49GWSKNmitUD70/Sjv+g5//WPN3y/uPgmRxVh2GFuf8jQw5G0IrhaNHZ3pq/1va8R/8/Meav1vef7jYRiSKGTrqvH82N+c/R8jBMHQjF/Oh/TNpx3+k5z/W/N2yfzDlNigbVa/3tYz6oxBo5nEcF++DJ/LFncr/dvxHev5jyd81+z80mW+iASLncf72nsBsJIFRsq+pzwaYU/nfjv9Iz3+s+bvFf2BPNY2KA5Kf+897i6AYDDRRqAFT9/2Q/0g7/iM9/7Hm7xb/YZbKtGzAvmag4mb+Jx6s5Uh+Dicqp+7/dvxHev5jzd8t/qOYL8lrgZoQgUIzkNYRBC35kQPO7QyH+NvxH+n5jzV/t/gPFpcs1JH1aRcgP4pg5R6gh0zZ5ZbLqfl/suM/0vMfa/5u8R/JYq84p+5acXP+eAchc+BKS1FcdPqx1Po0/nb8R3r+Y83fLf5DiDWWxpDR/Ih/3YFIalC8FJsrQKyd4m/Hf6TnP9b83eI/mjrjOPtPC9KIfx5BQ6rAtUv1HPnY/F3Z8R/p+Y81f7f4j9BaqM4KZOI66o8aQdKof0O0kJu18fGh9x+y4z/k+Y81f7f4j+BCrcll6CRz/yXZiH99DiHq3JqMeqSfin87/kOe/1jyd838q5B9zxENWOcSYJtPz+uoRIJVidUlrP7Q/bPs+A95/mPN3y3+I5toi1lAYtZx/vLI/5QTtJQjOcV5Dh/ib8d/yPMfa/5u8R+hZhaHGYTa7D/oHnIxgUDdCUq2kE7Fvx3/Ic9/rPm7xX+wUmytKeQ6kkBKLGC1JIia0PmQBof5EH87/kOe/1jzd4v/EAtUOVTolad/m5u4kjB4h7Fqt2an5j/rjv+Q5z/W/N3iP4QzOQkMzgZ1pMlG/HNz/2rBwAU1xEP9V7rjP+T5jzV/t/iPbD5pTggoLs39g6MSwVGJeG4tRWqtpkPzr3THf8jzH2v+bvEfWL11Zpq3zn2cvz5C5hEEi7UgnbApH+q/0h3/Ic9/rPm7xX/0HDLSqD+kFJ5bfx0IY4I8rwJzRqOPpdan8bfjP/T5jzV/t/iP5gq3Oo7eke+N+relUQmrdujcTSRQs49PrT6Nvx3/oc9/LPnjW/xHZA3NN/eHrivKyGC9dkhdtcYUQ3D9EH87/kOf/1jzd8v9c+XISefqLV/GN+Mf0N5pzt9tnpBCb4feX+qO/9DnP9b83XL/Z+qzK7Pq1VDG+RsRcuEILZBjbWjRn8r/dvyHPv+x5u+W+z9NvXRkD+FLEJRKgz9JkFLO2kOR/jHUfxp/O/5Dn/9Y83fL/Z8XVd/TKH2b60CY6zh/XQCuI8cNuVO3M/1/6Hb8hz7/sebvlvs/S3nUH2He+nEbEKKHuXZ1NiFoZkeW65nzF92O/9DnP9b83XL/N2IcMipCtRyAwvhIevbAmKlJxZEbnpk/hG7Hf+jzH2v+brn/y71wEVLwKHHkfzbq30oOIovvoZcs4Yz/QLfjP/T5jyV/1+zfUgrOUXRgxA6o6qg/0ihHTEtrLXEveIq/Df8xksTH35K/W/qfEXuoqQgk3wjI5vwDahm644pe0ZOcmT+ObsN/jCTx8bfk75b7Z2fJtTl1iGjOH+eUR/1REnCcexlik46n6t8N/zGSxMffij+9Jf+rVcYRGxlKjmlA6Efpa5ghSPNcq6aYTsW/Df8xksTH34q/a/Zvda3YjAR6C3P+nzNQYhznr6SEzVdXzsw/QLfhP0aS+Phb8ndL/kcSSnXVAMmP+qNknZNgFBxn50bsi66c6T8dZ8gOf89/rPm7Jf/LjUNq4+gt4+wd9UfNIL0LBB+KYSJL+Uz/FfoN/zGSxMffkr9b3r9FZG/B8Th1rQHV1CHLHIKQpUTBksQdyv/8hv8YSeLjb8nfNf0vKRb2XKCnuf8jj4/Ex3Ec15rNKATPh85fv+E/RpL4+FvwF+WW+iP7ElGYgYvkUX9UD+Y5gagGzkpC7Uz/KfoN/zGSxMffgj+6Zv4LFowp1ALKkYA0zvlrs/7tYubTOIDbofs/v+M//PMfa/5uqX8DpoYsAaIpjvq3OLDQ0qh/Lc0nIJk/tvp8Gn87/sM//7Hm75b6d3CmFqyAz2H6tyCj9CCCUGpEK55YD/lfv+M//PMfy/zvmvN3zt6Nsda5f0Gm/0hgyRA8tVGV1GqEp/K/Hf/hn/9Y83fL+SuOSu49QnWpAvEoQgRlvj+Kbu4/ohbO7F9Av+M//PMfS/7CLfGPfS+1tAyc5v1z1ApZ0SD6MJL/4ohSOcTfjv/wz3+s+bsl/hUbFbCoh8I6+WMDsZiArRRTyWLtUPzDHf/hn/9Y83dN/UEokaWPgnf2n4YUwVwNYEaxeqlmp+6fccd/+Oc/lvWv3nP+EiI2hJA8z/n3HTSNchi9t5yDpdbOvL8cf+oOf89/rPm75fwdFW7mufDDZT/rjyCQg89QDXNtJSQ79f4Nd/yHf/5jzd8t569gkxhahB5zA9LxjbQiYEWpZnOU66H3b7jjP/D5j2X+5285f13D1jE56Gh5zh/HuX9rxL9CosrNdzxU/+KO/8DnP9b83XL+FvaYcyvg6zh1SZAga1Bgmn2BJTDTIf+BO/4Dn/9Y83fL+euyWOiDutQTjfg3359jGYewSYyWteAp/4E7/gOf/1jzd03/qe+9ou8QU5/7z3sFLVIBuVtJQUtNh/qfccd/4PMfS/6ueX+Uu4lvkSH4Gub+ywISxvkbpVWmlLOnU/cvO/4Dn/9Y1r/XzD+IwUUuMUKkWOb+wQI6/usC4kpSjSnTofuXsOM/8PmPNX/X1B8pap5Xfxzn/JecDWQ24SPn2mtR5+TQ+Rt2/Ac+/7Hm75b6g2JOo9D1UGTuX8CYQJslSMVRiVId4pn9Wxh2/Ac+/7Hm75b6wziz0Ej9sivz/tk3MJcQUvXRnPVMH0c9fBp/O/4Dn/9Y83fL+7cmrmIJDoLO/gPWAtmoA5IT1xIXl8/sf8Ow4z/C8x9r/m6Z/9yzy6WXkf+NamOcv0IgbuJYW/HZpXEAn4p/O/4jPP+x5u+W+c/SG6pihiioo/6NDST4BDVVFOzW+sdRm5/G347/CM9/rPm7Zf4zax/FPEXIdfafujDyv/n+0ncR6twT1kP9p2HHf4TnP5b3z9fsP6rBF7WS54XL4K8bwgiHAYqO+gO5qJ6afxV2/Ed4/mPFn+ot88ejJ6ucCfz85sv9ixXfZzvW+CrLHMN7yP+GHf8Rnv9Y83fL/MnCvhu7BOxG6kdunMTaewDGGoQk+9IP3f/Rjv8Iz38s879r3r+Fknj+A9j94K/3AiqeR/0bufo0EsJ8KP+jHf8Rnv9Y83eLf5NgoVLK0GJ3QDLnb9SIYG7kuN0jcTrU/0c7/iM8/7Hm7xb/1liUcs2Q4+x/yaMIUcMKTtlnZzX1eij/ox3/EZ7/WPN3i3/D1LNZrxBsDsG3xGDRx5EOctfou8NT+99ox3/Q8x9r/m7xb+h7kYwNQq8MVFEheyVoIwEchYkPk5Mz/O34D3r+Y83fLf5tUlZKUog869/iHGiqHoIrhPNisLdD/oN2/Ac9/7Hm7xb/1kuzWC2Bwxn/ECPoLIdTqj04SSHYqfuXHf9Bz3+s+bvFv6We2M/6Nxad+1d15H9eHcRsJSZ1ifKp+mPHf9DzH2v+bvEfyFajSxFGqcHz/SVCJsqQcgnoc5CaD82/px3/Qc9/rPm7xX/QSCWa9waYyQElF0BdT4CJsIh6k3aIv7jjP+j5jyV/dIv/EN875pQg1jDnP49vtHCDRNXVEf68npr/HHf8Bz3/sebvFv9Rfam1a5/9pwrUx/lrcxOI662h1tSkHup/jjv+g57/WPJ3zftfi+xyERn5H8mIf+Ob7EqGlrtq8kkwHap/447/oOc/1vzdEv/YtGBhA/VYRv7X5vyDGuY4SiQvwvXjqrFP42/Hf8TnP9b8XeN/lSjlufAIYwfyaZy/Nc35G801Vt9SPTT/IO74j/j8x4K/EK45f7m7gskhYEeZ7z8MTDSCb1gbWUqxH5r/F3f8R3z+Y83fLecvRW7VaQNNYZy/rnWwFmiuY+iZLbhip87fHf8Rn/9Y83fN+etcicIeItI4fxkrzKnPEDlLS70GyafO3x3/EZ//WPN3S/9VrWLOEYFNCUfdzf0LxQFLacGPEOj4FH87/iM+/7Hm75b+q1o0O6yj6mheR/3LEUwjQxMLTWO17A7dP/OO/4jPfyz5w1vqj0GZrx47ND/nn/ZSwNKXcRzj+zWSplP997zjP+LzH2v+bqk/+gCQmxsBz8335xpkRMLYIDez2mrHZof6/3jHf8TnP9b83VJ/mB+c5dghRJ7zTwOCZBn1hy/U4jiEXTw0/493/Ed8/mPFn7vm/s/38e/E1Qyuzv0LmcqoP1jBRYuWsPocDvk33vEf/PzHmr9bzl+MtYW5/w2/7N+qg0RFYnDSMbhWaveH+g94x3/w8x9r/m45f1MTCRYLDNxG/aEDPTFBqFTCPJjFTvXf847/4Oc/1vzdcv8XuEQXa4LKZcS/nEb+R5RGORxGHlh66R+fWn0afzv+g5//WPN3y/1fSAFHlZvG0asj//M9QA46n8M1csWVgeYp/nb8Bz//sebvmveXhOhizJBNefoPHPylUX9gct6KqLVD+994x3/w8x9r/m55f6nJmih1aG7OP1AzyDr3b3lXvHcp9nzo/i/t+A9+/mPN3y3vL0eBQSnmDJLn+8ucDCR0g6aWXKEqgof6X9KO/+DnP9b83fL+kiUwJT+AczEAxXEIq28OGmqzEFsJ7lT82/Ef/PzHmr9r3l9qzaKpguooPYj8l/lDFVJpPRer7dj+37TjP/j5jyV/1+yfRsFaPYUvD35HEUxxnMRhfMPkgm/exXLIv6Ud/5Ge/1jzd4v/cN18pU7QI2WgFg3UOkKQEl1lLuXU/q204z/S8x9r/m7xH5a6s5QT9D7fv8nIBK33kf9pHWVxrK6VQ/d/acd/pOc/Vvz5e/oPIjJyoLl/1YBm659qQvBFmuvSk++H5g+lHf+Rnv9Y83fL+ZuVxXt20LObEoQqiOWRDnosQTTmeGr/R9rxH+n5jyV/1+yfLtR9UAkgsQlQ4AxZRzqovfRi0gJ/HDX3afzt+I/0/Mc6/t3i38yNMqON1K8qzf6Xef5KDVAx2vheEJ8P1b+y4z/S8x9r/m7xb2FkfxklQqp9nL991B9SUoLmUFIi9XKq/0p2/Ed6/mPN3y3+rbYm5noEZmMgyh1yqgI9NiQsTUlO8bfjP9LzH2v+bvFvRpGktg5lpn6UfQRxrkOv3JpLMuqPQ/5DdvxHev5jzd8t/s2bY/I5zYWr6ef90z0UUHQuFzd3YR66/5Md/yHPfyz5u8a/KZWQs2sDOJ33z9JBeF7HoGUijBT6ofe/suM/5PmPNX+33P/NVdqhagSX0IDmJgadjzDj+Ak1UXbl0P4Z2fEf8vzHmr9r/FuwGlg8aM2j/mgcQYN1qB6rqxq62aH3b7LjP+T5jzV/t7w/Uu+CiCi01tuIfyVCblkgjihYyAI6ORX/dvyHPP+x5u+W90ej9nChexmpH0Wg8YWBVfRQu4Xacouqp+5fdvyHPP+x5u8W/yElR80j/oXKBBQLg5kr0AtyV6dsH586fxZ/uuM/5PmPNX+3+A9LZimYQs7NAc1LaJubQFJsVJpL1btD93+64z/k+Y8lf/GW+5dGOTXpBUr84n8xjvjXO/gcW1PnW8VD9y+64z/k+Y81f7fcv4RSMpWR9fkwqKOU45yE2iAmRC59VCfxUP6nO/5Dnv9Y83fL/Ysbda6PTUGb0Nx/3kBSJGg9o9RGrp3af6Q7/kOf/1jyd83+N2Qq0aOAx1F1UBMGLb7DSHFblppi1UP9f7rjP/T5jzV/t5y/0bmYFRnIxTl/rTSwFAMgWii5juTw1Ps33fEf+vzHij+85v2HojcJU/j6msb5Oz4SKxG4NRwnsuV8yv/qjv/Q5z/W/N0S/0Z8y6UoQurUgEJKoDLSQRvnsrRITKfmv+iO/9DnP9b83VJ/MHEY0I3SwyUHFAXBsh/p4Ph+8pGzO7X/V3f8hz7/sebvFv/Lo+zIfkQ9hzKTQIyQazOIFlW5ZOc+jvr/JP7mCr0N/p7/WPN3i/8dUS75EhhCHegRJYYccG6izhKiT7nQmf2Dc4XeBn/Pf6z5u8b/ulbMK0GcTYCUnYCQfjl/a5MmGtKZ/pe5Qm+Dv+c/1vzd4n+Ll1KdJECWwR+3CuMHBGKPkpiR06H353OF3gZ/z3+s+bvl/Zsnc8HHDDX1wV90FXKb9a8rZkFatnJm/sZcofer/I0k8fG35O+W92+Ng0ca6PmkFSgUGfXHHALdmVtBrCme6X8JbsN/jCTx8bfk75b3byVTin5Q58g8UJv7P0ox0OK8JCsN46n6Y8N/jCTx8fdL/ihc4z9ii93YOgQZWR8htlF/lAbV5xZLaClkO8Tfhv8YSeLjb8Gf01v4G6lf1Mjz6mX2/9mof3NJCiFjKpIzMZ15/xvchv8YSeLjb8nfLf6NMHMNPUCJLQA5r3MSfoQYQ4m9mtKh95dzrvkGf89/rPm7xb9lcpIk8uAPR/3RYwJxXCGyKz1oav3jU/vP4s9v+I+RJD7+Vvxdk/8lJY3eEpivDii1DHluou6jLuklMdV8qP7wG/5jJImPvyV/t5y/dQQ7nFs/xgcMVHIbpW9HqKWTK9UbHot/G/5jJImPvyV/t5y/lBu34hEsoJ/zrxQskcB8F+ezo2Z8ir8N/zGSxMffkr9b+l9G+etSJh31r85vXADVPOIfS+7e06iPD/kPv+M//PMfa/5u6X/ppFaJOjjOAuRNIKdCUESDVrHU6pn3b8Hv+A///Meav1v6Xxg1WUoO4hz9QpoyKFcPIiPzo2Ko5cz+weB3/Id//mPN3y39L864ZLZR9fbcR/3ROkjIGXqRoiRWO56qf3f8h3/+Y83fLf0vNflqxc2pV37w16yM+NcQsGFitII5n6o/dvyHf/5jzd8t/S+S3Sh8ewYOiECOO1gPEUIKJr6xn3Miz/C34z/88x9r/m7pf/G9hTwPXMbp31Q8ZEoFivkRAV3ncqr/Cnf8h3/+Y8nfPfOffVfKROCi+hH/qkJGrMBFYyjJafo4aunT+NvxH/75jxV/9+wf7LUn9WoQfRnxL49KxFw0cFkkBQ7NlUP1B+74D//8x4q/e+Yf1CK5qWaQ4sOcfy+QlR0kTcVXz5rTof4/3PEf/vmPNX+3+F/xWtvI+ICV+ty/pSAeAzQsXnMMIcmZ9+cBd/wHPv+x5u8W/+tC7zUVgeDy3L/KDbKMJNCTMCrZL6/aP42/Hf+Bz3+s+bvF/1JULIMF8NHb7H82GImfQA1FpTdpyQ75X9zxH/j8x5q/W/xvTDVqkw4W5/yNYAVy4jJfwpHvUhDpzPyhgDv+A5//WPN3i/+VVD3lceqaBQJKYVQiIYW5BDhhQp+ln8r/dvwHPv+x4C/ec/9SAsXciKCXMuqP0Mb5m4obQTBpHx+11E7d/+34D3z+Y83fLfVv1qC59ADo5vnbpYH2qGA+CKrDXsuh+Vdhx3/g8x9r/m6pf3shZ44Qogt+vv+okAuObxyVVs1hw0P+N+z4D3z+Y83fLfWvqYqbwtfbiHoUXAWdndBpVL7jn3H+Hpr/HMKO/8DnP9b83VL/ElZn3megVkb90ZFH6aECIWmJFWvM/lD/QdjxH/j8x5q/W+rfMrI88xaAXZ39L+xBfetg2rJrzvXiDvnfsOM/wvMfa/5u6X/O3mp1yuBqdCP+aQBz4/wdx2OtPBdNnPIfYcd/hOc/1vzd0v+cWKSWOfrUWxnf5ABZYpjjUNGV7kuWU+fvjv8Iz3+s+bul/7kLknarc+tgm++P4tx/ZJBq51pGnV8/rjr+NP52/Ed4/mPN3y39z+Z8wLl1kLTVn9+f+1QhM5cqoUnQU+fvjv8Iz38s+bum/7lykdB7B+fnIcxl9p+2CNYZRwoYKvlD/i3s+I/w/Meav1v8B9U8GEsGWFMGqlVBosvg2UdLORQ9VX/Qjv8Iz3+s+bvFf1TXiyc1CN5G/udDhoxcQHOONXPBeU6e4W/Hf4TnP9b83eI/SqG5ZjpAN3Mj/o1IaL02mHWHU5srWA/5N9rxH+H5jzV/1/iPbL5ZJShdpwShOXqjCDRxPUam0vnQ/A3a8R/h+Y81f7f4jxhqdFIzSE5lvj93kMU7EO1BdJzJXA/dv9CO/6DnP9b83eI/iqZSe8Rx/srsfyEG9UmhCGYXlWvJp/jb8R/0/Meav1v8R0kxdhrAKcdRf7QaQKtWEKqsNbvk3aH5a7TjP+j5jzV/t/gPYabYpEJqMv2HYxj/kgy6Mnotrnc8lf/t+A96/mPN3y3+o3vTPK1v9IM68nHGv1aB0VkuyWIvp+Lfjv+g5z+W/OEt/sNpSL47BYvjG6oqoIQMBVse/1DIdqj/inb8Bz3/sebvFv/Rs3WOjEA09y+w6yDiG4wfEopsTuyQ/4g7/oOe/1jzd4v/KKnO+X8R1Pn5/iinWX/EOQmhRHJeuhyKf3HHf9DzH2v+rvEfmCJmP07dlub9C+YR/yTM/at1ZIBiOR3qP4g7/oOe/1jzd4v/iA0beUmQuKcR/1oHjbGDy95iaC3Fdmj+VdzxH/T8x5q/a/xHtsg8So9qNM7fOOpfm+8/YqnjWFbOpbdD/O34j/j8x5q/W/xH7iVZcwxd6yhCtFfISAiBUGJ0qeV6aP5Q3PEf8fmPNX+3+A8fkBwGgZapwYCOIUcRCNW8qefxc6fqjx3/EZ//WPN3i/9wlLX3VsCCI6DACirOQ244N8NJTnZo/kvc8R/x+Y81f7f4Dynkm8UIMYkDKvP+r5GBlBB1bgBx8VT9seM/4vMfS/7CLf6DkHxx3gFLLoM/xVH/zvm7ZoLSWtWEh/jb8R/x+Y81f7f4j5StivgIhSvN9x/zJaYFwCSxhsAcP6ruz+KPd/xHfP5jxd8vljL/8df/pfHXPMdQ+/hb0/jl/s+BaeC5BF1c8z16PnT/wjv+Iz7/sebvlvjHOhJApyP+pdiBvBhkRgYk9rFFn1M6VH/wjv+Iz3+s+bvF/wazWJNnaBLqOH9HJpizjnSQY89pfJ3p46iHT+Nvx3/E5z/W/N3i3wqHajET+EYIJDzin476N/TkrY/T+RetPp/G347/4Oc/lvxd0/8nLpRcpcLctgBEJYGGmKExpoKKvcVD/oN3/Ac//7Hm75b8L/go5EOcoU/HN8YgqINE86lZUqV4qP+ed/wHP/+x5u+W/E+4WGjCoDPro+DS3AQXoY0DuCUxa+VU/bHjP/j5jyV/dM35m7NvDRtEryP/yzT7/yJDjZk1uJzDx1L/0/jb8R/8/Meav1vOX8t+lBu5wAh3BajP+QcxKKSmnc23VE7Nf+Yd/8HPf6z5u+X89a2nmNHAKI/451wF4zTL4YYc85cx5Gf4Szv+g5//WPN3S/89pUaYLQJXnfPv+6h/C04SU6GUCms95H/Tjv/g5z/W/N1y/+ekW3TUwGEY1PU6R9/Pdpgywl/rhSUfmn+VdvwHP/+x5C/eUn+ofJm0ZoB5PsKUhKDNaM6fTL26KvlY/NvxH/z8x5q/W+oPFJ9boQJBJn/BRv3hTYFVODRqXeKh/ue04z/S8x9r/m6pP2qh2v04db3K3L+V3Xx/nqBES96HHDQdqn/Tjv9Iz3+s+bul/ohWzFka8a9hHudvsBH/VMdxrMlq8hJO7T9KO/4jPf+x5u+W+iNK6p2jQMDp3+YQBE3ju9V8LsRZqB3q/0s7/iM9/7Hm75b3v6zoWuI454/rtL4erHGHwpnVYm/0cdTrp/G34z/S8x9r/m55/1u7a1hMQF0ioNIyjJKYoXjfvYsdWzl1/u74j/T8x5q/a97/xkKhuQzJwsj/UokgZAYxSrWIdZzIh/yv7PiP9PzHmr9r3v92jykEBO5h+l+XIHvEOQ5LUEb9yR9XbX8afzv+Iz3/sebvlve/EX12rSgYfpm6JhnMlwYifXyn1hxOnb+y4z/S8x9L/vgW/xHi3DAT2zhwZ9fpbL0Xqgit1vkuybsmp87fHf+Rnv9Y83eL/6CSai5ZQRrO/mcc8S9GBDPlxo1+Oer/0/jb8R/y/Meav1v8h2Af1S8ztDz3v3VyICwdYogxpsi9nZp/IDv+Q57/WPN3i/+ouUrByMAO5/yXkQQqjiQwtF5qiZbNneJvx3/I8x9r/m7xH6aZW8U6gPPz/FUBC2wwL2VqGPSpHZq/ITv+Q57/WPN3i/+optpyjdBSZaARDUHGqQetmTlHQeXjqvdP42/Hf8jzH2v+bvEfNPevlqLgggmQhQ5z6TTkXnosiSh/VN2fxt+O/5DnP9b83eI/rIeQQhYISUf8a6lBJs2gjhqXXCh9vGr/LP50x3/I8x9r/m7xH76Rdz4IYEkJiDNBVgzAuadqNczZWIf42/Ef8vzHmr9b/AeHHJJhBt98BKI5ei2FCJUdJ06U8senzp/G347/kOc/lvx9HEr2x1//l8YfNfNpzp/sbca/wm3UHxYBE9bSiqUYDt0/647/kOc/1vzd4j9Sr4zkEzCiH/Gvz/kHvYLPLmDw2Pjjl/pp/O34D33+Y83fLf7Dl1rzXH2k3RegUfvO+ePjL1FEnfSQajv0/kN3/Ic+/7Hm7xb/kVttIfgGHGnkf57c3ARn4GJxqQSWdCz/2/Ef+vzHmr9b/AeKkioO9HgUweRZRiSsAWqsHDCPqsQdmv+nO/5Dn/9Y83eN/2iRrGeD6Ob+X00VhBxC76g8ftJ7PLT/XHf8hz7/sebvFv/hrfqIgYF9HPkfxwoDxwaOeqmpcLdj9ceO/9DnP9b83eI/mElHKtZB3Xz/obP/QFyBnIPVkDkld4Y/cjv+Q5//WPN3i/+ozmPIcaDXykgCsSKIpgItTCvi5jXMGf9Lbsd/6PMfa/5u8R9ZRt5XkEG10eAvCmQ/h/BmaS2qstMz7z9GkrnD3/MfS/7kFv/BlbNXTYO/yHP/DA7+1MCqqvMlRz00/57cjv/Q5z/W/N3iP9Cx1unfIrfZf2UVlGKHHi1HNh8cnfFv5Db8x0gSH39L/m7xHyZ9joB24+id7z+qjaN3juOIhKF0RNc+PrX/NP42/MdIEh9/S/6u8R/SarCOEDRWoDhKDymqkHJIsVmXQmfmv5Db8B8jSXz8Lfm7xX+wI3bdV+iJ/cj/WoBcRyYYOGpxUr3zZ+ZfkdvwHyNJfPwt+bvFf2Bt1aEFsBzm/ElsoD17EE7WvIbk85n95+Q2/MdIEh9/S/5u8R+szbQ2/Hn+uIWBXggNOCNiFc7tUP8fuQ3/MZLEx9+Sv1v8h8MUR/zr0Eqdl9Aa59VfHt91Vp1oNjt0/+w3/MdIEh9/v+SPvbvl/i+VkGo3HAVHm0sI1UN2g0SUEqMvUn7RavFp/G34j5EkPv6W/F1z/+dzqHP1gsPWgVwRsN4ITAJKpVSwHvIffsN/jCTx8bfk75b7vzL+YY55Wg+e/FVQrTySwCa9ShgZ4Knzd8N/jCTx8bfk75b7P4mxjfOWwUsZ/KEjyFYRupOELnXvP44a+TT+dvyHf/5jVX+4a/K/LM0wq0C0uf8Se4Ec6+z/w8hSlenQ/Mk513yDv+c/1vzdkv/lKL2NOgMa+VH/GibQUBMUGuwF6hrDof4Dv+M//PMfa/5uyf+6o8ra4wh4owgmLQmsRpyRkDGHnDGcmb9Gfsd/+Oc/lvzpNf1/jltuLUJPaT5Csg4ZWwPssQ0CE5ZD8//I7/gP//zHqv64J/9LCUf+Zwn8l/nPffYf+DJw5FYjjfTvF6vGPo2/Hf/hn/9Y83dL/td6z80nAnVxvv+dL0G8RdDIrL7JOIAP1R+44z/88x9r/m7J/1xi110K0LTN+felgg3kIKJXEu9V7BR/O/7DP/+x5u+W+z8NHZ0rBr3il/p3rv5IDN2rV87Jp37o/g93/Id//mPN3y39fyn5WLM5qJbn/KvuwSQ1KMhIObpqyof42/Ef/vmPNX+39P9l47nnrUDszYBIxvkb2UDyCIAh+oan+v9wx3/g8x9r/m7p/6MeSvI25+9iB0o5gFSc14G+Jw6JfD0zf2gU1jv8Pf+x5u+W/j+tTZOYgXljIE557v8VqKIBq8NcP67a+TT+dvwHPv+x5u+W+QeuldTZZ8iYRvxjVZCpQzR1yVJEfjFq5NP42/Ef+PzHmr9b/McoMDBlz2D1y/wN6SBljkP1IWhJ4no/VX/s+A98/mPJn7/Ff1R13QeRgV6pc/+vghralyWsUTE4aqfuX3b8Bz7/sebvFv+RGpuLU/1+yf+cDPRG7QEUq7UYk5NT9W/Y8R/4/Meav1v8Rx7HrHGf+4/m+8tMZfbfj79EG3FxFMCUPob6T+Nvx3/g8x9r/m7xH1GDD5kQStZx/obBX3bWwTUXc+1plMCH3h+FHf+Bz3+s+bvFf+Q6W/xKAp9DG+fv3L+q1UGoalQ7135o/xaFHf+Bz3+s+bvFfzQkLt0MauyjCMlewUoe39Vuyr1bx1Pn747/CM9/rPm7xX/UaMZO+zh6nc35zwKWcoWCTgv28X+H9v9S2PEf4fmPNX+3+A9H1ZUYDbTYqD+iOshNFGJq2aUWi4RT5++O/wjPf6z5u8V/SGwy1ywA6oCQvKQ/kMidCyaVntyh+Vdhx3+E5z9W7z/CNf33am3EPycgXL7MP2XIQef+txRyamEExDP7tyjs+I/w/Meav1vun5EcWw8Imub+QY0FtJUKiclHoUy9HOo/CDv+Izz/sebvlvvn0sg1HaEPG9Gof3G+/3AJfGsmGKPrdGb/EdGO/wjPf6z5u+X+OUfHSQQhWa8j/vkRCUvhAWG0wr25FA/lf7TjP8LzH2v+brl/ltyz+Zgg1jn/YC4BzqkL5JqUQw0DwkP+g3b8R3j+Y8VfvKb+CKO+YBynbstz/1asFRS5AZbKlKjVgof6r2jHf4TnP9b83VJ/VCm9FxHw3cfp33Tw5wiclTZ+fEbFU/zt+A96/mPN3y31RzehxoZgXub+jyRgcbYjCLpcJbV6qv+AdvwHPf+x4o+vOX/VWCuVCh7n/fO8hLbQGFixldg5Sz20/5J2/Ac9/7HyHz7cwp8PsaeRA0Lzbvb/6ah/hUY5YlJqcl1YD73/oB3/Qc9/rPm7Jf/jjrl1i1Acj/qD5/yXEBxgoEohYaJ4qP+edvwHPf+x5u+W/M9lSYV0xL8qI/6Nj0GSJ+hJKDpNnfup+78d/0HPf6z5u+X+eU58ThhH1cvFwUgEA+TWKsRCol1yje7Q+4+44z/o+Y8lf/GW/A+pOWbq0Kjr9B8EWrqAxtkVU61UPeN//4S++Gfpe/bjn+kz7+i33//wn+27b/6fL1//b39ovf3Qxm/622/qLo709c/f/XL59s23f1P+4cefvv/2X/7G7r8a2g+fa/7++//yN/2b7347P/ht+f7bb7//7r/5M/zye4yv8P/fp1Rc2HZGC4D/6/6sELbfZ/+3/FnFftdmJPpf/uTP7L//m39sv/0//uG7v0KH8a/+8PFvf+9x/v8/88n80+/zH+rfeTdXHf/JD+x99vLnPvsPn+K/cpTLxpbmAVusjSpDcwCr3gMjtxxqaHgoy/uTKLf69X+Ics+x/duOHIf/a/7XilIWnP+3fKC8KPfPP7jncqO2uTUVRnluQF+6+kg6lNI1iK/EH9cWf36UW/xV/Rzlnsn9tx3lLsqP/kWUY68vyu18jX8hUS5a4FC8A6lW54uNMnK5ECCjuuCtSPg4nPDzo5z+uSgXX7/Ai3L/KlEOXy53VZRDxRzajG1YgCQ2yM0xdBGOlkrS/5e9c1v59Mj18xWJSCWpSoKQo9xIbSGQwxwEQu49qs9rgTOMWWXyVqZtyjPzuTdMu9u/v3ZPaXPpLuDvvBz9IZjT15by3NyDXf/+u/+1XEdv5r0sAR+VQIYjVF4DVspSM0fZP++slPi96/ijFyV6KyWe7/jXpEj2cNffys9Fnaeoa4HUqAFlkENbq8FgTaWg9a53ns5/7+f+idL/7udejvT83L/Cz3kqz8+d/Bn/In6uVEpmsm+itAziY1/HKwvSikwPc3G61CL+ez+X/tjPvRbx5+f+JX6O+fm5kz/jX8TPeW80lRqQEUP4FQbr0iG1mWXWJunSKP7v/Rz/oZ97ozDPz/1r/FzB5+dO/ox/ET9n07yVbpClO4hgZHbE8UW8jNrX5HVn5Op3fq78sZt7EwfPzf1r+jQenvs7uTmvDWXlAnnQAtFVoPZRwK3ngZnH8jsvmOlgskD/RDL332ub//0ff5X/Mf/n//gv/wv/93/+Tz/f+oef/fm//NcZnuO/7V/v33734X//L3f48xn6J4MkP5L/04/D4YchflP/7Ff4z//pH35f//DH/8c/6OkICTkOzQyZ5wCp+4Tm3MfkxBPxMO7tzgrpdNBcrX9igPgJ/R900SNyyv1nTKiA4OxgVStgWVvpWabwbaH/sL9U/8Sk7hP6PxhKxNU52YRsobEIGThFOb5mqDxzM7Q7Q2HppMXuTySoT+j/oMsIpWXrE4p5BSkZwcpaoNo5Ty+i7Y7QfBKj/8Ts6S8t9P9DUvr/9+NAWH1lTTATxccBi0Drq8JgU24Z18jr9sfhjyP5nxgGfR+HLz4Oq00W0hwRgDk+DpG8G7YICLNZFqkrXQIVfBLv/8TU3Ps4fJIV9IJTcoOE4SIkEoG9qqDBrDzRWa3XO3yeT7KCPzFe9D4OX3wcfLU0uO59KaOBGCtYtwKUhLBoyqWPKx+H3+3Nkz/6OOQ/0WT4S38cfgWhyak7hbXX8nOiZ0JDNuBRovQfHBnCnRXt+UToP9Fl9YT+DxrqqJstREAeE6RHqHeM8K+UK5eI9mne2YVZToT+uxC7X0Fokym9IrDso5fNFapOg7miAijUl1waFLYTof8uxO4XENpyrrmUAklHuG5qa1+XdKjciWcdI7c7BZ2fCP13IXa/gNBVIhXHlsCaKUjlEDoKtijkPa3VljPeidGEJ0r/XZDdL6A0Yx4eWVfU4xomvbdmep0ME1cbM5POSwfDiE6U/rswu19A6VWykUoYcetRb7eI124prDtZnVXVjS4pnU6U/rvguF9A6b56k5UZ2HUfgQ65o5RWIFpCrsoN74A24hOl/y6k7RdQ2pRrF69RYiHvcwMIUXFVsDxrYyxS5p23cpITpf8uEO0XUDpctaQWKVhKUVnJT25G4cKxF0Rj380Rd5Q+4WPl8bHvcu9a0xzcgJPkvcJ3gDlm4FrDniWct9/h4nQCyMoDZB/m3lUmrw5F97EYbg3a8Alp1I4zZY6s7I7SJ4SsPEL2mdJRTeVmRJFsR3SOelqh+ppAVlw7UqZLKJROEFl5iOy73DvPZBoZmS7fC9gjYjdJFYbomKyF5q2M7ISRlcfIvrPp7nm2mcEMt/fuBj4zQveENCZpu/RgmU4YWXmM7Dulo4TmHHG6rrWPmkcyZlgIIkhPzV14JLuj9AkjK4+RfaY0Fh5jcYHUdkbmpNBWFmjcctNRcsZLvecnjKw8Rvah914YMTlFdN7N59uwzdqEPltYO65V8x0amk4YWXmM7Lsxg1Z0chGokgZIBGawZQ48epLp3Gu+1H1+wsjKY2SfKZ1tWK9OgNYEpFQFDxsHKxxJudTUbsXpE0Zmj5F9pnTZu5k1MjLKmLbSBWzMBlaT4B4FbP2STZ8wMnuM7DtGVlKnlgm8aMTpZgs8fiVA3sxkB2+5s5UtnTAye4zsM6VHdd9eGlQaR5weGRydodJuC+da86W9VOmEkdljZN9N+CbDMFyH5jPidOgN1ijCdptRYy2V3C7F6RNGZo+RfTfjUVWreQGee7Fmt/00ncJ7S21mXsOD32FkfMLI7DGy7zoRpEV6PWfkYbtjEGVP7a8Ge7jXmabgvHNGg08YmT1G9l0nwkxTiRO0+NNF7j0T7EVDoNhqlo4r5ztvWXzCyOwxsu+8t/cxPYfjTqWH0rYZmTkkqmoqYeTlDg3lE0Zmj5F91xuaeFilAWPWn7PRFSqigpbRo87qynwpTp8wMnuM7Lt6OpTkOjqU2ijq6exgMgtojq+T86x0p8riE0bmj5F9prT6rHtsFlLeVRamBa6LQD1EX9olp0vbF04YmT9G9l1GNhqOOkf47D2WNZtBXZGAU0GLn8DSyyWlTxiZP0b24QAetSrhszWPtOO0gou3fZpHUh6aZrq0YOeEkfljZN/ZdF5RTlEDrEv3OoQMrYfwhJIMy/DS7yxH4xNG5o+RffeWJVEwezIo3cN7VxUwZodZtAkXpUF3yImcMDJ/jOzDPjJPs9W9Au9n4BIdPCeFPKaF+56YLr1lyQkj88fIvvPeriOvEfU0zRxVVhJojgzDMSx9jH1x+I7SJ4zMHyP7sMqqI2M4bu0Lt9ILLAwZZiTfZdXKbd6ZlJcTRuaPkX2Xe9fQ2tuCMXlvI+4ElrrC7Kk1tjLLuMPI5ISR+WNk39l0lFjoxaLKmpF7Z62hdK3A3muTimtc2okgB4xM8TGy7+J0HbPPbcnZaW8mXuBzFqikWSSyb6dLGdkBI1N8jOy73LusqeQLyOvcNLSETYfmnHXOOmWyXKqyDhiZ4mNk3/WRtRWFlioUXaF03usQuEc93b0sIkmtXPLeB4xM8TGy72Yta0Tl/XjFs/recyLgCzvkRqP1EZ+BfqcTQQ4YmeJjZN8xsszOGlV0UTKQnjcN7RlmJitW9mb5S8thDxiZ4mNkH/acDJmjEFAeobRiCaVNATWcN8rSUu/YtB4wMsXHyL6b1mm1dTUDz3sd/JK9Y7AwNC37CTNN8juMTA8YWXzuntKf9XtHBS194L4IsjMyEqhI++w0Uc19Du93cm89YGSKj5F9Z9M62rRRgfbZFwl7hjpZYfqkhk115Tud/XrAyBQfI/uuYxA9K9UaZZXWiNODoPJ+uqydfg71jUs0VE8YGT1G9p1Nu7LllAHJf54uG7QsA0aa1tx8P2ndUfqEkdFjZN/Z9PDBK22f3cOmSSr4Piy8UNPqTpwuTcrrCSOjx8i+e8sqlXBEsk3VdsegUDhuE+hFZa7suac73FtPGBk9RvZdPZ04VzSCvPb8NKa9C9gLTI6kPGvRUu70kekJI6PHyL57tZTqqQ6DWtLuOSkLnKnBKn03lUlpeqcLOJ8wMnqM7Lt6elTRvJ8pe7KI0y7g3SaklgqVUiZd2u+dTxgZPUb23bRORo94vKLK2q+WPQzbeHaoqUWUHqvwvGTTJ4yMHiP7TOlKRjzyBHWru48s6uk8K/CKcrpX7VPv3FDKJ4yMHiP7rhPBKZUcPruRKIjus2jTFyCql9Yp91v3704YGT1G9p1Nlyw5RbKdeJOTNDJUWQ2Uce09dNTszltWPmFk6TGy7+J0r1T3hOWMvHtP6yDU0fcZ0461LV8jX/LeJ4wsPUb2HSNzaz1H2j1SG5uGRha+RpRaK/QvI2OyO9cZ8gkjS4+RfWfTSKkXSjBLiCwjD2izVuh5k++u4bzvkJN8wsjSY2TfMTJcg7UpaN/c21qF6tqgdM6sEanbpVfLfMLI0mNk33Hvvc6mK4Ot3e9NZUKdkaDVliZ22c2Ed3LvcsLI0mNkH3YX2QhzLjCI9hWlvMCKhzOX2RatNse4w8jKCSNLj5F9pzR1zNU66F4OKyxRWRcLEy+9ryxzznTJpk8YWXqM7DtyMoaMNhQ4aqpQeu90dyqgtSSi3fTf7+wjKyeMLD1G9p3S5qkaT3ANuWV1BJstg7dUsfa1st/JyMoJI0uPkX04VUtEXBBW2zsGU2p7g2iLjKyTozqXeUnpE0bGj5F9pjRVrc4zCmh0/bc+srBl8LHqjGIam96ZyyonjIwfI/uwuyh1k1xhdA6lew+llyRIlPZHoK9U7jCycsLI+DGy72YtSZx5LOi8L8mPolBp7vfLUdxoUONLufcJI+PHyD5T2iMqLxSHlRBDaR4Qyit44TVGipzs0qxlOWFk/BjZd7OW1ge3PGAf3AilIyPz3TaYp0oanGa+tI/MThgZP0b2YR+ZEJUaNj2LR5xeUW9lZEgtr8GEi9edOG0njIwfI/vuLStKaJZRYS/oB8lhzu6ZoFOfOSGnInemdeyEkfFjZJ8p3cuaziSAPvZVYqrQnCbkmlYuE1sZd6osO2Fk/BjZdxmZ++heMuRhHQQHgrWFwBG+iyXZveB3lD5hZPwY2Xf1tNaUujNw229ZGSPtJiRY2GsYNKdW7sxl2Qkjk8fIvvPevVnFSMYm7R2DlkrE6UXQ5lq5iTn5pYzshJHJY2SfKd0mlhR5F+jqA6SWBDYa7QePqKh19lbvdAzaCSOTx8i+q7Iodda+wLxum7YFtenP0+X00mxEsL6j9Akjk8fIviMnqda+1yFMtLKvMxiE867QJfGYo5fZ7tBQO2Fk8hjZd95bqQ9xAiNikDYjI6ulA/XW5hyrVL7TG+onjEweI/su906RhFmJKjo1BEk6IiOjBGvNnBM2o0uMzE8YmTxG9l3PSep99NXBIlqDlCWRdk8E7VnQJg9MeEfpE0Ymj5F9N5flTdYYPQrofUVJw7prIYPuKLWnsPd1h5z4CSOTx8i+m9bhKpF9dag61+73Vmg5t92Y4GO07L3fqbL8hJHJY2SfKa2UsVAVMNv7yOa+T9wKARqqpTQaXtob6ieMTB8j+1DpUbAtg7FXhu4l/WBz7hMN6MRVrcslmz5hZPoY2YdzWTIzRhUdWXfU054trHtVKNiprD1d7XfqaT9hZPoY2XfkpI0+Ocoq/Tk33lrU05wykNaaZe0u/zv7yPyEkeljZN/V01RyGrSA98pQccl7fppg8LA1plXxS3H6hJHpY2Tf9Yam1WvyBYVl7O6ivf0i7wZR8kXWkl/aR0Z4Asn0QbLv0EnhMaoY8CahkmZI3YYD1Wou3bDNO+6b8ISS6aNkH/YXTfOSM3REDqv2Do1mA+NFPiauVO50hxKeYDJ9mOw7By4zSZsDRnzdJbWDDaow6iAsqenSO+k34Qkn08fJvpvNmjVVmgjWE4JQ3XflOUFGnWWu+Ol2y4GfgDJ9oOw7+N1L+G9XQDTeFzk80rIotRqVsHPnSnJniJrwhJTlR8q+q7XW6rjv3/HIPWK1KLT9wLVwR2tzvjWdRXiCyvJDZd81GXHOhS1Biyp6L6tKUDH5nrDlmmeyRneOKe1VwwdSP1b2XVpWPcro1gCJ9ktHt4jVRJBL4jUXh2HfsuoTWJYfLPtMagyz1RRWHSV0WHXKE7xYARKuWG0fOr1VbJ3Qsvxo2XfTHJNy1D0CPjgy8FUZLIcrt2nCvHv+L71fEp3Qsvxo2XcIxaJwlhnVNI5w4CItYnWmKK7XaIit0brTPEh0Qsvyo2Xf9Yn2RoIaVm29bKlD9NYs6uq6qopRvfSuRXRCy/KjZR/Sslp7GgZtgzKZo4P7rNDqbGNmUxx3GkWJTmhZfrTsu7SsbI21wOiyL9eqQaVw5eqDVDpSutSBQnRCy/KjZd8hlDGsa0ZYc2fgar4XxnaQmnOfbix8p1WU6ISWlUfLvusr84KSu0ApdeyZjgamRWE2FBxlNCq3pD6hZeXRsu8ay1qedVjkYcIEgssiLRsEjdlK05z0UgM40QktK4+WfefAEYXXmKBjS11938eb8V3NnCd3nOlSFwqd0LLyaNl3aZn2yqkb4F4gKrtFuGUlmFPnWCF1bndWfhOd0LLyaNl379W4b9SuBsNnWHWxDk14RAa+Fx1RzpIv0bJ0QsvKo2XfIZRKq9je3J83Ldv9CZ7bgDSQtJOH5Jfq6nRCy8qjZd9Z9aiVRwhcdN81FZpQ2aPi8lVliI2a70xgUjqhZeXRss+k5mZrahXIPW1axgLNvAAWHE1kUJRfl6Q+oWXl0bLPpM5aw0njgrbG3l7V875W7NCrLOdW69RbsfqElpVHy76z6oQZxSqMQiWsei+RFd+bgpP/NkDfLoHRdELL7NGy796rNdUchg0DcV+b3w7cqcGMghpbqJ3XpZetdELL7NGyDwdufYxZEKaj/5aWtVkRssy+TKpivZWWndAye7Tsu9aEvoorCZDyfuToBFazAVujTF1m6beKrRNaZo+WfdhwpOOHka0wY5CVOzhF1C7Kpk4o2O+spaN0Qsvs0bIvZ7YSylywvO2ZLW2w109GcR05Waaa2rxk1XxCy+zRsu+mO5gS2urAPeosMeRQuQ5IklOTmtfQSwycT2iZPVr23XPHKphLpNy8fNfVjtB6N0ilWUbNda5LxRaf0DJ7tOzD9+oxXVqD3PbM1ix7PYYSsAzl+EbDdqkPnE9omT1a9pnUcwy3kSZ0rvt+w57JnJiAGUmVZp31ltQntMweLfsOjLru1ScJ+phpn74s4D1lSCSFqdWI2ZdmtviElvmjZd8hlJ5TrlKB9trJSMUFfFfYeQzeV5iK5EsNR3xCy/zRsu/eq0Pr2tYCzF33eF5k4FQarLHWajncOt8qtk5omT9a9iEta1LiL0DGiNW9eqRlXqHu6R6z2hNd6i3jE1rmj5Z997JVedDeIVt7G1Fs1QS78wSW7d3QQ7KuS1sT+ISW+aNl33WhrJ52RIYxewXRhuAUZRfV2gqmQVMujefJCS3zR8u+S8sU2WbukYHvQ9UpRK8JGcbqZkk8u1xKy+SElvmjZd/RMgyjHmnArq4jVjNCK/uy1j5w21un6nfuIpKc0DJ/tOwzqdeolcYUsKYIgtJC6mJg1FKfZayw+ktSn9Ayf7TsuwzcyUfXDjq3VfOIDDyVuWsvKq7aql1i4HJCy/zRsu9omRXMlASw0C62+l5WNwpQnzMJL7RLB+hJDmhZxkfLvsvASbGk2fc4h4F4ePHWkCBlo5qHpT4u9ZbJAS3L+GjZd2kZU+vVEkzaCEWmRtSWAo24YdI2cr+Vlh3QsoyPln2YlpXJ3BnQIzeTRHlvOJrgTZDFl6566blDDmhZxkfLvpO62VTzCfXHqp0r1Jn3/ncUGaric1yS+oCWZXy07DOp01ppltagtEogRAussoKWFfX18Mn10nOHHtCyjI+WfTh023YFXSH7wA1GG1SlBrbCsSPVfY3+ktQHtCzjo2XfSd3XXLk36BS+WyzxXnuzoElfK/xnS36pjVAPaFnGR8u+k9rXEE59L0wIB67df+sDb0NLrtpKpku0TA9oWcZHyz6TuswkJmlvkl1RV89J0LoZrMSiKS+0cqnlXw9oWcZHy75LyyZNmxGmEytvhLLAJ+1OhbS8pDzSrQxcT2gZPVr2Xcv/TsdqqkDZ9sxWlNQmPYENdlmtxf8udaHoCS2jR8s+kzp0xjJGAVMMB440wPs27dJr5GVFe7mEUPSEltGjZd+B0azeVleg4iF1Lwk8z7L3vyvWyv3aOlk9oWX0aNl3k5hszcZebqR9RrEVGXhbDWHMKV7DlTe7JfUJLaNHy76L1dV62ZM7s8luDiaJDJwdupSyusyu5dLam3xCy+jRsu+sWiL9ChcOHfeZFqsKbXPSEVJUnnkqXxrkySe0jB4t++65o5pyzQK17evVZTI4o0Bu4ig0stKlR8x8Qsvo0bLvxvOSTvZhMIs5SNMKtnsJCZdQnmmNW4sn8wkto0fLPpPaKuqqnqG1qLOkdgZLrrspJXuPNDmNS3V1PqFl9GjZdwxchUpJUVeX3XCkhaGN5YBlCUfoLmHol6Q+oWXp0bLvrFqypV4FyHP7t9aEUg20YjKzYskuvWzlE1qWHi37EIwOJM4RnKOA3mlZ3+dPCzTEorhWU7kl9QktS4+WfVds5ebuUyHjXmaFaNCoLjBJYl7XQrmVgZ/QsvRo2WdSCyYlM4aCEaGly4KWmoIh6Uzh29Fv1dUntCw9Wvbdc0dUU3nuU8Z5L8jYS6KtpgRqGSn3uRgv9YGXE1qWHi37TuqiPHpewGufaRFK0LjFt2xZd0/Z+qVBnnJCy9KjZd91oaxFuLTDTNuB1zqg1UFAmlteefBKl0bpywktS4+WfejA5/LSIkKzhgMvY0H8MSMhZ5lYefCYl2J1OaFl6dGy78bzuBdd3MAX7ZmtPXQbeRnkYgtHystvrX4vJ7QsPVr2nVUbuiVUYOMMsteLmvYG6s3zGGWoXGojLCe0jB8t+0zq1itSSw5LtWwHnqLO0grsde8FF7Zb62TLCS3jR8s+k1o5YrVjgfTbLpRmexvhiIDdU9WlRPWWAz+hZfxo2YddKH1a0gZUqYdV0148OQcwc8/xY8zlltQntIwfLfvuZWv1xYgJ1rIB0vOeryaGwTzqpFlSudQHXk5oGT9a9l1dPST3vZNOf2gZY/huEwSJantUrt3lUrFlJ7SMHy37joGrDstNoeOgKLZah1b7CtPGNIqSVr3URmgntIwfLfsuLcNO4aYLLNx94FQ7mHkoP3VLvTDdmu6wE1rGj5Z9h1DIbawcDtwt6uoxBCr+XKWnTvtSi8xLXSh2Qsv40bLv0jJKWEci2KtGIy0bCDZkV9gz3Ppszv0SA7cTWsaPln2XlmHy0ULlTBRWTRJhGjOCkuOotUa5c2m6w05omTxa9l0f+PScS01h1Ry2zN73NsIFefUhKX7NMm5Z9Qktk0fLPpOae0md5j5d/dMcHMWWZSWoy7Hv3XV260yLndAyebTsM6mTE7XBCVa3FXo33pest9QmSVfLVG5l4Ce0TB4t+86BK1dGJJhjm7YUhTqLQ+mtL9OyCC/RMjuhZfJo2XdWrYtrSwtwtgTi+xEzjQHDzRKrtn6r4chPaJk8WvbdzJaNkaZOwPQjdRrQplRo1upo2ar7pbraT2iZPFr2XR84+qi8EDyPcOC7zvIcZfaY0mXkuTrfkvqElsmjZd8hFBdplAfQT2vCDFfuiBOyl4m5aFK9tI3QT2iZPFr2YXMwj1WjpEZKDaT0Ab56SE1LNLmF8V2a7vATWiaPln333DFXiJorFOSQurJBK8nAxxhaytxqX5L6hJbpo2XfxerVepWSAHOKtExSZGS5ZShWa56aJeGl40t+Qsv00bLvhm45Up8avhtt5j1K79CqLdBw3TPnReVWw5Gf0DJ9tOy7544wYUt7483gCaK1geHIUWavZKOWXG51ofgJLdNHy76jZdmMZqg89kumoE9oTjlMm0Uyimq7FatPaJk+WvaZ1J1rqy2seubdmtBKqDxagtVK621N5ktdKAlPaJk+WvadVW9FfQ3g3gTEPe/1oh2Wcw3P7hkvdaEkPKFl+mjZdw1HqxPO8Nhd037ZUoY91LGXKFDvaZmsOxl4whNapo+WfVdXayVLu7es5n27IypsW7rTcK9pNaRCt6z6hJbpo2XfNQdnTgOj2KprnyoXJvAV/ty8zZ9F0SXfAaMJT2iZPlr2HUKhktYoHXLCsTtGdws4G6Qk3XjMxHzLgZ/Qsvxo2XcIBZlWWQplFf/tEdNTzVD7pH3odpR0p+U/4Qkty4+WfVdspUiFtfpeYZVAqGu48m5QpSVLo+Z1LS07oWX50bLvaJlo8bwQ0l4aLLQcvEdCvtBUVOcY8w4Y3Wz9QOpHy76L1Y5NlBfMVMpuOLLdMZqA28y5cevhyC9JfULL8qNl3yGU4WI5FYg0fN/E5AmNHSNW80qiqc58yYHTCS3Lj5Z9J/VSE448rLfd8j9QoGVUIPEikbJZy3daExKd0LL8aNl3UoeWMpJHsbV2awIi7HFb6KMUke5Gl06qJTqhZfnRss+krnN1T7mH204K0tsEr7UAY0mp44z/3LmJmeiEluVHy77rA7d9xGFRxGqPunqUtZloZGlrDi+8zOedDUeJTmhZfrTsM6mxjaFrJahtP2LaNPAI31FXz+R1+RK/s7cs0QktK4+WffeyJYiEDaGsfVdttxHWtQT6jCBeEk/ttzLwE1pWHi377rkDo6pau9hauEBQBrTVG9TisxKvmfmWAz+hZeXRsu8Y+MhWjGTvNQoHnlMkaFF9QbE1a+rdIj2/JPUJLSuPln3YW8auZTrw0gni5lDzHqUvUmdkbInGrbr6hJaVR8u+a00ojcN2QuU9VS2lV6j8s32ypmSYqfZLDjyd0LLyaNl3k5hFMO91sqFsSN16FFsyFRST5jKIadxpDo5/3InUj5Z9V1dnmaVHhMblDSSSJag6F5TZPTXultolB55OaFl5tOwzqRti7Ys0YvVuOJqO+87WjtpZ+l5I2C5NYqZ0QsvKo2XfWbWjyQqPvWwwiCWODDzs28uoYwxvS+9c5EnphJaVR8u+K7ZywzKJorpSjVi9BlTpezAz/Hg2Jiu3YvUJLbNHy7577hhjEZW2LyPujlFnqFj22a2mlrRb6bcc+Akts0fLvgOjLD1pDauWfZFnTQqrDvueo3eK2isKr0uDPOmEltmjZd/FaqXw1I0iVrdw4CIZ6tIFKatSqig53bLqE1pmj5Z9JjXPNlNNAr4i+RbrFHV1DatOe46HC7ZLJ9VSOqFl9mjZd1Y9xa0Ugdn3/eoRCZqTZ4gfy4VsYJJLrQl8Qsvs0bLPpCYazuGpgZ17VNOLo85i2uPWSYSsCV2K1XxCy+zRsu/6wJMtadOh1l1Xz30T04vDyqJzSY3C+lKs5hNaZo+WfSZ1lFpsih0UJdIyQwPjCNiWO2Hptmq/ZdUntMweLfvuZUuQZuEG2WlvOIpiy1D2SM+YRYrt28aXpD6hZfZo2XdWrTjyHAY0LKy61AYtu0BeVhT3HM+69IjJJ7TMHy37LlZbHasnhe5YQRbv1oTagbmHHx81LPvSKD2f0DJ/tOy7l619RQ3rAqJ9Um3UCVVZIKlWneZ13Hqv5hNa5o+WfdccnJrY3o0RJey+6tAF2r641UvupWXkmi/1lvEJLfNHy76TmuZImhuMNhdI6hk81613SSOvRngtLTuhZf5o2XePmClpbeG2xZj31gSCOghhhmMv27ePS3e2kpzQMn+07LveMm1EJUdGhmufVJsK+7gW4KrTmjrbrUdMOaFl/mjZd+/VtaQku8TquMfzOoOHG4ckirriM1D80nSHnNAyf7Tsu1htqL2lfbsjy2+bg3e3AngUX2qcoty+NHQrJ7TMHy37jpZVc8sp0rI6w4v3Gg7cJSounHVomo3rLas+oWX+aNl3j5g0VMTDY88VaVlq4coVZ6ThXhz3uVu6ZdUHtKzgo2WfSd2tspa+oCjuJdERsL0QQxvayar1LpfW3sgBLSv4aNl3DLzLcM5h1Yn2qfKl0Fwa7KuoM9XK8UG4JPUBLSv4aNl3Q7fJOrVSoZY9X+0aVr24bE4qaaCPgpe2EcoBLSv4aNl3UmetbU9qDbPIwFU6WN9Z2jRvWFvyW71lckDLCj5a9l2szpJmL7yH8vadLdp1tTfAtuZMjjPhnVPlSQ9oWcFHy7572bJVyl43mdPOwCs2sKYChm2IrsjZ/FIXih7QsoKPln0IRjGVVnazaARsybb3loXU6nMgOXWZl5479ICWFXy07DtatnTSoh9msneMNoEdo4HHnFMbz2qXHjH1gJYVfLTsu2KrdM6jdqh9hdS2KrSEDstTqoMqF7yUlukBLYt/+JP6u7U3TJN62ZcRZW/5J6iJ9r4MF7bes9KttOyEltGjZV82HCXKVoFKHft6XgWPehp45TazYJJ+S+oTWkaPln2XliWra9mCXsNtS5EF1dhAUCuGaVv3W1Kf0DJ6tOy7l62UWpoygZH3jlGJtEyEoBu1tgZhGpc6RvWEltGjZd+9bIXOrSNCVYu0bDUFn/vOFmMdLLl0vPSypSe0jB4t+0zqbKt13/dtrSDIXAuaRl1NY6//H1751kGHfELL6NGy78DoqpptKpR9HlE4J2gUX3pyjPo69z4utSbkE1pGj5Z9JjUvx8qqkHn3EtqQsOqy979P4ZlWVr7URphPaBk9Wvbdy1ado0QNDULSQVoLqx6977meMZYNanrp+FI+oWX0aNmH79V9lDQWqPWyW/4btCYNlo49dp0T4y2pT2gZPVr2HRgl0rIqg0fVtU+VM9hIe64nKSb2Ibe6UPIJLUuPln1XbLUZaluHfVALRJeDsScorfeOFVvzW1Kf0LL0aNl3CAVlGu15PJcFUiXt1oQJBUdBz95Lu4RQ8gktS4+WfcfAI82mNDtM3C3/LJGBL4uAPZhzmPs+Y31J6hNalh4t++69Os/S2Ay0dNxSN6jE8V2bVKmTznmpjTCf0LL0aNl3dfXENWsrQD9rb9a+s2VrQOE+htc9hXvpuaOc0LL0aNl3L1sePlt2a4J4FFt7CXwE7QUlpPc+cle+xMDLCS1Lj5Z9l4FXzk0yQ5s29jpZAbO+YFpi0aGm89KCjHJCy9KjZR/W1VFa7bYT2wfpRamChdsE7Dh6FU69XErLygktS4+WfSY1jbF+hm5zsb3lHx2aGsJYebJOFO6X2gjLCS1Lj5Z9JnXNWGerBmvQz/nTDF7CldfmWROvtW4N8pQTWsaPln1n1WV3llkPWxbb5093V4IzaC9zMVlkZZdetsoJLeNHy76jZUOEBi/QlFJIXSa0pT0q7L7yyDh1XaJl5YSW8aNl3znwhsN2dZWtzX3+VCNBWwpJy2idIi/nS60J5YSW8aNln0kdIXph8ki5cTccJd17y3jfauEyxggLx0vPHeWElvGjZR/2gfdhWh2cIkzLkv2cqQjEyWohK54vpWV2Qsv40bIPWxMSZkwIHffQbU272JIONFOkZ2Pfsr6UltkJLeNHyz582bKVSSswelg1eo20rCFooYTWM89bR43thJbxo2XfzWxJHb4IIReMDBxnAtNBMMKpt5GJ6q3NwXZCy/jRss+k9lQT1pDaLO/eMltQVXZrAnrujSR+9pLUJ7SMHy37kIFPLSsvmLKfO9JQqLvYGrO2JFh5pUvFlp3QMnm07MPxPNSkgjB4Nxy1sO/mfQCXWjvWiS1dYuB2Qsvk0bLvpC4TtUgFtRx1dd9vXCkxcKO20kx93bqJaSe0TB4t+67hSM0WdYHMG4yOnKHVVGBx4zas1GW36uoTWiaPln1Hy1xzyUtAKVQWi7p6D1zDnD0t9NIjQ78k9Qktk0fLvnvZ0qn7aQPKbhsVa3tJNDGEPY9V55qWL6VlfkLL5NGy76SW2Z1Gh9lWxOpKBbyH3uQ1V8eO89bLlp/QMnm07Lu6OmfKazhg18jAySMDH16j4vKZfS+ULZcu3foJLZNHy76jZZ58UhIwDtMWWgYm2YElPgQp56rl0ii9n9AyebTsu/fq1Idya5B+VtRh7eCOZQ/yrEIr/nbr/Kmf0DJ5tOy7547JlVPkYUt9gnhU2EbFd8DGMWZjlEtg1E9omT5a9l1alhg1sUJrlPehRITKM7y4VcyIIXe7FatPaJk+WvYdA58NeewLLbRX1OWyj5aHA6/huxcTO9VLo/R+Qsv00bIP56urD2kEEmEZpHE4cLbw5xYhvPP0WS89YvoJLdNHy76z6uIra3js1XUvROkOLemM2otddW8K11tp2Qkt00fLviu2dJAqduDsHKY9E/heSThaXqima126dMt4Qsv00bLviq3w0ig6IEorj1hNa09vCXj1Lmk21XUnA2c8oWX6aNl3j5iMycOwoZPubYRzgMt0QHUp2bLUeme+Ov65J1I/WvZdsWURjwcVoLSi2NK2oJb9aO25rNqp06X3asYTWqaPln0nNVLYVxEI111AuBRo3QukSpabsKrfAaN7H9qB1I+WfRerqemafUCTFRm44ITmajBLs9TnTsHvPGIyntCy/GjZd+N5TGPMkWBx6rtjlMGzFqi991qKcXzjktQntCw/WvYdQkFuOaODjbz2goy9GRwz9Ciz3W32zLekPqFl+dGyz6Tm4U1t7wPXRL9Nd5gXBFIvnAehyZ2GI8YTWpYfLfsOoVhZCWvE6t725uC9nQ6ngRKrdYsv5c7MFuMJLcuPln3XhcKrKTWG/LP6Pa9IyzIPmLKak+94fanYohNalh8t+24SUxOHgTEkp4jVMzFYI4m0rGZcU7uUSxk4ndCy/GjZd1ZtNDHh3hxcLOrq0bbKHTLbbMubUL8ERumEluVHy77LwHseZSCCjs5RV7cMNUsHbcV5LMr90iMm0wkty4+WffeIWQmRKEGZUkHqftmaFKF7NSprZJRbtIxOaFl+tOzD8TxyabRneEaJWO0h9RKByYU0OSa6dLuD6YSWlUfLPuxCoTEUHXDsLf8jHHjbC4+SrUmtad5TGHekPqFl5dGyz6TOVBu3LJDG3OtkK0FLpUD22cjJ0C5tI2Q6oWXl0bLvii3RObgkWJV/1slmMC0IZRUbvbPVeYmW0QktK4+WfefAR903bjMMs33fdsdqXQYeWmObyca65cBPaFl5tOy7lv/WOVVtoOIr6urdB54yQ4nUfKpgbrdettIJLSuPln0mdZFeJluHSTsDr/viVpkEVVBRqaeotC9JfULLyqNl36Vlec1KuUJtyiF1m1CxZiDSkZf6SutSrE4ntKw8WvaZ1L1apeQEqbrufcEeohuDidOY5JuwXJL6hJaVR8u+QyieqiQ1SNgjVot3MEOCKYiRscka16z6hJaVR8u+A6Pikgo7dCy86+o93YECi7Vw1Soj37LqE1pmj5Z9F6vVisoiaGQTZO/GqKgT0up7dV3P1i69bKUTWmaPln0m9WqmudZQWSxiNZGF1NQBa/eJRoqX7mxxOqFl9mjZdx2jslqfy4CwWTjwxVCHVpgjauo+JRz4ndXvnE5omT1a9mFahgMNGbqniNUJB1SWCSN+uHeP6tpuOfATWmaPln3XRjh0SukKq3DbG44UvEve9x18lSRzrksIhU9omT1a9mEG3iVxITBCj4CdVmTgrWyrroVSLc0uZeB8Qsvs0bLvHLiqlxLa9ioUDnzmqKv3iIfXgr73gfdbVn1Cy+zRsu8ycOGSrE/QtWO1SAfHqRDyD8uJls5LsZpPaJk9WvZdrMYyJnWDnCb/tguljqiwvWnaHSjh3C/NV/MJLbNHy757r+bay75NTqUtEHUHm7SvOqy2z+pFvL5z6Zb5hJb5o2XfpWUtYvTeYzWTtx2rIy2Lkhp6z5ETlZ7tVl3NJ7TMHy37zoF37W0sAY+/g/hCMB8dCpfOYdqdLx1fYj6hZf5o2WdSY+sp99mAtewVdbgXZKwZdXXVmX2IzVvF1gkt80fLvutCqVIqzRECb6lDeHArHdDr7LWO0fHO4knmE1rmj5Z9Z9Wkvcj4OXoaDty4R0YWrnxkaxHHw4XPS2mZnNAyf7Tsy9aEXlJyUCmRgbsbtLRCbwmzi6orpXYpVssJLfNHyz6Tmup0tH0zL4mE1ETgK0yb+qqO2abqnYMOLCe0zB8t+663zHjHY4Xm2H67s/WTlg0r2UsRlnkpVssJLfNHy76b7jCz6lFS01IHGUXBizVYFI49yq3Z2qWtCXJCy/zRss+krt7SGC1BktJ/Qyh1hD9nlCYDR5Z8qQtFDmiZ4aNl33WhMCVO5DC0a0ite9dR3kO3Yyxdq7Z6iZbJAS0zfLTsu0GeFVmuLdyXEXcGbjky8C4Q2dgcedVcL93uYDmgZYaPln0mtWMy0airW7jq39oILXw39G6JQ3gbt9bJygEtM3y07DOpeVWKqmrB4G4gNvaCjMjAuXDPg9ekcquuPqBl8al7Un/23DHV0KTDmIQgGGHax9rHttboXrimW88dekDLDB8t+46Bj7DdoQLsbYLU8OKt1ArWCgmiNedLu1D0gJYZPlr2XayeSl6qgi4KqS3S8Da1wiod60jeuFxKy/SAlhk+WvZdBp51yUQBS1tqnQLNVgTshtpGU+dx6UyLHtCyiC1P6s8ajixzRVWok/eGI0Sw0Suw8fA6dYx8K1Yf0DLDR8u+s+o6W4p4DdpTSO2zge3+BOG00Khh0UuPmHpCy+jRsu/A6GyIu84iySUcuE2wvovrPOekFBn4raFbPaFl9GjZd2CUNOmsBXp22o+YGayIQ26RpvWFZP3S5mA9oWX0aNl3CEVqGban6CXScGnY9vElhUJZ40OQerl0KJH1hJbRo2UfjuelGWo22LeqI0I3A2feV+lTePMsazfx3pH6hJbRo2XfSe215RYRumZJIL3nHabpZ7us1byM/FIXSj6hZfRo2XcOvEoxi7y71H3E2odDW9qhpkKWLL6Jt6Q+oWX0aNl3aRkOLyoMow3c43lznz/tQIVC+8jJiC7NbOUTWkaPln3XMRqZthsP8LTvbJW+YHNvkLpSaaaNb43S5xNaRo+WfYdQUhTWu6OMqkVd3XSARfEVynsi2m0o5VIXSj6hZfRo2XfNwbJ6nVFsaW3hwAdPaCVX6KtSa8W4yKWDDvmElqVHy77rGE2JTJnClveGI9sr6mYR4JR1ztwWt1tWfULL0qNlH/aWLcwt59+Os0hVBiuUwCT7YBmp6SValk9oWXq07LuXrVVVKay6JPd/O5Q4eoLhGU2i7pr5ltQntCw9WvahVY/W+hognSNWlybg3BG6R5y0iNUpX7rdkU9oWXq07MOhW5qUfQ/yhMBic9/E1G3Ve0ldyhwWf0fqckLL0qNl3zUc7SVWJRlsXgIic6+o25O3SJIR57J+S+oTWpYeLfuOgTcXxrWglCkgqa7fOkajuPYI1XmUcqmNsJzQsvRo2XdgtBVXDJV73bFaegVXdUg0iy1jJrzUhVJOaFl6tOw7B96YnLGArm3Vbe9PQG6Q95rZJmHhfOm9upzQsvRo2YcOvBFjb0ARnCMNt0jL2Bky5pKql5puMfByQsv40bLPpO4aQXMoAkbOHcVWTmC1C8woqDXhHDPfitUntIwfLftO6kSUxRrUQQSiJaxaCSEieMm9DOJb43nlhJbxo2XfdYy2VgevUBlLOPCKDMY1QyTl3lb84EiXpjvKCS3jR8u+i9VSZ92nq1n3EWvdL9dFGtgYq5AS8brU8l9OaBk/WvaZ1EPSwmwKbrvlfyOUWuc+Wp7rzKsY3TpqbCe0jB8t+y5W++RsXvboZQhMbV+6pQ7c2bLv549xKVbbCS3jR8s+kzp3bKS4h7QMw5b7ADM3yMWp+0q2yqU2QjuhZfxo2XcIpeY+RmJoq/a9Y9TAU1tgua3ckg3vl9oI7YSW8aNl3zUHK5Y2B0Gua79sRV29d8FDmtxrru791iOmndAyfrTsu1gtSJRahYJrT2LSbgGfHbA7WU+sed1y4Ce0TB4t+zAtY7VSw21Tjrq6FIK2d8oiJdeoqUf1S4sn7YSWyaNl30nNulz2vmD0BbJYwcLMYfrimovgkEsvW3ZCy+TRsu8y8JnVcxrbbf/cxIyMzGnBCN/ZB1q2W8us7ISWyaNl3013pL5Q1j6UOPc2wlDZEi8oRLlawqS31t7YCS2TR8u+a03onIrL3Hl3FFsusicxC6jzcksdE116xPQTWiaPln3XRlgapWUOI+k+lEgYaVkdkL332Qa13C8tyPATWiaPln1n1TV3b2wwSmYQCi/uLWXI0yWngrnRpbTMT2iZPFr23SCPsfDIGaRFmBZxh6qpQHyvShTcJd2a2fITWiaPln3ZRiiOMwHaXpCxTya2vmj7cy8yGN0u1dV+Qsvk0bLvYnUqPJAFmPZ89YzcrKHEl+RR6UzTTrekPqFl+mjZd8VWtj4kKaQ51k7LBvjKFXjN5a2a536pt8xPaJk+WvaZ1Mh99MwME3VPYlaBxi0cuBhVt8jabnWM+gkt00fLvqNlpVDIijtWp5B6ItRlAiFz1FotjXVr8aSf0DJ9tOwzqSn1ZOQTMieJtCxceZO2+4+w5Kao0y9d5PETWqaPln2XgWd3zn1BTnnfxKR9qrwYEPWpa3Evl06qCZ7QMn207MOh25qG1wUke5DHSCC0R2jGe22CzoJ3essET2iZPlr2ndReqxZiWGNvTciZwNKY0Grk5TmvIvOW1Ce0TB8t+645uC7NzSqUmfJ+rw4HnpyhJp5azEa/tAtF8ISW6aNl34FRtNwSVhDCcODCHYzngFAY+2rx79rv1NWCJ7RMHy37zoEzp9SbRyG9W/5zuPKWlsBaiJRHkq630rITWpYfLfsOodjKGMYMzUkjLSsOdU/rpbpGms0zXtqaIHhCy/KjZd/NbBlbk1yh5SiuZYXolceO1Zlbl9Uz3rLqE1qWHy37Li2jmhv3yMjMfhCKhH3PBLnIIK+ppXmnOTiShBOpHy37LlaT0HAdQJ5TSC0VrGiFKLULUe+a7M6dLcETWpYfLftwuiOlVrBD3mFabBp4GxSuvEkalFced9oII+M/kfrRsu+eO1BTGZyAVHcXStsGPfZZnpxZW+513pnZEjqhZfnRss+kTlrKcNwdRjz3ln+NjMwJPM00Wqrm687mYKETWpYfLftM6opKa4S2bbQBMgdGLl4VcBpaJ++U7rT8C53Qsvxo2XcvW6V0oY7hsX/OOMzw3WFLkCJgm+3/jkt1NZ3Qsvxo2XdST+qj0oIs+9LtwgEVV4dpJCF+rk533quFTmhZebTswy6UVJxK2LLuBRkTEWrmCq32odIjO7901FjohJaVR8u+K7Z6M12jQs5RTcu0FA48ErQyl45uhVu7M0ovdELLyqNl33WMjlU1RaymvmN16AtVetuT9TTFtTHfGeQROqFl5dGy78Boa/t08YDV9up3b5Gg7cFMnJMXmk9Kl96r6YSWlUfLvovVbb9ehcpj7Eu3+yyP194jA/dGsyYLx35H6nRCy8qjZd91jFKuxatD4h4ZuO2TarspZYhEtJbOsi6lZemElpVHyz6Teu+IlrZP264VsbrsbYTxfWizS+bBFPXWJalPaFl5tOy7WD36zOghcMcM+4wHxB+TYM4hSoQ1XZP6hJaVR8u+y8Bbk9HQIE9NIfVegJPDn5uz1OSTa7703JFOaFl5tOy7546KUWyJ7u1VLbx4OHDrVCB3o1HS3O/Wl6Q+oWX2aNl3Vj13AzhW8Ca7bZQ62FoVirCn2jLOcmdmS9IJLbNHy7572dq7JlcRKLYdOEfUdoy0rDqmttyWz1tWfULL7NGyD3vLxqKwXUglF5Aepl2HFljeCulEwku7UCSd0DJ7tOy7ln/y8NczrBrbbiOMtMzqbijs0lMquCIRvyT1CS2zR8u+e8Rcsy5fE0ra62SbEJgthJm7oGTvc91ZeyN8Qsvs0bLvpEb10qKadi978eRPsTUK6CSvEvn5uLS3TPiEltmjZd89Ypbkto9grpJxu+0RUmeD4atEpS2YbzUc8Qkts0fLvmPgTVOP7GdPVTtI2Va9EEFFq2Ytui6tkxU+oWX2aNl3L1tzWVl7Hs/rduDhu21NAl1qWVdqni8VW3xCy+zRsu9oWcfJzhXmKPtMS53gYcwgOJejNhx+6WWLT2iZP1r2nQMfe7N/c1D6WTxZOlSr8V2rkYRr8jJvZeAntMwfLftuZsuxJFsV1tzv1XW3/NtAqJGHV+Osky+9bPEJLfNHy76jZSymrQ7YdVVYtdm2agKagwotHKNe6gPnE1rmj5Z9JvVqXJVp07LNyKovqFN439nKsxqGM7+Vlp3QMn+07DOpey8dFQ2Q08/tjhJWHcV1wtpnnq3keum9Wk5omT9a9h0D70Vx5QXe9+bgUQysSIbpo3lU1i33S2mZnNAyf7TsM6m9Um1rVuCa0kYo4cCxIcxC2eoex7VbUp/QMn+07Ls2QlGzzgyr7FPlRQmMUGGtNLAOTCqXMnA5oWX+aNl3aVkUWTTDqtfQyMA99A47n9AkfsIsMrNyKS2TE1rmj5Z92DHaUid2mNlDatrHl2oYuXWtbWvNeEvqA1rm+GjZZ1Ibo/RpA9CxgeS6oGE26LO0oTSNL51UEzmgZY6Pln2XgeeMJQtB4d1wlBaDqwrM1EbPJK1fOn8qckDLHB8t+86qF4eX9rQ3YnjE6jXACXfXUU9ldgm7vvSIKQe0zPHRsu9idZ5z9Kiu3Fn2eB5C9cnQ2bG0mpHnLQd+QMscHy37TupihXejv1iOL9uVG+7Fk2UNtixlzEsMXA9omeOjZd+B0ZZTZlww2pZapUEbVqBoKmqJZqI789W/Ayh7K8ofKP13gWX2r1eaG/EaFmlYW+G/PY0os0aGtWjmpl3skv/mI6X/Lqzsn/wr+f+tdA5bzm1P25pnkEoJ2syhdCpj1Ei+u97pF/1dTc1/KPQvQ8roL++8KY0miX8GbhcIjQ6NfYQvV5vWRuJL243yidC/DCf76wtdxr5eXAj2fPXe77/AdkN4qT4Ym4yZ7yRk5UBo+mUo2V9f6Mi686rNgX0/XjYb0JZHYpYKGSX1eamnzE6E/mUY2V9f6NSLZbQGEY4t8u5k0HSW8N9TaqsVp93Ju/1E6F+GkP31hSZZWTxcd7ame/O37WRsf6tYX1RLb3dG8n6/AvyPlf5lANlfX+luNScV3q2CUWBNLeCsFvUW5boQV770wvH7DeB/rPQvw8f++krn3eddzKOiQt2XtRSM9o46wVmKTvV1p8D6/QLwP1b6l8Fjf32ljTVsWidoROTw2fuAccUWcpOVKL32xNYdpflE6V8Gj/31lSZrrt4GeJ27Q3SGyFWi4nLlMSnVcWny8vfrv/9Y6V8Gj/31lR4Rp+uqHEUVl6ixkoC3vYGw8vJGY2m/8zxNJ3yMHh/7Tum5muhwaBKllURxDT7zhJnGCNdtuPhOexGdADJ6gOy7nsHcbbTcYKrtYcvO+2SHwJwtfoTLKCnfUfqEkKVHyD5TWutQwlA62b5/iRn3mvcMynPawj6l3CFkdILI0kNk37FQ1JR5X9v52QeNtMD3oFapExvWtJremdmhE0aWHiP77nmjJOF9A7Hl2kEyJqglrf1dFOccDvRSE8IJI0uPkX2HvXV76Mi9I9nGSMAjWNfw5pA7mlmjEnrfUfqEkaXHyD5TGudMzaqF9+YFUsKw6xLZizCmTHOv406VlU4YWXqM7LspvCiaK3rYtOpeZBRf6s8RzFksJ14rXWosSieMLD1G9h335tRaxwYNbZ+qJgfXqKe5Sxq+SEQv2fQJI0uPkX3nvdPgVEaC/XYVSo8FdXgoXcOiuY+08E6VlU4YWXqM7Lt6OpdufTrQ3ispI3doZVqkZZPRiAdeulGdThhZeozsu7EsWbO2hfsoR0TnGo7brCPkqn1oXZ3KnbOX6YSR8WNk3ym9BjJ6hU47D3Mf4MgOfUlNfZH3dqmePmFk/BjZd+RkkfbSJ7RqDaR1AfPIzZY0dsOiXO90AKcTRsaPkX2XkUUZlUsLkdPeDKwjsnDZEVsmlaw5od85b8onjIwfI/uunhYajujQ2tZ3g1Dr1SAnq5LZGo9LSp8wMn6M7LvuIhpDsxfos/VQmgiqSiTgS1f1ETZ9KSPjE0bGj5F9pvTExrXWDBjeOrx35N7NyoK5Qn8eZrjuZGR8wsj4MbLvMjKjPnuZkAzDpjntF460TxePNcsYabQ7fWR8wsj4MbLv3rIEq+fGUKcLyOi7ypI9lEWF+/Iu8877NJ8wMn6M7LvO/jxT1NMT1sxt5945vHde8BO9SXDf5bij9Akj48fIvusjw4pIuufjsewZnQqetveey7RHSe14yaZPGJk8RvZdd5FJmSYKWYlB8ipgTn0fycvVO9XRL8XpE0Ymj5F9Z9MJOZRdEJn2+u3+YdsrjAitIU+91hvKJ4xMHiP7TOk6tK/SGVbdN/FSK9DG/lbB1t2dW7t06fKEkcljZB92AcuopXWI+mpGdPZNTvLPaO1261qN7jAyOWFk8hjZd+REJinuF6ye+j7S0MFafCstlq6jpnxp1lJOGJk8RvZddxGNObUrtBzBWvYppWolQ1FbhiZ99nXpHMeJ0o+RfTiBF39pRzC2iM7ZMngtKerpRt2tm7Zba59PlH6M7MMZjjJweGTcP/vIwmODpQjbXjV1loaNL+2HPWFk8hjZd29ZOButVCDX3V00vIHPMqBy4uyUUfHS6fETRiaPkX04a0mEqyj0knPYNO7uk5A7m+eQfW8ZvGTTJ4xMHyP7zqZHxWLMMGVXWTWFOVPfy4ArLV4ptVt7gE8YmT5G9l1GRk1tk7FUf6qs/9Peu/QIgtt4nt+lz8M1KVISabj70juHve7MaS+Gnu1a2OVGVw32hf3uS0U5POlyZY0SkBqNhfoRjlRkpjOCevz542sa1DUpLVurQ4NKl0tja3cYWXyM7JyXNeNMZgSBawGpaxLemB2y+oEKo3aZdxhZ3GFk8TGyg9y715xtrDvbz3SQCJYmQaup98Az13znTMcdRhYfIzvoZcXVxT2DNQlrto5BaS1AtL5gqNVyaWZt3GFk8TGyczknExWrTRh99S5K7JauLIBSWFMNPcU71Tpxh5HFx8gOVuvYzN0d6GZpNYhtawpeIJjo7hX1mVq69E7vMLL4GNkxS1Ne8xcSr6KNsjIGKxi5uWedDVciWc53ck7iDiOLj5Gdi2UVo24tQ63a1rAVBq3NPwwqKrzm4N3JAo47jCw+RnbOy2o0Rw4FxgiLe08BVREInS2F2eIcd3JO4g4jS4+RnfOyrKLFnoFlKbK+xqKNMmGOOVtRppEu3d47jCw9RnYu56RXM1Fb1/UEwSxQKSu0HF2j+bmWS9w77jCy9BjZwarayKiuvWlmApmzg6ZhYLIyCXPVXO+c6bTDyNJjZOdqLY1qS/5E17nISRsVSscMMdeQ4yhM8w45STuMLD1Gdq6GQzVZjRmGy2yQlBLomozWaMQxa5sqdzIG0w4jS4+RnSMnY3X49nd6jOKKLLcE1WT6Y03uTTcddqnrc9phZOkxsmOWriGiBlsziJnXtKzqT7RlSGkOwZFaKXf6kaUdRpYeIztHTigUW81hp63irJEy1LT6kQX/ShKrXO9kAacdRpYeIzuXc2JTsLoiSyqLew/3sjREl2WNW6mmie9EONIOI0uPkZ1TZL1LQHew+lgRjpAmaMjVtTeh4eim4Q4NTTuMLD9Gdo6Gcu6jS4Q5MoJoba7IaACGpIMnCZc7mf1ph5Hlx8jO0VCinv36htpWDUeK7lmPOiBQHiEEKnKpfjrtMLL8GNk5S8cwRs8C2tdcy1E/bu8CubeR04h9jDtnOu8wsvwY2TFLY8iSEyGkuXr2dzdy7QVhNf2maQVDuJPZn3cYWX6M7Jz2LswRRaB8zKqtkcBCLcCz9zrnwNruMLK8w8jyY2TntHcMJr269s7VzzSR+Ts9DTh1f64nV7U75CTvMLL8GNm5CEfoGpDXHA4M7mUFAnesFUx0FJGcQ7/TYzDvMLL8GNnBTIQRJtUKPc3wUwOj0oygpTQotFpHv9OzP+8wsvwY2bl8b04p9FQgtbY6C5Y1aTxECDWUjglDjXcy+/MOI8uPkZ2ry2ozoGgCXOUb4pe23942oM6hGGLGVi/d3juMTB8jO/dOF1dirQf4aDQo0T+on2bASEoSa1C65E/vMDJ9jOxgZj9J6nONLK0KwilAMfeyUogd3fA50CXtvcPI9DGyc/HpbtHfZITeWl39vQNoCa7NpoVQsmrkO+REdxiZPkZ27p0O2uOsE7iZ+ZnOCCVLg1kbriQy1HHnndYdRqaPkZ3T3qP2jFRB41gnWRE0pQoNMU0KMRW6kzGoO4xMHyM7F7WMqaLkBt1qAsHVN5TVYIY80+BU06VqHd1hZPoY2bl871aKhVJXWqiAKCtYzgXiaG7qpK1cmkqsO4xMHyM7ZumiyW1KC5rENcHUH2ttRBBRc+PWVdKdCIfuMDJ9jOycP82TVtsxKLSqdRYoU5UKOIfNJIIh3qGhusPI9DGyc2d6UpHk9nVptjr155WJIAST3Z9uKbutL93eO4zMHiM7l4lAVbuUBnks7a2DoApliMmKNE7DwiVL7zAye4zsXCZCn6XXEiHlzH6mcYJp6VCHEc7U/PNLt/cOI7PHyM7R0BKJ1pDxNBKBhOFGjq7CC/faZwhBLjEy22Fk9hjZMUuH2VsjTMCCbumEFcxmXPOUuCh2C/kO97YdRmaPkZ3j3svNGjEDZew/ZQyWgAVmS3XkRMaXuknaDiOzx8jOMbJUS+h+iNso/k5jLGDTFVlqVovLtaZ2ydI7jMweIzsX4aBZbboDHVKT1XmOQHkyMCqHVFsol3r22w4js8fIjlk6IlMZyGvESvPbWxtozwFm9xecXZnnS4zMdhiZPUZ2LgtYZYhUgqJz1WUVV2TdDGhKsR4YWe/407bDyOwxsnPkRKiHTAk6LUa2SmstlAG4HC6McfnUdyy9wcgI8UGyc5JsymBcvjStVBMSf6iT+rvddUSJKYZLkMw2IJmb+lGyc3HLTqmKrI5zay5xl7wmW65mRmk0RDHESx71BiVzUz9MdjI9dKSEBri6kQm2lTTYEKJJQ3fAEs07bRHcjFu2fqDsnKtlSJZ0QhfNK8xhoFYbYDO0Zmzx0mB5wg1S5rZ+qOwc/uYZs6w5ShbiKsRjF2ak/ksKnFf0st461xuszG39YNk5d8v117ShK9vE5Vmuy9ZjNTGKjYoELngndZBwg5a5rR8uO/der+T+1fa5xSL+XgeD2mOEUcJsfbQ6L5VoEW7wMrf1A2bnElAst9HKGtDgAs21WQOLqxUG6qTUIzHfaU5GuEHM3NYPmZ27wzOyBhSYJTfXZi7QTDACVXerS49ZL4W2CDeYmdv6QbNzYcwVv0o5QS28BnO4o13jaDCJSrGIYaY7JXmEW9SMHjU7SM2CGrks67iK8lb+YA3+XvecC8dClC6hcMItbEYPm517r3Mo62WGGNd73Yu/19m9r7laZbjDpVPuJJe5PNiy9eNm5861/zR54oASutuaZgWl0SEX8S0QmpRyZxAL0RY3o8fNzgWuXYL1NhhyznMVVq8mwSmBFaWIqdDUS+eatrgZPW52zNYzmGUSgdhjB7HV0QixwCruIY0x93QnHYVoi5vR42bn7nDmINYJtCCCJB2gyggpicXaJeKlwTtEW9yMHjc7l/gfM2mTvGaxrFG24u91UwGes1BMxfqlUkyiLW5Gj5uds7WWnGtL0EJfQ+ejq7QZBaxGrXn6DS63zvUWN6PHzY7ZmpNK6xZAMa3SrTWiusYAOUiwxU0n39LhW9yMHjc7ZmsqYyTtCj1TdP+6ZyhIE6K1kDGHOeetO3yLm4XHzc7FuWTGZjihp6DuX7cJJdUKIaYwmObUdCl+TVvcLDxudo6HJ1opKMFPs/BqJYtQuUeg1T6Do9XGd5ocEW1xs/C42bm8lDEHWRnAxASC7nMVt72fa8aeqhHe0mZhi5uFx83OFWbG3vx/FXJejYMLKdRCGXJMyCVNl+eXtFnY4mbhcbNzsQ/JYuJHmgOtBjhawIz90dZYQh8WR7uTMkxhi5uFx83O3eG1IHJiSDiXfy0GOlv5mL1k2FsteilXIWxxs/C42cGivYqoNUPH1kFqGmAYG3DnZrnPgfFSznDY4mbhcbNz+eGoPWddjQlN3NbDXIf7HY5SO8XBavNOgSaFLW4WHjc7l2/GbUqYBKGpa7O+er+P0SHOXkMYQxte8q/DFjcLj5udu8P71Dndtea6zrX1CVU1Aq+BLWtIYm63dPgWN+PHzQ7mDA/zs5vduH3p8DWkXMcanxcnsbs8Nd9pLkthi5vx42bn4lwhufqaETKvcS1jNUlpzaBRnaWrNpFb2myLm/HjZgfzUlKaFnn1L8sgYn6Hl5RgDCwYy2zYLvlcvMXN+HGzgznDrNwnAppFkDRXzrB7X6XTcJHmn14aVU68xc34cbNz8esslONq+09SQGbuYDoqUAiRu1G0W9yMt7gZP252zudyNZZX76NUw8ojHdlvc83QYs1URhWZl/JIeYub8eNmx2yN6oq7BAR3vdy/xkqgkyJM41kj24zjTvtR4i1uxo+bnTvXnWTqiH5pawPJbnWb6KZnbLPElWV6y9Zb3IwfNzuXl5Iyh4IBUl6jt4Q+Rlk3wNjyUA1W7FJ+OG9xM37c7Ny5TrMghlWTO8saWz7AX/BVk4to0zQmvVR/zVvcTB43O8fNFGVlF0Isy79W7Cs/PEBenYUrE+Z6iaXwFjeTx83Oxa/NxXYeAlyj63AafoeTIOTo65V7tnbrXG9xM3nc7Jitc8TWY6/gknvASiqFIl39Nu8Tw2w58yUeLlvcTB43O6fNLI/OPcEcK/ZRXJHr6AbcxTqiRNRLuYWyxc3kcbNzMc08S+9+pEcsrs3cowYTdh2unHnUVOa4xM1ki5vJ42bn4lwuwgrNBNjD6peySq+DKBQli5MUx7x1h29xM3nc7JwO9+PLMa7mddn961rd56rGLtCm6pQW6qXWsyRb3EweNzsX5wqRIhaFSav37PpQChqMGlJj7jjLpXou2eJm8rjZufc6IKtLMqiMrr7binOx3+ad/QEfhV0I3zrXW9xMHjc7l6vQ2TJiBcwtug4vFWqYBhSLNuRJTS/Fr2WLm8XHzc6xlMkJNWbIaQ1q4iCguRqUhH20GKeNW3f4FjeLj5ud0+Glm9TZILTsd/is1e9wbVBzyslFuLR5iZHKFjeLj5ud02Z+dy9jA8418kMKQp2hgX+vLLWr1VvaLG5xs/i42bn6aylhrNTwpANBsBhoD2P1ni1NayBpl7hZ3OJm8XGzczo8puRvM/srbW2N8ik/1fikVeCDxGpyqVd83OJm8XGzc/XXlCXHrtDoY+Cee9rmvjVwY7/UJdU5LvVViFvcLD5udszWg9D/bxVm5jVGk1bswywDlrJ60I7QLo3RpLjFzeLjZudszS7FhjG0hglcdXeoSgox1xB9Seutnldxi5vFx83Oxa9z7lx1wnB32n0udHcrGELEVCOZP923anziFjeLj5ud868Rs9XwQcui6/C+Sj5qdtP739fymLPfeq+3uFl63OyYrTs3RRWBosH9684MJQYE6tIzhujn+9Z7vcXN0uNm52xdhjR1dwv9sl49rzLox2cRc2KqXPjSvI+4xc3S42bnfC7VasMtXCQqyOgCurKHZ+Aik6qUW3GutMXN0uNmB/PNWsDWOhDamqyYePVVIEDzlzqkrHwr3yxtcbP0uNk5HT5Z55r8YJkYJFkFxVEBGSvPWTPZJW6WtrhZetzsHCPVmLKUCSXwGqBaFZSTQRf2271Zj+NSfnja4mbpcbNz2iyi+zVdoa5pe9KDgVYcUBNzKpVS6pd0eNriZulxs3PcrChLCw1GXoMgyiQwGQQ8A6rZ5BAv5aWkLW6WHjc7l4OUY5LkT3UxdFt3nFBdkkEcI7UWcqnhUr+UtMXN0uNm5+o014TFMivMrKuyZ+ryuRJQCVNbr6sz0iVbb3Gz/LjZMVvzGoE1WPy9JgOJJYAKR6Ds+rwyxYSXemikLW6WHzc7916nMHPzIx27Tn+v16xzJnfBsOeCa97GuOVzbXGz/LjZuTxSP87cawHM+tE/PLkEbw1q79SjtCbpUu/ZvMXN8uNmB3MLLRJXN+5cPpeav9cqCrlYiprXlMVL2ixvcbP8uNkxW5O7VjoGQtFV4zOwghV/ubF35Dkx9HApVyFvcbP8uNk5RioWQqYJ/jCvvgrkd/hwbTZ8DTtFRblUp5m3uFl+3OxczjBNi5m6e9Xdz3XJAcqwdaVrSyFhGeVSXkre4mb5cbNzPteorsSDroq9DGLFJbiVj+YKI3ULRdul+HXe4mb5cbNzd3hdXRVMgNmdbJn+aFvkCjEQ08iI3C7lIOUtbpYfNzsYvw6K2ga0ORgkrzm5/nQDUWmz2VDul+JceYub6eNm597rYjkaG6QR2vKvzV1rZaDYXbW5793yJZaSt7iZPm52zNaIrsBKIViMbGWZua0xdwgxGzNRHOFSDlLe4mb6uNm5nOGcSig4ARHLmrHoPlddjTSwZs6BC41LsQ/d4mb6uNkxWxervfYWYA5Z+WZFQSl1SMlqo9Q6jkuxD93iZvq42TluVrTK7LYmuujKS/FzjVb9vZ49jZFnvVVrr1vcTB83O5dvVvwAWyUYMSYQzgxr/BpM7G0aY8v9UuxDt7iZPm527r1uOeqacF7S6hUfKIBGRsCJ6g7X0HGr/lq3uJk+bnbO56osQWOHlksHWe2kbSpBCFVwUnH3+hJL0S1upo+bnWMpfmv7bS0Q1cbql7LSFBpB5awasZZEt3T4FjfTx83OMdIy0WYdMEP299o9Lyj6kaHSLHCvVO3SvA/d4mb2uNm5XAWNo5AkCNkluGRe+eF5wLo9NVsdod4611vczB43O6fNpqXmQsxt3f/iXxdynytwW0LcLIVLPFy3uJk9bnauTrO30KNGGHPZOtQJtU9bYS+WGYdFuhTTtC1uZo+bnbP1Rz1mY2DrAWT4kbYQBVLhMdm963X+7th6i5vZ42bnWEqOTDUaVIpu68IFSvPPtCVkpSKl3zrXW9zMHjc7d67nrJpDh+EO1uqDJGBEHTTWnoPFOPBS/bVtcTN73OwcS0GqpaZ1mtd7PRKCubsFlt23zoah0yVuZlvczB43O6fD0TqnNZ9rrjm5Kz/cQk+Qa62i0SLf6qFhW9zMHjc7V3/Ns7ecC2TrBoKyelTO6VJNNUpOLtAuxTRti5vZ42bnbO3Psk5GUIurD1Lm5V8PoDA4RczBne1Ltt7hZoSPm53LVejRbdoa2Iz4U+2eVRpQLdW52vzyLW5mO9yM8HGzg7ZuHGMfC5QxSFS3tboOpxBciRebPG9psx1uRvi42bm8lOFuzbrDWdfcvbo6LCAHSCFMP+AdR70T+wi4w80IHzc7ZuvmSozW9J7Iq8aHlMCleQBKHNrsUcu4k4MUcIebET5udu5cVymjdF4Nw9fMplmhUmiQQ/RvV0sUuRP7CLjDzVwxPFsf42arNWDTBN3Y7/A5AtTZJlSU0IdEqnzL1jvczP91z9bHchVce7Xhr/RMTIulVChJ8hoOEOeqwA7zTn+zgDvcjPBxs3N1H3PNOq8d2JK4rVe3Sh3Lv9ZOfsJzx1u23uFmhI+bndNm1KcLsgJ9BtdmOtriZgQ1iTLhqgW4E+cKuMPNCB83O6fNEsdUpEFSWzW5tUGZ7nORxlA5JeuX6j4CbnEzetzs3HudispqVFj8EIPEXlauwlyNpUOTMSyVW/71Fjejx83O3eGB3JHWCS0tnwtlrlGaBrHyKtrEgvWWDt/iZvS42Tmfa5CVPBO0OFY9l8sya9JhchuzpWGtXLI1bXEzetzsmK3ZQmd2rzoYTZC2elTm6h8S15J7UQp3eHigLW5Gj5udu8O5UMmymmasntLVCHSmBrlHwpBbS/WSDqctbkaPm52LX2O3zC68TQuCJHe8iqUEyOY+l3SWdKeey3XClq0fNztm68koQqVAGGnFuVyCa8AA3GOpiTuNeEmH0xY3o8fNznGzmvvAkNzWzXX4WBkqpTKMxjWHJcYvzckNtMXN6HGzgzlIoYdJBCHrYqRkUEdNEC1QGzKD1Tv9SANtcTN63OyYrVeR9ewxQhu4Yh+hQallVXaNOVazlK63dPgWNwuPmx2z9ei9m6JCl7pqciW6SgsKSMNkyuppeOsO3+Jm4XGzgzU+FlhyAyy2dHgsUMsaCVGzTG1Nrd7pMxxoi5uFx83O1V9jDaWVDD2smGZ2q2sdGVyzUbW58oYvvddhi5uFx83O2bqXGZUVYll9C8U/M/TnO1HWpDzcx77kc4UtbhYeNzunw92lrg0FWpyuyMT967KKNTNSSkmtt3SnJjeELW4WHjc7519rkJBdkWkrfocHm2DJbc05NY5YhPIlbRa2uFl43OycDnetbX6PA63uRx/9w7VUhJFxRM0xi13i4WGLm4XHzc7V5OYpMmqH1mdZ51qh4FhdaDWg4Gp9dutcb3Gz8LjZQR2eY2JjiJP68rkyaHcdnvOwEizzxDs1uSFscbPwuNm5mKbmNkusQJlcm5UUoEgtkJKMMVYnO70znyuELW7Gj5sdrPHppuZedZUwQGKuYEIFwpwRLSdBvlTjE7a4GT9uds7nKh2bjAnVxG3dhUEjuafNFoqp2/tSf7MQtrgZP252TpuFzr0NhlB0xT5mhNLQP2DSiok7zzu19oG3uBk/bnYuZziuCfZBINXu6puqa7MUO7iz1buOZPNWfjhvcTN+3OxgnIubtFkhafBzHVbOMI8BXSRytBbULvFw3uJm/LjZuThXjTIKdqCpfq65DahrimpszCm3XOulXnaBt7gZP252zr+OEf3oMpQQI8gSaIp9wbM5yV0wK/lS7R5vcTN+3Ozcez1Trq0aUKwVRLSBJb/Ns3/KYXUWD5f8a97iZvy42blznabUJCu6teo+EgeoHylJqRJOsRH4Uq4Cb3EzftzsXM5wDTgJCUhW30Lh7O81DoilhV4Lxqm3fK4tbiaPmx2ztfUhrZUCwy/zn+YClEwIoxSNfTLLuNN7dt0XO7Z+3OxcPVeoQymwe1pp9S20Cjq4QpFQ2G/3YPlSrgJvcTN53OzcHY6zIQoC1+n+dWsTtFaEOQaPipn10nyuIFvcTB43O2frnkLHye5uoftcvWYoK7CZ1FrvceTZLp1r2eJm8rjZOR3O/nBmRohz9dCgkqBEzBC5xUKFurVLcS7Z4mbyuNnBmGZjLlogkbtbYq2BykB/tPMoIQcat/oWyhY3k8fNzjFS6f5cpwC9z7zm+KB72u5uU6CemJLEekmHyxY3k8fNzr3XiRWzKXAUv8MTdbDoL3efE9OwMrVdYimyxc3kcbNzuQpKLs/KBF4NaN3W6adchelCvFCNVeMtbbbFzeRxs4P1XFFiQASR6j5X7wxlVIMsla1VK3yrp7RscbP4uNk5HV4whFWiOfNiKXEYVP8UUh8BuaroNR2+xc3i42bn6q/9li5VJ+Aq+ZDgAq1GihBrbXnONZHtUr6ZbHGz+LjZQZYS8gihQ2pNf+JmtYpf6RpLQ5Out2py4xY3i4+bnavnGs2Ye14Rj9V71jroHBm6P+RdRyVtl3yuuMXN4uNmB+Ncyaq5mbFbAzFemeIz+pWuOKxxbXrpDo9b3Cw+bnbQ5xo001jtM2oEyd1tbbNDLTlrl1n4ln8dt7hZfNzsmK1D7dznYGh15RbKmp0ash/zgSJFYyW85HPFLW4WHzc7VwuApeukAqWv3jgUBJQ5rnTxGXkkLHapdi9ucbP4uNk5n0uISjCBSV1ch0c/10nRTa8VW27pWs+ruMXN4uNm5+7wnKImv77d5aogNa90YWxQMNeeWg6Yb9l6i5ulx83OxTR5Gq4CLpFors2wgql2cCMPnJYy10v54XGLm6XHzc751xGLhtihrImpwlWgpDZAW21x5DZRbunwLW6WHjc7mG+WViHugKbD3+vVAqlSJqCeJ9cRcr40EzmkLW6WHjc7p82KH+U1Ije0uZzs4tqMrcJgLiNP44qXYpppi5ulx83O1WlKE6bFw8PS4egXuYamQGFKRyNc3PqOrbe4WXrc7JitS+vuVyWGUWTlKsy2Yprstm5TJNTG486s85C2uFl63OyYrTXWXKrf3GO1p5RkA2oaFXo0TH6oS0mX4tdpi5ulx83OvdejuEFJYPbBa/51hmqdYGQLvbdp9dYMiLTFzdLjZufe6x5zIF1z7VftXqPk3lfOwKFMf6wttnTJv05b3Cw9bnaOm7FyLO5uaVo8fOqE0kaHQbPOGYV6vBS/TlvcLD9udjC30FWYlgC98lyFPgbasUKYtTdk92+vvddb3Cw/bnaOkfY+kNQghNRWr/gANfpt3ouhYB3a5RZL2eJm+XGzc3d4z3WV6Ll/bbbi1wiFRoM5ZrEwqKNe0mZ5i5vlx83O+VxcCstqmjGXfy0r86y4Ip+Dcsulc7012yVvcbP8uNk5loIFYyC3NTXXZkx+hy+C1nsqqQoJ3+JmeYub5cfNzsU+gqQRV0/pihkkKoGf8+a2jrX7F3qvl7hZ3uJm+XGzc7mFw2/w0hUmJgRBLKBaIpA72FUSjRhu3eFb3Cw/bnaOm82hefCyddB1rjvU7FJtMuecWyK+VQuQt7hZftzsXD1XjnWgdMCW/L22jGCa/VznqFYwS6Nb7/UWN8uPm53LS1ETbnnFr83f6+GOV21rlOrkmdrIYaZL+WZ5i5vp42bn6j6mDWNaNT7Lv06yel4huzYbVqQQznEpVyFvcTN93OwcI5USElkDLsvWtlqlGE5AKjayaYrlEiPNW9xMHzc753OV1RyHC/htGUDUj7TmHgFnLjalxtwvvde6xc30cbOTtk4l+R1uEhgkpAo2VSHUEsxaqqlcqvvQLW6mj5sdszUXKjKqgtls7nNZWHUfFRpWzESjx3gpfq1b3EwfNztna3evmeuEwWvuXhNXaUp+rkOkGEvhGC7NBdAtbqaPm53T4ZwnhZGg8KoFQKxQsRiMNUA3ms40L+Uq6BY308fNzuUgMcUZ1rimXvwOr1FAY3THa0pyeYaE6dJsF93iZvq42Tlbu4PVGVez2eE+VzG/wzsZMLu/nUfodCsHSbe4mT5udq7+mnPFWIsf5Lg64kwDv7gZCEPtirFIv5SroFvczB43O5eXErDSMILQLbo2qwy1YwKlhJUt6kiXZrHpFjezx83O6fCeNFEjv8NRQMwS1IoDWkQsmnqr7VL8Wre4mT1udvAOH7P1UoFV3OdKq9aex2on3sq03Hu4FfuwLW5mj5sdzA/HweoWnhgSSGgNLNsAomm1FHLrX4pf2xY3s8fNzunwmnruHNzTcoEmcxa/w12H4xxofWbGW32QbIub2eNm5/LDMRjnwhATMwhrAKMyAFNA0piHzUuM1La4mT1udjBnuGqZOpYOX3NyqYL71RH8b+thNM4RL7EU2+Jm9rjZOR0uWEYd1cUY+rkWIjApDWbNM2TLJHRpnqZtcTN73OyYrWnGXDAjkM24+ocLaE8IH9nhbUwptxipbXEze9zsnK1bWye4w8jjIwcpga7518ilTq0p1nHL59rhZgEfNzuXRxq1hdIIQm6rD9Kq3avqti4ayPxcS7nlc+1wMxeIz9bH8lK4jypaYFqqINojaGkIOVWavVhsdkuH73CzgI+bnavnqppGlgxNO7rPVVZXuy4Q4gglFlSiO/61O+5btn7c7NwdzoM7u/ouCSdI7RMKdoMeptFIMU2+E/tg3OFmAR83O5eXUppbMwUw7uq2rgPKYD/XGMmf8JlyueNzMe5wM/9nPFsfq+eiZWlx/zrJOtdSQLF26COXlZpCLd861zvcLODjZudiH1OorY6znLivGh8GE5ow3eCoayRfueNfM+5ws4CPm52ryS15VowT3M1uIGHV5LZWIFCNvVUhvTT/mnGHmwV83OwcIw1j9moIs8XsOlwG2OgdgqXQSEIJ4U6ND+MONwv4uNm52EcIU92q0ELAFftw/7rHAcgSJCmzzjt9kBi3uBk9bnbO5/L/wYEByE/xyjcrK5I9Ic7JY2gqcdzyr7e4GT1udi4HqUeKZh1m0gCSJUCxtJor2EictJR661xvcTN63Ozce51Db9wZeHa3tVXX4RobsGunkmWWSXdiH0xb3IweNzt3h09/l7PLskHVbT1ShBrc+2qmMkMsSnLL1lvcjB43O+hfh6oRGcpqNiwfY138dEPQak3HnC1fusNpi5vR42bn8s2MesBgwLG2v/RBom5gORSZFJL2S/41bXEzetzsXK4CxVo0rtq9Ne+j+B2uNWToVTCkwjmHW7be4mb0uNm5+PVAm1xWOW5f/cOngnImCDhzmyHXgLfe6y1uRo+bHeRmaRQVdXcrRJDqjldhEaA6hdSf7KJ38lKYtrgZPW52zNaxxpz8VQbr4he5GxiqSIVRV5/2gG3EO/VcTFvcLDxudq7uQ1hipgmZ9S85w4XjgBFsRv9/03ApzkVb3Cw8bnbuDjcXZz124NLXudYCtRWF/NHcrKFhufVeb3Gz8LjZOZZiK0RdKkQMi4evuo/hBu+48gRGRORLca6wxc3C42YH67molTwaoAb3r9vIsNqaAVu2blrqrV7xHLa4WXjc7FzsI7gbPSlBiEubSSjuc2GAbnGMwuiH/Na53uJm4XGzg/nhJJyie9VI7nPl9NEbx30uS8F6l0LjEiMNW9wsPG52ztYFk8kgsOQfZFR/r1Mg8GeapQRqLV3yr8MWNwuPm51jpIixEw4XY6vGZ4U9ynDHa6SazB2yhnyn5xWHLW4WHjc7l4NEPSW/ukHimpNbimszsgypRmTzR9XmLW22xc3C42bn7vA5e8Dlc0kq4E93AFV/vtMU5lpyDte02RY348fNzvnXaGU1RoEU1yw21QQLgUMQt3Mss7Vr/vUWN+PHzQ7W+EiaLBHiaq4gWtfcPR1gfWTMNnO9ZustbsaPmx2zNc4a8+gFQpmuzUJsUDC6k51npikBq1yyNW9xM37c7Jw2q1E+ske5UXNtVstKSVGoMdUe8mzhVl4Kb3Ezftzs3HtdYpA+/TT31hcPJyg2mrtgdTZjI8mXfC7e4mb8uNm5O1wpCHGDOtXvcJff/l7PATMMreLnet21d2y9xc34cbNzeaQaY7NRANFk9VVYjHQwrOE+KoV6uzQXgHmLm/HjZgf96xKHv9gr/WjV2ncGV2MVwgiqrWisdqnWnre4GT9udi7ONXvjaAOGdfNzveqvu382Yiwt1BRzu5SXwlvcjB83O3eH1xJqwwg5umstSdas8+SHm6znVqOu/gd3bL3FzeRxs2O2LrOk0tBgZnMdvrpplLEYadY4wjCMtxgpb3EzedzsnA7vSePKPGpTxvK53LVOK3s4u9PFLs5IL+WR8hY3k8fNzrGUpDJYJ4QS17nWCCVSg4Ec4wpz0aV5Hyxb3EweNzt3rmOyskZzYVjx6xgDlJwFWtLesvIY8Zatt7iZPG52zNYZRUZoyd/rlVs4ZoKPlpVE3PyAqyFf0uGyxc3kcbODOhwLrUYKaitnGLNrs6QGa+ReYKmY56UeGrLFzeRxs3P+NUdyFUarHLe6rWd2q88ItSulqFYTX8otlC1uJo+bnXuvW5cx5oBS46rxWa51jgWS8SrUjLLywu7YeoubyeNm595rbqHo6FDC8rRkKBQeDeJMKaK2VYV9ydZb3EweNztY48PYeM3nKnHVfUiCMlqB2PMalBuk66XYh2xxs/i42TltNmqbQwKQpvVoD7/Dm8oauWhSSvG3+9YdvsXN4uNm5+qvW5rGHN3JSqs3zpp63voAymNol8rp0jxNli1uFh83O2brPgunwQ16cgtLiGt26nSfSy1TIJfp8VJMM25xs/i42cG6D0pNyWD61Q1i3VXaIuO+A4LGMWpNl2IfcYubxcfNjtlarAXrNUKPOhdL8TvccPqjzdYKs3btl2y9xc3i42bnYh+t+IGuK4hJbmtT97loZpBZYyRDknApfh23uFl83OzcueZp5P4WuCBfdziuntLs73XoRc1inP2SzxW3uFl83Ozce00lT7MGqfkHSSZr/nWHGkuPVptFuqTD4xY3i4+bnavxqVgsrdC1qN/cWf29RnKfq1gNJDVwumXrLW4WHzc7x8O507QRIa8qLiGWFfGqMDrHzNVt3W6911vcLD1uds7WIq211U56VXvIKu9Z7zQMrCEu/7q0S7kKcYubpcfNzrEUmZPCcrJMl63NbZ0ZoY+EJZDbvl7qbxa3uFl63OycrUupXZMApdCXDu9gYRYYLajLssbh1ryPtMXN0uNm53KG2fWXlgmYqq3s0QKltQg00hx1cs2X5l9z2uJm6XGzcz5X85PdssJUKiC43K3id3gtplxmcP/rkg5PW9wsPW528A5PXWMhf6Wbv9fc1yy22WAx8oxDS2+XeHja4mbpcbNzjJQoljwMjOM610P8SK8W0y0Oqkky0aVa+7TFzdLjZufqNEdwt0oTMM7leC0dXjBDN1ozXiIlulR/nba4WXrc7KB/HXtrTJDGqtOcVEGnJLf16Bhr1lHzJVtvcbP0uNm5nOHOeZKf60jSf6rJravgnoa4Oo/UrvWeTVvcLD9udu4Opxj87DaIafVLYfe5LLYCuVc/1GEi3+qrkLa4WX7c7JitOTXVlBqEiAmk64DaWoXCNYXGynHeusO3uFl+3Oycz5WQKWiGQGuuPVUGd8GyX+Q426yh6rikw/MWN8uPmx2MaXKVGNcMiJWXIi2BSY8wiGrQ1GjcykHKW9wsP252TpuNwS0mgqg1rfg1QulcAXvNtaJlG5dimnmLm+XHzc6xlIgTpTF0Qfe5Rg/+Xk93t3uX3vKoqV3SZnmLm+XHzc7d4W3MyKlCTfmj8RWD1YhAEYdrtinj2rne4mb5cbOD9VzmgmwguAYLbuuQYBXiQgyBKUfTNW/njq23uFl+3OzcHY4lBxWDHlZuYegNFFuGlmrj7C52zJfi13mLm+XHzc7V5MpURYzQqLkObyWuWWx1edpT2NJKMbxk6y1upo+bnbN1aszaGszsskxGIyiRJzT3w0Iodc5yqf46b3EzfdzsXF5K5UZcDWbC4e81GxSZso75wJT8Dh2XZjblLW6mj5ude6/zkLn6kZYpCELYoMbc/YSXOWKZFujSe61b3EwfNztX45Mtk8zu/nVx/9pIoKIkCGQ4JIY+btUC6BY308fNjtm66ZykY4AfcAZRf6rraneGzSRiKbXems+lW9xMHzc7ZutInBKGCHVMP9dt1WlKaWBGvcfRpsvzS7be4mb6uNm5vBQMgzF1CAP9XOdZoMqawDdTqZpJA16Kc+kWN9PHzc7lDPs7nfw4w5jVdXin4e+1X+k5t5Sa+cGWSzpct7iZPm52Li9Fc4/GBWKLK9+s5TUx14CEck41uki/FNPULW6mj5sds/XooZDlCTmubgqEFWqtERYiLZlWpOtSnEu3uJk9bnbO1jFEltwgZFn54auKT+OEhsvUukKbl+JcusXN7HGzcyyls/UQVq/4gn6HrxmLNgdY1lEK1ZVoeMnWW9zMHjc7x0ibsfRI7mStWvtSDUy0wmiWMkuVEi6917bFzexxs3M5SDpHWj2vZotj9TcjKCX7uaY0SDXGmS7d4bbFzexxs3Pn2jJFV2OQbPVLGatfSi8Eg1sLxX3sgpe4mW1xM3vc7FxeyozT3asBIy5bm9/mGmsHjLOlIXWEcil+bVvczB43O3eHN8k4jP2pTitDAQdoif5eI7bs+6DwuBS/ti1uZo+bnbN10qD4UdmT5kc2ChibAjJXf69bxVt9kGyLm9njZsds7d41NYoMQzCuPsMRDJNCGNaja7Mut2a72BY3s8fNzrGUXGP14+u2TqtH5Sgrj3TApLz87MLcbmmzHW7G+LjZOR3OVjh3N251d8t9rrzCmQ1ySHPVg+Q5L83xsR1uxvi42bnavVxyohRhzVMEaW291y7GA6XcOE2XbJfqr22HmzE+bnYuj7TVJJUjBMy0Zjat/mYtgTKW2m1Wwjs+l+AON2N83Ozce81a6owd4iB3vGZOq9qnguZUe9E13eVO3YfgDjdjfNzsXF5KqKlIZsi1dJA8OtTaGEptIRml5l72JVvvcDPGx83OxbnSYF51mlk/5gKgQO21gZYwkWiajTs6XHCHmzE+bnYwj7R1Q+wQrK1chSZgy91WCbSa0gZNt2y9w80YHzc7917Tmm0XJuTSXIfXUmFN4gPqHPvKDk/hljbb4WaMj5sdszU3G3MlE8awoHhghDL7XEDFMIdqGm691zvcjPFxs3NxrhYyykBICREk1gA6C0OP3YYWtY53WIrgFjejx83O+deorYYwYEzFlTNc/L2e7GLcymxNOV/KIxXc4mb0uNlBbmazc2dAGsm1Ga3WZpahzZpwumNU6NZ7vcXN6HGzczy8l5hpZOgl+Xsds/l7XQQizzm1a8V0J84ltMXN6HGzcz5XqXFUMXeyVu/ZbAVKxAhUpZVO/sMel95r2uJm9LjZMVtb6iP6cYayBrxI72GlFSp0s1w0qdCluXtCW9yMHjc7x81kjLAmnLsu9nOdMkERJQizzkJcQwu3zvUWN6PHzc7x8D7D6Gm6NlvVmcQMStUgm7/YSKnHekmH0xY3o8fNzuWb1Si5hAI58arxkQYWYoFgxQKJTJVLLIW2uBk9bnbM1oKMrUiCNEYFcaG26q87hDV1r4c6Rr8zs0loi5vR42bnWApVzQVX/DojyKrOrc2v9KFUAmOhaZf8a9riZuFxs2O2JutWGwmEQd3v8IRQUDM0l+TMcXLqd3KGhba4WXjc7JitJ9Vcah6QSm9rZlMC+yi4t8Q99cCdL8U0aYubhcfNzp1rSU1aGGAfMc22+iD1gWAt5+aPeUa7dK7DFjcLj5ud02bFDEMIgB95pGITLJUIVCjharMw7ZLPFba4WXjc7BwjbZNorugWVgLJKUEpy/GinivOxK1f4uFhi5uFx80OshQsfWaGGFYtQNXo1zcZaMlIZHGMcutcb3Gz8LjZuXouVmma66r7wNWFtEG1qmCDizWxgtdsvcXNwuNm52xdk+qICcj8qRaOfqRdekObhawKarI7/VIkbHGz8LjZQVuH1Uu4AvWQQKwFd7f6WK1ou3VJrs3uzGKTsMXNwuNm53g45aAUJkxc/UhTz1BwGDCFgowrW+USIw1b3IwfNztm62ha/eIW0BEYhGaFGjhBzBqRa07lVm5h2OJm/LjZOW5mOcQka6wLVtdmbuYSdMAoOSpHP+K3Yh9hi5vx42bnagG0jtXfClphAenDJXhIDGloGaHEVPul2j3e4mb8uNk5bmZ99lYLJKprjk8jd7dqhKiRLI9EKLdsvcXN+HGzc/lm2dLMM0EfqxaAO4FOv8h7G1RzI+3jks/FW9yMHzc7l2/mzhUWCZBn1FX3EaH2ttoYopSUSIteinPxFjfjx83O1XP1orOrAmnt/l4LgqkVP+HL0JVry3d6aAhvcTN+3OwcD8/Vn+bhPpfxYikpgDK7f40Z1QX6GOHOXADhLW7Gj5sdzEuh4rZu0HQx0qTBtVkc7l8PlYFthnynb6FfHFu2ftzsnA6PMilSB3+fw5qnKWBoA8TvWLTMypdmNglvcTN53Oxg/TUPRjLoVissy0OZk4FLQ2uCId/KGeYtbiaPm52LfTQiM+kwzOqaC1ChMq80FY65RcraLsU0eYubyeNm5/JSqNfYsEMvEkF0frS76pBa6o2kCdOd+VwiW9xMHjc7Zusk7l2LX99jpYYLN4KKH7UAGmpMpa9+RXdsvcXN5HGzc9pMrc8YEtgqwv7oM1y7DFD3usNqIV7HLVtvcTN53OxcTFNkzhw6KA0/14k+dLh/5ufdcsgab/Wyky1uJo+bHeTh1Kb0CjG5GBfF4f41EcSZUp7UKV6azyWyxc3kcbNzPtesk4lWieYIayZyBZvJxThVF2dxpGKXuJlscTN53Oxc7GNwSWkSUMsNpAw3s06EiNUVejDt81JMU7a4mTxuds6/Lhbdogmmrt44IQiUHl2bxRaqv5ZMeqkWQLa4WXzc7JitS2KuZurulk6QEQOoaYDspp/RUIxvabMtbhYfNzuXR1oS1hkGJE6rH+lqO9tChjn8iBdWoXap/lq2uFl83OwcN+OuUUsCyat2T1d/M8wCWpksRnZ5dulcxy1uFh83O8jNUiNLEzTnDNJb8Pda5upqRzrdIYt2h5F+WZIbv27qb8Bm7d++c+t8V37+N40/jj/5T/2/jB//1oJ//5P/7vsffizft/FLxvv8mv+ju3+Pf/7TD7/96Uf53ff/8vtefiy//5N/4Y/A8BWrfvUv//wH/vBL/7Wt/HF838u//eeffs/Hrpv/+tv/a/z+f/9v3/+ngCH+p58+//2/Ulj/+fff1t/8Pb6vCNdwpC8WfvEP/N1m1V/6ttY39rN/4i9861/5Bv/6BTfNzyz8C7bcbcTJk7qlAbWgrsbZCFrMIGflkevq3nCnuOXLDf1Lf+AvG/ob2ODb0G9Du115UE5oEEnXNA9M7kz5hV1GzJZpuPK605Xwyw39Cz+rzw39DQD0bei3of21byXyKlixsNr7lMlQtEZIpdU0MMmkO+jvyw1tX9/Q30B534Z+G9olR0pjWCGIvHoEJ4yrD51AqFqxF2l4aRbml61OfkVDfwPKfhv6bejV0EWo0ky+l5t/mFRBVxe2HsQG95zlUtPrLzf0r2job+D1b0O/Db1e/ighqYCVmFel1YSK1sHMeo5pxFHuRCW+3NBf19DpG4ISb0O/De3yVaOmMBuEVFZJsGtoTRkh9D6qVdLR7yDaLzf01zV0+obIy9vQb0P/4z+U1nTWbJCYV65u61ALFRh5hGKlBeyXnMKwo6HTN4SX3oZ+G/of/6FmHXF5gSOv5PMQXW2sFrfuDCaNFjuXSxo67Gjo9A0xtLeh34b+x38gbRrFvcC0crcEC4GrjARVUoqtoS/fyeL6ckP/ioZ+kcK3oT8X99ISibMF1xhxDcyWSgFq8M9Yx0xMRdO4Uwr25Yb+FQ39IoVvQ38u7vWJYgk8JAEKpdUnqkHtucJIozbVIhkvOYW8paFfpPBt6M/FPWynOZbIBmgrmRi5Qp0zA9YWNZXSsly6oXlLQ79I4dvQn4t7TiFSi3m65FBXG1LDWEPeI6D/0vVGqRwv5XLwloZ+kcK3oT8X927oUUvprjZyzwNcfqwSe2pQoguO0FrPeAnb8ZaGfpHCt6E/F/fyoVfD7C4VwlLOHxxatVcoJllDxJbpTl/dL0cefF1D5xcpfBv6c3EvOWmR5igEiKvxpHEHExcf2EOnToWJ7xTufLmhv66h84sUvg39ubjZmc20sF/OFZtr6CIZLJcOY1oYISWp7ZLkkB0NnV+k8G3oz8W9DT3mqsBiSF36KqPtUNqo7iNmdH+Qc+P7kuPrGjq/SOHb0J+Le7MpQqk65gC2lcsRNEAZXMA6r6/4lkqXSrDiloZ+kcK3oT8Xd0uw0lyXc6IhK1JIUGOmNZo6VLSQ8qVG/V9u6F/R0C9S+Db05+LeDR0nf8zulIJxdVVDKDF0wJF7j20ElPs39K9o6BcpfBv6c3EvfXRgJVwxFfLLWUava5TKyuVA4dJyxFv50HFLQ79I4dvQn4tbGzqPSA17A2xrbqP5Da1WBvQmq79pjZUvSY60paFfpPBt6M/FvfTRIhI4Dqh5NZBCy1B6YphzmGsR31KXBhZ+uaF/RUO/SOHb0J+Le20MSog4KYFiXNhuVrA8GDgSdwyCs1/qnJR2NLS+SOHb0J+Le5IjC+vIH9vYN3RbY1BSMMhKKYYoIv8OkuPrGlpfpPBt6M/FPadwRqOaKjRZ/cQluuTQniFm9i2OeWq7VPWddzS0vkjh29Cfi5uUY85GaFBnXEWyQfwzv6a5YphW/Cd2K9su72hofZHCt6E/Fze7hUfObRaQuiabh+aSQ02BQi098xiElxL885aGfpHCt6E/F/f6coiNkMcqUaEMEpP6hs4daA0EDlq15ksaOm9p6BcpfBv6c3GvYoVrj7lMoFLXPAeXz9Y+0pR6DjmWtOYaXtnQuqWhX6TwbejPxb0Ef6qabIUG6xpGw+pOIfUAPEeJmCIhXZIcuqWhX6TwbejPxb0NrbFORfypK7TU7u5h9bu6jqkzzUpTLjWa0S0N/SKFb0N/Lm6Ohss4UjLAYuQaGhOYDFzp0VOGRPcL72/oX9HQL1L4NvTn4h62W3tYtUNUXrOTOIJ29Ls6N2pxZAxt3NnQtqOh7UUK34b+XNyLFFbOJYwCudbsG3qSS45gYJSaZOrItySH7Whoe5HCt6E/F/ewXSdppWdAKRVcZqxilcGgHIfxoMl4f0N/XUPbixS+Df25uLeh1/xklggjrFyOgR0ULQCPInPEwJrvb+iva2h7kcK3oT8XN+cUuqjASDDFGIRXG4PZB2jopWOps+Kd7qO8NafQXqTwbejPxb0bOpQ1ButjrNsasro0NLKCZVvfeIxid1qB8dacQnuRwrehPxf3hgYhTcmK0HjNKeyxQE2rU3QW/4+BxnhnChZvzSm0Fyl8G/pzca9ItqrfwuRm6BbdKdQJa94mdOyNimHMNV3f0L+ioV+k8G3oz8WtDY1RMeWhUEtbcwoDgllkqC3GnDjkVO/kQ/PWnEJ7kcK3oT8X9zontZykYYCeXT5L0+x72TJQ5GZa8uz5Ti7Hlxv6VzT0ixS+Df25uBcp1Bmq1OBqwwaIrVZgI2bw3Syai46W7mC7Lzf0VzW04IsUvg39ubh5Q7eqNAywZ9/VsWVQ1gSjsMkINFO60330yw39VQ0t+CKFb0N/Lm5SjjLTlAxzuYIyyoSS/a6OrCYlSp3xToI/78wpFHyRwrehPxc3G81Qqhl9B+fgGzrlCKU2hRCyy43Qo/ZLGnpnTqHgixS+Df25uCc5rHa/ixGi9bRGUiBoxQSdx8TKTfjSrG/emVMo+CKFb0N/Lu5JjtBSmx1h9I9K2bYS/CdD7TPqXEg6XOLQO3MKBV+k8G3oz8W9wIqmQKTsylndKRwhgNXYgVW7xlkCtkuRwp05hYIvUvg29Ofi3g0tMZTcBKquG7r3AdUMgbS3MnjmOS5Rjp05hYIvUvg29OfiXm+7WnQU9wdrXIEVEwW1oUDNCEvw/V7uNJrhnTmFgi9S+Db05+Ie5eAwKvk2ZgpltdN1DZ1X6bdKtkj+JbnkFO7MKRR8kcK3oT8XN/tykPt9FGG6vgDhJT6Kf5joN3cPacZLCf68M6dQ6EUK34b+XNyr+qbZ0qwKSZLf0HE1POeo0Eef0vyyZrxTJMs7cwqFXqTwbejPxa0NrWTRvcAK4WPWd8zF1TQypFCk9ZxalEuUY2dOodCLFL4N/bm4JzlGzqKZILTiNzSHCsaM/ssU8+QW461cjp05hUIvUvg29Ofi1oYetWnPcZXGjlWnUhtYiBV6mcprCHi61E6Xd+YUCr1I4dvQn4t7NYVTYhfuEDGt3nYzr7n1E0YbhXtKU+2S5NiZUyj0IoVvQ38ubuZDM4lkBMwpgtB0DT0rQdeGOjrNqJckx86cQqEXKXwb+nNxLzkpW2rFBnBYVd88XHz0mGHE0GKtdWK6Lzl+RUO/SOHb0J+Le5HCNGJBjsBYgmvo0VxNa4JKLRaOswteCqzszCkUepHCt6E/F/c4tEuN1JGAtK0pWP6h5Bh9Vzel3tBoXrqhd+YUCr1I4dvQn4ubnZO6ljIMtObsksMSaO4d1n4eqXKv6f4N/XUNHV6k8G3oz8W9wApGbaMhcMkJRFezRhP2XT1yUxnZ6iWncGdOoYQXKXwb+nNxT3L4hnXXK0OIkUF6nmA1JZhxBb5rqHor225nTqGEFyl8G/pzcW+sWxtxSu1gsmasdDIoZAZDkV2FRE3I1zf01zV0eJHCt6E/F/c0NEpn1AJlZAKpWaDMipBKyVOrTOz3N/SvaOgXKXwb+nNxL5ejS0grnGK0BlHQT/nQAnNWQq4dW8nXN/SvaOgXKXwb+nNxT0PHnnOeAhk1u+RY87DkI7WDBVNpK8XjzobemVPoh+1t6Leh/7K4t6FTX41GV3yQdQ3eNFAqCXKq1oP2keal/tA7cwolvEjh29Cfi3vdR8torlQHjFVOKCQCZqTAgXL1/Y19Xkrw35lTKOFFCt+G/lzcnFOIWPOIEI0RhLFCCRaBk7ZGWvwndqkEa2dOoYQXKXwb+nNxc2hQ8i07J+SxkpMwrkhhIEj+hcZkaHqJcvz3/Uz41Q3N30A5/ljq+OPP/5ofx//54z/9P/j//u43H5/97Ksff+R/HvO7779bf99f/v3+z/mbnf+xi/AXDsD67b+4If5+O8g//OWX66/s3/3pt+2//fDjn//0+z//27+U77/7vz++nd/jV87CL/73/O43P/vX/+yH9PMfx26jlqGxYqjQV1q8fDQdIgtQLLdSe6gYL4WOv9gQv/Bz+NwQ30AJ3oY4sSFqZZdxa+xSMt8QNBCKdIFEqwlmQe16qVngFxsifH1DfIOX/TbEiQ1BWXtxVxWqzeQ3RI2goxG4sM9RopUQLmGXLzYEf3VDyHsy/p03hDarIyUGC7m7KCYXxUh5pe1n4SCabs063tMQ3+Dl/YfeEL8oKf+dH4MwUFYULM7sDn2NDEoUIQm1GFmw8p20hbCnDr7B/3mm/h/U4RRuWHUAx+Kmtj6XBlzTF5NkpNrp0iiksPXuyzfkED5T/7qpO3L2Yx2BFTPInLbSRf2QK0Zu0zTlO9w57L3o35C78Uz9P8o7ayHk0iEarcayS8ZhdW8vtknoiq6NO2r+C1Pnr1v6/y9i/j+ApY25sNTsh9oVuiC6TI+coJGkOKxVZbkt03/F0t8QS/oPben/oCr9d7/5V//lf0eIv/tD+eGf/1C+/5fxwz/N8scfxu9+88XKX3/Xdz/8819Q4n/+vtQ/jv75m//+C3/9M38sP/z4v47pG+AP//W7P41/WpQV0IDCf0X+bQy/xfw/IbPFKP/b+tf/7e/+61/zwx/+/H/885+//9F/mv+Lf/y3H0Zb3/xf/7lf/fpPf8PnT+G//GGMH3/2s1t/+G9W1x/63W8+fus//X+VVvkUdzkMAA==</AdaptiveCompressedXml>
</file>

<file path=customXml/item7.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6671A5-CD5A-407D-B1A4-0874EB555736}">
  <ds:schemaRefs/>
</ds:datastoreItem>
</file>

<file path=customXml/itemProps2.xml><?xml version="1.0" encoding="utf-8"?>
<ds:datastoreItem xmlns:ds="http://schemas.openxmlformats.org/officeDocument/2006/customXml" ds:itemID="{B071F19C-E372-4478-AFB5-AF8071889182}">
  <ds:schemaRefs/>
</ds:datastoreItem>
</file>

<file path=customXml/itemProps3.xml><?xml version="1.0" encoding="utf-8"?>
<ds:datastoreItem xmlns:ds="http://schemas.openxmlformats.org/officeDocument/2006/customXml" ds:itemID="{12C01580-05B5-4ED1-9C64-83FE8D11D2E3}">
  <ds:schemaRefs/>
</ds:datastoreItem>
</file>

<file path=customXml/itemProps4.xml><?xml version="1.0" encoding="utf-8"?>
<ds:datastoreItem xmlns:ds="http://schemas.openxmlformats.org/officeDocument/2006/customXml" ds:itemID="{C4F3CE0D-79BF-4D95-89C7-FB6C016997F3}">
  <ds:schemaRefs>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dcmitype/"/>
    <ds:schemaRef ds:uri="http://www.w3.org/XML/1998/namespace"/>
    <ds:schemaRef ds:uri="e7ebdc03-41bf-49e5-96a0-1a55b0c83c0c"/>
    <ds:schemaRef ds:uri="http://purl.org/dc/terms/"/>
    <ds:schemaRef ds:uri="http://schemas.microsoft.com/sharepoint/v3"/>
    <ds:schemaRef ds:uri="704da589-9a5f-45d1-b9c9-18eae98c3af3"/>
    <ds:schemaRef ds:uri="68339cd5-4ed0-4715-a10c-fb6cfca0aa9a"/>
  </ds:schemaRefs>
</ds:datastoreItem>
</file>

<file path=customXml/itemProps5.xml><?xml version="1.0" encoding="utf-8"?>
<ds:datastoreItem xmlns:ds="http://schemas.openxmlformats.org/officeDocument/2006/customXml" ds:itemID="{7136DF86-9206-4564-8C5C-AF9A35AE565C}"/>
</file>

<file path=customXml/itemProps6.xml><?xml version="1.0" encoding="utf-8"?>
<ds:datastoreItem xmlns:ds="http://schemas.openxmlformats.org/officeDocument/2006/customXml" ds:itemID="{9E3DB27C-96DA-4515-B2B9-DB219D6C5E2C}">
  <ds:schemaRefs/>
</ds:datastoreItem>
</file>

<file path=customXml/itemProps7.xml><?xml version="1.0" encoding="utf-8"?>
<ds:datastoreItem xmlns:ds="http://schemas.openxmlformats.org/officeDocument/2006/customXml" ds:itemID="{32CD4418-8363-44B8-8DDA-C853712D1A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29</vt:i4>
      </vt:variant>
      <vt:variant>
        <vt:lpstr>Named Ranges</vt:lpstr>
      </vt:variant>
      <vt:variant>
        <vt:i4>6</vt:i4>
      </vt:variant>
    </vt:vector>
  </HeadingPairs>
  <TitlesOfParts>
    <vt:vector size="35"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3.1 Asset useful life</vt:lpstr>
      <vt:lpstr>3.2 Asset impairment</vt:lpstr>
      <vt:lpstr>3. Statement of pipeline assets</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H.3 PPE Prior Yr Adj Comparativ</vt:lpstr>
      <vt:lpstr>H.4 FY23 CWIP 177700</vt:lpstr>
      <vt:lpstr>H.5 FY23 CWIP 177100</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Chai, Melvin</cp:lastModifiedBy>
  <cp:lastPrinted>2024-10-14T23:44:45Z</cp:lastPrinted>
  <dcterms:created xsi:type="dcterms:W3CDTF">2012-02-16T03:44:14Z</dcterms:created>
  <dcterms:modified xsi:type="dcterms:W3CDTF">2025-10-28T05:17:55Z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0x010100EDDAEAF38ABD6242B101A0845373A80B</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2024-10-01T10:31:22Z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5965540f-e65e-4f70-aa9b-cb55e43b0b5c</vt:lpwstr>
  </property>
  <property fmtid="{D5CDD505-2E9C-101B-9397-08002B2CF9AE}" pid="11" name="MSIP_Label_8e2e509a-f02b-496b-97a8-09ffbb9893ea_ContentBits">
    <vt:lpwstr>0</vt:lpwstr>
  </property>
  <property fmtid="{D5CDD505-2E9C-101B-9397-08002B2CF9AE}" pid="12" name="MediaServiceImageTags">
    <vt:lpwstr/>
  </property>
  <property fmtid="{D5CDD505-2E9C-101B-9397-08002B2CF9AE}" pid="13" name="AdaptiveDocumentId">
    <vt:lpwstr>1df5a1ba-e7d3-4c59-921d-56f0fcab1e7f</vt:lpwstr>
  </property>
  <property fmtid="{D5CDD505-2E9C-101B-9397-08002B2CF9AE}" pid="14" name="AdaptiveReportingVersion">
    <vt:lpwstr>5</vt:lpwstr>
  </property>
  <property fmtid="{D5CDD505-2E9C-101B-9397-08002B2CF9AE}" pid="15" name="AdaptiveReportingRevision">
    <vt:lpwstr>0</vt:lpwstr>
  </property>
  <property fmtid="{D5CDD505-2E9C-101B-9397-08002B2CF9AE}" pid="16" name="AdaptiveCustomXmlPartId">
    <vt:lpwstr>db6671a5-cd5a-407d-b1a4-0874eb555736</vt:lpwstr>
  </property>
</Properties>
</file>