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tables/table1.xml" ContentType="application/vnd.openxmlformats-officedocument.spreadsheetml.table+xml"/>
  <Override PartName="/xl/drawings/drawing24.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Finance\Part 23 Reporting Non Scheme Assets\CY2023\1.TGP\3. Non Scheme Financial Reporting Template\Final_no links\"/>
    </mc:Choice>
  </mc:AlternateContent>
  <bookViews>
    <workbookView xWindow="-105" yWindow="-105" windowWidth="46290" windowHeight="1881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6. Notes" sheetId="64" r:id="rId22"/>
    <sheet name="Amendment record" sheetId="95" r:id="rId23"/>
    <sheet name="APA Amendment record" sheetId="96" r:id="rId24"/>
    <sheet name="Data Validation List" sheetId="61" state="hidden" r:id="rId25"/>
  </sheets>
  <definedNames>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N" localSheetId="23">#REF!</definedName>
    <definedName name="ABN" localSheetId="15">#REF!</definedName>
    <definedName name="ABN" localSheetId="18">#REF!</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anual">0</definedName>
    <definedName name="COG_2000">#REF!</definedName>
    <definedName name="COG_Fixed">#REF!</definedName>
    <definedName name="col">#REF!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OldSFAdt">#REF!</definedName>
    <definedName name="Dollars">#REF!</definedName>
    <definedName name="DomLF">#REF!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ladstone">#REF!</definedName>
    <definedName name="Gladstone_Costs">#REF!</definedName>
    <definedName name="GoalMargin">#REF!</definedName>
    <definedName name="Gold_Coast">#REF!</definedName>
    <definedName name="Gold_Coast_Cost">#REF!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Credits_B002">#REF!</definedName>
    <definedName name="ImpCredits_B074">#REF!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PeriodNumberHeading">#REF!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hg">#REF!</definedName>
    <definedName name="MinPayTarBud03">#REF!</definedName>
    <definedName name="Mins_In_Hr">#REF!</definedName>
    <definedName name="MinX">#REF!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unt">#REF!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Heading">#REF!</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ICE">#REF!</definedName>
    <definedName name="PRICE_VARIANCE">#REF!</definedName>
    <definedName name="PRICEVAR">#REF!</definedName>
    <definedName name="Pricing">#REF!</definedName>
    <definedName name="Print">#REF!</definedName>
    <definedName name="_xlnm.Print_Area" localSheetId="3">#N/A</definedName>
    <definedName name="_xlnm.Print_Area" localSheetId="4">#N/A</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0">#N/A</definedName>
    <definedName name="_xlnm.Print_Area" localSheetId="11">#N/A</definedName>
    <definedName name="_xlnm.Print_Area" localSheetId="12">#N/A</definedName>
    <definedName name="_xlnm.Print_Area" localSheetId="13">#N/A</definedName>
    <definedName name="_xlnm.Print_Area" localSheetId="14">#N/A</definedName>
    <definedName name="_xlnm.Print_Area" localSheetId="16">#N/A</definedName>
    <definedName name="_xlnm.Print_Area" localSheetId="17">#N/A</definedName>
    <definedName name="_xlnm.Print_Area" localSheetId="19">#N/A</definedName>
    <definedName name="_xlnm.Print_Area" localSheetId="20">#N/A</definedName>
    <definedName name="_xlnm.Print_Area" localSheetId="21">#N/A</definedName>
    <definedName name="_xlnm.Print_Area" localSheetId="22">'Amendment record'!$A$2:$G$95</definedName>
    <definedName name="_xlnm.Print_Area" localSheetId="23">'APA Amendment record'!$A$2:$G$22</definedName>
    <definedName name="_xlnm.Print_Area" localSheetId="1">#N/A</definedName>
    <definedName name="_xlnm.Print_Area" localSheetId="0">#N/A</definedName>
    <definedName name="_xlnm.Print_Area" localSheetId="24">#N/A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s">#REF!</definedName>
    <definedName name="Projects_Tasks_Mapped_to_Activities">#REF!</definedName>
    <definedName name="ProjList">#REF!</definedName>
    <definedName name="PROJTYPE">#REF!</definedName>
    <definedName name="Proposed">#REF!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sNo_Tbl">#REF!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SensFlag">#REF!</definedName>
    <definedName name="Rf">#REF!</definedName>
    <definedName name="RFMLytton">#REF!</definedName>
    <definedName name="RFMRBPExp">#REF!</definedName>
    <definedName name="RID">#REF!</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 localSheetId="22">#REF!</definedName>
    <definedName name="rpipelines" localSheetId="23">#REF!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eal">#REF!</definedName>
    <definedName name="RREST">#REF!</definedName>
    <definedName name="rsharedassets" localSheetId="22">#REF!</definedName>
    <definedName name="rsharedassets" localSheetId="23">#REF!</definedName>
    <definedName name="rSharedAssets" localSheetId="15">#REF!</definedName>
    <definedName name="rSharedAssets" localSheetId="18">#REF!</definedName>
    <definedName name="rsharedassets">#N/A</definedName>
    <definedName name="rvanilla">#REF!</definedName>
    <definedName name="ryesno" localSheetId="22">#REF!</definedName>
    <definedName name="ryesno" localSheetId="23">#REF!</definedName>
    <definedName name="rYesNo" localSheetId="15">#REF!</definedName>
    <definedName name="rYesNo" localSheetId="18">#REF!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2">#REF!</definedName>
    <definedName name="Tradingname" localSheetId="23">#REF!</definedName>
    <definedName name="Tradingname" localSheetId="15">#REF!</definedName>
    <definedName name="Tradingname" localSheetId="18">#REF!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stream">#REF!</definedName>
    <definedName name="USA">#REF!</definedName>
    <definedName name="USATable">#REF!</definedName>
    <definedName name="USDEOMSPOT">#REF!</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YearNo">#REF!</definedName>
    <definedName name="y">#REF!</definedName>
    <definedName name="Y_N">#REF!</definedName>
    <definedName name="YEAR">#REF!</definedName>
    <definedName name="Yearending" localSheetId="22">#REF!</definedName>
    <definedName name="Yearending" localSheetId="23">#REF!</definedName>
    <definedName name="Yearending" localSheetId="15">#REF!</definedName>
    <definedName name="Yearending" localSheetId="18">#REF!</definedName>
    <definedName name="Yearending">Cover!$C$23</definedName>
    <definedName name="YearEndMonth">#REF!</definedName>
    <definedName name="years">#REF!</definedName>
    <definedName name="Yearstart" localSheetId="22">#REF!</definedName>
    <definedName name="Yearstart" localSheetId="23">#REF!</definedName>
    <definedName name="Yearstart" localSheetId="15">#REF!</definedName>
    <definedName name="Yearstart" localSheetId="18">#REF!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68" l="1"/>
  <c r="O17" i="34"/>
  <c r="L17" i="34"/>
  <c r="F16" i="34"/>
  <c r="F15" i="34"/>
  <c r="F14" i="34"/>
  <c r="F13" i="34"/>
  <c r="F12" i="34"/>
  <c r="F11" i="34"/>
  <c r="F10" i="34"/>
  <c r="F9" i="34"/>
  <c r="I19" i="56"/>
  <c r="I15" i="56"/>
  <c r="I15" i="5"/>
  <c r="C33" i="55"/>
  <c r="C27" i="55"/>
  <c r="C21" i="55"/>
  <c r="C16" i="55"/>
  <c r="C15" i="55"/>
  <c r="C14" i="55"/>
  <c r="C13" i="55"/>
  <c r="C12" i="55"/>
  <c r="C11" i="55"/>
  <c r="C10" i="55"/>
  <c r="C9" i="55"/>
  <c r="B4" i="96"/>
  <c r="B5" i="96" s="1"/>
  <c r="B6" i="96" s="1"/>
  <c r="B7" i="96" s="1"/>
  <c r="B8" i="96" s="1"/>
  <c r="B9" i="96" s="1"/>
  <c r="B10" i="96" s="1"/>
  <c r="B4" i="95"/>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c r="E15" i="34"/>
  <c r="E14" i="34"/>
  <c r="E13" i="34"/>
  <c r="E12" i="34"/>
  <c r="E11" i="34"/>
  <c r="E10" i="34"/>
  <c r="E9" i="34"/>
  <c r="D70" i="6"/>
  <c r="D56" i="6"/>
  <c r="D35" i="6"/>
  <c r="D27" i="6"/>
  <c r="D21" i="6"/>
  <c r="D12" i="6"/>
  <c r="D22" i="6"/>
  <c r="D34" i="6"/>
  <c r="D18" i="6"/>
  <c r="D49" i="6"/>
  <c r="D63" i="6"/>
  <c r="D57" i="6"/>
  <c r="D50" i="6"/>
  <c r="D36" i="6"/>
  <c r="D61" i="6"/>
  <c r="D54" i="6"/>
  <c r="D26" i="6"/>
  <c r="D68" i="6"/>
  <c r="D47" i="6"/>
  <c r="D33" i="6"/>
  <c r="D19" i="6"/>
  <c r="D55" i="6"/>
  <c r="D69" i="6"/>
  <c r="D48" i="6"/>
  <c r="D20" i="6"/>
  <c r="C3" i="64"/>
  <c r="C3" i="60"/>
  <c r="C3" i="54"/>
  <c r="C3" i="66"/>
  <c r="C3" i="47"/>
  <c r="C3" i="59"/>
  <c r="C3" i="34"/>
  <c r="C3" i="63"/>
  <c r="C3" i="55"/>
  <c r="C3" i="6"/>
  <c r="C3" i="16"/>
  <c r="C3" i="45"/>
  <c r="C3" i="57"/>
  <c r="C3" i="56"/>
  <c r="C3" i="5"/>
  <c r="C3" i="52"/>
  <c r="C3" i="44"/>
  <c r="C100" i="68"/>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F57" i="68" s="1"/>
  <c r="D41" i="68"/>
  <c r="D35" i="68"/>
  <c r="D33" i="68"/>
  <c r="D93" i="6"/>
  <c r="D91" i="6"/>
  <c r="D86" i="6"/>
  <c r="D89" i="6" s="1"/>
  <c r="D85" i="6"/>
  <c r="D78" i="6"/>
  <c r="D71" i="6"/>
  <c r="D43" i="6"/>
  <c r="D77" i="6"/>
  <c r="D42" i="6"/>
  <c r="D76" i="6"/>
  <c r="D41" i="6"/>
  <c r="D75" i="6"/>
  <c r="D40" i="6"/>
  <c r="D74" i="6"/>
  <c r="D39" i="6"/>
  <c r="D11" i="6"/>
  <c r="B2" i="64"/>
  <c r="B2" i="60"/>
  <c r="B2" i="54"/>
  <c r="B2" i="66"/>
  <c r="B2" i="47"/>
  <c r="B2" i="59"/>
  <c r="B2" i="34"/>
  <c r="B2" i="63"/>
  <c r="B2" i="55"/>
  <c r="B2" i="6"/>
  <c r="B2" i="16"/>
  <c r="B2" i="45"/>
  <c r="B2" i="57"/>
  <c r="B2" i="56"/>
  <c r="B2" i="5"/>
  <c r="B2" i="52"/>
  <c r="B2" i="44"/>
  <c r="B2" i="68"/>
  <c r="F17" i="16"/>
  <c r="E21" i="56"/>
  <c r="E11" i="5" s="1"/>
  <c r="K60" i="34"/>
  <c r="I23" i="5"/>
  <c r="E79" i="6"/>
  <c r="D28" i="68" s="1"/>
  <c r="E89" i="6"/>
  <c r="D31" i="68" s="1"/>
  <c r="E96" i="6"/>
  <c r="D32" i="68" s="1"/>
  <c r="D19" i="54"/>
  <c r="H16" i="54"/>
  <c r="E97" i="68"/>
  <c r="K16" i="54"/>
  <c r="H97" i="68"/>
  <c r="H18" i="54"/>
  <c r="E99" i="68" s="1"/>
  <c r="K18" i="54"/>
  <c r="H99" i="68" s="1"/>
  <c r="F20" i="54"/>
  <c r="G20" i="54"/>
  <c r="I20" i="54"/>
  <c r="J20" i="54"/>
  <c r="F8" i="47"/>
  <c r="Y31" i="47"/>
  <c r="Z31" i="47"/>
  <c r="AA31" i="47"/>
  <c r="AB31" i="47"/>
  <c r="AC31" i="47"/>
  <c r="AD31" i="47"/>
  <c r="AE31" i="47"/>
  <c r="AF31" i="47"/>
  <c r="AG31" i="47"/>
  <c r="AH31" i="47"/>
  <c r="AI31" i="47"/>
  <c r="AJ31" i="47"/>
  <c r="AK31" i="47"/>
  <c r="AL31" i="47"/>
  <c r="AM31" i="47"/>
  <c r="AN31" i="47"/>
  <c r="AN32" i="47" s="1"/>
  <c r="AO31" i="47"/>
  <c r="AP31" i="47"/>
  <c r="AQ31" i="47"/>
  <c r="AR31" i="47"/>
  <c r="AS31" i="47"/>
  <c r="AT31" i="47"/>
  <c r="AU31" i="47"/>
  <c r="AV31" i="47"/>
  <c r="AW31" i="47"/>
  <c r="AX31" i="47"/>
  <c r="AY31" i="47"/>
  <c r="AZ31" i="47"/>
  <c r="AZ32" i="47" s="1"/>
  <c r="BA31" i="47"/>
  <c r="BB31" i="47"/>
  <c r="BC31" i="47"/>
  <c r="BD31" i="47"/>
  <c r="BE31" i="47"/>
  <c r="BF31" i="47"/>
  <c r="BG31" i="47"/>
  <c r="BH31" i="47"/>
  <c r="G53" i="34"/>
  <c r="E14" i="57"/>
  <c r="E13" i="57"/>
  <c r="E12" i="57"/>
  <c r="E15" i="57" s="1"/>
  <c r="E11" i="57"/>
  <c r="E10" i="57"/>
  <c r="I17" i="56"/>
  <c r="I16" i="56"/>
  <c r="I14" i="5"/>
  <c r="I13" i="5"/>
  <c r="I12" i="5"/>
  <c r="BH23" i="47"/>
  <c r="BG23" i="47"/>
  <c r="BF23" i="47"/>
  <c r="BE23" i="47"/>
  <c r="BD23" i="47"/>
  <c r="BD24" i="47" s="1"/>
  <c r="BC23" i="47"/>
  <c r="BB23" i="47"/>
  <c r="BA23" i="47"/>
  <c r="AZ23" i="47"/>
  <c r="AY23" i="47"/>
  <c r="AX23" i="47"/>
  <c r="AW23" i="47"/>
  <c r="AV23" i="47"/>
  <c r="AU23" i="47"/>
  <c r="AT23" i="47"/>
  <c r="AS23" i="47"/>
  <c r="AR23" i="47"/>
  <c r="AR32" i="47" s="1"/>
  <c r="AQ23" i="47"/>
  <c r="AP23" i="47"/>
  <c r="AO23" i="47"/>
  <c r="AN23" i="47"/>
  <c r="AM23" i="47"/>
  <c r="AL23" i="47"/>
  <c r="AK23" i="47"/>
  <c r="AJ23" i="47"/>
  <c r="AI23" i="47"/>
  <c r="AH23" i="47"/>
  <c r="AG23" i="47"/>
  <c r="AF23" i="47"/>
  <c r="AF32" i="47" s="1"/>
  <c r="AE23" i="47"/>
  <c r="AD23" i="47"/>
  <c r="AC23" i="47"/>
  <c r="AB23" i="47"/>
  <c r="AA23" i="47"/>
  <c r="Z23" i="47"/>
  <c r="Y23" i="47"/>
  <c r="BH16" i="47"/>
  <c r="BH24" i="47" s="1"/>
  <c r="BG16" i="47"/>
  <c r="BG32" i="47" s="1"/>
  <c r="BF16" i="47"/>
  <c r="BF24" i="47" s="1"/>
  <c r="BE16" i="47"/>
  <c r="BE32" i="47" s="1"/>
  <c r="BD16" i="47"/>
  <c r="BC16" i="47"/>
  <c r="BB16" i="47"/>
  <c r="BA16" i="47"/>
  <c r="AZ16" i="47"/>
  <c r="AZ24" i="47" s="1"/>
  <c r="AY16" i="47"/>
  <c r="AX16" i="47"/>
  <c r="AW16" i="47"/>
  <c r="AV16" i="47"/>
  <c r="AU16" i="47"/>
  <c r="AT16" i="47"/>
  <c r="AS16" i="47"/>
  <c r="AS32" i="47" s="1"/>
  <c r="AR16" i="47"/>
  <c r="AQ16" i="47"/>
  <c r="AP16" i="47"/>
  <c r="AO16" i="47"/>
  <c r="AN16" i="47"/>
  <c r="AM16" i="47"/>
  <c r="AM24" i="47" s="1"/>
  <c r="AL16" i="47"/>
  <c r="AK16" i="47"/>
  <c r="AJ16" i="47"/>
  <c r="AI16" i="47"/>
  <c r="AH16" i="47"/>
  <c r="AG16" i="47"/>
  <c r="AG32" i="47" s="1"/>
  <c r="AF16" i="47"/>
  <c r="AE16" i="47"/>
  <c r="AD16" i="47"/>
  <c r="AC16" i="47"/>
  <c r="AB16" i="47"/>
  <c r="AB32" i="47" s="1"/>
  <c r="AA16" i="47"/>
  <c r="Z16" i="47"/>
  <c r="Y16" i="47"/>
  <c r="E29" i="47"/>
  <c r="C49" i="68" s="1"/>
  <c r="E22" i="47"/>
  <c r="E15" i="47"/>
  <c r="O42" i="34"/>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s="1"/>
  <c r="BJ13" i="54"/>
  <c r="H86" i="68"/>
  <c r="BJ14" i="54"/>
  <c r="H95" i="68" s="1"/>
  <c r="BG13" i="54"/>
  <c r="E86" i="68"/>
  <c r="BG14" i="54"/>
  <c r="E95" i="68"/>
  <c r="BG12" i="54"/>
  <c r="E77" i="68"/>
  <c r="BD13" i="54"/>
  <c r="H85" i="68" s="1"/>
  <c r="BD14" i="54"/>
  <c r="H94" i="68"/>
  <c r="BD12" i="54"/>
  <c r="H76" i="68" s="1"/>
  <c r="BA13" i="54"/>
  <c r="E85" i="68"/>
  <c r="BA14" i="54"/>
  <c r="E94" i="68"/>
  <c r="BA12" i="54"/>
  <c r="E76" i="68"/>
  <c r="AX13" i="54"/>
  <c r="H84" i="68" s="1"/>
  <c r="AX14" i="54"/>
  <c r="H93" i="68"/>
  <c r="AX12" i="54"/>
  <c r="H75" i="68" s="1"/>
  <c r="AU13" i="54"/>
  <c r="E84" i="68"/>
  <c r="AU14" i="54"/>
  <c r="E93" i="68"/>
  <c r="AU12" i="54"/>
  <c r="E75" i="68"/>
  <c r="AR13" i="54"/>
  <c r="H83" i="68" s="1"/>
  <c r="AR14" i="54"/>
  <c r="H92" i="68"/>
  <c r="AR12" i="54"/>
  <c r="H74" i="68" s="1"/>
  <c r="AO13" i="54"/>
  <c r="E83" i="68"/>
  <c r="AO14" i="54"/>
  <c r="E92" i="68"/>
  <c r="AO12" i="54"/>
  <c r="E74" i="68"/>
  <c r="AK13" i="54"/>
  <c r="H82" i="68" s="1"/>
  <c r="AK14" i="54"/>
  <c r="H91" i="68"/>
  <c r="AK12" i="54"/>
  <c r="H73" i="68" s="1"/>
  <c r="AH13" i="54"/>
  <c r="E82" i="68"/>
  <c r="AH14" i="54"/>
  <c r="E91" i="68"/>
  <c r="AH12" i="54"/>
  <c r="E73" i="68"/>
  <c r="AE13" i="54"/>
  <c r="H81" i="68" s="1"/>
  <c r="AE14" i="54"/>
  <c r="H90" i="68"/>
  <c r="AE12" i="54"/>
  <c r="H72" i="68" s="1"/>
  <c r="AB13" i="54"/>
  <c r="E81" i="68"/>
  <c r="AB14" i="54"/>
  <c r="E90" i="68"/>
  <c r="AB12" i="54"/>
  <c r="E72" i="68"/>
  <c r="Y13" i="54"/>
  <c r="H80" i="68" s="1"/>
  <c r="Y14" i="54"/>
  <c r="H89" i="68"/>
  <c r="Y12" i="54"/>
  <c r="H71" i="68" s="1"/>
  <c r="V13" i="54"/>
  <c r="E80" i="68"/>
  <c r="V14" i="54"/>
  <c r="E89" i="68"/>
  <c r="V12" i="54"/>
  <c r="E71" i="68"/>
  <c r="R13" i="54"/>
  <c r="H79" i="68" s="1"/>
  <c r="R14" i="54"/>
  <c r="H88" i="68"/>
  <c r="R12" i="54"/>
  <c r="H70" i="68" s="1"/>
  <c r="O13" i="54"/>
  <c r="E79" i="68"/>
  <c r="O14" i="54"/>
  <c r="E88" i="68"/>
  <c r="O12" i="54"/>
  <c r="E70" i="68"/>
  <c r="L18" i="34"/>
  <c r="O18" i="34" s="1"/>
  <c r="L19" i="34"/>
  <c r="O19" i="34"/>
  <c r="L20" i="34"/>
  <c r="O20" i="34" s="1"/>
  <c r="L21" i="34"/>
  <c r="O21" i="34"/>
  <c r="L22" i="34"/>
  <c r="O22" i="34"/>
  <c r="L23" i="34"/>
  <c r="O23" i="34"/>
  <c r="L24" i="34"/>
  <c r="O24" i="34" s="1"/>
  <c r="L25" i="34"/>
  <c r="O25" i="34"/>
  <c r="L26" i="34"/>
  <c r="O26" i="34" s="1"/>
  <c r="L27" i="34"/>
  <c r="O27" i="34"/>
  <c r="L28" i="34"/>
  <c r="O28" i="34"/>
  <c r="L29" i="34"/>
  <c r="O29" i="34"/>
  <c r="L30" i="34"/>
  <c r="O30" i="34" s="1"/>
  <c r="L31" i="34"/>
  <c r="O31" i="34"/>
  <c r="L32" i="34"/>
  <c r="O32" i="34" s="1"/>
  <c r="L33" i="34"/>
  <c r="O33" i="34"/>
  <c r="L34" i="34"/>
  <c r="O34" i="34"/>
  <c r="L35" i="34"/>
  <c r="O35" i="34"/>
  <c r="L36" i="34"/>
  <c r="O36" i="34" s="1"/>
  <c r="L37" i="34"/>
  <c r="O37" i="34"/>
  <c r="L38" i="34"/>
  <c r="O38" i="34" s="1"/>
  <c r="L39" i="34"/>
  <c r="O39" i="34"/>
  <c r="L40" i="34"/>
  <c r="O40" i="34"/>
  <c r="L41" i="34"/>
  <c r="O41" i="34"/>
  <c r="L42" i="34"/>
  <c r="L43" i="34"/>
  <c r="O43" i="34"/>
  <c r="L44" i="34"/>
  <c r="O44" i="34"/>
  <c r="L45" i="34"/>
  <c r="O45" i="34" s="1"/>
  <c r="K62" i="34"/>
  <c r="K63" i="34"/>
  <c r="N63" i="34" s="1"/>
  <c r="K64" i="34"/>
  <c r="K65" i="34"/>
  <c r="K66" i="34"/>
  <c r="N66" i="34" s="1"/>
  <c r="K69" i="34"/>
  <c r="N69" i="34" s="1"/>
  <c r="K71" i="34"/>
  <c r="N71" i="34"/>
  <c r="K72" i="34"/>
  <c r="N72" i="34" s="1"/>
  <c r="K73" i="34"/>
  <c r="N73" i="34"/>
  <c r="K74" i="34"/>
  <c r="N74" i="34"/>
  <c r="K75" i="34"/>
  <c r="N75" i="34"/>
  <c r="K76" i="34"/>
  <c r="N76" i="34" s="1"/>
  <c r="L46" i="34"/>
  <c r="O46" i="34"/>
  <c r="L47" i="34"/>
  <c r="O47" i="34" s="1"/>
  <c r="L48" i="34"/>
  <c r="O48" i="34"/>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I20" i="56"/>
  <c r="I14" i="56"/>
  <c r="I12" i="56"/>
  <c r="L12" i="54"/>
  <c r="L20" i="54" s="1"/>
  <c r="D18" i="54"/>
  <c r="AL14" i="54"/>
  <c r="S14" i="54"/>
  <c r="L14" i="54"/>
  <c r="D14" i="54" s="1"/>
  <c r="AL13" i="54"/>
  <c r="S13" i="54"/>
  <c r="S20" i="54" s="1"/>
  <c r="L13" i="54"/>
  <c r="D13" i="54" s="1"/>
  <c r="AL12" i="54"/>
  <c r="S12" i="54"/>
  <c r="I32" i="5"/>
  <c r="I27" i="5"/>
  <c r="I24" i="5"/>
  <c r="H19" i="5"/>
  <c r="I18" i="5"/>
  <c r="I19" i="5" s="1"/>
  <c r="H10" i="16"/>
  <c r="H36" i="16" s="1"/>
  <c r="D33" i="5"/>
  <c r="I10" i="16"/>
  <c r="E33" i="5" s="1"/>
  <c r="H11" i="16"/>
  <c r="D34" i="5"/>
  <c r="I11" i="16"/>
  <c r="E34" i="5" s="1"/>
  <c r="H13" i="16"/>
  <c r="D36" i="5"/>
  <c r="I13" i="16"/>
  <c r="E36" i="5"/>
  <c r="H14" i="16"/>
  <c r="D37" i="5"/>
  <c r="F37" i="5" s="1"/>
  <c r="I14" i="16"/>
  <c r="E37" i="5" s="1"/>
  <c r="H15" i="16"/>
  <c r="D38" i="5"/>
  <c r="I15" i="16"/>
  <c r="E38" i="5" s="1"/>
  <c r="H16" i="16"/>
  <c r="D39" i="5"/>
  <c r="I16" i="16"/>
  <c r="E39" i="5"/>
  <c r="H21" i="16"/>
  <c r="I21" i="16"/>
  <c r="I17" i="16" s="1"/>
  <c r="E40" i="5" s="1"/>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H9" i="16"/>
  <c r="D32" i="5"/>
  <c r="H10" i="45"/>
  <c r="H11" i="45"/>
  <c r="H12" i="45"/>
  <c r="H13" i="45"/>
  <c r="H14" i="45"/>
  <c r="H15" i="45"/>
  <c r="H16" i="45"/>
  <c r="H17" i="45"/>
  <c r="H18" i="45"/>
  <c r="H19" i="45"/>
  <c r="H20" i="45"/>
  <c r="H36" i="45" s="1"/>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G36" i="45" s="1"/>
  <c r="D18" i="5" s="1"/>
  <c r="I78" i="34"/>
  <c r="K77" i="34"/>
  <c r="N77" i="34" s="1"/>
  <c r="K61" i="34"/>
  <c r="N61" i="34" s="1"/>
  <c r="L78" i="34"/>
  <c r="L49" i="34"/>
  <c r="O49" i="34"/>
  <c r="L50" i="34"/>
  <c r="O50" i="34"/>
  <c r="L51" i="34"/>
  <c r="O51" i="34" s="1"/>
  <c r="L52" i="34"/>
  <c r="O52" i="34"/>
  <c r="E30" i="5"/>
  <c r="D12" i="68" s="1"/>
  <c r="G19" i="5"/>
  <c r="AL20" i="54"/>
  <c r="AE24" i="47"/>
  <c r="AK24" i="47"/>
  <c r="N60" i="34"/>
  <c r="AU32" i="47"/>
  <c r="BA24" i="47"/>
  <c r="AA24" i="47"/>
  <c r="AX32" i="47"/>
  <c r="BG24" i="47"/>
  <c r="AA32" i="47"/>
  <c r="AD32" i="47"/>
  <c r="AL32" i="47"/>
  <c r="AT24" i="47"/>
  <c r="BF32" i="47"/>
  <c r="AD24" i="47"/>
  <c r="AX24" i="47"/>
  <c r="AH24" i="47"/>
  <c r="AL24" i="47"/>
  <c r="AC32" i="47"/>
  <c r="BC32" i="47"/>
  <c r="BH32" i="47"/>
  <c r="AP24" i="47"/>
  <c r="AK32" i="47"/>
  <c r="AJ32" i="47"/>
  <c r="AW24" i="47"/>
  <c r="BA32" i="47"/>
  <c r="AW32" i="47"/>
  <c r="AU24" i="47"/>
  <c r="BB24" i="47"/>
  <c r="AN24" i="47"/>
  <c r="AV24" i="47"/>
  <c r="BC24" i="47"/>
  <c r="AO24" i="47"/>
  <c r="N65" i="34"/>
  <c r="N64" i="34"/>
  <c r="N62" i="34"/>
  <c r="AO32" i="47"/>
  <c r="AB24" i="47"/>
  <c r="AI32" i="47"/>
  <c r="AQ32" i="47"/>
  <c r="AY24" i="47"/>
  <c r="AV32" i="47"/>
  <c r="AJ24" i="47"/>
  <c r="AR24" i="47"/>
  <c r="AC24" i="47"/>
  <c r="BB32" i="47"/>
  <c r="AT32" i="47"/>
  <c r="AE32" i="47"/>
  <c r="AI24" i="47"/>
  <c r="AP32" i="47"/>
  <c r="AH32" i="47"/>
  <c r="AM32" i="47"/>
  <c r="AY32" i="47"/>
  <c r="AQ24" i="47"/>
  <c r="K67" i="34"/>
  <c r="N67" i="34"/>
  <c r="D87" i="6"/>
  <c r="H12" i="16"/>
  <c r="I12" i="16"/>
  <c r="E35" i="5"/>
  <c r="D35" i="5"/>
  <c r="F35" i="5" s="1"/>
  <c r="C116" i="68" s="1"/>
  <c r="C15" i="57"/>
  <c r="D12" i="5" s="1"/>
  <c r="F12" i="5" s="1"/>
  <c r="E9" i="57"/>
  <c r="I18" i="16"/>
  <c r="H18" i="16"/>
  <c r="E17" i="16"/>
  <c r="E36" i="16"/>
  <c r="D95" i="6"/>
  <c r="I19" i="16"/>
  <c r="H19" i="16"/>
  <c r="D94" i="6"/>
  <c r="M78" i="34"/>
  <c r="G10" i="59"/>
  <c r="K70" i="34"/>
  <c r="N70" i="34"/>
  <c r="H78" i="34"/>
  <c r="D92" i="6"/>
  <c r="I20" i="16"/>
  <c r="H20" i="16"/>
  <c r="D88" i="6"/>
  <c r="J78" i="34"/>
  <c r="H17" i="16"/>
  <c r="D40" i="5" s="1"/>
  <c r="D41" i="5" s="1"/>
  <c r="D96" i="6"/>
  <c r="C32" i="68" s="1"/>
  <c r="D84" i="6"/>
  <c r="G78" i="34"/>
  <c r="K68" i="34"/>
  <c r="N68" i="34" s="1"/>
  <c r="D14" i="6" l="1"/>
  <c r="D19" i="5"/>
  <c r="C10" i="68" s="1"/>
  <c r="E18" i="5"/>
  <c r="E19" i="5" s="1"/>
  <c r="D10" i="68" s="1"/>
  <c r="N78" i="34"/>
  <c r="I36" i="16"/>
  <c r="C31" i="68"/>
  <c r="AS24" i="47"/>
  <c r="K78" i="34"/>
  <c r="AG24" i="47"/>
  <c r="D46" i="6"/>
  <c r="D51" i="6" s="1"/>
  <c r="BE24" i="47"/>
  <c r="E32" i="5"/>
  <c r="E41" i="5" s="1"/>
  <c r="D12" i="54"/>
  <c r="D20" i="54" s="1"/>
  <c r="D10" i="6"/>
  <c r="BD32" i="47"/>
  <c r="L12" i="34"/>
  <c r="O12" i="34" s="1"/>
  <c r="D60" i="6"/>
  <c r="F34" i="5"/>
  <c r="D116" i="68"/>
  <c r="AF24" i="47"/>
  <c r="F38" i="5"/>
  <c r="D62" i="6"/>
  <c r="K53" i="34"/>
  <c r="F33" i="5"/>
  <c r="F32" i="5"/>
  <c r="F39" i="5"/>
  <c r="F36" i="5"/>
  <c r="D29" i="6"/>
  <c r="Y32" i="47"/>
  <c r="Z32" i="47"/>
  <c r="Z24" i="47"/>
  <c r="L15" i="34"/>
  <c r="L9" i="34"/>
  <c r="L13" i="34"/>
  <c r="O13" i="34" s="1"/>
  <c r="D67" i="6"/>
  <c r="D72" i="6" s="1"/>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Y24" i="47"/>
  <c r="C33" i="68"/>
  <c r="S23" i="47"/>
  <c r="O23" i="47"/>
  <c r="T16" i="47"/>
  <c r="V23" i="47"/>
  <c r="F23" i="47"/>
  <c r="P23" i="47"/>
  <c r="U31" i="47"/>
  <c r="D13" i="6"/>
  <c r="L14" i="34"/>
  <c r="O14" i="34" s="1"/>
  <c r="O15" i="34"/>
  <c r="L10" i="34"/>
  <c r="O10" i="34" s="1"/>
  <c r="N53" i="34"/>
  <c r="D115" i="68" s="1"/>
  <c r="D28" i="6"/>
  <c r="D32" i="6"/>
  <c r="D37" i="6" s="1"/>
  <c r="D64" i="6"/>
  <c r="D65" i="6" s="1"/>
  <c r="O9" i="34"/>
  <c r="D15" i="6"/>
  <c r="D53" i="6"/>
  <c r="D58" i="6" s="1"/>
  <c r="C35" i="68"/>
  <c r="D44" i="6"/>
  <c r="I53" i="34"/>
  <c r="D23" i="6"/>
  <c r="D79" i="6"/>
  <c r="N23" i="47"/>
  <c r="H23" i="47"/>
  <c r="Q31" i="47"/>
  <c r="G16" i="47"/>
  <c r="R16" i="47"/>
  <c r="L31" i="47"/>
  <c r="P31" i="47"/>
  <c r="J23" i="47"/>
  <c r="E12" i="47"/>
  <c r="V16" i="47"/>
  <c r="T23" i="47"/>
  <c r="Q23" i="47"/>
  <c r="R23" i="47"/>
  <c r="S16" i="47"/>
  <c r="E26" i="47"/>
  <c r="M31" i="47"/>
  <c r="E57" i="68"/>
  <c r="I18" i="56"/>
  <c r="E65" i="6"/>
  <c r="D26" i="68" s="1"/>
  <c r="E23" i="6"/>
  <c r="D20" i="68" s="1"/>
  <c r="E37" i="6"/>
  <c r="D22" i="68" s="1"/>
  <c r="I39" i="5"/>
  <c r="I22" i="5"/>
  <c r="H30" i="5"/>
  <c r="I11" i="56"/>
  <c r="E30" i="6"/>
  <c r="D21" i="68" s="1"/>
  <c r="E51" i="6"/>
  <c r="D24" i="68" s="1"/>
  <c r="I26" i="5"/>
  <c r="I34" i="5"/>
  <c r="J31" i="47"/>
  <c r="R31" i="47"/>
  <c r="E28" i="47"/>
  <c r="G23" i="47"/>
  <c r="N31" i="47"/>
  <c r="G31" i="47"/>
  <c r="E27" i="47"/>
  <c r="F31" i="47"/>
  <c r="O16" i="47"/>
  <c r="M16" i="47"/>
  <c r="E13" i="47"/>
  <c r="W23" i="47"/>
  <c r="E19" i="47"/>
  <c r="F16" i="47"/>
  <c r="S31" i="47"/>
  <c r="O31" i="47"/>
  <c r="E20" i="47"/>
  <c r="L23" i="47"/>
  <c r="E11" i="47"/>
  <c r="C39" i="47" s="1"/>
  <c r="J16" i="47"/>
  <c r="E14" i="47"/>
  <c r="E18" i="47"/>
  <c r="V31" i="47"/>
  <c r="I23" i="47"/>
  <c r="K23" i="47"/>
  <c r="U23" i="47"/>
  <c r="H31" i="47"/>
  <c r="K31" i="47"/>
  <c r="W16" i="47"/>
  <c r="I31" i="47"/>
  <c r="M23" i="47"/>
  <c r="E21" i="47"/>
  <c r="X23" i="47"/>
  <c r="Q16" i="47"/>
  <c r="L16" i="47"/>
  <c r="P16" i="47"/>
  <c r="U16" i="47"/>
  <c r="I16" i="47"/>
  <c r="K16" i="47"/>
  <c r="X16" i="47"/>
  <c r="X31" i="47"/>
  <c r="E30" i="47"/>
  <c r="H16" i="47"/>
  <c r="E10" i="47"/>
  <c r="N16" i="47"/>
  <c r="W31" i="47"/>
  <c r="T31" i="47"/>
  <c r="H21" i="56"/>
  <c r="H11" i="5" s="1"/>
  <c r="H16" i="5" s="1"/>
  <c r="H20" i="5" s="1"/>
  <c r="G21" i="56"/>
  <c r="G11" i="5" s="1"/>
  <c r="G16" i="5" s="1"/>
  <c r="G20" i="5" s="1"/>
  <c r="M53" i="34"/>
  <c r="E13" i="6"/>
  <c r="E16" i="6" s="1"/>
  <c r="I25" i="5"/>
  <c r="I29" i="5"/>
  <c r="E44" i="6"/>
  <c r="D23" i="68" s="1"/>
  <c r="E58" i="6"/>
  <c r="D25" i="68" s="1"/>
  <c r="E72" i="6"/>
  <c r="D27" i="68" s="1"/>
  <c r="E16" i="5"/>
  <c r="E20" i="5" s="1"/>
  <c r="C13" i="68"/>
  <c r="F40" i="5"/>
  <c r="F41" i="5" s="1"/>
  <c r="D9" i="68"/>
  <c r="I37" i="5"/>
  <c r="I36" i="5"/>
  <c r="I35" i="5"/>
  <c r="I33" i="5"/>
  <c r="I38" i="5"/>
  <c r="G30" i="5"/>
  <c r="I13" i="56"/>
  <c r="C24" i="68" l="1"/>
  <c r="C20" i="68"/>
  <c r="L16" i="34"/>
  <c r="O16" i="34" s="1"/>
  <c r="D16" i="6"/>
  <c r="J53" i="34"/>
  <c r="C27" i="68"/>
  <c r="E42" i="5"/>
  <c r="D14" i="68" s="1"/>
  <c r="D13" i="68"/>
  <c r="H53" i="34"/>
  <c r="P32" i="47"/>
  <c r="F18" i="5"/>
  <c r="F19" i="5" s="1"/>
  <c r="G61" i="68"/>
  <c r="G62" i="68"/>
  <c r="F59" i="68"/>
  <c r="F58" i="68"/>
  <c r="F61" i="68"/>
  <c r="G58" i="68"/>
  <c r="E62" i="68"/>
  <c r="F60" i="68"/>
  <c r="G60" i="68"/>
  <c r="F62" i="68"/>
  <c r="G59" i="68"/>
  <c r="O32" i="47"/>
  <c r="J32" i="47"/>
  <c r="N32" i="47"/>
  <c r="M32" i="47"/>
  <c r="T32" i="47"/>
  <c r="H32" i="47"/>
  <c r="S32" i="47"/>
  <c r="K32" i="47"/>
  <c r="U32" i="47"/>
  <c r="X32" i="47"/>
  <c r="I32" i="47"/>
  <c r="L32" i="47"/>
  <c r="W32" i="47"/>
  <c r="Q32" i="47"/>
  <c r="R32" i="47"/>
  <c r="V32" i="47"/>
  <c r="T24" i="47"/>
  <c r="D25" i="6"/>
  <c r="D30" i="6" s="1"/>
  <c r="L11" i="34"/>
  <c r="R24" i="47"/>
  <c r="I24" i="47"/>
  <c r="E59" i="68"/>
  <c r="V24" i="47"/>
  <c r="F32" i="47"/>
  <c r="G24" i="47"/>
  <c r="C48" i="68"/>
  <c r="O24" i="47"/>
  <c r="C46" i="68"/>
  <c r="D46" i="68"/>
  <c r="D49" i="68"/>
  <c r="C47" i="68"/>
  <c r="F63" i="68"/>
  <c r="C50" i="68"/>
  <c r="D48" i="68"/>
  <c r="D50" i="68"/>
  <c r="D47" i="68"/>
  <c r="X24" i="47"/>
  <c r="J24" i="47"/>
  <c r="F24" i="47"/>
  <c r="G33" i="47" s="1"/>
  <c r="Q24" i="47"/>
  <c r="F15" i="56"/>
  <c r="E60" i="68"/>
  <c r="E63" i="68"/>
  <c r="S24" i="47"/>
  <c r="D52" i="68"/>
  <c r="C28" i="68"/>
  <c r="C22" i="68"/>
  <c r="C25" i="68"/>
  <c r="C26" i="68"/>
  <c r="C23" i="68"/>
  <c r="I21" i="56"/>
  <c r="K24" i="47"/>
  <c r="G32" i="47"/>
  <c r="E16" i="47"/>
  <c r="W24" i="47"/>
  <c r="L24" i="47"/>
  <c r="U24" i="47"/>
  <c r="E23" i="47"/>
  <c r="E61" i="68"/>
  <c r="E58" i="68"/>
  <c r="D57" i="68"/>
  <c r="D63" i="68" s="1"/>
  <c r="E31" i="47"/>
  <c r="P24" i="47"/>
  <c r="M24" i="47"/>
  <c r="N24" i="47"/>
  <c r="H24" i="47"/>
  <c r="D51" i="68"/>
  <c r="G63" i="68"/>
  <c r="I30" i="5"/>
  <c r="I11" i="5"/>
  <c r="I16" i="5" s="1"/>
  <c r="I20" i="5" s="1"/>
  <c r="E13" i="68"/>
  <c r="E43" i="5"/>
  <c r="D15" i="68" s="1"/>
  <c r="D11" i="68"/>
  <c r="E81" i="6"/>
  <c r="D19" i="68"/>
  <c r="D34" i="68"/>
  <c r="E100" i="6"/>
  <c r="D36" i="68" s="1"/>
  <c r="I40" i="5"/>
  <c r="I41" i="5" s="1"/>
  <c r="F19" i="56" l="1"/>
  <c r="C19" i="68"/>
  <c r="F16" i="56"/>
  <c r="F13" i="56"/>
  <c r="H33" i="47"/>
  <c r="E10" i="68"/>
  <c r="I33" i="47"/>
  <c r="J33" i="47" s="1"/>
  <c r="K33" i="47" s="1"/>
  <c r="L33" i="47" s="1"/>
  <c r="M33" i="47" s="1"/>
  <c r="N33" i="47" s="1"/>
  <c r="O33" i="47" s="1"/>
  <c r="P33" i="47" s="1"/>
  <c r="Q33" i="47" s="1"/>
  <c r="R33" i="47" s="1"/>
  <c r="S33" i="47" s="1"/>
  <c r="T33" i="47" s="1"/>
  <c r="U33" i="47" s="1"/>
  <c r="V33" i="47" s="1"/>
  <c r="W33" i="47" s="1"/>
  <c r="X33" i="47" s="1"/>
  <c r="C21" i="68"/>
  <c r="L53" i="34"/>
  <c r="O11" i="34"/>
  <c r="C51" i="68"/>
  <c r="C43" i="68"/>
  <c r="C42" i="68"/>
  <c r="F12" i="56"/>
  <c r="F22" i="5"/>
  <c r="E24" i="47"/>
  <c r="C57" i="68"/>
  <c r="D61" i="68"/>
  <c r="D58" i="68"/>
  <c r="D62" i="68"/>
  <c r="D60" i="68"/>
  <c r="D59" i="68"/>
  <c r="E32" i="47"/>
  <c r="I42" i="5"/>
  <c r="I43" i="5" s="1"/>
  <c r="D30" i="68"/>
  <c r="E101" i="6"/>
  <c r="D37" i="68" s="1"/>
  <c r="F29" i="5" l="1"/>
  <c r="O53" i="34"/>
  <c r="F26" i="5"/>
  <c r="D106" i="68"/>
  <c r="D105" i="68"/>
  <c r="C44" i="68"/>
  <c r="C52" i="68"/>
  <c r="D104" i="68" s="1"/>
  <c r="F18" i="56"/>
  <c r="F25" i="5"/>
  <c r="F23" i="5"/>
  <c r="F20" i="56"/>
  <c r="F28" i="5"/>
  <c r="F17" i="56"/>
  <c r="F14" i="56"/>
  <c r="F14" i="5"/>
  <c r="C58" i="68"/>
  <c r="C61" i="68"/>
  <c r="C60" i="68"/>
  <c r="C59" i="68"/>
  <c r="C62" i="68"/>
  <c r="C63" i="68"/>
  <c r="Y33" i="47"/>
  <c r="D21" i="56" l="1"/>
  <c r="D11" i="5" s="1"/>
  <c r="Z33" i="47"/>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F11" i="56" l="1"/>
  <c r="F21" i="56" s="1"/>
  <c r="D53" i="68"/>
  <c r="C29" i="68"/>
  <c r="D81" i="6"/>
  <c r="F24" i="5"/>
  <c r="F11" i="5"/>
  <c r="C30" i="68" l="1"/>
  <c r="C115" i="68"/>
  <c r="F15" i="5" l="1"/>
  <c r="D16" i="5"/>
  <c r="C9" i="68" l="1"/>
  <c r="F16" i="5"/>
  <c r="D20" i="5"/>
  <c r="C34" i="68"/>
  <c r="D100" i="6"/>
  <c r="D101" i="6" s="1"/>
  <c r="E9" i="59"/>
  <c r="E9" i="68" l="1"/>
  <c r="F20" i="5"/>
  <c r="C108" i="68"/>
  <c r="C11" i="68"/>
  <c r="C109" i="68"/>
  <c r="C37" i="68"/>
  <c r="C104" i="68" s="1"/>
  <c r="C105" i="68"/>
  <c r="C36" i="68"/>
  <c r="G9" i="59"/>
  <c r="G36" i="59" s="1"/>
  <c r="E36" i="59"/>
  <c r="C106" i="68"/>
  <c r="C9" i="52"/>
  <c r="E11" i="68" l="1"/>
  <c r="F27" i="5" l="1"/>
  <c r="F30" i="5" s="1"/>
  <c r="D30" i="5"/>
  <c r="E12" i="68" l="1"/>
  <c r="F42" i="5"/>
  <c r="C12" i="68"/>
  <c r="D42" i="5"/>
  <c r="C110" i="68" l="1"/>
  <c r="F43" i="5"/>
  <c r="E14" i="68"/>
  <c r="D43" i="5"/>
  <c r="C111" i="68"/>
  <c r="C14" i="68"/>
  <c r="C15" i="68" l="1"/>
  <c r="E15" i="68"/>
  <c r="C8" i="52"/>
  <c r="C10" i="52" l="1"/>
  <c r="C38" i="68" l="1"/>
  <c r="D54" i="68" l="1"/>
</calcChain>
</file>

<file path=xl/sharedStrings.xml><?xml version="1.0" encoding="utf-8"?>
<sst xmlns="http://schemas.openxmlformats.org/spreadsheetml/2006/main" count="1327" uniqueCount="677">
  <si>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</si>
  <si>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</si>
  <si>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</si>
  <si>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</si>
  <si>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</si>
  <si>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</si>
  <si>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</si>
  <si>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</si>
  <si>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</si>
  <si>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</si>
  <si>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</si>
  <si>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</si>
  <si>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</si>
  <si>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</si>
  <si>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</si>
  <si>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</si>
  <si>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</si>
  <si>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</si>
  <si>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</si>
  <si>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</si>
  <si>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</si>
  <si>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</si>
  <si>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</si>
  <si>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</si>
  <si>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</si>
  <si>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</si>
  <si>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</si>
  <si>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</si>
  <si>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</si>
  <si>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</si>
  <si>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</si>
  <si>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</si>
  <si>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</si>
  <si>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</si>
  <si>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</si>
  <si>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</si>
  <si>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</si>
  <si>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</si>
  <si>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</si>
  <si>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</si>
  <si>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</si>
  <si>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</si>
  <si>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</si>
  <si>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</si>
  <si>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</si>
  <si>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</si>
  <si>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</si>
  <si>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</si>
  <si>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</si>
  <si>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</si>
  <si>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</si>
  <si>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</si>
  <si>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</si>
  <si>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</si>
  <si>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</si>
  <si>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</si>
  <si>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</si>
  <si>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</si>
  <si>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</si>
  <si>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</si>
  <si>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</si>
  <si>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</si>
  <si>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</si>
  <si>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</si>
  <si>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</si>
  <si>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</si>
  <si>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</si>
  <si>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</si>
  <si>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</si>
  <si>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</si>
  <si>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</si>
  <si>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</si>
  <si>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</si>
  <si>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</si>
  <si>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</si>
  <si>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</si>
  <si>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</si>
  <si>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</si>
  <si>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</si>
  <si>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</si>
  <si>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</si>
  <si>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</si>
  <si>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</si>
  <si>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</si>
  <si>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</si>
  <si>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</si>
  <si>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</si>
  <si>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</si>
  <si>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</si>
  <si>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</si>
  <si>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</si>
  <si>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</si>
  <si>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</si>
  <si>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</si>
  <si>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</si>
  <si>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</si>
  <si>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</si>
  <si>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</si>
  <si>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</si>
  <si>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</si>
  <si>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</si>
  <si>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</si>
  <si>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</si>
  <si>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</si>
  <si>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</si>
  <si>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</si>
  <si>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</si>
  <si>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</si>
  <si>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</si>
  <si>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</si>
  <si>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</si>
  <si>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</si>
  <si>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</si>
  <si>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</si>
  <si>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</si>
  <si>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</si>
  <si>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</si>
  <si>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</si>
  <si>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</si>
  <si>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</si>
  <si>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</si>
  <si>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</si>
  <si>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</si>
  <si>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</si>
  <si>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</si>
  <si>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</si>
  <si>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</si>
  <si>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</si>
  <si>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</si>
  <si>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</si>
  <si>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</si>
  <si>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</si>
  <si>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</si>
  <si>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</si>
  <si>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</si>
  <si>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</si>
  <si>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</si>
  <si>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</si>
  <si>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</si>
  <si>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</si>
  <si>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</si>
  <si>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</si>
  <si>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</si>
  <si>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</si>
  <si>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</si>
  <si>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</si>
  <si>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</si>
  <si>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</si>
  <si>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</si>
  <si>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</si>
  <si>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</si>
  <si>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</si>
  <si>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</si>
  <si>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</si>
  <si>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</si>
  <si>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</si>
  <si>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</si>
  <si>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</si>
  <si>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</si>
  <si>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</si>
  <si>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</si>
  <si>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</si>
  <si>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</si>
  <si>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</si>
  <si>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</si>
  <si>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</si>
  <si>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</si>
  <si>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</si>
  <si>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</si>
  <si>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</si>
  <si>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</si>
  <si>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</si>
  <si>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</si>
  <si>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</si>
  <si>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</si>
  <si>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</si>
  <si>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</si>
  <si>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</si>
  <si>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</si>
  <si>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</si>
  <si>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</si>
  <si>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</si>
  <si>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</si>
  <si>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</si>
  <si>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</si>
  <si>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</si>
  <si>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</si>
  <si>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</si>
  <si>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</si>
  <si>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</si>
  <si>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</si>
  <si>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</si>
  <si>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</si>
  <si>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</si>
  <si>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</si>
  <si>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</si>
  <si>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</si>
  <si>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</si>
  <si>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</si>
  <si>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</si>
  <si>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</si>
  <si>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</si>
  <si>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</si>
  <si>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</si>
  <si>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</si>
  <si>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</si>
  <si>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</si>
  <si>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</si>
  <si>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</si>
  <si>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</si>
  <si>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</si>
  <si>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</si>
  <si>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</si>
  <si>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</si>
  <si>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</si>
  <si>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</si>
  <si>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</si>
  <si>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</si>
  <si>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</si>
  <si>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</si>
  <si>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</si>
  <si>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</si>
  <si>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</si>
  <si>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</si>
  <si>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</si>
  <si>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</si>
  <si>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</si>
  <si>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</si>
  <si>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</si>
  <si>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</si>
  <si>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</si>
  <si>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</si>
  <si>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</si>
  <si>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</si>
  <si>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</si>
  <si>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</si>
  <si>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</si>
  <si>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</si>
  <si>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</si>
  <si>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</si>
  <si>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</si>
  <si>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</si>
  <si>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</si>
  <si>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</si>
  <si>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</si>
  <si>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</si>
  <si>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</si>
  <si>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</si>
  <si>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</si>
  <si>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</si>
  <si>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</si>
  <si>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</si>
  <si>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</si>
  <si>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</si>
  <si>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</si>
  <si>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</si>
  <si>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</si>
  <si>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</si>
  <si>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</si>
  <si>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</si>
  <si>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</si>
  <si>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</si>
  <si>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</si>
  <si>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</si>
  <si>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</si>
  <si>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</si>
  <si>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</si>
  <si>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</si>
  <si>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</si>
  <si>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</si>
  <si>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</si>
  <si>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</si>
  <si>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</si>
  <si>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</si>
  <si>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</si>
  <si>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</si>
  <si>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</si>
  <si>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</si>
  <si>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</si>
  <si>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</si>
  <si>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</si>
  <si>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</si>
  <si>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</si>
  <si>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</si>
  <si>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</si>
  <si>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</si>
  <si>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</si>
  <si>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</si>
  <si>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</si>
  <si>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</si>
  <si>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</si>
  <si>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</si>
  <si>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</si>
  <si>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</si>
  <si>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</si>
  <si>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</si>
  <si>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</si>
  <si>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</si>
  <si>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</si>
  <si>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</si>
  <si>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</si>
  <si>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</si>
  <si>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</si>
  <si>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</si>
  <si>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</si>
  <si>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</si>
  <si>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</si>
  <si>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</si>
  <si>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</si>
  <si>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</si>
  <si>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</si>
  <si>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</si>
  <si>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</si>
  <si>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</si>
  <si>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</si>
  <si>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</si>
  <si>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</si>
  <si>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</si>
  <si>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</si>
  <si>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</si>
  <si>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</si>
  <si>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</si>
  <si>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</si>
  <si>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</si>
  <si>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</si>
  <si>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</si>
  <si>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</si>
  <si>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</si>
  <si>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</si>
  <si>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</si>
  <si>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</si>
  <si>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</si>
  <si>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</si>
  <si>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</si>
  <si>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</si>
  <si>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</si>
  <si>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</si>
  <si>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</si>
  <si>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</si>
  <si>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</si>
  <si>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</si>
  <si>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</si>
  <si>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</si>
  <si>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</si>
  <si>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</si>
  <si>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</si>
  <si>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</si>
  <si>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</si>
  <si>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</si>
  <si>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</si>
  <si>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</si>
  <si>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</si>
  <si>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</si>
  <si>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</si>
  <si>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</si>
  <si>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</si>
  <si>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</si>
  <si>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</si>
  <si>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</si>
  <si>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</si>
  <si>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</si>
  <si>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</si>
  <si>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</si>
  <si>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</si>
  <si>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</si>
  <si>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</si>
  <si>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</si>
  <si>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</si>
  <si>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</si>
  <si>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</si>
  <si>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</si>
  <si>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</si>
  <si>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</si>
  <si>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</si>
  <si>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</si>
  <si>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</si>
  <si>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</si>
  <si>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</si>
  <si>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</si>
  <si>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</si>
  <si>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</si>
  <si>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</si>
  <si>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</si>
  <si>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</si>
  <si>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</si>
  <si>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</si>
  <si>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</si>
  <si>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</si>
  <si>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</si>
  <si>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</si>
  <si>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</si>
  <si>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</si>
  <si>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</si>
  <si>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</si>
  <si>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</si>
  <si>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</si>
  <si>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</si>
  <si>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</si>
  <si>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</si>
  <si>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</si>
  <si>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</si>
  <si>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</si>
  <si>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</si>
  <si>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</si>
  <si>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</si>
  <si>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</si>
  <si>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</si>
  <si>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</si>
  <si>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</si>
  <si>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</si>
  <si>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</si>
  <si>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</si>
  <si>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</si>
  <si>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</si>
  <si>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</si>
  <si>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</si>
  <si>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</si>
  <si>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</si>
  <si>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</si>
  <si>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</si>
  <si>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</si>
  <si>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</si>
  <si>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</si>
  <si>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</si>
  <si>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</si>
  <si>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</si>
  <si>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</si>
  <si>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</si>
  <si>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</si>
  <si>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</si>
  <si>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</si>
  <si>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</si>
  <si>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</si>
  <si>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</si>
  <si>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</si>
  <si>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</si>
  <si>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</si>
  <si>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</si>
  <si>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</si>
  <si>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</si>
  <si>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</si>
  <si>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</si>
  <si>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</si>
  <si>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</si>
  <si>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</si>
  <si>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</si>
  <si>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</si>
  <si>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</si>
  <si>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</si>
  <si>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</si>
  <si>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</si>
  <si>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</si>
  <si>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</si>
  <si>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</si>
  <si>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</si>
  <si>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</si>
  <si>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</si>
  <si>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</si>
  <si>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</si>
  <si>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</si>
  <si>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</si>
  <si>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</si>
  <si>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</si>
  <si>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</si>
  <si>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</si>
  <si>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</si>
  <si>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</si>
  <si>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</si>
  <si>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</si>
  <si>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</si>
  <si>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</si>
  <si>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</si>
  <si>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</si>
  <si>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</si>
  <si>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</si>
  <si>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</si>
  <si>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</si>
  <si>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</si>
  <si>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</si>
  <si>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</si>
  <si>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</si>
  <si>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</si>
  <si>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</si>
  <si>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</si>
  <si>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</si>
  <si>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</si>
  <si>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</si>
  <si>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</si>
  <si>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</si>
  <si>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</si>
  <si>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</si>
  <si>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</si>
  <si>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</si>
  <si>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</si>
  <si>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</si>
  <si>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</si>
  <si>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</si>
  <si>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</si>
  <si>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</si>
  <si>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</si>
  <si>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</si>
  <si>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</si>
  <si>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</si>
  <si>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</si>
  <si>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</si>
  <si>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</si>
  <si>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</si>
  <si>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</si>
  <si>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</si>
  <si>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</si>
  <si>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</si>
  <si>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</si>
  <si>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</si>
  <si>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</si>
  <si>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</si>
  <si>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</si>
  <si>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</si>
  <si>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</si>
  <si>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</si>
  <si>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</si>
  <si>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</si>
  <si>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</si>
  <si>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</si>
  <si>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</si>
  <si>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</si>
  <si>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</si>
  <si>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</si>
  <si>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</si>
  <si>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</si>
  <si>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</si>
  <si>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</si>
  <si>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</si>
  <si>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</si>
  <si>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</si>
  <si>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</si>
  <si>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</si>
  <si>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</si>
  <si>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</si>
  <si>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</si>
  <si>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</si>
  <si>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</si>
  <si>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</si>
  <si>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</si>
  <si>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</si>
  <si>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</si>
  <si>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</si>
  <si>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</si>
  <si>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</si>
  <si>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</si>
  <si>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</si>
  <si>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</si>
  <si>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</si>
  <si>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</si>
  <si>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</si>
  <si>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</si>
  <si>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</si>
  <si>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</si>
  <si>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</si>
  <si>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</si>
  <si>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</si>
  <si>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</si>
  <si>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</si>
  <si>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</si>
  <si>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</si>
  <si>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</si>
  <si>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</si>
  <si>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N/A</t>
  </si>
  <si>
    <t>2.4.5</t>
  </si>
  <si>
    <t>3.2.3</t>
  </si>
  <si>
    <t>3.2.2</t>
  </si>
  <si>
    <t>3.2.5</t>
  </si>
  <si>
    <t>3.2.4</t>
  </si>
  <si>
    <t>Column D</t>
  </si>
  <si>
    <t>A1</t>
  </si>
  <si>
    <t>Western Australia</t>
  </si>
  <si>
    <t>3.2.1</t>
  </si>
  <si>
    <t>2.3.1 &amp; 2.3.1.1</t>
  </si>
  <si>
    <t>2.3.2</t>
  </si>
  <si>
    <t>2.3.2.1</t>
  </si>
  <si>
    <t>2.4.4</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</si>
  <si>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</si>
  <si>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</si>
  <si>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</si>
  <si>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</si>
  <si>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</si>
  <si>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</si>
  <si>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</si>
  <si>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</si>
  <si>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</si>
  <si>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</si>
  <si>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</si>
  <si>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</si>
  <si>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</si>
  <si>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</si>
  <si>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</si>
  <si>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</si>
  <si>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</si>
  <si>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</si>
  <si>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</si>
  <si>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</si>
  <si>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</si>
  <si>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</si>
  <si>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</si>
  <si>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</si>
  <si>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</si>
  <si>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</si>
  <si>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</si>
  <si>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</si>
  <si>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</si>
  <si>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</si>
  <si>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</si>
  <si>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</si>
  <si>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</si>
  <si>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</si>
  <si>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Pipeline Services listed are those contracted to customers within the reporting period for the pipeline. Some services, in particular non-firm services, may be contracted but not used.</t>
  </si>
  <si>
    <t>APA amendment#</t>
  </si>
  <si>
    <t>APA Amendment record</t>
  </si>
  <si>
    <t>N7</t>
  </si>
  <si>
    <t>C116</t>
  </si>
  <si>
    <t>Formula change</t>
  </si>
  <si>
    <t>Formula updated to include shared leased asset depreciation reported under other Other shared costs in tab 2.4 Shared costs</t>
  </si>
  <si>
    <t>Yes</t>
  </si>
  <si>
    <t>I29</t>
  </si>
  <si>
    <t>Wrap text</t>
  </si>
  <si>
    <t>4.1</t>
  </si>
  <si>
    <t>C39</t>
  </si>
  <si>
    <t>Format changed to comma style and rounded off to nearest whole number</t>
  </si>
  <si>
    <t>EII GAS TRANSMISSION SERVICES WA (OPERATIONS) PTY LIMITED</t>
  </si>
  <si>
    <t>15 106 043 332</t>
  </si>
  <si>
    <t>Telfer Gas Pipeline</t>
  </si>
  <si>
    <t>Deferred tax asset</t>
  </si>
  <si>
    <t>Part 23 Book value exceeds the part 23 Carrying value.</t>
  </si>
  <si>
    <t>2.3.2 &amp; 2.3.2.2</t>
  </si>
  <si>
    <t>Service provider's economic useful life</t>
  </si>
  <si>
    <t>5 to 14.8 years</t>
  </si>
  <si>
    <t>Depreciation and impairment</t>
  </si>
  <si>
    <t>Impairment</t>
  </si>
  <si>
    <t>Description amended</t>
  </si>
  <si>
    <t>Description changed from "Depreciation" to "Depreciation and impairment"</t>
  </si>
  <si>
    <t>C14, C21, C28, C35, C42, C49, C56, C70</t>
  </si>
  <si>
    <t>Inserted row 63</t>
  </si>
  <si>
    <t>For impairment disclosure</t>
  </si>
  <si>
    <t>Numbers may not add due to rounding.</t>
  </si>
  <si>
    <t>For financial accounting purposes EII Gas Transmission Services WA (Operations) Pty Limited reports on a calendar year basis.</t>
  </si>
  <si>
    <t>EII Gas Transmission Services WA (Operations) Pty Limited has counted each contracting entity as a separate customer to determine customer numbers for each pipeline.</t>
  </si>
  <si>
    <t>An upfront payment of $4.9 million was made in 2019 to a customer, securing future revenues until 1 October 2023.</t>
  </si>
  <si>
    <t>Treatment in Statement of Pipeline Assets and Statement of Pipeline Revenue and Expenses</t>
  </si>
  <si>
    <t>Carrying value review</t>
  </si>
  <si>
    <t xml:space="preserve">Capital expenditure is reported in the period commissioned and excludes capital work in progress.  The reported capital additions include capitalised maintenance costs. </t>
  </si>
  <si>
    <t xml:space="preserve">Prior to the Oracle financial system implementation, EII Gas Transmission Services WA (Operations) Pty Limited reported aggregated Telfer and Nifty pipeline financial information. Due to lack of information in the previous financial system, EII Gas Transmission Services WA (Operations) Pty Limited has been included Nifty revenue and operating costs for periods from 2006 to 2008 in the RCM. </t>
  </si>
  <si>
    <t>In accordance with the Guideline, EII Gas Transmission Services WA (Operations) Pty Limited has not reported revenue in respect of exempt services against the relevant service category in Table 5.1. Instead, revenue associated with exempt services is aggregated and reported under “Total exempt services” in Table 5.1.</t>
  </si>
  <si>
    <t>Other non-depreciable pipeline assets include all other assets used in the pipeline’s operations and/or attributable to a pipeline that is not of capital nature (e.g. debtors, capital work in progress, contract intangibles, prepayments etc.).</t>
  </si>
  <si>
    <t xml:space="preserve">Net tax liabilities incorporate mid-year tax depreciation for capital expenditure incurred during the calendar year. </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</si>
  <si>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CY 2021, EII Gas Transmission Services WA (Operations) Pty Limited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EII’s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</si>
  <si>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t>Disposals and early terminations are recognised in tab 4. Recovered capital row 21 and does now include half a year capitalised WACC.</t>
  </si>
  <si>
    <t>Treatment in RCM</t>
  </si>
  <si>
    <t>Table 3.1 reflects the impairments reflected in Table 3.2.1 adjusted in each asset class.</t>
  </si>
  <si>
    <t>F9:F14</t>
  </si>
  <si>
    <t>To display 1 decimal place</t>
  </si>
  <si>
    <t>2, 1, 3.1 &amp; 4</t>
  </si>
  <si>
    <t>4.3.1</t>
  </si>
  <si>
    <t>4.3.2</t>
  </si>
  <si>
    <t>4.3.3</t>
  </si>
  <si>
    <t>2.3.1 &amp; 4.3.4</t>
  </si>
  <si>
    <t>N/a</t>
  </si>
  <si>
    <t>The financial reporting under non scheme is an annual reporting requirement for EII's non scheme pipelines, requiring annual publishing by 30 April 2024.  This information was published on Tuesday 30th April 2024.</t>
  </si>
  <si>
    <t xml:space="preserve">Other depreciable pipeline assets include items such as information technology systems, motor vehicles, office and pipeline related costs which have different useful lives ranging from 5 to 14.8 years. EII Gas Transmission Services WA (Operations) Pty Limited has reported the information by asset categories in a summary line reflective of all assets acquired at inception to 31 December 2023. </t>
  </si>
  <si>
    <t>EII Gas Transmission Services WA (Operations) Pty Limited has reported the information by asset categories in a summary line reflective of all assets acquired from inception to 31 December 2023.</t>
  </si>
  <si>
    <t>Impairment for Part 23 purposes for Telfer for CY2019 is disclosed in table 3.2.1.</t>
  </si>
  <si>
    <t>The Part 23 net book value of Property, plant and equipment as at 31 December 2023 is nil,  as such as there was no indication of impairment the net book value was not required to be tested.</t>
  </si>
  <si>
    <t>The payment created an asset which was capitalised as part of other non-depreciable assets in the Statement of Pipeline Assets. 
Amortisation of the asset of $800,539 is included as a reduction of total service revenue within the 2023 Statement of Revenue and Expenses ($1,070,317 in 2022).  It is important to note that the asset was fully amortised by 1 October 2023.</t>
  </si>
  <si>
    <t>This transaction is treated as a future benefit in the RCM and has been included in the capex additions for 2019 in line with section 4 of the Guideline. The revenue reported in the RCM during 2019 to 2023 is reflective of actual revenue earned by EII Gas Transmission Services WA (Operations) Pty Limited from the provision of all services by the pipeline in the year (i.e. is exclusive of the amortisation of this customer payment), and thus is higher than total revenue reported in table 2.1 for 2019 to 2023.
The amortisation of this customer payment of $800,539 in 2023 is excluded in the revenue reported in the RCM in 2023, and thus revenue reported in the RCM is higher than total revenue reported in table 2.1 for 2023.</t>
  </si>
  <si>
    <t xml:space="preserve">Reported book value of Property, plant and equipment, intangible goodwill are tested annually for impairment or whenever there is an indication of impairment.  It is noted that the Part 23 carrying value review undertaken utilises Part 23 assumptions and by definition this review is separate to the Carrying Value Review undertaken for EII's Statutory Financial Reporting.  The values are not to be considered in the context of EII’s statutory financial reporting processes.
The Part 23 Carrying value Review is completed using different assumptions to EII’s statutory Carrying Value review in the sense that the Part 23 reporting is on behalf of all owners and is undertaken on a combined ownership basis rather than EII’s cash generating unit basis and does not reflect EII's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EII’s statutory cash generating units. </t>
  </si>
  <si>
    <t>+61 (03) 9463 8408</t>
  </si>
  <si>
    <t>Kynwynn Strong (General Manager Investor Relations &amp; Capital Markets)</t>
  </si>
  <si>
    <t>Firm forward haul transportation service</t>
  </si>
  <si>
    <t>Interruptible or As Available transportation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</si>
</sst>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_(* #,##0.0_);_(* \(#,##0.0\);_(* &quot;-&quot;_);_(@_)"/>
  </numFmts>
  <fonts count="9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
      <name val="Arial"/>
      <family val="2"/>
    </font>
    <font>
      <b/>
      <sz val="12"/>
      <color rgb="FF0000FF"/>
      <name val="Arial"/>
      <family val="2"/>
    </font>
    <font>
      <sz val="12"/>
      <color rgb="FF0000FF"/>
      <name val="Arial"/>
      <family val="2"/>
    </font>
    <font>
      <sz val="11"/>
      <color theme="1"/>
      <name val="Calibri"/>
      <family val="2"/>
    </font>
    <font>
      <sz val="11"/>
      <color theme="1"/>
      <name val="Calibri"/>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style="thin">
        <color indexed="64"/>
      </bottom>
      <diagonal/>
    </border>
    <border>
      <left/>
      <right style="medium">
        <color indexed="64"/>
      </right>
      <top/>
      <bottom style="thin">
        <color indexed="64"/>
      </bottom>
      <diagonal/>
    </border>
  </borders>
  <cellStyleXfs count="159">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7" fillId="0" borderId="0" applyFont="0" applyFill="0" applyBorder="0" applyAlignment="0" applyProtection="0"/>
    <xf numFmtId="0" fontId="4" fillId="0" borderId="0"/>
    <xf numFmtId="43" fontId="4" fillId="0" borderId="0" applyFont="0" applyFill="0" applyBorder="0" applyAlignment="0" applyProtection="0"/>
    <xf numFmtId="0" fontId="16" fillId="0" borderId="0" applyNumberFormat="0" applyFill="0" applyBorder="0" applyAlignment="0" applyProtection="0">
      <alignment vertical="top"/>
      <protection locked="0"/>
    </xf>
    <xf numFmtId="43" fontId="66" fillId="0" borderId="0" applyFont="0" applyFill="0" applyBorder="0" applyAlignment="0" applyProtection="0"/>
    <xf numFmtId="0" fontId="2" fillId="0" borderId="0"/>
    <xf numFmtId="0" fontId="4" fillId="0" borderId="0"/>
    <xf numFmtId="0" fontId="4" fillId="0" borderId="0"/>
    <xf numFmtId="43"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43" fontId="4" fillId="0" borderId="0" applyFont="0" applyFill="0" applyBorder="0" applyAlignment="0" applyProtection="0"/>
    <xf numFmtId="0" fontId="4" fillId="9" borderId="0"/>
    <xf numFmtId="43" fontId="4" fillId="0" borderId="0" applyFont="0" applyFill="0" applyBorder="0" applyAlignment="0" applyProtection="0"/>
    <xf numFmtId="43" fontId="4" fillId="0" borderId="0" applyFont="0" applyFill="0" applyBorder="0" applyAlignment="0" applyProtection="0"/>
    <xf numFmtId="0" fontId="90" fillId="0" borderId="0"/>
    <xf numFmtId="9" fontId="90" fillId="0" borderId="0" applyFont="0" applyFill="0" applyBorder="0" applyAlignment="0" applyProtection="0"/>
    <xf numFmtId="0" fontId="91" fillId="0" borderId="0"/>
    <xf numFmtId="0" fontId="1" fillId="0" borderId="0"/>
    <xf numFmtId="0" fontId="4" fillId="0" borderId="0"/>
  </cellStyleXfs>
  <cellXfs count="583">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9" fillId="0" borderId="0" xfId="92" applyFont="1" applyAlignment="1">
      <alignment vertical="top"/>
    </xf>
    <xf numFmtId="1" fontId="9" fillId="0" borderId="0" xfId="92" applyFont="1" applyAlignment="1">
      <alignment vertical="top" wrapText="1"/>
    </xf>
    <xf numFmtId="1" fontId="54" fillId="0" borderId="0" xfId="92" applyAlignment="1">
      <alignment horizontal="center"/>
    </xf>
    <xf numFmtId="49" fontId="9" fillId="0" borderId="0" xfId="92" applyNumberFormat="1" applyFont="1" applyAlignment="1">
      <alignment vertical="top"/>
    </xf>
    <xf numFmtId="49" fontId="9" fillId="0" borderId="0" xfId="92" applyNumberFormat="1" applyFont="1" applyAlignment="1">
      <alignment horizontal="left" vertical="top"/>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9" fillId="0" borderId="0" xfId="92" applyFont="1" applyFill="1" applyAlignment="1">
      <alignment vertical="top" wrapText="1"/>
    </xf>
    <xf numFmtId="0" fontId="9" fillId="33" borderId="0" xfId="0" applyFont="1" applyFill="1" applyBorder="1"/>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9" fillId="33" borderId="0" xfId="92" applyFont="1" applyFill="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1" fontId="9" fillId="0" borderId="0" xfId="92" applyFont="1" applyAlignment="1">
      <alignment horizontal="center" vertical="top"/>
    </xf>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41" fontId="75" fillId="0" borderId="0" xfId="113"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0" fontId="9" fillId="0" borderId="0" xfId="0" applyFont="1" applyAlignment="1">
      <alignment horizontal="left" vertical="top"/>
    </xf>
    <xf numFmtId="1" fontId="9" fillId="0" borderId="0" xfId="92"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vertical="top"/>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41" fontId="80" fillId="0" borderId="0" xfId="114" applyNumberFormat="1" applyFont="1" applyFill="1" applyBorder="1"/>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0" fontId="63" fillId="7" borderId="10" xfId="100" applyNumberFormat="1" applyFont="1" applyFill="1" applyBorder="1" applyAlignment="1">
      <alignment horizontal="right" indent="1"/>
    </xf>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14" fontId="9" fillId="0" borderId="0" xfId="92" applyNumberFormat="1" applyFont="1" applyAlignment="1">
      <alignment vertical="top"/>
    </xf>
    <xf numFmtId="1" fontId="63" fillId="33" borderId="0" xfId="92" applyFont="1" applyFill="1" applyBorder="1"/>
    <xf numFmtId="1" fontId="63" fillId="0" borderId="0" xfId="92" applyFont="1"/>
    <xf numFmtId="0" fontId="85" fillId="0" borderId="0" xfId="90" applyFont="1"/>
    <xf numFmtId="0" fontId="9" fillId="33" borderId="0" xfId="98" applyFill="1" applyAlignment="1">
      <alignment horizontal="left" vertical="center" indent="1"/>
    </xf>
    <xf numFmtId="0" fontId="9" fillId="9" borderId="0" xfId="98"/>
    <xf numFmtId="0" fontId="86" fillId="0" borderId="43" xfId="0" applyFont="1" applyBorder="1" applyAlignment="1">
      <alignment horizontal="center" vertical="center" wrapTex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0" fontId="63"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0" fillId="33" borderId="0" xfId="97" applyFont="1" applyFill="1"/>
    <xf numFmtId="0" fontId="86" fillId="0" borderId="47" xfId="0" applyFont="1" applyBorder="1" applyAlignment="1">
      <alignment horizontal="center" vertical="center" wrapText="1"/>
    </xf>
    <xf numFmtId="0" fontId="86" fillId="33" borderId="0" xfId="0" applyFont="1" applyFill="1" applyBorder="1" applyAlignment="1">
      <alignment horizontal="left" vertical="top" wrapText="1"/>
    </xf>
    <xf numFmtId="164" fontId="4" fillId="9" borderId="0" xfId="97" applyNumberFormat="1"/>
    <xf numFmtId="0" fontId="4" fillId="9" borderId="0" xfId="97" applyBorder="1"/>
    <xf numFmtId="1" fontId="4" fillId="9" borderId="0" xfId="97" applyNumberFormat="1"/>
    <xf numFmtId="10" fontId="4" fillId="9" borderId="0" xfId="107" applyNumberFormat="1" applyFill="1"/>
    <xf numFmtId="0" fontId="4" fillId="9" borderId="0" xfId="97" applyAlignment="1">
      <alignment horizontal="left" vertical="center"/>
    </xf>
    <xf numFmtId="0" fontId="4" fillId="33" borderId="0" xfId="97" applyFill="1" applyAlignment="1">
      <alignment horizontal="left" vertical="center"/>
    </xf>
    <xf numFmtId="0" fontId="4" fillId="33" borderId="0" xfId="97" applyFill="1" applyBorder="1"/>
    <xf numFmtId="176" fontId="4" fillId="9" borderId="0" xfId="107" applyNumberFormat="1" applyFill="1"/>
    <xf numFmtId="164" fontId="66" fillId="35" borderId="10" xfId="113" applyNumberFormat="1" applyFont="1" applyFill="1" applyBorder="1"/>
    <xf numFmtId="173" fontId="66" fillId="35" borderId="10" xfId="113" applyNumberFormat="1" applyFont="1" applyFill="1" applyBorder="1"/>
    <xf numFmtId="0" fontId="4" fillId="0" borderId="0" xfId="0" applyFont="1" applyAlignment="1">
      <alignment vertical="center" wrapText="1"/>
    </xf>
    <xf numFmtId="174" fontId="63" fillId="7" borderId="25" xfId="59" applyNumberFormat="1" applyFont="1" applyFill="1" applyBorder="1" applyAlignment="1">
      <alignment horizontal="center"/>
    </xf>
    <xf numFmtId="0" fontId="4" fillId="0" borderId="0" xfId="0" applyFont="1" applyAlignment="1">
      <alignment horizontal="left" vertical="top"/>
    </xf>
    <xf numFmtId="0" fontId="4" fillId="0" borderId="0" xfId="0" applyFont="1" applyAlignment="1">
      <alignment vertical="top" wrapText="1"/>
    </xf>
    <xf numFmtId="0" fontId="63" fillId="7" borderId="25" xfId="97" applyNumberFormat="1" applyFont="1" applyFill="1" applyBorder="1" applyAlignment="1">
      <alignment horizontal="right" wrapText="1" indent="1"/>
    </xf>
    <xf numFmtId="0" fontId="86" fillId="0" borderId="47" xfId="0" applyFont="1" applyBorder="1" applyAlignment="1">
      <alignment horizontal="center" vertical="center" wrapText="1"/>
    </xf>
    <xf numFmtId="0" fontId="86" fillId="0" borderId="43" xfId="90" applyFont="1" applyBorder="1" applyAlignment="1">
      <alignment horizontal="center" vertical="center" wrapText="1"/>
    </xf>
    <xf numFmtId="0" fontId="86" fillId="33" borderId="45" xfId="0" applyFont="1" applyFill="1" applyBorder="1" applyAlignment="1">
      <alignment horizontal="center" vertical="center" wrapText="1"/>
    </xf>
    <xf numFmtId="0" fontId="86" fillId="33" borderId="47" xfId="0" applyFont="1" applyFill="1" applyBorder="1" applyAlignment="1">
      <alignment horizontal="center" vertical="center" wrapText="1"/>
    </xf>
    <xf numFmtId="0" fontId="86" fillId="33" borderId="43" xfId="0" applyFont="1" applyFill="1" applyBorder="1" applyAlignment="1">
      <alignment horizontal="center" vertical="center" wrapText="1"/>
    </xf>
    <xf numFmtId="177" fontId="63" fillId="7" borderId="10" xfId="102" applyNumberFormat="1" applyFont="1" applyFill="1" applyBorder="1" applyAlignment="1">
      <alignment horizontal="right"/>
    </xf>
    <xf numFmtId="167" fontId="63" fillId="7" borderId="10" xfId="102" applyNumberFormat="1" applyFont="1" applyFill="1" applyBorder="1" applyAlignment="1">
      <alignment horizontal="center"/>
    </xf>
    <xf numFmtId="43" fontId="71" fillId="9" borderId="0" xfId="59" applyFont="1" applyFill="1"/>
    <xf numFmtId="10" fontId="0" fillId="33" borderId="0" xfId="107" applyNumberFormat="1" applyFont="1" applyFill="1"/>
    <xf numFmtId="10" fontId="7" fillId="33" borderId="0" xfId="97" applyNumberFormat="1" applyFont="1" applyFill="1"/>
    <xf numFmtId="10" fontId="4" fillId="33" borderId="0" xfId="97" applyNumberFormat="1" applyFill="1"/>
    <xf numFmtId="10" fontId="0" fillId="33" borderId="0" xfId="0" applyNumberFormat="1" applyFill="1"/>
    <xf numFmtId="164" fontId="0" fillId="33" borderId="0" xfId="0" applyNumberFormat="1" applyFill="1"/>
    <xf numFmtId="43" fontId="11" fillId="33" borderId="0" xfId="59" applyFont="1" applyFill="1"/>
    <xf numFmtId="0" fontId="16" fillId="7" borderId="11" xfId="72"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0" xfId="97" applyFont="1" applyFill="1" applyBorder="1" applyAlignment="1" applyProtection="1">
      <alignment horizontal="left"/>
      <protection locked="0"/>
    </xf>
    <xf numFmtId="0" fontId="63" fillId="7" borderId="11" xfId="97" applyFont="1" applyFill="1" applyBorder="1" applyAlignment="1" applyProtection="1">
      <alignment horizontal="left"/>
      <protection locked="0"/>
    </xf>
    <xf numFmtId="0" fontId="63" fillId="9" borderId="27" xfId="97" applyFont="1" applyBorder="1"/>
    <xf numFmtId="0" fontId="63" fillId="9" borderId="25" xfId="97" applyFont="1" applyBorder="1"/>
    <xf numFmtId="0" fontId="63" fillId="7" borderId="11" xfId="97" quotePrefix="1" applyFont="1" applyFill="1" applyBorder="1" applyAlignment="1" applyProtection="1">
      <alignment horizontal="left"/>
      <protection locked="0"/>
    </xf>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8" fillId="7" borderId="10" xfId="95" applyFont="1" applyFill="1" applyBorder="1" applyAlignment="1"/>
    <xf numFmtId="0" fontId="89" fillId="7" borderId="10" xfId="95" applyFont="1" applyFill="1" applyBorder="1" applyAlignment="1"/>
    <xf numFmtId="0" fontId="83"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4" fillId="9" borderId="30" xfId="151" applyBorder="1" applyAlignment="1">
      <alignment horizontal="left" wrapText="1"/>
    </xf>
    <xf numFmtId="0" fontId="4" fillId="9" borderId="0" xfId="151" applyAlignment="1">
      <alignment horizontal="left" wrapText="1"/>
    </xf>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63" fillId="7" borderId="11" xfId="102" applyFont="1" applyFill="1" applyBorder="1" applyAlignment="1">
      <alignment horizontal="left"/>
    </xf>
    <xf numFmtId="0" fontId="63" fillId="7" borderId="27" xfId="102" applyFont="1" applyFill="1" applyBorder="1" applyAlignment="1">
      <alignment horizontal="left"/>
    </xf>
    <xf numFmtId="0" fontId="63" fillId="7" borderId="25" xfId="102" applyFont="1" applyFill="1" applyBorder="1" applyAlignment="1">
      <alignment horizontal="left"/>
    </xf>
    <xf numFmtId="0" fontId="86" fillId="33" borderId="47" xfId="0" applyFont="1" applyFill="1" applyBorder="1" applyAlignment="1">
      <alignment horizontal="center" vertical="center" wrapText="1"/>
    </xf>
    <xf numFmtId="0" fontId="86" fillId="33" borderId="44" xfId="0" applyFont="1" applyFill="1" applyBorder="1" applyAlignment="1">
      <alignment horizontal="center" vertical="center" wrapText="1"/>
    </xf>
    <xf numFmtId="0" fontId="86" fillId="33" borderId="48" xfId="0" applyFont="1" applyFill="1" applyBorder="1" applyAlignment="1">
      <alignment horizontal="center" vertical="center" wrapText="1"/>
    </xf>
    <xf numFmtId="0" fontId="85" fillId="33" borderId="0" xfId="0" applyFont="1" applyFill="1" applyBorder="1" applyAlignment="1">
      <alignment horizontal="left" vertical="top" wrapText="1"/>
    </xf>
    <xf numFmtId="0" fontId="86" fillId="33" borderId="41" xfId="0" applyFont="1" applyFill="1" applyBorder="1" applyAlignment="1">
      <alignment vertical="top" wrapText="1"/>
    </xf>
    <xf numFmtId="0" fontId="86" fillId="33" borderId="42" xfId="0" applyFont="1" applyFill="1" applyBorder="1" applyAlignment="1">
      <alignment vertical="top" wrapText="1"/>
    </xf>
    <xf numFmtId="0" fontId="86" fillId="33" borderId="46" xfId="0" applyFont="1" applyFill="1" applyBorder="1" applyAlignment="1">
      <alignment vertical="top" wrapText="1"/>
    </xf>
    <xf numFmtId="0" fontId="86" fillId="33" borderId="45" xfId="0" applyFont="1" applyFill="1" applyBorder="1" applyAlignment="1">
      <alignment horizontal="center" vertical="center" wrapText="1"/>
    </xf>
    <xf numFmtId="0" fontId="86" fillId="0" borderId="31" xfId="0" applyFont="1" applyFill="1" applyBorder="1" applyAlignment="1">
      <alignment vertical="center" wrapText="1"/>
    </xf>
    <xf numFmtId="0" fontId="86" fillId="0" borderId="12" xfId="0" applyFont="1" applyFill="1" applyBorder="1" applyAlignment="1">
      <alignment vertical="center" wrapText="1"/>
    </xf>
    <xf numFmtId="0" fontId="86" fillId="0" borderId="14" xfId="0" applyFont="1" applyFill="1" applyBorder="1" applyAlignment="1">
      <alignment vertical="center" wrapText="1"/>
    </xf>
    <xf numFmtId="0" fontId="86" fillId="0" borderId="31" xfId="0" applyFont="1" applyFill="1" applyBorder="1" applyAlignment="1">
      <alignment horizontal="left" vertical="top" wrapText="1"/>
    </xf>
    <xf numFmtId="0" fontId="86" fillId="0" borderId="12" xfId="0" applyFont="1" applyFill="1" applyBorder="1" applyAlignment="1">
      <alignment horizontal="left" vertical="top" wrapText="1"/>
    </xf>
    <xf numFmtId="0" fontId="86" fillId="0" borderId="14" xfId="0" applyFont="1" applyFill="1" applyBorder="1" applyAlignment="1">
      <alignment horizontal="left" vertical="top" wrapText="1"/>
    </xf>
    <xf numFmtId="0" fontId="86" fillId="0" borderId="22" xfId="0" applyFont="1" applyFill="1" applyBorder="1" applyAlignment="1">
      <alignment horizontal="left" vertical="top" wrapText="1"/>
    </xf>
    <xf numFmtId="0" fontId="86" fillId="0" borderId="0" xfId="0" applyFont="1" applyFill="1" applyBorder="1" applyAlignment="1">
      <alignment horizontal="left" vertical="top" wrapText="1"/>
    </xf>
    <xf numFmtId="0" fontId="86" fillId="0" borderId="15" xfId="0" applyFont="1" applyFill="1" applyBorder="1" applyAlignment="1">
      <alignment horizontal="left" vertical="top" wrapText="1"/>
    </xf>
    <xf numFmtId="0" fontId="86" fillId="0" borderId="23" xfId="0" applyFont="1" applyFill="1" applyBorder="1" applyAlignment="1">
      <alignment horizontal="left" vertical="top" wrapText="1"/>
    </xf>
    <xf numFmtId="0" fontId="86" fillId="0" borderId="13" xfId="0" applyFont="1" applyFill="1" applyBorder="1" applyAlignment="1">
      <alignment horizontal="left" vertical="top" wrapText="1"/>
    </xf>
    <xf numFmtId="0" fontId="86" fillId="0" borderId="16" xfId="0" applyFont="1" applyFill="1" applyBorder="1" applyAlignment="1">
      <alignment horizontal="left" vertical="top" wrapText="1"/>
    </xf>
    <xf numFmtId="0" fontId="85" fillId="33" borderId="41" xfId="0" applyFont="1" applyFill="1" applyBorder="1" applyAlignment="1">
      <alignment horizontal="left" vertical="center"/>
    </xf>
    <xf numFmtId="0" fontId="85" fillId="33" borderId="42" xfId="0" applyFont="1" applyFill="1" applyBorder="1" applyAlignment="1">
      <alignment horizontal="left" vertical="center"/>
    </xf>
    <xf numFmtId="0" fontId="85" fillId="33" borderId="46" xfId="0" applyFont="1" applyFill="1" applyBorder="1" applyAlignment="1">
      <alignment horizontal="left" vertical="center"/>
    </xf>
    <xf numFmtId="0" fontId="85" fillId="33" borderId="41" xfId="0" applyFont="1" applyFill="1" applyBorder="1" applyAlignment="1">
      <alignment horizontal="left" vertical="top"/>
    </xf>
    <xf numFmtId="0" fontId="85" fillId="33" borderId="42" xfId="0" applyFont="1" applyFill="1" applyBorder="1" applyAlignment="1">
      <alignment horizontal="left" vertical="top"/>
    </xf>
    <xf numFmtId="0" fontId="85" fillId="33" borderId="46" xfId="0" applyFont="1" applyFill="1" applyBorder="1" applyAlignment="1">
      <alignment horizontal="left" vertical="top"/>
    </xf>
    <xf numFmtId="0" fontId="86" fillId="33" borderId="41"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6" xfId="0" applyFont="1" applyFill="1" applyBorder="1" applyAlignment="1">
      <alignment horizontal="left" vertical="top" wrapText="1"/>
    </xf>
    <xf numFmtId="0" fontId="86" fillId="0" borderId="41" xfId="0" applyFont="1" applyFill="1" applyBorder="1" applyAlignment="1">
      <alignment horizontal="left" vertical="top" wrapText="1"/>
    </xf>
    <xf numFmtId="0" fontId="86" fillId="0" borderId="42" xfId="0" applyFont="1" applyFill="1" applyBorder="1" applyAlignment="1">
      <alignment horizontal="left" vertical="top" wrapText="1"/>
    </xf>
    <xf numFmtId="0" fontId="86" fillId="0" borderId="46" xfId="0" applyFont="1" applyFill="1" applyBorder="1" applyAlignment="1">
      <alignment horizontal="left" vertical="top" wrapText="1"/>
    </xf>
    <xf numFmtId="0" fontId="86" fillId="0" borderId="49" xfId="0" applyFont="1" applyFill="1" applyBorder="1" applyAlignment="1">
      <alignment horizontal="left" vertical="top" wrapText="1"/>
    </xf>
    <xf numFmtId="0" fontId="86" fillId="0" borderId="26" xfId="0" applyFont="1" applyFill="1" applyBorder="1" applyAlignment="1">
      <alignment horizontal="left" vertical="top" wrapText="1"/>
    </xf>
    <xf numFmtId="0" fontId="86" fillId="0" borderId="50" xfId="0" applyFont="1" applyFill="1" applyBorder="1" applyAlignment="1">
      <alignment horizontal="left" vertical="top" wrapText="1"/>
    </xf>
  </cellXfs>
  <cellStyles count="159">
    <cellStyle name="=C:\WINNT\SYSTEM32\COMMAND.COM 2" xfId="122"/>
    <cellStyle name="=C:\WINNT\SYSTEM32\COMMAND.COM 2 2" xfId="149"/>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38"/>
    <cellStyle name="Comma 2" xfId="62"/>
    <cellStyle name="Comma 2 2" xfId="63"/>
    <cellStyle name="Comma 2 3" xfId="130"/>
    <cellStyle name="Comma 2 4" xfId="147"/>
    <cellStyle name="Comma 3" xfId="64"/>
    <cellStyle name="Comma 3 2" xfId="124"/>
    <cellStyle name="Comma 3 2 2" xfId="150"/>
    <cellStyle name="Comma 4" xfId="121"/>
    <cellStyle name="Comma 4 2" xfId="134"/>
    <cellStyle name="Comma 4 3" xfId="152"/>
    <cellStyle name="Comma 5" xfId="129"/>
    <cellStyle name="Comma 5 2" xfId="153"/>
    <cellStyle name="Comma 6" xfId="135"/>
    <cellStyle name="Comma 6 2" xfId="118"/>
    <cellStyle name="Comma 6 2 2 2 2" xfId="137"/>
    <cellStyle name="Comma 6 5" xfId="136"/>
    <cellStyle name="Comma 7" xfId="143"/>
    <cellStyle name="Comma 8" xfId="141"/>
    <cellStyle name="Currency 2" xfId="125"/>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xfId="157"/>
    <cellStyle name="Normal 10 2 3" xfId="128"/>
    <cellStyle name="Normal 2" xfId="88"/>
    <cellStyle name="Normal 2 2" xfId="89"/>
    <cellStyle name="Normal 2 5" xfId="146"/>
    <cellStyle name="Normal 3" xfId="90"/>
    <cellStyle name="Normal 3 2" xfId="91"/>
    <cellStyle name="Normal 3 2 17" xfId="158"/>
    <cellStyle name="Normal 3 3" xfId="145"/>
    <cellStyle name="Normal 4" xfId="92"/>
    <cellStyle name="Normal 4 2" xfId="120"/>
    <cellStyle name="Normal 4 2 2" xfId="148"/>
    <cellStyle name="Normal 5" xfId="123"/>
    <cellStyle name="Normal 6" xfId="127"/>
    <cellStyle name="Normal 7" xfId="154"/>
    <cellStyle name="Normal 74" xfId="140"/>
    <cellStyle name="Normal 8" xfId="156"/>
    <cellStyle name="Normal 9" xfId="144"/>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1 2371025  Financial information - 2012 Draft RIN - Ausgrid 2 2" xfId="151"/>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39"/>
    <cellStyle name="Percent 6" xfId="155"/>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4</xdr:col>
      <xdr:colOff>1884522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7620</xdr:colOff>
      <xdr:row>2</xdr:row>
      <xdr:rowOff>76200</xdr:rowOff>
    </xdr:from>
    <xdr:to>
      <xdr:col>12</xdr:col>
      <xdr:colOff>380105</xdr:colOff>
      <xdr:row>63</xdr:row>
      <xdr:rowOff>116827</xdr:rowOff>
    </xdr:to>
    <xdr:pic>
      <xdr:nvPicPr>
        <xdr:cNvPr id="2" name="Picture 1">
          <a:extLst>
            <a:ext uri="{FF2B5EF4-FFF2-40B4-BE49-F238E27FC236}">
              <a16:creationId xmlns:a16="http://schemas.microsoft.com/office/drawing/2014/main" id="{0BC56A1A-311F-452E-9A0E-91992F46BA91}"/>
            </a:ext>
          </a:extLst>
        </xdr:cNvPr>
        <xdr:cNvPicPr>
          <a:picLocks noChangeAspect="1"/>
        </xdr:cNvPicPr>
      </xdr:nvPicPr>
      <xdr:blipFill>
        <a:blip xmlns:r="http://schemas.openxmlformats.org/officeDocument/2006/relationships" r:embed="rId1"/>
        <a:stretch>
          <a:fillRect/>
        </a:stretch>
      </xdr:blipFill>
      <xdr:spPr>
        <a:xfrm>
          <a:off x="624840" y="411480"/>
          <a:ext cx="7161905" cy="10266667"/>
        </a:xfrm>
        <a:prstGeom prst="rect">
          <a:avLst/>
        </a:prstGeom>
      </xdr:spPr>
    </xdr:pic>
    <xdr:clientData/>
  </xdr:twoCellAnchor>
  <xdr:twoCellAnchor editAs="oneCell">
    <xdr:from>
      <xdr:col>13</xdr:col>
      <xdr:colOff>304800</xdr:colOff>
      <xdr:row>1</xdr:row>
      <xdr:rowOff>121920</xdr:rowOff>
    </xdr:from>
    <xdr:to>
      <xdr:col>24</xdr:col>
      <xdr:colOff>353475</xdr:colOff>
      <xdr:row>58</xdr:row>
      <xdr:rowOff>52154</xdr:rowOff>
    </xdr:to>
    <xdr:pic>
      <xdr:nvPicPr>
        <xdr:cNvPr id="3" name="Picture 2">
          <a:extLst>
            <a:ext uri="{FF2B5EF4-FFF2-40B4-BE49-F238E27FC236}">
              <a16:creationId xmlns:a16="http://schemas.microsoft.com/office/drawing/2014/main" id="{4DFF39CA-70AF-4B54-B474-7BD619F07BCB}"/>
            </a:ext>
          </a:extLst>
        </xdr:cNvPr>
        <xdr:cNvPicPr>
          <a:picLocks noChangeAspect="1"/>
        </xdr:cNvPicPr>
      </xdr:nvPicPr>
      <xdr:blipFill>
        <a:blip xmlns:r="http://schemas.openxmlformats.org/officeDocument/2006/relationships" r:embed="rId2"/>
        <a:stretch>
          <a:fillRect/>
        </a:stretch>
      </xdr:blipFill>
      <xdr:spPr>
        <a:xfrm>
          <a:off x="8328660" y="289560"/>
          <a:ext cx="6838095" cy="9485714"/>
        </a:xfrm>
        <a:prstGeom prst="rect">
          <a:avLst/>
        </a:prstGeom>
      </xdr:spPr>
    </xdr:pic>
    <xdr:clientData/>
  </xdr:twoCellAnchor>
  <xdr:twoCellAnchor editAs="oneCell">
    <xdr:from>
      <xdr:col>26</xdr:col>
      <xdr:colOff>0</xdr:colOff>
      <xdr:row>2</xdr:row>
      <xdr:rowOff>0</xdr:rowOff>
    </xdr:from>
    <xdr:to>
      <xdr:col>37</xdr:col>
      <xdr:colOff>191532</xdr:colOff>
      <xdr:row>63</xdr:row>
      <xdr:rowOff>2531</xdr:rowOff>
    </xdr:to>
    <xdr:pic>
      <xdr:nvPicPr>
        <xdr:cNvPr id="4" name="Picture 3">
          <a:extLst>
            <a:ext uri="{FF2B5EF4-FFF2-40B4-BE49-F238E27FC236}">
              <a16:creationId xmlns:a16="http://schemas.microsoft.com/office/drawing/2014/main" id="{A84903AD-0D90-4F39-BAC7-43A0C6361C9F}"/>
            </a:ext>
          </a:extLst>
        </xdr:cNvPr>
        <xdr:cNvPicPr>
          <a:picLocks noChangeAspect="1"/>
        </xdr:cNvPicPr>
      </xdr:nvPicPr>
      <xdr:blipFill>
        <a:blip xmlns:r="http://schemas.openxmlformats.org/officeDocument/2006/relationships" r:embed="rId3"/>
        <a:stretch>
          <a:fillRect/>
        </a:stretch>
      </xdr:blipFill>
      <xdr:spPr>
        <a:xfrm>
          <a:off x="16047720" y="335280"/>
          <a:ext cx="6980952" cy="1022857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524866</xdr:colOff>
      <xdr:row>58</xdr:row>
      <xdr:rowOff>101663</xdr:rowOff>
    </xdr:to>
    <xdr:pic>
      <xdr:nvPicPr>
        <xdr:cNvPr id="3" name="Picture 2">
          <a:extLst>
            <a:ext uri="{FF2B5EF4-FFF2-40B4-BE49-F238E27FC236}">
              <a16:creationId xmlns:a16="http://schemas.microsoft.com/office/drawing/2014/main" id="{A31615CB-0732-7B9A-0D60-6AC6D959CEF0}"/>
            </a:ext>
          </a:extLst>
        </xdr:cNvPr>
        <xdr:cNvPicPr>
          <a:picLocks noChangeAspect="1"/>
        </xdr:cNvPicPr>
      </xdr:nvPicPr>
      <xdr:blipFill>
        <a:blip xmlns:r="http://schemas.openxmlformats.org/officeDocument/2006/relationships" r:embed="rId1"/>
        <a:stretch>
          <a:fillRect/>
        </a:stretch>
      </xdr:blipFill>
      <xdr:spPr>
        <a:xfrm>
          <a:off x="617220" y="167640"/>
          <a:ext cx="7314286" cy="9657143"/>
        </a:xfrm>
        <a:prstGeom prst="rect">
          <a:avLst/>
        </a:prstGeom>
      </xdr:spPr>
    </xdr:pic>
    <xdr:clientData/>
  </xdr:twoCellAnchor>
  <xdr:twoCellAnchor editAs="oneCell">
    <xdr:from>
      <xdr:col>14</xdr:col>
      <xdr:colOff>167640</xdr:colOff>
      <xdr:row>0</xdr:row>
      <xdr:rowOff>106680</xdr:rowOff>
    </xdr:from>
    <xdr:to>
      <xdr:col>25</xdr:col>
      <xdr:colOff>549648</xdr:colOff>
      <xdr:row>58</xdr:row>
      <xdr:rowOff>116893</xdr:rowOff>
    </xdr:to>
    <xdr:pic>
      <xdr:nvPicPr>
        <xdr:cNvPr id="4" name="Picture 3">
          <a:extLst>
            <a:ext uri="{FF2B5EF4-FFF2-40B4-BE49-F238E27FC236}">
              <a16:creationId xmlns:a16="http://schemas.microsoft.com/office/drawing/2014/main" id="{064AF45C-6AC7-8009-F12C-8674863CCC00}"/>
            </a:ext>
          </a:extLst>
        </xdr:cNvPr>
        <xdr:cNvPicPr>
          <a:picLocks noChangeAspect="1"/>
        </xdr:cNvPicPr>
      </xdr:nvPicPr>
      <xdr:blipFill>
        <a:blip xmlns:r="http://schemas.openxmlformats.org/officeDocument/2006/relationships" r:embed="rId2"/>
        <a:stretch>
          <a:fillRect/>
        </a:stretch>
      </xdr:blipFill>
      <xdr:spPr>
        <a:xfrm>
          <a:off x="8808720" y="106680"/>
          <a:ext cx="7171428" cy="97333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workbookViewId="0"/>
  </sheetViews>
  <sheetFormatPr defaultColWidth="9.140625" defaultRowHeight="12.75" x14ac:dyDescent="0.2"/>
  <cols>
    <col min="1" max="1" width="26.5703125" style="2" customWidth="1"/>
    <col min="2" max="2" width="23.5703125" style="2" customWidth="1"/>
    <col min="3" max="4" width="13.85546875" style="2" customWidth="1"/>
    <col min="5" max="5" width="51.5703125" style="2" customWidth="1"/>
    <col min="6" max="8" width="11.140625" style="2" customWidth="1"/>
    <col min="9" max="11" width="12.85546875" style="2" customWidth="1"/>
    <col min="12" max="16384" width="9.140625" style="2"/>
  </cols>
  <sheetData>
    <row r="1" spans="1:10" ht="20.25" x14ac:dyDescent="0.3">
      <c r="A1" s="1" t="s">
        <v>27</v>
      </c>
    </row>
    <row r="2" spans="1:10" ht="20.25" x14ac:dyDescent="0.3">
      <c r="A2" s="1" t="s">
        <v>160</v>
      </c>
    </row>
    <row r="4" spans="1:10" x14ac:dyDescent="0.2">
      <c r="A4" s="3" t="s">
        <v>28</v>
      </c>
    </row>
    <row r="5" spans="1:10" ht="13.5" thickBot="1" x14ac:dyDescent="0.25"/>
    <row r="6" spans="1:10" ht="15.75" x14ac:dyDescent="0.25">
      <c r="A6" s="454" t="s">
        <v>3</v>
      </c>
      <c r="B6" s="455"/>
      <c r="C6" s="455"/>
      <c r="D6" s="455"/>
      <c r="E6" s="455"/>
      <c r="F6" s="455"/>
      <c r="G6" s="455"/>
      <c r="H6" s="455"/>
      <c r="I6" s="456"/>
    </row>
    <row r="7" spans="1:10" x14ac:dyDescent="0.2">
      <c r="A7" s="176" t="s">
        <v>322</v>
      </c>
      <c r="B7" s="174"/>
      <c r="C7" s="174"/>
      <c r="D7" s="174"/>
      <c r="E7" s="174"/>
      <c r="F7" s="174"/>
      <c r="G7" s="174"/>
      <c r="H7" s="174"/>
      <c r="I7" s="175"/>
    </row>
    <row r="8" spans="1:10" x14ac:dyDescent="0.2">
      <c r="A8" s="173" t="s">
        <v>4</v>
      </c>
      <c r="B8" s="169"/>
      <c r="C8" s="169"/>
      <c r="D8" s="169"/>
      <c r="E8" s="169"/>
      <c r="F8" s="169"/>
      <c r="G8" s="169"/>
      <c r="H8" s="169"/>
      <c r="I8" s="170"/>
    </row>
    <row r="9" spans="1:10" ht="13.5" thickBot="1" x14ac:dyDescent="0.25">
      <c r="A9" s="177" t="s">
        <v>5</v>
      </c>
      <c r="B9" s="171"/>
      <c r="C9" s="171"/>
      <c r="D9" s="171"/>
      <c r="E9" s="171"/>
      <c r="F9" s="171"/>
      <c r="G9" s="171"/>
      <c r="H9" s="171"/>
      <c r="I9" s="172"/>
    </row>
    <row r="10" spans="1:10" x14ac:dyDescent="0.2">
      <c r="A10" s="474"/>
      <c r="B10" s="475"/>
      <c r="C10" s="475"/>
      <c r="D10" s="475"/>
      <c r="E10" s="475"/>
      <c r="F10" s="475"/>
      <c r="G10" s="475"/>
      <c r="H10" s="475"/>
      <c r="I10" s="475"/>
    </row>
    <row r="11" spans="1:10" x14ac:dyDescent="0.2">
      <c r="A11" s="4" t="s">
        <v>6</v>
      </c>
      <c r="B11" s="5"/>
      <c r="C11" s="5"/>
      <c r="D11" s="6"/>
      <c r="E11" s="6"/>
      <c r="F11" s="6"/>
      <c r="G11" s="6"/>
    </row>
    <row r="12" spans="1:10" x14ac:dyDescent="0.2">
      <c r="A12" s="7" t="s">
        <v>7</v>
      </c>
    </row>
    <row r="14" spans="1:10" x14ac:dyDescent="0.2">
      <c r="J14" s="8"/>
    </row>
    <row r="15" spans="1:10" ht="18" x14ac:dyDescent="0.25">
      <c r="A15" s="179" t="s">
        <v>216</v>
      </c>
      <c r="B15" s="166"/>
      <c r="C15" s="476" t="s">
        <v>627</v>
      </c>
      <c r="D15" s="477"/>
      <c r="E15" s="477"/>
    </row>
    <row r="16" spans="1:10" ht="18" x14ac:dyDescent="0.25">
      <c r="A16" s="180"/>
      <c r="B16" s="167"/>
    </row>
    <row r="17" spans="1:11" ht="18" x14ac:dyDescent="0.25">
      <c r="A17" s="179" t="s">
        <v>29</v>
      </c>
      <c r="B17" s="166"/>
      <c r="C17" s="478" t="s">
        <v>628</v>
      </c>
      <c r="D17" s="479"/>
      <c r="E17" s="479"/>
    </row>
    <row r="18" spans="1:11" ht="18" x14ac:dyDescent="0.25">
      <c r="A18" s="180"/>
      <c r="B18" s="167"/>
      <c r="C18" s="480"/>
      <c r="D18" s="481"/>
      <c r="E18" s="481"/>
    </row>
    <row r="19" spans="1:11" ht="18" x14ac:dyDescent="0.25">
      <c r="A19" s="179" t="s">
        <v>217</v>
      </c>
      <c r="B19" s="166"/>
      <c r="C19" s="457" t="s">
        <v>629</v>
      </c>
      <c r="D19" s="458"/>
      <c r="E19" s="459"/>
      <c r="H19" s="51"/>
    </row>
    <row r="20" spans="1:11" x14ac:dyDescent="0.2">
      <c r="A20" s="181"/>
      <c r="B20" s="168"/>
    </row>
    <row r="21" spans="1:11" ht="18" x14ac:dyDescent="0.25">
      <c r="A21" s="179" t="s">
        <v>161</v>
      </c>
      <c r="B21" s="166"/>
      <c r="C21" s="460">
        <v>44927</v>
      </c>
      <c r="D21" s="461"/>
      <c r="E21" s="462"/>
    </row>
    <row r="22" spans="1:11" x14ac:dyDescent="0.2">
      <c r="A22" s="181"/>
      <c r="B22" s="168"/>
    </row>
    <row r="23" spans="1:11" ht="18" x14ac:dyDescent="0.25">
      <c r="A23" s="179" t="s">
        <v>162</v>
      </c>
      <c r="B23" s="166"/>
      <c r="C23" s="460">
        <v>45291</v>
      </c>
      <c r="D23" s="461"/>
      <c r="E23" s="462"/>
    </row>
    <row r="25" spans="1:11" ht="18" x14ac:dyDescent="0.25">
      <c r="A25" s="179" t="s">
        <v>421</v>
      </c>
      <c r="B25" s="166"/>
      <c r="C25" s="460">
        <v>45412</v>
      </c>
      <c r="D25" s="461"/>
      <c r="E25" s="462"/>
    </row>
    <row r="26" spans="1:11" ht="13.5" customHeight="1" x14ac:dyDescent="0.25">
      <c r="A26" s="326"/>
      <c r="B26" s="327"/>
      <c r="C26" s="207"/>
      <c r="D26" s="207"/>
      <c r="E26" s="207"/>
    </row>
    <row r="27" spans="1:11" ht="18" x14ac:dyDescent="0.25">
      <c r="A27" s="179" t="s">
        <v>422</v>
      </c>
      <c r="B27" s="166"/>
      <c r="C27" s="460">
        <v>45291</v>
      </c>
      <c r="D27" s="461"/>
      <c r="E27" s="462"/>
    </row>
    <row r="28" spans="1:11" ht="18" x14ac:dyDescent="0.25">
      <c r="A28" s="328"/>
      <c r="B28" s="328"/>
    </row>
    <row r="29" spans="1:11" ht="58.5" customHeight="1" x14ac:dyDescent="0.2">
      <c r="A29" s="463" t="s">
        <v>423</v>
      </c>
      <c r="B29" s="464"/>
      <c r="C29" s="465" t="s">
        <v>500</v>
      </c>
      <c r="D29" s="466"/>
      <c r="E29" s="467"/>
      <c r="F29" s="468" t="s">
        <v>424</v>
      </c>
      <c r="G29" s="469"/>
      <c r="H29" s="470"/>
      <c r="I29" s="471" t="s">
        <v>664</v>
      </c>
      <c r="J29" s="472"/>
      <c r="K29" s="473"/>
    </row>
    <row r="31" spans="1:11" ht="13.5" thickBot="1" x14ac:dyDescent="0.25"/>
    <row r="32" spans="1:11" x14ac:dyDescent="0.2">
      <c r="A32" s="162"/>
      <c r="B32" s="61"/>
      <c r="C32" s="61"/>
      <c r="D32" s="61"/>
      <c r="E32" s="65"/>
      <c r="F32" s="65"/>
      <c r="G32" s="65"/>
      <c r="H32" s="66"/>
    </row>
    <row r="33" spans="1:8" ht="15.75" x14ac:dyDescent="0.25">
      <c r="A33" s="178" t="s">
        <v>8</v>
      </c>
      <c r="B33" s="447" t="s">
        <v>9</v>
      </c>
      <c r="C33" s="448"/>
      <c r="D33" s="450" t="s">
        <v>558</v>
      </c>
      <c r="E33" s="445"/>
      <c r="F33" s="445"/>
      <c r="G33" s="446"/>
      <c r="H33" s="67"/>
    </row>
    <row r="34" spans="1:8" x14ac:dyDescent="0.2">
      <c r="A34" s="163"/>
      <c r="B34" s="447" t="s">
        <v>10</v>
      </c>
      <c r="C34" s="448"/>
      <c r="D34" s="450" t="s">
        <v>559</v>
      </c>
      <c r="E34" s="445"/>
      <c r="F34" s="445"/>
      <c r="G34" s="446"/>
      <c r="H34" s="67"/>
    </row>
    <row r="35" spans="1:8" x14ac:dyDescent="0.2">
      <c r="A35" s="163"/>
      <c r="B35" s="62"/>
      <c r="C35" s="63" t="s">
        <v>11</v>
      </c>
      <c r="D35" s="99" t="s">
        <v>562</v>
      </c>
      <c r="E35" s="63" t="s">
        <v>12</v>
      </c>
      <c r="F35" s="99">
        <v>2000</v>
      </c>
      <c r="G35" s="62"/>
      <c r="H35" s="68"/>
    </row>
    <row r="36" spans="1:8" x14ac:dyDescent="0.2">
      <c r="A36" s="163"/>
      <c r="B36" s="62"/>
      <c r="C36" s="62"/>
      <c r="D36" s="62"/>
      <c r="E36" s="72"/>
      <c r="F36" s="62"/>
      <c r="G36" s="62"/>
      <c r="H36" s="69"/>
    </row>
    <row r="37" spans="1:8" ht="15.75" x14ac:dyDescent="0.25">
      <c r="A37" s="178" t="s">
        <v>13</v>
      </c>
      <c r="B37" s="447" t="s">
        <v>9</v>
      </c>
      <c r="C37" s="448"/>
      <c r="D37" s="449" t="s">
        <v>560</v>
      </c>
      <c r="E37" s="449"/>
      <c r="F37" s="449"/>
      <c r="G37" s="449"/>
      <c r="H37" s="70"/>
    </row>
    <row r="38" spans="1:8" x14ac:dyDescent="0.2">
      <c r="A38" s="163"/>
      <c r="B38" s="447" t="s">
        <v>10</v>
      </c>
      <c r="C38" s="448"/>
      <c r="D38" s="449" t="s">
        <v>561</v>
      </c>
      <c r="E38" s="449"/>
      <c r="F38" s="449"/>
      <c r="G38" s="449"/>
      <c r="H38" s="70"/>
    </row>
    <row r="39" spans="1:8" x14ac:dyDescent="0.2">
      <c r="A39" s="164"/>
      <c r="B39" s="62"/>
      <c r="C39" s="63" t="s">
        <v>11</v>
      </c>
      <c r="D39" s="99" t="s">
        <v>562</v>
      </c>
      <c r="E39" s="63" t="s">
        <v>12</v>
      </c>
      <c r="F39" s="99">
        <v>1225</v>
      </c>
      <c r="G39" s="62"/>
      <c r="H39" s="68"/>
    </row>
    <row r="40" spans="1:8" ht="13.5" thickBot="1" x14ac:dyDescent="0.25">
      <c r="A40" s="165"/>
      <c r="B40" s="64"/>
      <c r="C40" s="64"/>
      <c r="D40" s="64"/>
      <c r="E40" s="73"/>
      <c r="F40" s="73"/>
      <c r="G40" s="64"/>
      <c r="H40" s="71"/>
    </row>
    <row r="41" spans="1:8" x14ac:dyDescent="0.2">
      <c r="A41" s="162"/>
      <c r="B41" s="61"/>
      <c r="C41" s="61"/>
      <c r="D41" s="61"/>
      <c r="E41" s="65"/>
      <c r="F41" s="65"/>
      <c r="G41" s="62"/>
      <c r="H41" s="66"/>
    </row>
    <row r="42" spans="1:8" x14ac:dyDescent="0.2">
      <c r="A42" s="164" t="s">
        <v>14</v>
      </c>
      <c r="B42" s="450" t="s">
        <v>674</v>
      </c>
      <c r="C42" s="445"/>
      <c r="D42" s="451"/>
      <c r="E42" s="451"/>
      <c r="F42" s="452"/>
      <c r="G42" s="62"/>
      <c r="H42" s="69"/>
    </row>
    <row r="43" spans="1:8" x14ac:dyDescent="0.2">
      <c r="A43" s="164" t="s">
        <v>15</v>
      </c>
      <c r="B43" s="453" t="s">
        <v>673</v>
      </c>
      <c r="C43" s="445"/>
      <c r="D43" s="445"/>
      <c r="E43" s="445"/>
      <c r="F43" s="446"/>
      <c r="G43" s="62"/>
      <c r="H43" s="69"/>
    </row>
    <row r="44" spans="1:8" x14ac:dyDescent="0.2">
      <c r="A44" s="164" t="s">
        <v>16</v>
      </c>
      <c r="B44" s="444" t="s">
        <v>563</v>
      </c>
      <c r="C44" s="445"/>
      <c r="D44" s="445"/>
      <c r="E44" s="445"/>
      <c r="F44" s="446"/>
      <c r="G44" s="62"/>
      <c r="H44" s="69"/>
    </row>
    <row r="45" spans="1:8" ht="13.5" thickBot="1" x14ac:dyDescent="0.25">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1"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6"/>
    <pageSetUpPr fitToPage="1"/>
  </sheetPr>
  <dimension ref="A1:S62"/>
  <sheetViews>
    <sheetView workbookViewId="0"/>
  </sheetViews>
  <sheetFormatPr defaultColWidth="9.140625" defaultRowHeight="23.25" x14ac:dyDescent="0.35"/>
  <cols>
    <col min="1" max="1" width="6.140625" style="9" customWidth="1"/>
    <col min="2" max="2" width="5.85546875" style="9" customWidth="1"/>
    <col min="3" max="4" width="16.85546875" style="9" customWidth="1"/>
    <col min="5" max="5" width="15" style="9" customWidth="1"/>
    <col min="6" max="6" width="5.85546875" style="9" customWidth="1"/>
    <col min="7" max="8" width="16.85546875" style="9" customWidth="1"/>
    <col min="9" max="9" width="13.140625" style="9" customWidth="1"/>
    <col min="10" max="10" width="6" style="9" customWidth="1"/>
    <col min="11" max="11" width="3.85546875" style="9" customWidth="1"/>
    <col min="12" max="17" width="10.85546875" style="9" customWidth="1"/>
    <col min="18" max="18" width="4" style="9" customWidth="1"/>
    <col min="19" max="16384" width="9.140625" style="9"/>
  </cols>
  <sheetData>
    <row r="1" spans="1:19" ht="23.25" customHeight="1" thickBot="1" x14ac:dyDescent="0.4">
      <c r="A1" s="9" t="s">
        <v>17</v>
      </c>
    </row>
    <row r="2" spans="1:19" ht="15" customHeight="1" x14ac:dyDescent="0.35">
      <c r="B2" s="82"/>
      <c r="C2" s="74"/>
      <c r="D2" s="74"/>
      <c r="E2" s="74"/>
      <c r="F2" s="74"/>
      <c r="G2" s="74"/>
      <c r="H2" s="74"/>
      <c r="I2" s="74"/>
      <c r="J2" s="75"/>
      <c r="K2" s="10"/>
      <c r="L2" s="10"/>
      <c r="M2" s="10"/>
      <c r="N2" s="10"/>
      <c r="O2" s="10"/>
      <c r="P2" s="10"/>
      <c r="Q2" s="10"/>
      <c r="R2" s="10"/>
      <c r="S2" s="11"/>
    </row>
    <row r="3" spans="1:19" ht="21" customHeight="1" x14ac:dyDescent="0.35">
      <c r="B3" s="83"/>
      <c r="C3" s="76"/>
      <c r="D3" s="77"/>
      <c r="E3" s="76"/>
      <c r="F3" s="77" t="s">
        <v>18</v>
      </c>
      <c r="G3" s="76"/>
      <c r="H3" s="77"/>
      <c r="I3" s="76"/>
      <c r="J3" s="78"/>
      <c r="K3" s="12"/>
      <c r="L3" s="12"/>
      <c r="M3" s="12"/>
      <c r="N3" s="12"/>
      <c r="O3" s="12"/>
      <c r="P3" s="12"/>
      <c r="Q3" s="12"/>
      <c r="R3" s="13"/>
      <c r="S3" s="11"/>
    </row>
    <row r="4" spans="1:19" ht="15" customHeight="1" thickBot="1" x14ac:dyDescent="0.4">
      <c r="B4" s="83"/>
      <c r="C4" s="79"/>
      <c r="D4" s="80"/>
      <c r="E4" s="79"/>
      <c r="F4" s="79"/>
      <c r="G4" s="79"/>
      <c r="H4" s="81"/>
      <c r="I4" s="79"/>
      <c r="J4" s="78"/>
      <c r="K4" s="14"/>
      <c r="L4" s="14"/>
      <c r="M4" s="14"/>
      <c r="N4" s="14"/>
      <c r="O4" s="14"/>
      <c r="P4" s="14"/>
      <c r="Q4" s="14"/>
      <c r="R4" s="10"/>
      <c r="S4" s="11"/>
    </row>
    <row r="5" spans="1:19" s="15" customFormat="1" ht="20.100000000000001" customHeight="1" x14ac:dyDescent="0.2">
      <c r="B5" s="84"/>
      <c r="C5" s="85"/>
      <c r="D5" s="85"/>
      <c r="E5" s="85"/>
      <c r="F5" s="85"/>
      <c r="G5" s="85"/>
      <c r="H5" s="85"/>
      <c r="I5" s="85"/>
      <c r="J5" s="86"/>
      <c r="K5" s="16"/>
      <c r="L5" s="14"/>
      <c r="M5" s="14"/>
      <c r="N5" s="14"/>
      <c r="O5" s="14"/>
      <c r="P5" s="14"/>
      <c r="Q5" s="14"/>
      <c r="R5" s="12"/>
      <c r="S5" s="17"/>
    </row>
    <row r="6" spans="1:19" s="49" customFormat="1" ht="15" customHeight="1" x14ac:dyDescent="0.2">
      <c r="B6" s="87"/>
      <c r="C6" s="88"/>
      <c r="D6" s="88"/>
      <c r="E6" s="88"/>
      <c r="F6" s="88"/>
      <c r="G6" s="88"/>
      <c r="H6" s="88"/>
      <c r="I6" s="88"/>
      <c r="J6" s="89"/>
      <c r="K6" s="16"/>
      <c r="L6" s="14"/>
      <c r="M6" s="14"/>
      <c r="N6" s="14"/>
      <c r="O6" s="14"/>
      <c r="P6" s="14"/>
      <c r="Q6" s="14"/>
      <c r="R6" s="12"/>
      <c r="S6" s="14"/>
    </row>
    <row r="7" spans="1:19" s="49" customFormat="1" ht="15" customHeight="1" x14ac:dyDescent="0.2">
      <c r="B7" s="87"/>
      <c r="C7" s="88"/>
      <c r="D7" s="88"/>
      <c r="E7" s="88"/>
      <c r="F7" s="88"/>
      <c r="G7" s="88"/>
      <c r="H7" s="88"/>
      <c r="I7" s="88"/>
      <c r="J7" s="89"/>
      <c r="K7" s="16"/>
      <c r="L7" s="14"/>
      <c r="M7" s="14"/>
      <c r="N7" s="14"/>
      <c r="O7" s="14"/>
      <c r="P7" s="14"/>
      <c r="Q7" s="14"/>
      <c r="R7" s="12"/>
      <c r="S7" s="14"/>
    </row>
    <row r="8" spans="1:19" s="49" customFormat="1" ht="15" customHeight="1" x14ac:dyDescent="0.2">
      <c r="B8" s="87"/>
      <c r="C8" s="88"/>
      <c r="D8" s="88"/>
      <c r="E8" s="88"/>
      <c r="F8" s="88"/>
      <c r="G8" s="88"/>
      <c r="H8" s="88"/>
      <c r="I8" s="88"/>
      <c r="J8" s="89"/>
      <c r="K8" s="16"/>
      <c r="L8" s="14"/>
      <c r="M8" s="14"/>
      <c r="N8" s="14"/>
      <c r="O8" s="14"/>
      <c r="P8" s="14"/>
      <c r="Q8" s="14"/>
      <c r="R8" s="12"/>
      <c r="S8" s="14"/>
    </row>
    <row r="9" spans="1:19" s="49" customFormat="1" ht="15" customHeight="1" x14ac:dyDescent="0.2">
      <c r="B9" s="87"/>
      <c r="C9" s="88"/>
      <c r="D9" s="88"/>
      <c r="E9" s="88"/>
      <c r="F9" s="88"/>
      <c r="G9" s="88"/>
      <c r="H9" s="88"/>
      <c r="I9" s="88"/>
      <c r="J9" s="89"/>
      <c r="K9" s="16"/>
      <c r="L9" s="14"/>
      <c r="M9" s="14"/>
      <c r="N9" s="14"/>
      <c r="O9" s="14"/>
      <c r="P9" s="14"/>
      <c r="Q9" s="14"/>
      <c r="R9" s="12"/>
      <c r="S9" s="14"/>
    </row>
    <row r="10" spans="1:19" s="49" customFormat="1" ht="15" customHeight="1" x14ac:dyDescent="0.2">
      <c r="B10" s="87"/>
      <c r="C10" s="88"/>
      <c r="D10" s="88"/>
      <c r="E10" s="88"/>
      <c r="F10" s="88"/>
      <c r="G10" s="88"/>
      <c r="H10" s="88"/>
      <c r="I10" s="88"/>
      <c r="J10" s="89"/>
      <c r="K10" s="16"/>
      <c r="L10" s="14"/>
      <c r="M10" s="14"/>
      <c r="N10" s="14"/>
      <c r="O10" s="14"/>
      <c r="P10" s="14"/>
      <c r="Q10" s="14"/>
      <c r="R10" s="12"/>
      <c r="S10" s="14"/>
    </row>
    <row r="11" spans="1:19" s="49" customFormat="1" ht="15" customHeight="1" x14ac:dyDescent="0.2">
      <c r="B11" s="87"/>
      <c r="C11" s="88"/>
      <c r="D11" s="88"/>
      <c r="E11" s="88"/>
      <c r="F11" s="88"/>
      <c r="G11" s="88"/>
      <c r="H11" s="88"/>
      <c r="I11" s="88"/>
      <c r="J11" s="89"/>
      <c r="K11" s="16"/>
      <c r="L11" s="14"/>
      <c r="M11" s="14"/>
      <c r="N11" s="14"/>
      <c r="O11" s="14"/>
      <c r="P11" s="14"/>
      <c r="Q11" s="14"/>
      <c r="R11" s="12"/>
      <c r="S11" s="14"/>
    </row>
    <row r="12" spans="1:19" s="49" customFormat="1" ht="15" customHeight="1" x14ac:dyDescent="0.2">
      <c r="B12" s="87"/>
      <c r="C12" s="88"/>
      <c r="D12" s="88"/>
      <c r="E12" s="88"/>
      <c r="F12" s="88"/>
      <c r="G12" s="88"/>
      <c r="H12" s="88"/>
      <c r="I12" s="88"/>
      <c r="J12" s="89"/>
      <c r="K12" s="16"/>
      <c r="L12" s="14"/>
      <c r="M12" s="14"/>
      <c r="N12" s="14"/>
      <c r="O12" s="14"/>
      <c r="P12" s="14"/>
      <c r="Q12" s="14"/>
      <c r="R12" s="12"/>
      <c r="S12" s="14"/>
    </row>
    <row r="13" spans="1:19" s="49" customFormat="1" ht="15" customHeight="1" x14ac:dyDescent="0.2">
      <c r="B13" s="87"/>
      <c r="C13" s="88"/>
      <c r="D13" s="88"/>
      <c r="E13" s="88"/>
      <c r="F13" s="88"/>
      <c r="G13" s="88"/>
      <c r="H13" s="88"/>
      <c r="I13" s="88"/>
      <c r="J13" s="89"/>
      <c r="K13" s="16"/>
      <c r="L13" s="14"/>
      <c r="M13" s="14"/>
      <c r="N13" s="14"/>
      <c r="O13" s="14"/>
      <c r="P13" s="14"/>
      <c r="Q13" s="14"/>
      <c r="R13" s="12"/>
      <c r="S13" s="14"/>
    </row>
    <row r="14" spans="1:19" s="49" customFormat="1" ht="15" customHeight="1" x14ac:dyDescent="0.2">
      <c r="B14" s="87"/>
      <c r="C14" s="88"/>
      <c r="D14" s="88"/>
      <c r="E14" s="88"/>
      <c r="F14" s="88"/>
      <c r="G14" s="88"/>
      <c r="H14" s="88"/>
      <c r="I14" s="88"/>
      <c r="J14" s="89"/>
      <c r="K14" s="16"/>
      <c r="L14" s="14"/>
      <c r="M14" s="14"/>
      <c r="N14" s="14"/>
      <c r="O14" s="14"/>
      <c r="P14" s="14"/>
      <c r="Q14" s="14"/>
      <c r="R14" s="12"/>
      <c r="S14" s="14"/>
    </row>
    <row r="15" spans="1:19" s="49" customFormat="1" ht="15" customHeight="1" x14ac:dyDescent="0.2">
      <c r="B15" s="87"/>
      <c r="C15" s="88"/>
      <c r="D15" s="88"/>
      <c r="E15" s="88"/>
      <c r="F15" s="88"/>
      <c r="G15" s="88"/>
      <c r="H15" s="88"/>
      <c r="I15" s="88"/>
      <c r="J15" s="89"/>
      <c r="K15" s="16"/>
      <c r="L15" s="14"/>
      <c r="M15" s="14"/>
      <c r="N15" s="14"/>
      <c r="O15" s="14"/>
      <c r="P15" s="14"/>
      <c r="Q15" s="14"/>
      <c r="R15" s="12"/>
      <c r="S15" s="14"/>
    </row>
    <row r="16" spans="1:19" s="49" customFormat="1" ht="15" customHeight="1" x14ac:dyDescent="0.2">
      <c r="B16" s="87"/>
      <c r="C16" s="88"/>
      <c r="D16" s="88"/>
      <c r="E16" s="88"/>
      <c r="F16" s="88"/>
      <c r="G16" s="88"/>
      <c r="H16" s="88"/>
      <c r="I16" s="88"/>
      <c r="J16" s="89"/>
      <c r="K16" s="16"/>
      <c r="L16" s="14"/>
      <c r="M16" s="14"/>
      <c r="N16" s="14"/>
      <c r="O16" s="14"/>
      <c r="P16" s="14"/>
      <c r="Q16" s="14"/>
      <c r="R16" s="12"/>
      <c r="S16" s="14"/>
    </row>
    <row r="17" spans="1:19" s="49" customFormat="1" ht="15" customHeight="1" x14ac:dyDescent="0.2">
      <c r="B17" s="87"/>
      <c r="C17" s="88"/>
      <c r="D17" s="88"/>
      <c r="E17" s="88"/>
      <c r="F17" s="88"/>
      <c r="G17" s="88"/>
      <c r="H17" s="88"/>
      <c r="I17" s="88"/>
      <c r="J17" s="89"/>
      <c r="K17" s="16"/>
      <c r="L17" s="14"/>
      <c r="M17" s="14"/>
      <c r="N17" s="14"/>
      <c r="O17" s="14"/>
      <c r="P17" s="14"/>
      <c r="Q17" s="14"/>
      <c r="R17" s="12"/>
      <c r="S17" s="14"/>
    </row>
    <row r="18" spans="1:19" s="49" customFormat="1" ht="15" customHeight="1" x14ac:dyDescent="0.2">
      <c r="B18" s="87"/>
      <c r="C18" s="482"/>
      <c r="D18" s="482"/>
      <c r="E18" s="482"/>
      <c r="F18" s="88"/>
      <c r="G18" s="88"/>
      <c r="H18" s="88"/>
      <c r="I18" s="88"/>
      <c r="J18" s="89"/>
      <c r="K18" s="16"/>
      <c r="L18" s="14"/>
      <c r="M18" s="14"/>
      <c r="N18" s="14"/>
      <c r="O18" s="14"/>
      <c r="P18" s="14"/>
      <c r="Q18" s="14"/>
      <c r="R18" s="12"/>
      <c r="S18" s="14"/>
    </row>
    <row r="19" spans="1:19" s="49" customFormat="1" ht="15" customHeight="1" x14ac:dyDescent="0.2">
      <c r="B19" s="87"/>
      <c r="C19" s="88"/>
      <c r="D19" s="88"/>
      <c r="E19" s="88"/>
      <c r="F19" s="88"/>
      <c r="G19" s="88"/>
      <c r="H19" s="88"/>
      <c r="I19" s="88"/>
      <c r="J19" s="89"/>
      <c r="K19" s="16"/>
      <c r="L19" s="50"/>
      <c r="M19" s="14"/>
      <c r="N19" s="14"/>
      <c r="O19" s="14"/>
      <c r="P19" s="14"/>
      <c r="Q19" s="14"/>
      <c r="R19" s="12"/>
      <c r="S19" s="14"/>
    </row>
    <row r="20" spans="1:19" s="49" customFormat="1" ht="15" customHeight="1" x14ac:dyDescent="0.2">
      <c r="B20" s="87"/>
      <c r="C20" s="88"/>
      <c r="D20" s="88"/>
      <c r="E20" s="88"/>
      <c r="F20" s="88"/>
      <c r="G20" s="88"/>
      <c r="H20" s="88"/>
      <c r="I20" s="88"/>
      <c r="J20" s="89"/>
      <c r="K20" s="16"/>
      <c r="L20" s="14"/>
      <c r="M20" s="14"/>
      <c r="N20" s="14"/>
      <c r="O20" s="14"/>
      <c r="P20" s="14"/>
      <c r="Q20" s="14"/>
      <c r="R20" s="12"/>
      <c r="S20" s="14"/>
    </row>
    <row r="21" spans="1:19" s="49" customFormat="1" ht="15" customHeight="1" x14ac:dyDescent="0.2">
      <c r="B21" s="87"/>
      <c r="C21" s="88"/>
      <c r="D21" s="88"/>
      <c r="E21" s="88"/>
      <c r="F21" s="88"/>
      <c r="G21" s="88"/>
      <c r="H21" s="88"/>
      <c r="I21" s="88"/>
      <c r="J21" s="89"/>
      <c r="K21" s="16"/>
      <c r="L21" s="14"/>
      <c r="M21" s="14"/>
      <c r="N21" s="14"/>
      <c r="O21" s="14"/>
      <c r="P21" s="14"/>
      <c r="Q21" s="14"/>
      <c r="R21" s="12"/>
      <c r="S21" s="14"/>
    </row>
    <row r="22" spans="1:19" s="49" customFormat="1" ht="15" customHeight="1" x14ac:dyDescent="0.2">
      <c r="B22" s="87"/>
      <c r="C22" s="88"/>
      <c r="D22" s="88"/>
      <c r="E22" s="88"/>
      <c r="F22" s="88"/>
      <c r="G22" s="88"/>
      <c r="H22" s="88"/>
      <c r="I22" s="88"/>
      <c r="J22" s="89"/>
      <c r="K22" s="16"/>
      <c r="L22" s="14"/>
      <c r="M22" s="14"/>
      <c r="N22" s="14"/>
      <c r="O22" s="14"/>
      <c r="P22" s="14"/>
      <c r="Q22" s="14"/>
      <c r="R22" s="12"/>
      <c r="S22" s="14"/>
    </row>
    <row r="23" spans="1:19" s="49" customFormat="1" ht="15" customHeight="1" x14ac:dyDescent="0.2">
      <c r="B23" s="87"/>
      <c r="C23" s="88"/>
      <c r="D23" s="88"/>
      <c r="E23" s="88"/>
      <c r="F23" s="88"/>
      <c r="G23" s="88"/>
      <c r="H23" s="88"/>
      <c r="I23" s="88"/>
      <c r="J23" s="89"/>
      <c r="K23" s="16"/>
      <c r="L23" s="14"/>
      <c r="M23" s="14"/>
      <c r="N23" s="14"/>
      <c r="O23" s="14"/>
      <c r="P23" s="14"/>
      <c r="Q23" s="14"/>
      <c r="R23" s="12"/>
      <c r="S23" s="14"/>
    </row>
    <row r="24" spans="1:19" s="49" customFormat="1" ht="15" customHeight="1" x14ac:dyDescent="0.2">
      <c r="B24" s="87"/>
      <c r="C24" s="88"/>
      <c r="D24" s="88"/>
      <c r="E24" s="88"/>
      <c r="F24" s="88"/>
      <c r="G24" s="88"/>
      <c r="H24" s="88"/>
      <c r="I24" s="88"/>
      <c r="J24" s="89"/>
      <c r="K24" s="16"/>
      <c r="L24" s="14"/>
      <c r="M24" s="14"/>
      <c r="N24" s="14"/>
      <c r="O24" s="14"/>
      <c r="P24" s="14"/>
      <c r="Q24" s="14"/>
      <c r="R24" s="12"/>
      <c r="S24" s="14"/>
    </row>
    <row r="25" spans="1:19" s="49" customFormat="1" ht="15.75" customHeight="1" x14ac:dyDescent="0.2">
      <c r="B25" s="87"/>
      <c r="C25" s="88"/>
      <c r="D25" s="88"/>
      <c r="E25" s="88"/>
      <c r="F25" s="88"/>
      <c r="G25" s="88"/>
      <c r="H25" s="88"/>
      <c r="I25" s="88"/>
      <c r="J25" s="89"/>
      <c r="K25" s="16"/>
      <c r="L25" s="14"/>
      <c r="M25" s="14"/>
      <c r="N25" s="14"/>
      <c r="O25" s="14"/>
      <c r="P25" s="14"/>
      <c r="Q25" s="14"/>
      <c r="R25" s="12"/>
      <c r="S25" s="14"/>
    </row>
    <row r="26" spans="1:19" s="49" customFormat="1" ht="15.75" customHeight="1" x14ac:dyDescent="0.2">
      <c r="B26" s="87"/>
      <c r="C26" s="88"/>
      <c r="D26" s="88"/>
      <c r="E26" s="88"/>
      <c r="F26" s="88"/>
      <c r="G26" s="88"/>
      <c r="H26" s="88"/>
      <c r="I26" s="88"/>
      <c r="J26" s="89"/>
      <c r="K26" s="16"/>
      <c r="L26" s="14"/>
      <c r="M26" s="14"/>
      <c r="N26" s="14"/>
      <c r="O26" s="14"/>
      <c r="P26" s="14"/>
      <c r="Q26" s="14"/>
      <c r="R26" s="12"/>
      <c r="S26" s="14"/>
    </row>
    <row r="27" spans="1:19" s="49" customFormat="1" ht="15" customHeight="1" x14ac:dyDescent="0.2">
      <c r="B27" s="87"/>
      <c r="C27" s="88"/>
      <c r="D27" s="88"/>
      <c r="E27" s="88"/>
      <c r="F27" s="88"/>
      <c r="G27" s="88"/>
      <c r="H27" s="88"/>
      <c r="I27" s="88"/>
      <c r="J27" s="89"/>
      <c r="K27" s="16"/>
      <c r="L27" s="14"/>
      <c r="M27" s="14"/>
      <c r="N27" s="14"/>
      <c r="O27" s="14"/>
      <c r="P27" s="14"/>
      <c r="Q27" s="14"/>
      <c r="R27" s="12"/>
      <c r="S27" s="14"/>
    </row>
    <row r="28" spans="1:19" s="49" customFormat="1" ht="15" customHeight="1" x14ac:dyDescent="0.2">
      <c r="B28" s="87"/>
      <c r="C28" s="88"/>
      <c r="D28" s="88"/>
      <c r="E28" s="88"/>
      <c r="F28" s="88"/>
      <c r="G28" s="88"/>
      <c r="H28" s="88"/>
      <c r="I28" s="88"/>
      <c r="J28" s="89"/>
      <c r="K28" s="16"/>
      <c r="L28" s="14"/>
      <c r="M28" s="14"/>
      <c r="N28" s="14"/>
      <c r="O28" s="14"/>
      <c r="P28" s="14"/>
      <c r="Q28" s="14"/>
      <c r="R28" s="12"/>
      <c r="S28" s="14"/>
    </row>
    <row r="29" spans="1:19" s="49" customFormat="1" ht="15" customHeight="1" x14ac:dyDescent="0.2">
      <c r="B29" s="87"/>
      <c r="C29" s="88"/>
      <c r="D29" s="88"/>
      <c r="E29" s="88"/>
      <c r="F29" s="88"/>
      <c r="G29" s="88"/>
      <c r="H29" s="88"/>
      <c r="I29" s="88"/>
      <c r="J29" s="89"/>
      <c r="K29" s="16"/>
      <c r="L29" s="14"/>
      <c r="M29" s="14"/>
      <c r="N29" s="14"/>
      <c r="O29" s="14"/>
      <c r="P29" s="14"/>
      <c r="Q29" s="14"/>
      <c r="R29" s="12"/>
      <c r="S29" s="14"/>
    </row>
    <row r="30" spans="1:19" s="49" customFormat="1" ht="15" customHeight="1" x14ac:dyDescent="0.2">
      <c r="B30" s="87"/>
      <c r="C30" s="88"/>
      <c r="D30" s="90"/>
      <c r="E30" s="88"/>
      <c r="F30" s="88"/>
      <c r="G30" s="88"/>
      <c r="H30" s="88"/>
      <c r="I30" s="88"/>
      <c r="J30" s="89"/>
      <c r="K30" s="16"/>
      <c r="L30" s="14"/>
      <c r="M30" s="14"/>
      <c r="N30" s="14"/>
      <c r="O30" s="14"/>
      <c r="P30" s="14"/>
      <c r="Q30" s="14"/>
      <c r="R30" s="12"/>
      <c r="S30" s="14"/>
    </row>
    <row r="31" spans="1:19" s="49" customFormat="1" ht="15" customHeight="1" x14ac:dyDescent="0.2">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
      <c r="A44" s="14"/>
      <c r="B44" s="87"/>
      <c r="C44" s="88"/>
      <c r="D44" s="88"/>
      <c r="E44" s="88"/>
      <c r="F44" s="91"/>
      <c r="G44" s="88"/>
      <c r="H44" s="215"/>
      <c r="I44" s="215"/>
      <c r="J44" s="89"/>
      <c r="K44" s="18"/>
      <c r="L44" s="12"/>
      <c r="M44" s="12"/>
      <c r="N44" s="12"/>
      <c r="O44" s="12"/>
      <c r="P44" s="12"/>
      <c r="Q44" s="12"/>
      <c r="R44" s="12"/>
      <c r="S44" s="14"/>
    </row>
    <row r="45" spans="1:19" s="49" customFormat="1" ht="15" customHeight="1" x14ac:dyDescent="0.2">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
      <c r="A55" s="14"/>
      <c r="B55" s="87"/>
      <c r="C55" s="88"/>
      <c r="D55" s="88"/>
      <c r="E55" s="88"/>
      <c r="F55" s="91"/>
      <c r="G55" s="88"/>
      <c r="H55" s="88"/>
      <c r="I55" s="88"/>
      <c r="J55" s="89"/>
      <c r="K55" s="18"/>
      <c r="L55" s="12"/>
      <c r="M55" s="12"/>
      <c r="N55" s="12"/>
      <c r="O55" s="12"/>
      <c r="P55" s="12"/>
      <c r="Q55" s="12"/>
      <c r="R55" s="12"/>
      <c r="S55" s="14"/>
    </row>
    <row r="56" spans="1:19" ht="24" thickBot="1" x14ac:dyDescent="0.4">
      <c r="A56" s="11"/>
      <c r="B56" s="92"/>
      <c r="C56" s="93"/>
      <c r="D56" s="93"/>
      <c r="E56" s="94"/>
      <c r="F56" s="94"/>
      <c r="G56" s="94"/>
      <c r="H56" s="94"/>
      <c r="I56" s="94"/>
      <c r="J56" s="95"/>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D116"/>
  <sheetViews>
    <sheetView workbookViewId="0"/>
  </sheetViews>
  <sheetFormatPr defaultColWidth="8.85546875" defaultRowHeight="14.25" x14ac:dyDescent="0.2"/>
  <cols>
    <col min="1" max="1" width="11.5703125" style="373" customWidth="1"/>
    <col min="2" max="2" width="51" style="373" customWidth="1"/>
    <col min="3" max="5" width="30.85546875" style="373" customWidth="1"/>
    <col min="6" max="8" width="23" style="373" customWidth="1"/>
    <col min="9" max="16384" width="8.85546875" style="373"/>
  </cols>
  <sheetData>
    <row r="1" spans="1:7" ht="20.25" x14ac:dyDescent="0.3">
      <c r="A1" s="371"/>
      <c r="B1" s="372" t="s">
        <v>346</v>
      </c>
    </row>
    <row r="2" spans="1:7" ht="15" x14ac:dyDescent="0.25">
      <c r="A2" s="371"/>
      <c r="B2" s="208" t="str">
        <f>Tradingname</f>
        <v>EII GAS TRANSMISSION SERVICES WA (OPERATIONS) PTY LIMITED</v>
      </c>
      <c r="C2" s="209"/>
    </row>
    <row r="3" spans="1:7" ht="15" x14ac:dyDescent="0.25">
      <c r="B3" s="210" t="s">
        <v>181</v>
      </c>
      <c r="C3" s="211" t="str">
        <f>TEXT(Yearstart,"dd/mm/yyyy")&amp;" to "&amp;TEXT(Yearending,"dd/mm/yyyy")</f>
        <v>01/01/2023 to 31/12/2023</v>
      </c>
    </row>
    <row r="4" spans="1:7" x14ac:dyDescent="0.2">
      <c r="B4" s="45" t="s">
        <v>425</v>
      </c>
      <c r="C4" s="45"/>
      <c r="F4" s="45"/>
      <c r="G4" s="45"/>
    </row>
    <row r="5" spans="1:7" ht="15.75" x14ac:dyDescent="0.25">
      <c r="B5" s="375"/>
      <c r="C5" s="45"/>
    </row>
    <row r="6" spans="1:7" ht="15.75" x14ac:dyDescent="0.25">
      <c r="B6" s="376"/>
    </row>
    <row r="8" spans="1:7" s="374" customFormat="1" ht="25.5" x14ac:dyDescent="0.2">
      <c r="B8" s="242" t="s">
        <v>426</v>
      </c>
      <c r="C8" s="242" t="s">
        <v>57</v>
      </c>
      <c r="D8" s="242" t="s">
        <v>58</v>
      </c>
      <c r="E8" s="242" t="s">
        <v>25</v>
      </c>
    </row>
    <row r="9" spans="1:7" x14ac:dyDescent="0.2">
      <c r="B9" s="137" t="s">
        <v>45</v>
      </c>
      <c r="C9" s="285">
        <f>'2. Revenues and expenses'!D16</f>
        <v>4906032.6500000013</v>
      </c>
      <c r="D9" s="285">
        <f>'2. Revenues and expenses'!E16</f>
        <v>0</v>
      </c>
      <c r="E9" s="285">
        <f>'2. Revenues and expenses'!F16</f>
        <v>4906032.6500000013</v>
      </c>
    </row>
    <row r="10" spans="1:7" x14ac:dyDescent="0.2">
      <c r="B10" s="137" t="s">
        <v>53</v>
      </c>
      <c r="C10" s="285">
        <f>'2. Revenues and expenses'!D19</f>
        <v>0</v>
      </c>
      <c r="D10" s="285">
        <f>'2. Revenues and expenses'!E19</f>
        <v>0</v>
      </c>
      <c r="E10" s="285">
        <f>'2. Revenues and expenses'!F19</f>
        <v>0</v>
      </c>
    </row>
    <row r="11" spans="1:7" x14ac:dyDescent="0.2">
      <c r="B11" s="243" t="s">
        <v>22</v>
      </c>
      <c r="C11" s="285">
        <f>'2. Revenues and expenses'!D20</f>
        <v>4906032.6500000013</v>
      </c>
      <c r="D11" s="285">
        <f>'2. Revenues and expenses'!E20</f>
        <v>0</v>
      </c>
      <c r="E11" s="285">
        <f>'2. Revenues and expenses'!F20</f>
        <v>4906032.6500000013</v>
      </c>
    </row>
    <row r="12" spans="1:7" x14ac:dyDescent="0.2">
      <c r="B12" s="137" t="s">
        <v>59</v>
      </c>
      <c r="C12" s="285">
        <f>'2. Revenues and expenses'!D30</f>
        <v>-4915680.943511718</v>
      </c>
      <c r="D12" s="285">
        <f>'2. Revenues and expenses'!E30</f>
        <v>0</v>
      </c>
      <c r="E12" s="285">
        <f>'2. Revenues and expenses'!F30</f>
        <v>-4915680.943511718</v>
      </c>
    </row>
    <row r="13" spans="1:7" x14ac:dyDescent="0.2">
      <c r="B13" s="137" t="s">
        <v>427</v>
      </c>
      <c r="C13" s="285">
        <f>'2. Revenues and expenses'!D41</f>
        <v>0</v>
      </c>
      <c r="D13" s="285">
        <f>'2. Revenues and expenses'!E41</f>
        <v>0</v>
      </c>
      <c r="E13" s="285">
        <f>'2. Revenues and expenses'!F41</f>
        <v>0</v>
      </c>
    </row>
    <row r="14" spans="1:7" x14ac:dyDescent="0.2">
      <c r="B14" s="243" t="s">
        <v>61</v>
      </c>
      <c r="C14" s="285">
        <f>'2. Revenues and expenses'!D42</f>
        <v>-4915680.943511718</v>
      </c>
      <c r="D14" s="285">
        <f>'2. Revenues and expenses'!E42</f>
        <v>0</v>
      </c>
      <c r="E14" s="285">
        <f>'2. Revenues and expenses'!F42</f>
        <v>-4915680.943511718</v>
      </c>
    </row>
    <row r="15" spans="1:7" x14ac:dyDescent="0.2">
      <c r="B15" s="243" t="s">
        <v>428</v>
      </c>
      <c r="C15" s="285">
        <f>'2. Revenues and expenses'!D43</f>
        <v>-9648.2935117166489</v>
      </c>
      <c r="D15" s="285">
        <f>'2. Revenues and expenses'!E43</f>
        <v>0</v>
      </c>
      <c r="E15" s="285">
        <f>'2. Revenues and expenses'!F43</f>
        <v>-9648.2935117166489</v>
      </c>
    </row>
    <row r="16" spans="1:7" x14ac:dyDescent="0.2">
      <c r="B16" s="377"/>
      <c r="C16" s="378"/>
      <c r="D16" s="378"/>
      <c r="E16" s="378"/>
    </row>
    <row r="17" spans="2:4" x14ac:dyDescent="0.2">
      <c r="B17" s="379"/>
      <c r="C17" s="380"/>
    </row>
    <row r="18" spans="2:4" s="374" customFormat="1" ht="24.6" customHeight="1" x14ac:dyDescent="0.2">
      <c r="B18" s="242" t="s">
        <v>429</v>
      </c>
      <c r="C18" s="242" t="s">
        <v>430</v>
      </c>
      <c r="D18" s="242" t="s">
        <v>431</v>
      </c>
    </row>
    <row r="19" spans="2:4" x14ac:dyDescent="0.2">
      <c r="B19" s="137" t="s">
        <v>142</v>
      </c>
      <c r="C19" s="286">
        <f>'3. Statement of pipeline assets'!D16</f>
        <v>-1.4901161193847656E-8</v>
      </c>
      <c r="D19" s="286">
        <f>'3. Statement of pipeline assets'!E16</f>
        <v>325653.48231813312</v>
      </c>
    </row>
    <row r="20" spans="2:4" x14ac:dyDescent="0.2">
      <c r="B20" s="137" t="s">
        <v>85</v>
      </c>
      <c r="C20" s="286">
        <f>'3. Statement of pipeline assets'!D23</f>
        <v>1.862645149230957E-9</v>
      </c>
      <c r="D20" s="286">
        <f>'3. Statement of pipeline assets'!E23</f>
        <v>27105.030080670491</v>
      </c>
    </row>
    <row r="21" spans="2:4" x14ac:dyDescent="0.2">
      <c r="B21" s="137" t="s">
        <v>143</v>
      </c>
      <c r="C21" s="286">
        <f>'3. Statement of pipeline assets'!D30</f>
        <v>3.637978807091713E-12</v>
      </c>
      <c r="D21" s="286">
        <f>'3. Statement of pipeline assets'!E30</f>
        <v>214.8966417319316</v>
      </c>
    </row>
    <row r="22" spans="2:4" x14ac:dyDescent="0.2">
      <c r="B22" s="137" t="s">
        <v>145</v>
      </c>
      <c r="C22" s="286">
        <f>'3. Statement of pipeline assets'!D37</f>
        <v>0</v>
      </c>
      <c r="D22" s="286">
        <f>'3. Statement of pipeline assets'!E37</f>
        <v>11576.134658279363</v>
      </c>
    </row>
    <row r="23" spans="2:4" x14ac:dyDescent="0.2">
      <c r="B23" s="137" t="s">
        <v>87</v>
      </c>
      <c r="C23" s="286">
        <f>'3. Statement of pipeline assets'!D44</f>
        <v>0</v>
      </c>
      <c r="D23" s="286">
        <f>'3. Statement of pipeline assets'!E44</f>
        <v>0</v>
      </c>
    </row>
    <row r="24" spans="2:4" x14ac:dyDescent="0.2">
      <c r="B24" s="137" t="s">
        <v>147</v>
      </c>
      <c r="C24" s="286">
        <f>'3. Statement of pipeline assets'!D51</f>
        <v>0</v>
      </c>
      <c r="D24" s="286">
        <f>'3. Statement of pipeline assets'!E51</f>
        <v>5363.7775846251752</v>
      </c>
    </row>
    <row r="25" spans="2:4" x14ac:dyDescent="0.2">
      <c r="B25" s="137" t="s">
        <v>1</v>
      </c>
      <c r="C25" s="286">
        <f>'3. Statement of pipeline assets'!D58</f>
        <v>0</v>
      </c>
      <c r="D25" s="286">
        <f>'3. Statement of pipeline assets'!E58</f>
        <v>0</v>
      </c>
    </row>
    <row r="26" spans="2:4" x14ac:dyDescent="0.2">
      <c r="B26" s="137" t="s">
        <v>149</v>
      </c>
      <c r="C26" s="286">
        <f>'3. Statement of pipeline assets'!D65</f>
        <v>0</v>
      </c>
      <c r="D26" s="286">
        <f>'3. Statement of pipeline assets'!E65</f>
        <v>0</v>
      </c>
    </row>
    <row r="27" spans="2:4" x14ac:dyDescent="0.2">
      <c r="B27" s="137" t="s">
        <v>233</v>
      </c>
      <c r="C27" s="286">
        <f>'3. Statement of pipeline assets'!D72</f>
        <v>0.13533744006417692</v>
      </c>
      <c r="D27" s="286">
        <f>'3. Statement of pipeline assets'!E72</f>
        <v>11792.997565708007</v>
      </c>
    </row>
    <row r="28" spans="2:4" x14ac:dyDescent="0.2">
      <c r="B28" s="137" t="s">
        <v>312</v>
      </c>
      <c r="C28" s="286">
        <f>'3. Statement of pipeline assets'!D79</f>
        <v>0</v>
      </c>
      <c r="D28" s="286">
        <f>'3. Statement of pipeline assets'!E79</f>
        <v>0</v>
      </c>
    </row>
    <row r="29" spans="2:4" x14ac:dyDescent="0.2">
      <c r="B29" s="137" t="s">
        <v>151</v>
      </c>
      <c r="C29" s="286">
        <f>'3. Statement of pipeline assets'!D80</f>
        <v>186368.15</v>
      </c>
      <c r="D29" s="286">
        <f>'3. Statement of pipeline assets'!E80</f>
        <v>2552936.9</v>
      </c>
    </row>
    <row r="30" spans="2:4" x14ac:dyDescent="0.2">
      <c r="B30" s="245" t="s">
        <v>432</v>
      </c>
      <c r="C30" s="287">
        <f>'3. Statement of pipeline assets'!D81</f>
        <v>186368.28533742702</v>
      </c>
      <c r="D30" s="287">
        <f>'3. Statement of pipeline assets'!E81</f>
        <v>2934643.2188491481</v>
      </c>
    </row>
    <row r="31" spans="2:4" x14ac:dyDescent="0.2">
      <c r="B31" s="137" t="s">
        <v>433</v>
      </c>
      <c r="C31" s="286">
        <f>'3. Statement of pipeline assets'!D89</f>
        <v>0</v>
      </c>
      <c r="D31" s="286">
        <f>'3. Statement of pipeline assets'!E89</f>
        <v>0</v>
      </c>
    </row>
    <row r="32" spans="2:4" x14ac:dyDescent="0.2">
      <c r="B32" s="137" t="s">
        <v>434</v>
      </c>
      <c r="C32" s="286">
        <f>'3. Statement of pipeline assets'!D96</f>
        <v>0</v>
      </c>
      <c r="D32" s="286">
        <f>'3. Statement of pipeline assets'!E96</f>
        <v>0</v>
      </c>
    </row>
    <row r="33" spans="1:4" x14ac:dyDescent="0.2">
      <c r="A33" s="45"/>
      <c r="B33" s="137" t="s">
        <v>435</v>
      </c>
      <c r="C33" s="286">
        <f>'3. Statement of pipeline assets'!D97</f>
        <v>0</v>
      </c>
      <c r="D33" s="286">
        <f>'3. Statement of pipeline assets'!E97</f>
        <v>0</v>
      </c>
    </row>
    <row r="34" spans="1:4" x14ac:dyDescent="0.2">
      <c r="A34" s="45"/>
      <c r="B34" s="137" t="s">
        <v>436</v>
      </c>
      <c r="C34" s="286">
        <f>'3. Statement of pipeline assets'!D98</f>
        <v>3447962.0519999997</v>
      </c>
      <c r="D34" s="286">
        <f>'3. Statement of pipeline assets'!E98</f>
        <v>3940974.4369464819</v>
      </c>
    </row>
    <row r="35" spans="1:4" x14ac:dyDescent="0.2">
      <c r="B35" s="137" t="s">
        <v>437</v>
      </c>
      <c r="C35" s="286">
        <f>'3. Statement of pipeline assets'!D99</f>
        <v>0</v>
      </c>
      <c r="D35" s="286">
        <f>'3. Statement of pipeline assets'!E99</f>
        <v>0</v>
      </c>
    </row>
    <row r="36" spans="1:4" x14ac:dyDescent="0.2">
      <c r="B36" s="246" t="s">
        <v>438</v>
      </c>
      <c r="C36" s="287">
        <f>'3. Statement of pipeline assets'!D100</f>
        <v>3447962.0519999997</v>
      </c>
      <c r="D36" s="287">
        <f>'3. Statement of pipeline assets'!E100</f>
        <v>3940974.4369464819</v>
      </c>
    </row>
    <row r="37" spans="1:4" ht="15" x14ac:dyDescent="0.25">
      <c r="B37" s="247" t="s">
        <v>439</v>
      </c>
      <c r="C37" s="287">
        <f>'3. Statement of pipeline assets'!D101</f>
        <v>3634330.3373374268</v>
      </c>
      <c r="D37" s="287">
        <f>'3. Statement of pipeline assets'!E101</f>
        <v>6875617.6557956301</v>
      </c>
    </row>
    <row r="38" spans="1:4" x14ac:dyDescent="0.2">
      <c r="B38" s="244" t="s">
        <v>440</v>
      </c>
      <c r="C38" s="249">
        <f>'1.1 Financial performance'!C10</f>
        <v>-2.6547651468537543E-3</v>
      </c>
      <c r="D38" s="248"/>
    </row>
    <row r="39" spans="1:4" x14ac:dyDescent="0.2">
      <c r="B39" s="379"/>
    </row>
    <row r="40" spans="1:4" x14ac:dyDescent="0.2">
      <c r="B40" s="379"/>
    </row>
    <row r="41" spans="1:4" s="374" customFormat="1" ht="25.5" x14ac:dyDescent="0.2">
      <c r="B41" s="241" t="s">
        <v>441</v>
      </c>
      <c r="C41" s="242" t="s">
        <v>430</v>
      </c>
      <c r="D41" s="253">
        <f>VALUE(RIGHT(TEXT(Yearending,"dd/mm/yyyy"),4))</f>
        <v>2023</v>
      </c>
    </row>
    <row r="42" spans="1:4" x14ac:dyDescent="0.2">
      <c r="B42" s="250" t="s">
        <v>442</v>
      </c>
      <c r="C42" s="286">
        <f>'4. Recovered capital'!E16</f>
        <v>129893804.0721343</v>
      </c>
      <c r="D42" s="213"/>
    </row>
    <row r="43" spans="1:4" x14ac:dyDescent="0.2">
      <c r="B43" s="250" t="s">
        <v>443</v>
      </c>
      <c r="C43" s="286">
        <f>'4. Recovered capital'!E23</f>
        <v>0</v>
      </c>
      <c r="D43" s="213"/>
    </row>
    <row r="44" spans="1:4" ht="15" x14ac:dyDescent="0.25">
      <c r="B44" s="212" t="s">
        <v>96</v>
      </c>
      <c r="C44" s="287">
        <f>'4. Recovered capital'!E24</f>
        <v>129893804.0721343</v>
      </c>
      <c r="D44" s="320"/>
    </row>
    <row r="45" spans="1:4" x14ac:dyDescent="0.2">
      <c r="B45" s="255" t="s">
        <v>204</v>
      </c>
      <c r="C45" s="252"/>
      <c r="D45" s="242"/>
    </row>
    <row r="46" spans="1:4" x14ac:dyDescent="0.2">
      <c r="B46" s="137" t="s">
        <v>117</v>
      </c>
      <c r="C46" s="288">
        <f>'4. Recovered capital'!E26</f>
        <v>329991439.41000009</v>
      </c>
      <c r="D46" s="286">
        <f>IFERROR(INDEX('4. Recovered capital'!$F$8:$BH$34,MATCH($B46,'4. Recovered capital'!$D$8:$D$34,0),MATCH(D$41,'4. Recovered capital'!$F$8:$BH$8,0)),)</f>
        <v>5706571.2300000014</v>
      </c>
    </row>
    <row r="47" spans="1:4" x14ac:dyDescent="0.2">
      <c r="B47" s="137" t="s">
        <v>118</v>
      </c>
      <c r="C47" s="288">
        <f>'4. Recovered capital'!E27</f>
        <v>-75457024.959999993</v>
      </c>
      <c r="D47" s="286">
        <f>IFERROR(INDEX('4. Recovered capital'!$F$8:$BH$34,MATCH($B47,'4. Recovered capital'!$D$8:$D$34,0),MATCH(D$41,'4. Recovered capital'!$F$8:$BH$8,0)),)</f>
        <v>-4533974.76</v>
      </c>
    </row>
    <row r="48" spans="1:4" x14ac:dyDescent="0.2">
      <c r="B48" s="137" t="s">
        <v>119</v>
      </c>
      <c r="C48" s="288">
        <f>'4. Recovered capital'!E28</f>
        <v>-28621252.942326456</v>
      </c>
      <c r="D48" s="286">
        <f>IFERROR(INDEX('4. Recovered capital'!$F$8:$BH$34,MATCH($B48,'4. Recovered capital'!$D$8:$D$34,0),MATCH(D$41,'4. Recovered capital'!$F$8:$BH$8,0)),)</f>
        <v>0</v>
      </c>
    </row>
    <row r="49" spans="2:82" x14ac:dyDescent="0.2">
      <c r="B49" s="137" t="s">
        <v>318</v>
      </c>
      <c r="C49" s="288">
        <f>'4. Recovered capital'!E29</f>
        <v>0</v>
      </c>
      <c r="D49" s="286">
        <f>IFERROR(INDEX('4. Recovered capital'!$F$8:$BH$34,MATCH($B49,'4. Recovered capital'!$D$8:$D$34,0),MATCH(D$41,'4. Recovered capital'!$F$8:$BH$8,0)),)</f>
        <v>0</v>
      </c>
    </row>
    <row r="50" spans="2:82" x14ac:dyDescent="0.2">
      <c r="B50" s="137" t="s">
        <v>165</v>
      </c>
      <c r="C50" s="288">
        <f>'4. Recovered capital'!E30</f>
        <v>-124112980.8107328</v>
      </c>
      <c r="D50" s="286">
        <f>IFERROR(INDEX('4. Recovered capital'!$F$8:$BH$34,MATCH($B50,'4. Recovered capital'!$D$8:$D$34,0),MATCH(D$41,'4. Recovered capital'!$F$8:$BH$8,0)),)</f>
        <v>-2166893.6211997988</v>
      </c>
    </row>
    <row r="51" spans="2:82" x14ac:dyDescent="0.2">
      <c r="B51" s="255" t="s">
        <v>444</v>
      </c>
      <c r="C51" s="288">
        <f>'4. Recovered capital'!E31</f>
        <v>101800180.69694075</v>
      </c>
      <c r="D51" s="286">
        <f>IFERROR(INDEX('4. Recovered capital'!$F$8:$BH$34,MATCH($B51,'4. Recovered capital'!$D$8:$D$34,0),MATCH(D$41,'4. Recovered capital'!$F$8:$BH$8,0)),)</f>
        <v>-994297.15119979717</v>
      </c>
    </row>
    <row r="52" spans="2:82" ht="15" x14ac:dyDescent="0.25">
      <c r="B52" s="247" t="s">
        <v>205</v>
      </c>
      <c r="C52" s="289">
        <f>'4. Recovered capital'!E32</f>
        <v>28093623.375193536</v>
      </c>
      <c r="D52" s="287">
        <f>IFERROR(INDEX('4. Recovered capital'!$F$8:$BH$34,MATCH($B52,'4. Recovered capital'!$D$8:$D$34,0),MATCH(D$41,'4. Recovered capital'!$F$8:$BH$8,0)),)</f>
        <v>994297.15119979717</v>
      </c>
    </row>
    <row r="53" spans="2:82" x14ac:dyDescent="0.2">
      <c r="B53" s="255" t="s">
        <v>445</v>
      </c>
      <c r="C53" s="381"/>
      <c r="D53" s="286">
        <f>IFERROR(INDEX('4. Recovered capital'!$F$8:$BH$34,MATCH($B53,'4. Recovered capital'!$D$8:$D$34,0),MATCH(D$41,'4. Recovered capital'!$F$8:$BH$8,0)),)</f>
        <v>27099326.223993745</v>
      </c>
    </row>
    <row r="54" spans="2:82" x14ac:dyDescent="0.2">
      <c r="B54" s="255" t="s">
        <v>446</v>
      </c>
      <c r="C54" s="382"/>
      <c r="D54" s="251">
        <f>IFERROR(INDEX('4. Recovered capital'!$F$8:$BH$34,MATCH($B54,'4. Recovered capital'!$D$8:$D$34,0),MATCH(D$41,'4. Recovered capital'!$F$8:$BH$8,0)),)</f>
        <v>7.9961162255068524E-2</v>
      </c>
    </row>
    <row r="55" spans="2:82" x14ac:dyDescent="0.2">
      <c r="B55" s="379"/>
    </row>
    <row r="56" spans="2:82" x14ac:dyDescent="0.2">
      <c r="B56" s="383"/>
    </row>
    <row r="57" spans="2:82" x14ac:dyDescent="0.2">
      <c r="B57" s="242" t="s">
        <v>447</v>
      </c>
      <c r="C57" s="253">
        <f>D57-1</f>
        <v>2019</v>
      </c>
      <c r="D57" s="253">
        <f>E57-1</f>
        <v>2020</v>
      </c>
      <c r="E57" s="253">
        <f>F57-1</f>
        <v>2021</v>
      </c>
      <c r="F57" s="253">
        <f>G57-1</f>
        <v>2022</v>
      </c>
      <c r="G57" s="253">
        <f>VALUE(RIGHT(TEXT(Yearending,"dd/mm/yyyy"),4))</f>
        <v>2023</v>
      </c>
      <c r="BQ57" s="385"/>
      <c r="BR57" s="385"/>
      <c r="BS57" s="385"/>
      <c r="BT57" s="385"/>
      <c r="BU57" s="385"/>
      <c r="BV57" s="385"/>
      <c r="BW57" s="385"/>
      <c r="BX57" s="385"/>
      <c r="BY57" s="385"/>
      <c r="BZ57" s="385"/>
      <c r="CA57" s="385"/>
      <c r="CB57" s="385"/>
      <c r="CC57" s="385"/>
      <c r="CD57" s="385"/>
    </row>
    <row r="58" spans="2:82" x14ac:dyDescent="0.2">
      <c r="B58" s="137" t="s">
        <v>117</v>
      </c>
      <c r="C58" s="254">
        <f>IFERROR(INDEX('4. Recovered capital'!$F$8:$BH$32,MATCH($B58,'4. Recovered capital'!$D$8:$D$32,0),MATCH(C$57,'4. Recovered capital'!$F$8:$BH$8,0))/INDEX('4. Recovered capital'!$F$8:$BH$32,MATCH($B58,'4. Recovered capital'!$D$8:$D$32,0),MATCH(C$57-1,'4. Recovered capital'!$F$8:$BH$8,0))-1,"NA")</f>
        <v>-3.1620421412232202E-2</v>
      </c>
      <c r="D58" s="254">
        <f>IFERROR(INDEX('4. Recovered capital'!$F$8:$BH$32,MATCH($B58,'4. Recovered capital'!$D$8:$D$32,0),MATCH(D$57,'4. Recovered capital'!$F$8:$BH$8,0))/INDEX('4. Recovered capital'!$F$8:$BH$32,MATCH($B58,'4. Recovered capital'!$D$8:$D$32,0),MATCH(D$57-1,'4. Recovered capital'!$F$8:$BH$8,0))-1,"NA")</f>
        <v>-0.76318577298212231</v>
      </c>
      <c r="E58" s="254">
        <f>IFERROR(INDEX('4. Recovered capital'!$F$8:$BH$32,MATCH($B58,'4. Recovered capital'!$D$8:$D$32,0),MATCH(E$57,'4. Recovered capital'!$F$8:$BH$8,0))/INDEX('4. Recovered capital'!$F$8:$BH$32,MATCH($B58,'4. Recovered capital'!$D$8:$D$32,0),MATCH(E$57-1,'4. Recovered capital'!$F$8:$BH$8,0))-1,"NA")</f>
        <v>1.9001805345259637E-2</v>
      </c>
      <c r="F58" s="254">
        <f>IFERROR(INDEX('4. Recovered capital'!$F$8:$BH$32,MATCH($B58,'4. Recovered capital'!$D$8:$D$32,0),MATCH(F$57,'4. Recovered capital'!$F$8:$BH$8,0))/INDEX('4. Recovered capital'!$F$8:$BH$32,MATCH($B58,'4. Recovered capital'!$D$8:$D$32,0),MATCH(F$57-1,'4. Recovered capital'!$F$8:$BH$8,0))-1,"NA")</f>
        <v>2.6482558201261774E-2</v>
      </c>
      <c r="G58" s="254">
        <f>IFERROR(INDEX('4. Recovered capital'!$F$8:$BH$32,MATCH($B58,'4. Recovered capital'!$D$8:$D$32,0),MATCH(G$57,'4. Recovered capital'!$F$8:$BH$8,0))/INDEX('4. Recovered capital'!$F$8:$BH$32,MATCH($B58,'4. Recovered capital'!$D$8:$D$32,0),MATCH(G$57-1,'4. Recovered capital'!$F$8:$BH$8,0))-1,"NA")</f>
        <v>6.2528271901719057E-2</v>
      </c>
    </row>
    <row r="59" spans="2:82" x14ac:dyDescent="0.2">
      <c r="B59" s="137" t="s">
        <v>118</v>
      </c>
      <c r="C59" s="254">
        <f>IFERROR(INDEX('4. Recovered capital'!$F$8:$BH$32,MATCH($B59,'4. Recovered capital'!$D$8:$D$32,0),MATCH(C$57,'4. Recovered capital'!$F$8:$BH$8,0))/INDEX('4. Recovered capital'!$F$8:$BH$32,MATCH($B59,'4. Recovered capital'!$D$8:$D$32,0),MATCH(C$57-1,'4. Recovered capital'!$F$8:$BH$8,0))-1,"NA")</f>
        <v>0.36697517895065346</v>
      </c>
      <c r="D59" s="254">
        <f>IFERROR(INDEX('4. Recovered capital'!$F$8:$BH$32,MATCH($B59,'4. Recovered capital'!$D$8:$D$32,0),MATCH(D$57,'4. Recovered capital'!$F$8:$BH$8,0))/INDEX('4. Recovered capital'!$F$8:$BH$32,MATCH($B59,'4. Recovered capital'!$D$8:$D$32,0),MATCH(D$57-1,'4. Recovered capital'!$F$8:$BH$8,0))-1,"NA")</f>
        <v>0.25572504954697295</v>
      </c>
      <c r="E59" s="254">
        <f>IFERROR(INDEX('4. Recovered capital'!$F$8:$BH$32,MATCH($B59,'4. Recovered capital'!$D$8:$D$32,0),MATCH(E$57,'4. Recovered capital'!$F$8:$BH$8,0))/INDEX('4. Recovered capital'!$F$8:$BH$32,MATCH($B59,'4. Recovered capital'!$D$8:$D$32,0),MATCH(E$57-1,'4. Recovered capital'!$F$8:$BH$8,0))-1,"NA")</f>
        <v>-4.8466899937154251E-2</v>
      </c>
      <c r="F59" s="254">
        <f>IFERROR(INDEX('4. Recovered capital'!$F$8:$BH$32,MATCH($B59,'4. Recovered capital'!$D$8:$D$32,0),MATCH(F$57,'4. Recovered capital'!$F$8:$BH$8,0))/INDEX('4. Recovered capital'!$F$8:$BH$32,MATCH($B59,'4. Recovered capital'!$D$8:$D$32,0),MATCH(F$57-1,'4. Recovered capital'!$F$8:$BH$8,0))-1,"NA")</f>
        <v>5.5446023876202677E-2</v>
      </c>
      <c r="G59" s="254">
        <f>IFERROR(INDEX('4. Recovered capital'!$F$8:$BH$32,MATCH($B59,'4. Recovered capital'!$D$8:$D$32,0),MATCH(G$57,'4. Recovered capital'!$F$8:$BH$8,0))/INDEX('4. Recovered capital'!$F$8:$BH$32,MATCH($B59,'4. Recovered capital'!$D$8:$D$32,0),MATCH(G$57-1,'4. Recovered capital'!$F$8:$BH$8,0))-1,"NA")</f>
        <v>-7.4284742655544966E-2</v>
      </c>
    </row>
    <row r="60" spans="2:82" x14ac:dyDescent="0.2">
      <c r="B60" s="137" t="s">
        <v>119</v>
      </c>
      <c r="C60" s="254">
        <f>IFERROR(INDEX('4. Recovered capital'!$F$8:$BH$32,MATCH($B60,'4. Recovered capital'!$D$8:$D$32,0),MATCH(C$57,'4. Recovered capital'!$F$8:$BH$8,0))/INDEX('4. Recovered capital'!$F$8:$BH$32,MATCH($B60,'4. Recovered capital'!$D$8:$D$32,0),MATCH(C$57-1,'4. Recovered capital'!$F$8:$BH$8,0))-1,"NA")</f>
        <v>-0.10539077970239485</v>
      </c>
      <c r="D60" s="254">
        <f>IFERROR(INDEX('4. Recovered capital'!$F$8:$BH$32,MATCH($B60,'4. Recovered capital'!$D$8:$D$32,0),MATCH(D$57,'4. Recovered capital'!$F$8:$BH$8,0))/INDEX('4. Recovered capital'!$F$8:$BH$32,MATCH($B60,'4. Recovered capital'!$D$8:$D$32,0),MATCH(D$57-1,'4. Recovered capital'!$F$8:$BH$8,0))-1,"NA")</f>
        <v>-1</v>
      </c>
      <c r="E60" s="254" t="str">
        <f>IFERROR(INDEX('4. Recovered capital'!$F$8:$BH$32,MATCH($B60,'4. Recovered capital'!$D$8:$D$32,0),MATCH(E$57,'4. Recovered capital'!$F$8:$BH$8,0))/INDEX('4. Recovered capital'!$F$8:$BH$32,MATCH($B60,'4. Recovered capital'!$D$8:$D$32,0),MATCH(E$57-1,'4. Recovered capital'!$F$8:$BH$8,0))-1,"NA")</f>
        <v>NA</v>
      </c>
      <c r="F60" s="254" t="str">
        <f>IFERROR(INDEX('4. Recovered capital'!$F$8:$BH$32,MATCH($B60,'4. Recovered capital'!$D$8:$D$32,0),MATCH(F$57,'4. Recovered capital'!$F$8:$BH$8,0))/INDEX('4. Recovered capital'!$F$8:$BH$32,MATCH($B60,'4. Recovered capital'!$D$8:$D$32,0),MATCH(F$57-1,'4. Recovered capital'!$F$8:$BH$8,0))-1,"NA")</f>
        <v>NA</v>
      </c>
      <c r="G60" s="254" t="str">
        <f>IFERROR(INDEX('4. Recovered capital'!$F$8:$BH$32,MATCH($B60,'4. Recovered capital'!$D$8:$D$32,0),MATCH(G$57,'4. Recovered capital'!$F$8:$BH$8,0))/INDEX('4. Recovered capital'!$F$8:$BH$32,MATCH($B60,'4. Recovered capital'!$D$8:$D$32,0),MATCH(G$57-1,'4. Recovered capital'!$F$8:$BH$8,0))-1,"NA")</f>
        <v>NA</v>
      </c>
    </row>
    <row r="61" spans="2:82" x14ac:dyDescent="0.2">
      <c r="B61" s="137" t="s">
        <v>318</v>
      </c>
      <c r="C61" s="254" t="str">
        <f>IFERROR(INDEX('4. Recovered capital'!$F$8:$BH$32,MATCH($B61,'4. Recovered capital'!$D$8:$D$32,0),MATCH(C$57,'4. Recovered capital'!$F$8:$BH$8,0))/INDEX('4. Recovered capital'!$F$8:$BH$32,MATCH($B61,'4. Recovered capital'!$D$8:$D$32,0),MATCH(C$57-1,'4. Recovered capital'!$F$8:$BH$8,0))-1,"NA")</f>
        <v>NA</v>
      </c>
      <c r="D61" s="254" t="str">
        <f>IFERROR(INDEX('4. Recovered capital'!$F$8:$BH$32,MATCH($B61,'4. Recovered capital'!$D$8:$D$32,0),MATCH(D$57,'4. Recovered capital'!$F$8:$BH$8,0))/INDEX('4. Recovered capital'!$F$8:$BH$32,MATCH($B61,'4. Recovered capital'!$D$8:$D$32,0),MATCH(D$57-1,'4. Recovered capital'!$F$8:$BH$8,0))-1,"NA")</f>
        <v>NA</v>
      </c>
      <c r="E61" s="254" t="str">
        <f>IFERROR(INDEX('4. Recovered capital'!$F$8:$BH$32,MATCH($B61,'4. Recovered capital'!$D$8:$D$32,0),MATCH(E$57,'4. Recovered capital'!$F$8:$BH$8,0))/INDEX('4. Recovered capital'!$F$8:$BH$32,MATCH($B61,'4. Recovered capital'!$D$8:$D$32,0),MATCH(E$57-1,'4. Recovered capital'!$F$8:$BH$8,0))-1,"NA")</f>
        <v>NA</v>
      </c>
      <c r="F61" s="254" t="str">
        <f>IFERROR(INDEX('4. Recovered capital'!$F$8:$BH$32,MATCH($B61,'4. Recovered capital'!$D$8:$D$32,0),MATCH(F$57,'4. Recovered capital'!$F$8:$BH$8,0))/INDEX('4. Recovered capital'!$F$8:$BH$32,MATCH($B61,'4. Recovered capital'!$D$8:$D$32,0),MATCH(F$57-1,'4. Recovered capital'!$F$8:$BH$8,0))-1,"NA")</f>
        <v>NA</v>
      </c>
      <c r="G61" s="254" t="str">
        <f>IFERROR(INDEX('4. Recovered capital'!$F$8:$BH$32,MATCH($B61,'4. Recovered capital'!$D$8:$D$32,0),MATCH(G$57,'4. Recovered capital'!$F$8:$BH$8,0))/INDEX('4. Recovered capital'!$F$8:$BH$32,MATCH($B61,'4. Recovered capital'!$D$8:$D$32,0),MATCH(G$57-1,'4. Recovered capital'!$F$8:$BH$8,0))-1,"NA")</f>
        <v>NA</v>
      </c>
    </row>
    <row r="62" spans="2:82" x14ac:dyDescent="0.2">
      <c r="B62" s="137" t="s">
        <v>165</v>
      </c>
      <c r="C62" s="254">
        <f>IFERROR(INDEX('4. Recovered capital'!$F$8:$BH$32,MATCH($B62,'4. Recovered capital'!$D$8:$D$32,0),MATCH(C$57,'4. Recovered capital'!$F$8:$BH$8,0))/INDEX('4. Recovered capital'!$F$8:$BH$32,MATCH($B62,'4. Recovered capital'!$D$8:$D$32,0),MATCH(C$57-1,'4. Recovered capital'!$F$8:$BH$8,0))-1,"NA")</f>
        <v>-0.37245292544937358</v>
      </c>
      <c r="D62" s="254">
        <f>IFERROR(INDEX('4. Recovered capital'!$F$8:$BH$32,MATCH($B62,'4. Recovered capital'!$D$8:$D$32,0),MATCH(D$57,'4. Recovered capital'!$F$8:$BH$8,0))/INDEX('4. Recovered capital'!$F$8:$BH$32,MATCH($B62,'4. Recovered capital'!$D$8:$D$32,0),MATCH(D$57-1,'4. Recovered capital'!$F$8:$BH$8,0))-1,"NA")</f>
        <v>-0.28502177353517455</v>
      </c>
      <c r="E62" s="254">
        <f>IFERROR(INDEX('4. Recovered capital'!$F$8:$BH$32,MATCH($B62,'4. Recovered capital'!$D$8:$D$32,0),MATCH(E$57,'4. Recovered capital'!$F$8:$BH$8,0))/INDEX('4. Recovered capital'!$F$8:$BH$32,MATCH($B62,'4. Recovered capital'!$D$8:$D$32,0),MATCH(E$57-1,'4. Recovered capital'!$F$8:$BH$8,0))-1,"NA")</f>
        <v>5.2494551657298993E-2</v>
      </c>
      <c r="F62" s="254">
        <f>IFERROR(INDEX('4. Recovered capital'!$F$8:$BH$32,MATCH($B62,'4. Recovered capital'!$D$8:$D$32,0),MATCH(F$57,'4. Recovered capital'!$F$8:$BH$8,0))/INDEX('4. Recovered capital'!$F$8:$BH$32,MATCH($B62,'4. Recovered capital'!$D$8:$D$32,0),MATCH(F$57-1,'4. Recovered capital'!$F$8:$BH$8,0))-1,"NA")</f>
        <v>0.18868551485088947</v>
      </c>
      <c r="G62" s="254">
        <f>IFERROR(INDEX('4. Recovered capital'!$F$8:$BH$32,MATCH($B62,'4. Recovered capital'!$D$8:$D$32,0),MATCH(G$57,'4. Recovered capital'!$F$8:$BH$8,0))/INDEX('4. Recovered capital'!$F$8:$BH$32,MATCH($B62,'4. Recovered capital'!$D$8:$D$32,0),MATCH(G$57-1,'4. Recovered capital'!$F$8:$BH$8,0))-1,"NA")</f>
        <v>0.11286764424725071</v>
      </c>
    </row>
    <row r="63" spans="2:82" x14ac:dyDescent="0.2">
      <c r="B63" s="137" t="s">
        <v>166</v>
      </c>
      <c r="C63" s="254">
        <f>IFERROR(INDEX('4. Recovered capital'!$F$8:$BH$32,MATCH($B63,'4. Recovered capital'!$D$8:$D$32,0),MATCH(C$57,'4. Recovered capital'!$F$8:$BH$8,0))/INDEX('4. Recovered capital'!$F$8:$BH$32,MATCH($B63,'4. Recovered capital'!$D$8:$D$32,0),MATCH(C$57-1,'4. Recovered capital'!$F$8:$BH$8,0))-1,"NA")</f>
        <v>-7.7493112701398914E-3</v>
      </c>
      <c r="D63" s="254">
        <f>IFERROR(INDEX('4. Recovered capital'!$F$8:$BH$32,MATCH($B63,'4. Recovered capital'!$D$8:$D$32,0),MATCH(D$57,'4. Recovered capital'!$F$8:$BH$8,0))/INDEX('4. Recovered capital'!$F$8:$BH$32,MATCH($B63,'4. Recovered capital'!$D$8:$D$32,0),MATCH(D$57-1,'4. Recovered capital'!$F$8:$BH$8,0))-1,"NA")</f>
        <v>-1.1033848806111077</v>
      </c>
      <c r="E63" s="254">
        <f>IFERROR(INDEX('4. Recovered capital'!$F$8:$BH$32,MATCH($B63,'4. Recovered capital'!$D$8:$D$32,0),MATCH(E$57,'4. Recovered capital'!$F$8:$BH$8,0))/INDEX('4. Recovered capital'!$F$8:$BH$32,MATCH($B63,'4. Recovered capital'!$D$8:$D$32,0),MATCH(E$57-1,'4. Recovered capital'!$F$8:$BH$8,0))-1,"NA")</f>
        <v>-0.19423439890637573</v>
      </c>
      <c r="F63" s="254">
        <f>IFERROR(INDEX('4. Recovered capital'!$F$8:$BH$32,MATCH($B63,'4. Recovered capital'!$D$8:$D$32,0),MATCH(F$57,'4. Recovered capital'!$F$8:$BH$8,0))/INDEX('4. Recovered capital'!$F$8:$BH$32,MATCH($B63,'4. Recovered capital'!$D$8:$D$32,0),MATCH(F$57-1,'4. Recovered capital'!$F$8:$BH$8,0))-1,"NA")</f>
        <v>0.40885261534546991</v>
      </c>
      <c r="G63" s="254">
        <f>IFERROR(INDEX('4. Recovered capital'!$F$8:$BH$32,MATCH($B63,'4. Recovered capital'!$D$8:$D$32,0),MATCH(G$57,'4. Recovered capital'!$F$8:$BH$8,0))/INDEX('4. Recovered capital'!$F$8:$BH$32,MATCH($B63,'4. Recovered capital'!$D$8:$D$32,0),MATCH(G$57-1,'4. Recovered capital'!$F$8:$BH$8,0))-1,"NA")</f>
        <v>-0.32552780286729466</v>
      </c>
    </row>
    <row r="64" spans="2:82" x14ac:dyDescent="0.2">
      <c r="B64" s="379"/>
    </row>
    <row r="65" spans="2:8" x14ac:dyDescent="0.2">
      <c r="B65" s="379"/>
    </row>
    <row r="66" spans="2:8" s="374" customFormat="1" x14ac:dyDescent="0.2">
      <c r="B66" s="242" t="s">
        <v>448</v>
      </c>
      <c r="C66" s="483" t="s">
        <v>112</v>
      </c>
      <c r="D66" s="483"/>
      <c r="E66" s="483"/>
      <c r="F66" s="484" t="s">
        <v>113</v>
      </c>
      <c r="G66" s="484"/>
      <c r="H66" s="484"/>
    </row>
    <row r="67" spans="2:8" s="374" customFormat="1" ht="25.5" x14ac:dyDescent="0.2">
      <c r="B67" s="242" t="s">
        <v>33</v>
      </c>
      <c r="C67" s="242" t="s">
        <v>449</v>
      </c>
      <c r="D67" s="242" t="s">
        <v>450</v>
      </c>
      <c r="E67" s="242" t="s">
        <v>451</v>
      </c>
      <c r="F67" s="242" t="s">
        <v>449</v>
      </c>
      <c r="G67" s="242" t="s">
        <v>452</v>
      </c>
      <c r="H67" s="242" t="s">
        <v>451</v>
      </c>
    </row>
    <row r="68" spans="2:8" x14ac:dyDescent="0.2">
      <c r="B68" s="257" t="s">
        <v>34</v>
      </c>
      <c r="C68" s="137"/>
      <c r="D68" s="242"/>
      <c r="E68" s="242"/>
      <c r="F68" s="242"/>
      <c r="G68" s="242"/>
      <c r="H68" s="242"/>
    </row>
    <row r="69" spans="2:8" x14ac:dyDescent="0.2">
      <c r="B69" s="137" t="s">
        <v>154</v>
      </c>
      <c r="C69" s="242"/>
      <c r="D69" s="242"/>
      <c r="E69" s="242"/>
      <c r="F69" s="242"/>
      <c r="G69" s="242"/>
      <c r="H69" s="242"/>
    </row>
    <row r="70" spans="2:8" x14ac:dyDescent="0.2">
      <c r="B70" s="256" t="s">
        <v>453</v>
      </c>
      <c r="C70" s="286">
        <f>'5. Weighted average price'!M12</f>
        <v>0</v>
      </c>
      <c r="D70" s="286">
        <f>'5. Weighted average price'!N12</f>
        <v>0</v>
      </c>
      <c r="E70" s="318">
        <f>'5. Weighted average price'!O12</f>
        <v>0</v>
      </c>
      <c r="F70" s="286">
        <f>'5. Weighted average price'!P12</f>
        <v>0</v>
      </c>
      <c r="G70" s="286">
        <f>'5. Weighted average price'!Q12</f>
        <v>0</v>
      </c>
      <c r="H70" s="318">
        <f>'5. Weighted average price'!R12</f>
        <v>0</v>
      </c>
    </row>
    <row r="71" spans="2:8" x14ac:dyDescent="0.2">
      <c r="B71" s="256" t="s">
        <v>454</v>
      </c>
      <c r="C71" s="286">
        <f>'5. Weighted average price'!T12</f>
        <v>0</v>
      </c>
      <c r="D71" s="286">
        <f>'5. Weighted average price'!U12</f>
        <v>0</v>
      </c>
      <c r="E71" s="318">
        <f>'5. Weighted average price'!V12</f>
        <v>0</v>
      </c>
      <c r="F71" s="286">
        <f>'5. Weighted average price'!W12</f>
        <v>0</v>
      </c>
      <c r="G71" s="286">
        <f>'5. Weighted average price'!X12</f>
        <v>0</v>
      </c>
      <c r="H71" s="318">
        <f>'5. Weighted average price'!Y12</f>
        <v>0</v>
      </c>
    </row>
    <row r="72" spans="2:8" x14ac:dyDescent="0.2">
      <c r="B72" s="256" t="s">
        <v>455</v>
      </c>
      <c r="C72" s="286">
        <f>'5. Weighted average price'!Z12</f>
        <v>0</v>
      </c>
      <c r="D72" s="286">
        <f>'5. Weighted average price'!AA12</f>
        <v>0</v>
      </c>
      <c r="E72" s="318">
        <f>'5. Weighted average price'!AB12</f>
        <v>0</v>
      </c>
      <c r="F72" s="286">
        <f>'5. Weighted average price'!AC12</f>
        <v>0</v>
      </c>
      <c r="G72" s="286">
        <f>'5. Weighted average price'!AD12</f>
        <v>0</v>
      </c>
      <c r="H72" s="318">
        <f>'5. Weighted average price'!AE12</f>
        <v>0</v>
      </c>
    </row>
    <row r="73" spans="2:8" x14ac:dyDescent="0.2">
      <c r="B73" s="256" t="s">
        <v>456</v>
      </c>
      <c r="C73" s="286">
        <f>'5. Weighted average price'!AF12</f>
        <v>0</v>
      </c>
      <c r="D73" s="286">
        <f>'5. Weighted average price'!AG12</f>
        <v>0</v>
      </c>
      <c r="E73" s="318">
        <f>'5. Weighted average price'!AH12</f>
        <v>0</v>
      </c>
      <c r="F73" s="286">
        <f>'5. Weighted average price'!AI12</f>
        <v>0</v>
      </c>
      <c r="G73" s="286">
        <f>'5. Weighted average price'!AJ12</f>
        <v>0</v>
      </c>
      <c r="H73" s="318">
        <f>'5. Weighted average price'!AK12</f>
        <v>0</v>
      </c>
    </row>
    <row r="74" spans="2:8" x14ac:dyDescent="0.2">
      <c r="B74" s="256" t="s">
        <v>457</v>
      </c>
      <c r="C74" s="286">
        <f>'5. Weighted average price'!AM12</f>
        <v>0</v>
      </c>
      <c r="D74" s="286">
        <f>'5. Weighted average price'!AN12</f>
        <v>0</v>
      </c>
      <c r="E74" s="318">
        <f>'5. Weighted average price'!AO12</f>
        <v>0</v>
      </c>
      <c r="F74" s="286">
        <f>'5. Weighted average price'!AP12</f>
        <v>0</v>
      </c>
      <c r="G74" s="286">
        <f>'5. Weighted average price'!AQ12</f>
        <v>0</v>
      </c>
      <c r="H74" s="318">
        <f>'5. Weighted average price'!AR12</f>
        <v>0</v>
      </c>
    </row>
    <row r="75" spans="2:8" x14ac:dyDescent="0.2">
      <c r="B75" s="256" t="s">
        <v>458</v>
      </c>
      <c r="C75" s="286">
        <f>'5. Weighted average price'!AS12</f>
        <v>0</v>
      </c>
      <c r="D75" s="286">
        <f>'5. Weighted average price'!AT12</f>
        <v>0</v>
      </c>
      <c r="E75" s="318">
        <f>'5. Weighted average price'!AU12</f>
        <v>0</v>
      </c>
      <c r="F75" s="286">
        <f>'5. Weighted average price'!AV12</f>
        <v>0</v>
      </c>
      <c r="G75" s="286">
        <f>'5. Weighted average price'!AW12</f>
        <v>0</v>
      </c>
      <c r="H75" s="318">
        <f>'5. Weighted average price'!AX12</f>
        <v>0</v>
      </c>
    </row>
    <row r="76" spans="2:8" x14ac:dyDescent="0.2">
      <c r="B76" s="256" t="s">
        <v>459</v>
      </c>
      <c r="C76" s="286">
        <f>'5. Weighted average price'!AY12</f>
        <v>0</v>
      </c>
      <c r="D76" s="286">
        <f>'5. Weighted average price'!AZ12</f>
        <v>0</v>
      </c>
      <c r="E76" s="318">
        <f>'5. Weighted average price'!BA12</f>
        <v>0</v>
      </c>
      <c r="F76" s="286">
        <f>'5. Weighted average price'!BB12</f>
        <v>0</v>
      </c>
      <c r="G76" s="286">
        <f>'5. Weighted average price'!BC12</f>
        <v>0</v>
      </c>
      <c r="H76" s="318">
        <f>'5. Weighted average price'!BD12</f>
        <v>0</v>
      </c>
    </row>
    <row r="77" spans="2:8" x14ac:dyDescent="0.2">
      <c r="B77" s="256" t="s">
        <v>460</v>
      </c>
      <c r="C77" s="286">
        <f>'5. Weighted average price'!BE12</f>
        <v>0</v>
      </c>
      <c r="D77" s="286">
        <f>'5. Weighted average price'!BF12</f>
        <v>0</v>
      </c>
      <c r="E77" s="318">
        <f>'5. Weighted average price'!BG12</f>
        <v>0</v>
      </c>
      <c r="F77" s="286">
        <f>'5. Weighted average price'!BH12</f>
        <v>0</v>
      </c>
      <c r="G77" s="286">
        <f>'5. Weighted average price'!BI12</f>
        <v>0</v>
      </c>
      <c r="H77" s="318">
        <f>'5. Weighted average price'!BJ12</f>
        <v>0</v>
      </c>
    </row>
    <row r="78" spans="2:8" x14ac:dyDescent="0.2">
      <c r="B78" s="137" t="s">
        <v>202</v>
      </c>
      <c r="C78" s="137"/>
      <c r="D78" s="137"/>
      <c r="E78" s="319"/>
      <c r="F78" s="137"/>
      <c r="G78" s="137"/>
      <c r="H78" s="319"/>
    </row>
    <row r="79" spans="2:8" x14ac:dyDescent="0.2">
      <c r="B79" s="256" t="s">
        <v>453</v>
      </c>
      <c r="C79" s="423">
        <f>'5. Weighted average price'!M13</f>
        <v>0</v>
      </c>
      <c r="D79" s="423">
        <f>'5. Weighted average price'!N13</f>
        <v>0</v>
      </c>
      <c r="E79" s="424">
        <f>'5. Weighted average price'!O13</f>
        <v>0</v>
      </c>
      <c r="F79" s="423">
        <f>'5. Weighted average price'!P13</f>
        <v>0</v>
      </c>
      <c r="G79" s="423">
        <f>'5. Weighted average price'!Q13</f>
        <v>0</v>
      </c>
      <c r="H79" s="424">
        <f>'5. Weighted average price'!R13</f>
        <v>0</v>
      </c>
    </row>
    <row r="80" spans="2:8" x14ac:dyDescent="0.2">
      <c r="B80" s="256" t="s">
        <v>454</v>
      </c>
      <c r="C80" s="423">
        <f>'5. Weighted average price'!T13</f>
        <v>0</v>
      </c>
      <c r="D80" s="423">
        <f>'5. Weighted average price'!U13</f>
        <v>0</v>
      </c>
      <c r="E80" s="424">
        <f>'5. Weighted average price'!V13</f>
        <v>0</v>
      </c>
      <c r="F80" s="423">
        <f>'5. Weighted average price'!W13</f>
        <v>0</v>
      </c>
      <c r="G80" s="423">
        <f>'5. Weighted average price'!X13</f>
        <v>0</v>
      </c>
      <c r="H80" s="424">
        <f>'5. Weighted average price'!Y13</f>
        <v>0</v>
      </c>
    </row>
    <row r="81" spans="2:8" x14ac:dyDescent="0.2">
      <c r="B81" s="256" t="s">
        <v>455</v>
      </c>
      <c r="C81" s="423">
        <f>'5. Weighted average price'!Z13</f>
        <v>0</v>
      </c>
      <c r="D81" s="423">
        <f>'5. Weighted average price'!AA13</f>
        <v>0</v>
      </c>
      <c r="E81" s="424">
        <f>'5. Weighted average price'!AB13</f>
        <v>0</v>
      </c>
      <c r="F81" s="423">
        <f>'5. Weighted average price'!AC13</f>
        <v>0</v>
      </c>
      <c r="G81" s="423">
        <f>'5. Weighted average price'!AD13</f>
        <v>0</v>
      </c>
      <c r="H81" s="424">
        <f>'5. Weighted average price'!AE13</f>
        <v>0</v>
      </c>
    </row>
    <row r="82" spans="2:8" x14ac:dyDescent="0.2">
      <c r="B82" s="256" t="s">
        <v>456</v>
      </c>
      <c r="C82" s="423">
        <f>'5. Weighted average price'!AF13</f>
        <v>0</v>
      </c>
      <c r="D82" s="423">
        <f>'5. Weighted average price'!AG13</f>
        <v>0</v>
      </c>
      <c r="E82" s="424">
        <f>'5. Weighted average price'!AH13</f>
        <v>0</v>
      </c>
      <c r="F82" s="423">
        <f>'5. Weighted average price'!AI13</f>
        <v>0</v>
      </c>
      <c r="G82" s="423">
        <f>'5. Weighted average price'!AJ13</f>
        <v>0</v>
      </c>
      <c r="H82" s="424">
        <f>'5. Weighted average price'!AK13</f>
        <v>0</v>
      </c>
    </row>
    <row r="83" spans="2:8" x14ac:dyDescent="0.2">
      <c r="B83" s="256" t="s">
        <v>457</v>
      </c>
      <c r="C83" s="423">
        <f>'5. Weighted average price'!AM13</f>
        <v>0</v>
      </c>
      <c r="D83" s="423">
        <f>'5. Weighted average price'!AN13</f>
        <v>0</v>
      </c>
      <c r="E83" s="424">
        <f>'5. Weighted average price'!AO13</f>
        <v>0</v>
      </c>
      <c r="F83" s="423">
        <f>'5. Weighted average price'!AP13</f>
        <v>0</v>
      </c>
      <c r="G83" s="423">
        <f>'5. Weighted average price'!AQ13</f>
        <v>0</v>
      </c>
      <c r="H83" s="424">
        <f>'5. Weighted average price'!AR13</f>
        <v>0</v>
      </c>
    </row>
    <row r="84" spans="2:8" x14ac:dyDescent="0.2">
      <c r="B84" s="256" t="s">
        <v>458</v>
      </c>
      <c r="C84" s="423">
        <f>'5. Weighted average price'!AS13</f>
        <v>0</v>
      </c>
      <c r="D84" s="423">
        <f>'5. Weighted average price'!AT13</f>
        <v>0</v>
      </c>
      <c r="E84" s="424">
        <f>'5. Weighted average price'!AU13</f>
        <v>0</v>
      </c>
      <c r="F84" s="423">
        <f>'5. Weighted average price'!AV13</f>
        <v>0</v>
      </c>
      <c r="G84" s="423">
        <f>'5. Weighted average price'!AW13</f>
        <v>0</v>
      </c>
      <c r="H84" s="424">
        <f>'5. Weighted average price'!AX13</f>
        <v>0</v>
      </c>
    </row>
    <row r="85" spans="2:8" x14ac:dyDescent="0.2">
      <c r="B85" s="256" t="s">
        <v>459</v>
      </c>
      <c r="C85" s="423">
        <f>'5. Weighted average price'!AY13</f>
        <v>0</v>
      </c>
      <c r="D85" s="423">
        <f>'5. Weighted average price'!AZ13</f>
        <v>0</v>
      </c>
      <c r="E85" s="424">
        <f>'5. Weighted average price'!BA13</f>
        <v>0</v>
      </c>
      <c r="F85" s="423">
        <f>'5. Weighted average price'!BB13</f>
        <v>0</v>
      </c>
      <c r="G85" s="423">
        <f>'5. Weighted average price'!BC13</f>
        <v>0</v>
      </c>
      <c r="H85" s="424">
        <f>'5. Weighted average price'!BD13</f>
        <v>0</v>
      </c>
    </row>
    <row r="86" spans="2:8" x14ac:dyDescent="0.2">
      <c r="B86" s="256" t="s">
        <v>460</v>
      </c>
      <c r="C86" s="423">
        <f>'5. Weighted average price'!BE13</f>
        <v>0</v>
      </c>
      <c r="D86" s="423">
        <f>'5. Weighted average price'!BF13</f>
        <v>0</v>
      </c>
      <c r="E86" s="424">
        <f>'5. Weighted average price'!BG13</f>
        <v>0</v>
      </c>
      <c r="F86" s="423">
        <f>'5. Weighted average price'!BH13</f>
        <v>0</v>
      </c>
      <c r="G86" s="423">
        <f>'5. Weighted average price'!BI13</f>
        <v>0</v>
      </c>
      <c r="H86" s="424">
        <f>'5. Weighted average price'!BJ13</f>
        <v>0</v>
      </c>
    </row>
    <row r="87" spans="2:8" x14ac:dyDescent="0.2">
      <c r="B87" s="137" t="s">
        <v>36</v>
      </c>
      <c r="C87" s="137"/>
      <c r="D87" s="137"/>
      <c r="E87" s="319"/>
      <c r="F87" s="137"/>
      <c r="G87" s="137"/>
      <c r="H87" s="319"/>
    </row>
    <row r="88" spans="2:8" x14ac:dyDescent="0.2">
      <c r="B88" s="256" t="s">
        <v>453</v>
      </c>
      <c r="C88" s="286">
        <f>'5. Weighted average price'!M14</f>
        <v>0</v>
      </c>
      <c r="D88" s="286">
        <f>'5. Weighted average price'!N14</f>
        <v>0</v>
      </c>
      <c r="E88" s="318">
        <f>'5. Weighted average price'!O14</f>
        <v>0</v>
      </c>
      <c r="F88" s="286">
        <f>'5. Weighted average price'!P14</f>
        <v>0</v>
      </c>
      <c r="G88" s="286">
        <f>'5. Weighted average price'!Q14</f>
        <v>0</v>
      </c>
      <c r="H88" s="318">
        <f>'5. Weighted average price'!R14</f>
        <v>0</v>
      </c>
    </row>
    <row r="89" spans="2:8" x14ac:dyDescent="0.2">
      <c r="B89" s="256" t="s">
        <v>454</v>
      </c>
      <c r="C89" s="286">
        <f>'5. Weighted average price'!T14</f>
        <v>0</v>
      </c>
      <c r="D89" s="286">
        <f>'5. Weighted average price'!U14</f>
        <v>0</v>
      </c>
      <c r="E89" s="318">
        <f>'5. Weighted average price'!V14</f>
        <v>0</v>
      </c>
      <c r="F89" s="286">
        <f>'5. Weighted average price'!W14</f>
        <v>0</v>
      </c>
      <c r="G89" s="286">
        <f>'5. Weighted average price'!X14</f>
        <v>0</v>
      </c>
      <c r="H89" s="318">
        <f>'5. Weighted average price'!Y14</f>
        <v>0</v>
      </c>
    </row>
    <row r="90" spans="2:8" x14ac:dyDescent="0.2">
      <c r="B90" s="256" t="s">
        <v>455</v>
      </c>
      <c r="C90" s="286">
        <f>'5. Weighted average price'!Z14</f>
        <v>0</v>
      </c>
      <c r="D90" s="286">
        <f>'5. Weighted average price'!AA14</f>
        <v>0</v>
      </c>
      <c r="E90" s="318">
        <f>'5. Weighted average price'!AB14</f>
        <v>0</v>
      </c>
      <c r="F90" s="286">
        <f>'5. Weighted average price'!AC14</f>
        <v>0</v>
      </c>
      <c r="G90" s="286">
        <f>'5. Weighted average price'!AD14</f>
        <v>0</v>
      </c>
      <c r="H90" s="318">
        <f>'5. Weighted average price'!AE14</f>
        <v>0</v>
      </c>
    </row>
    <row r="91" spans="2:8" x14ac:dyDescent="0.2">
      <c r="B91" s="256" t="s">
        <v>456</v>
      </c>
      <c r="C91" s="286">
        <f>'5. Weighted average price'!AF14</f>
        <v>0</v>
      </c>
      <c r="D91" s="286">
        <f>'5. Weighted average price'!AG14</f>
        <v>0</v>
      </c>
      <c r="E91" s="318">
        <f>'5. Weighted average price'!AH14</f>
        <v>0</v>
      </c>
      <c r="F91" s="286">
        <f>'5. Weighted average price'!AI14</f>
        <v>0</v>
      </c>
      <c r="G91" s="286">
        <f>'5. Weighted average price'!AJ14</f>
        <v>0</v>
      </c>
      <c r="H91" s="318">
        <f>'5. Weighted average price'!AK14</f>
        <v>0</v>
      </c>
    </row>
    <row r="92" spans="2:8" x14ac:dyDescent="0.2">
      <c r="B92" s="256" t="s">
        <v>457</v>
      </c>
      <c r="C92" s="286">
        <f>'5. Weighted average price'!AM14</f>
        <v>0</v>
      </c>
      <c r="D92" s="286">
        <f>'5. Weighted average price'!AN14</f>
        <v>0</v>
      </c>
      <c r="E92" s="318">
        <f>'5. Weighted average price'!AO14</f>
        <v>0</v>
      </c>
      <c r="F92" s="286">
        <f>'5. Weighted average price'!AP14</f>
        <v>0</v>
      </c>
      <c r="G92" s="286">
        <f>'5. Weighted average price'!AQ14</f>
        <v>0</v>
      </c>
      <c r="H92" s="318">
        <f>'5. Weighted average price'!AR14</f>
        <v>0</v>
      </c>
    </row>
    <row r="93" spans="2:8" x14ac:dyDescent="0.2">
      <c r="B93" s="256" t="s">
        <v>458</v>
      </c>
      <c r="C93" s="286">
        <f>'5. Weighted average price'!AS14</f>
        <v>0</v>
      </c>
      <c r="D93" s="286">
        <f>'5. Weighted average price'!AT14</f>
        <v>0</v>
      </c>
      <c r="E93" s="318">
        <f>'5. Weighted average price'!AU14</f>
        <v>0</v>
      </c>
      <c r="F93" s="286">
        <f>'5. Weighted average price'!AV14</f>
        <v>0</v>
      </c>
      <c r="G93" s="286">
        <f>'5. Weighted average price'!AW14</f>
        <v>0</v>
      </c>
      <c r="H93" s="318">
        <f>'5. Weighted average price'!AX14</f>
        <v>0</v>
      </c>
    </row>
    <row r="94" spans="2:8" x14ac:dyDescent="0.2">
      <c r="B94" s="256" t="s">
        <v>459</v>
      </c>
      <c r="C94" s="286">
        <f>'5. Weighted average price'!AY14</f>
        <v>0</v>
      </c>
      <c r="D94" s="286">
        <f>'5. Weighted average price'!AZ14</f>
        <v>0</v>
      </c>
      <c r="E94" s="318">
        <f>'5. Weighted average price'!BA14</f>
        <v>0</v>
      </c>
      <c r="F94" s="286">
        <f>'5. Weighted average price'!BB14</f>
        <v>0</v>
      </c>
      <c r="G94" s="286">
        <f>'5. Weighted average price'!BC14</f>
        <v>0</v>
      </c>
      <c r="H94" s="318">
        <f>'5. Weighted average price'!BD14</f>
        <v>0</v>
      </c>
    </row>
    <row r="95" spans="2:8" x14ac:dyDescent="0.2">
      <c r="B95" s="256" t="s">
        <v>460</v>
      </c>
      <c r="C95" s="286">
        <f>'5. Weighted average price'!BE14</f>
        <v>0</v>
      </c>
      <c r="D95" s="286">
        <f>'5. Weighted average price'!BF14</f>
        <v>0</v>
      </c>
      <c r="E95" s="318">
        <f>'5. Weighted average price'!BG14</f>
        <v>0</v>
      </c>
      <c r="F95" s="286">
        <f>'5. Weighted average price'!BH14</f>
        <v>0</v>
      </c>
      <c r="G95" s="286">
        <f>'5. Weighted average price'!BI14</f>
        <v>0</v>
      </c>
      <c r="H95" s="318">
        <f>'5. Weighted average price'!BJ14</f>
        <v>0</v>
      </c>
    </row>
    <row r="96" spans="2:8" x14ac:dyDescent="0.2">
      <c r="B96" s="257" t="s">
        <v>229</v>
      </c>
      <c r="C96" s="137"/>
      <c r="D96" s="137"/>
      <c r="E96" s="319"/>
      <c r="F96" s="137"/>
      <c r="G96" s="137"/>
      <c r="H96" s="319"/>
    </row>
    <row r="97" spans="2:8" x14ac:dyDescent="0.2">
      <c r="B97" s="258" t="s">
        <v>227</v>
      </c>
      <c r="C97" s="286">
        <f>'5. Weighted average price'!F16</f>
        <v>0</v>
      </c>
      <c r="D97" s="286">
        <f>'5. Weighted average price'!G16</f>
        <v>0</v>
      </c>
      <c r="E97" s="318">
        <f>'5. Weighted average price'!H16</f>
        <v>0</v>
      </c>
      <c r="F97" s="286">
        <f>'5. Weighted average price'!I16</f>
        <v>0</v>
      </c>
      <c r="G97" s="286">
        <f>'5. Weighted average price'!J16</f>
        <v>0</v>
      </c>
      <c r="H97" s="318">
        <f>'5. Weighted average price'!K16</f>
        <v>0</v>
      </c>
    </row>
    <row r="98" spans="2:8" x14ac:dyDescent="0.2">
      <c r="B98" s="257" t="s">
        <v>37</v>
      </c>
      <c r="C98" s="137"/>
      <c r="D98" s="137"/>
      <c r="E98" s="319"/>
      <c r="F98" s="137"/>
      <c r="G98" s="137"/>
      <c r="H98" s="319"/>
    </row>
    <row r="99" spans="2:8" x14ac:dyDescent="0.2">
      <c r="B99" s="258" t="s">
        <v>228</v>
      </c>
      <c r="C99" s="286">
        <f>'5. Weighted average price'!F18</f>
        <v>0</v>
      </c>
      <c r="D99" s="286">
        <f>'5. Weighted average price'!G18</f>
        <v>0</v>
      </c>
      <c r="E99" s="318">
        <f>'5. Weighted average price'!H18</f>
        <v>0</v>
      </c>
      <c r="F99" s="286">
        <f>'5. Weighted average price'!I18</f>
        <v>0</v>
      </c>
      <c r="G99" s="286">
        <f>'5. Weighted average price'!J18</f>
        <v>0</v>
      </c>
      <c r="H99" s="318">
        <f>'5. Weighted average price'!K18</f>
        <v>0</v>
      </c>
    </row>
    <row r="100" spans="2:8" x14ac:dyDescent="0.2">
      <c r="B100" s="257" t="s">
        <v>461</v>
      </c>
      <c r="C100" s="286">
        <f>'5. Weighted average price'!F19</f>
        <v>5465.7420499999998</v>
      </c>
      <c r="D100" s="384"/>
      <c r="E100" s="384"/>
      <c r="F100" s="286">
        <f>'5. Weighted average price'!I19</f>
        <v>0</v>
      </c>
      <c r="G100" s="384"/>
      <c r="H100" s="384"/>
    </row>
    <row r="101" spans="2:8" x14ac:dyDescent="0.2">
      <c r="B101" s="379"/>
      <c r="F101" s="45"/>
    </row>
    <row r="102" spans="2:8" x14ac:dyDescent="0.2">
      <c r="B102" s="379"/>
      <c r="C102" s="383"/>
    </row>
    <row r="103" spans="2:8" ht="25.5" x14ac:dyDescent="0.2">
      <c r="B103" s="242" t="s">
        <v>462</v>
      </c>
      <c r="C103" s="242" t="s">
        <v>463</v>
      </c>
      <c r="D103" s="242" t="s">
        <v>538</v>
      </c>
    </row>
    <row r="104" spans="2:8" ht="25.5" x14ac:dyDescent="0.2">
      <c r="B104" s="137" t="s">
        <v>464</v>
      </c>
      <c r="C104" s="286">
        <f>C37</f>
        <v>3634330.3373374268</v>
      </c>
      <c r="D104" s="286">
        <f>C52</f>
        <v>28093623.375193536</v>
      </c>
    </row>
    <row r="105" spans="2:8" x14ac:dyDescent="0.2">
      <c r="B105" s="137" t="s">
        <v>465</v>
      </c>
      <c r="C105" s="259">
        <f>IFERROR('3. Statement of pipeline assets'!D100/'3. Statement of pipeline assets'!D101,0)</f>
        <v>0.94872004797616616</v>
      </c>
      <c r="D105" s="259">
        <f>IFERROR('4. Recovered capital'!E23/'4. Recovered capital'!E24,0)</f>
        <v>0</v>
      </c>
    </row>
    <row r="106" spans="2:8" x14ac:dyDescent="0.2">
      <c r="B106" s="137" t="s">
        <v>466</v>
      </c>
      <c r="C106" s="259">
        <f>IFERROR('3. Statement of pipeline assets'!D81/'3. Statement of pipeline assets'!D101,0)</f>
        <v>5.1279952023833814E-2</v>
      </c>
      <c r="D106" s="259">
        <f>IFERROR('4. Recovered capital'!E16/'4. Recovered capital'!E24,0)</f>
        <v>1</v>
      </c>
    </row>
    <row r="107" spans="2:8" ht="25.5" x14ac:dyDescent="0.2">
      <c r="B107" s="137"/>
      <c r="C107" s="242" t="s">
        <v>467</v>
      </c>
      <c r="D107" s="382"/>
    </row>
    <row r="108" spans="2:8" x14ac:dyDescent="0.2">
      <c r="B108" s="137" t="s">
        <v>468</v>
      </c>
      <c r="C108" s="260">
        <f>IFERROR('2. Revenues and expenses'!D16/'2. Revenues and expenses'!D20,0)</f>
        <v>1</v>
      </c>
      <c r="D108" s="382"/>
    </row>
    <row r="109" spans="2:8" x14ac:dyDescent="0.2">
      <c r="B109" s="137" t="s">
        <v>469</v>
      </c>
      <c r="C109" s="260">
        <f>IFERROR('2. Revenues and expenses'!D19/'2. Revenues and expenses'!D20,0)</f>
        <v>0</v>
      </c>
      <c r="D109" s="382"/>
    </row>
    <row r="110" spans="2:8" x14ac:dyDescent="0.2">
      <c r="B110" s="137" t="s">
        <v>470</v>
      </c>
      <c r="C110" s="260">
        <f>IFERROR('2. Revenues and expenses'!D30/'2. Revenues and expenses'!D42,0)</f>
        <v>1</v>
      </c>
      <c r="D110" s="382"/>
    </row>
    <row r="111" spans="2:8" x14ac:dyDescent="0.2">
      <c r="B111" s="137" t="s">
        <v>471</v>
      </c>
      <c r="C111" s="260">
        <f>IFERROR('2. Revenues and expenses'!D41/'2. Revenues and expenses'!D42,0)</f>
        <v>0</v>
      </c>
      <c r="D111" s="382"/>
    </row>
    <row r="112" spans="2:8" x14ac:dyDescent="0.2">
      <c r="B112" s="379"/>
    </row>
    <row r="113" spans="2:4" x14ac:dyDescent="0.2">
      <c r="B113" s="379"/>
    </row>
    <row r="114" spans="2:4" ht="25.5" x14ac:dyDescent="0.2">
      <c r="B114" s="242" t="s">
        <v>472</v>
      </c>
      <c r="C114" s="242" t="s">
        <v>467</v>
      </c>
      <c r="D114" s="242" t="s">
        <v>473</v>
      </c>
    </row>
    <row r="115" spans="2:4" x14ac:dyDescent="0.2">
      <c r="B115" s="137" t="s">
        <v>474</v>
      </c>
      <c r="C115" s="285">
        <f>'2. Revenues and expenses'!F24</f>
        <v>-381706.18351171829</v>
      </c>
      <c r="D115" s="285">
        <f>'3.3 Depreciation amortisation'!N53</f>
        <v>-381706.18351171829</v>
      </c>
    </row>
    <row r="116" spans="2:4" x14ac:dyDescent="0.2">
      <c r="B116" s="137" t="s">
        <v>475</v>
      </c>
      <c r="C116" s="285">
        <f>'2. Revenues and expenses'!F35+'2.4 Shared costs'!H20</f>
        <v>0</v>
      </c>
      <c r="D116" s="285">
        <f>'3.3 Depreciation amortisation'!M78</f>
        <v>0</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9999"/>
  </sheetPr>
  <dimension ref="B1:H36"/>
  <sheetViews>
    <sheetView workbookViewId="0"/>
  </sheetViews>
  <sheetFormatPr defaultColWidth="9.140625" defaultRowHeight="12.75" x14ac:dyDescent="0.2"/>
  <cols>
    <col min="1" max="1" width="12" style="22" customWidth="1"/>
    <col min="2" max="2" width="54.85546875" style="22" customWidth="1"/>
    <col min="3" max="4" width="42.85546875" style="22" customWidth="1"/>
    <col min="5" max="5" width="6.85546875" style="22" customWidth="1"/>
    <col min="6" max="8" width="19.85546875" style="22" customWidth="1"/>
    <col min="9" max="9" width="18.140625" style="22" customWidth="1"/>
    <col min="10" max="16384" width="9.140625" style="22"/>
  </cols>
  <sheetData>
    <row r="1" spans="2:8" ht="20.25" x14ac:dyDescent="0.3">
      <c r="B1" s="369" t="s">
        <v>100</v>
      </c>
      <c r="C1" s="21"/>
      <c r="D1" s="21"/>
      <c r="E1" s="21"/>
      <c r="F1" s="21"/>
      <c r="G1" s="21"/>
    </row>
    <row r="2" spans="2:8" ht="15" x14ac:dyDescent="0.25">
      <c r="B2" s="52" t="str">
        <f>Tradingname</f>
        <v>EII GAS TRANSMISSION SERVICES WA (OPERATIONS) PTY LIMITED</v>
      </c>
      <c r="C2" s="53"/>
    </row>
    <row r="3" spans="2:8" ht="15" x14ac:dyDescent="0.25">
      <c r="B3" s="54" t="s">
        <v>240</v>
      </c>
      <c r="C3" s="55" t="str">
        <f>TEXT(Yearstart,"dd/mm/yyyy")&amp;" to "&amp;TEXT(Yearending,"dd/mm/yyyy")</f>
        <v>01/01/2023 to 31/12/2023</v>
      </c>
    </row>
    <row r="4" spans="2:8" ht="20.25" x14ac:dyDescent="0.3">
      <c r="B4" s="20"/>
    </row>
    <row r="5" spans="2:8" ht="15.75" x14ac:dyDescent="0.25">
      <c r="B5" s="32" t="s">
        <v>184</v>
      </c>
    </row>
    <row r="6" spans="2:8" x14ac:dyDescent="0.2">
      <c r="B6" s="24"/>
      <c r="C6" s="27"/>
      <c r="D6" s="27"/>
      <c r="E6" s="28"/>
      <c r="F6" s="33"/>
      <c r="G6" s="29"/>
      <c r="H6" s="29"/>
    </row>
    <row r="7" spans="2:8" ht="13.5" customHeight="1" x14ac:dyDescent="0.2">
      <c r="B7" s="137" t="s">
        <v>30</v>
      </c>
      <c r="C7" s="100" t="s">
        <v>574</v>
      </c>
    </row>
    <row r="8" spans="2:8" ht="13.5" customHeight="1" x14ac:dyDescent="0.2">
      <c r="B8" s="137" t="s">
        <v>180</v>
      </c>
      <c r="C8" s="358">
        <v>443</v>
      </c>
      <c r="D8" s="412"/>
      <c r="E8" s="366"/>
      <c r="F8" s="366"/>
      <c r="G8" s="366"/>
    </row>
    <row r="9" spans="2:8" ht="13.5" customHeight="1" x14ac:dyDescent="0.2">
      <c r="B9" s="137" t="s">
        <v>31</v>
      </c>
      <c r="C9" s="358">
        <v>2</v>
      </c>
    </row>
    <row r="10" spans="2:8" ht="13.5" customHeight="1" x14ac:dyDescent="0.2">
      <c r="B10" s="137" t="s">
        <v>32</v>
      </c>
      <c r="C10" s="101" t="s">
        <v>565</v>
      </c>
    </row>
    <row r="12" spans="2:8" ht="15.75" x14ac:dyDescent="0.25">
      <c r="B12" s="32" t="s">
        <v>185</v>
      </c>
    </row>
    <row r="14" spans="2:8" x14ac:dyDescent="0.2">
      <c r="B14" s="97" t="s">
        <v>33</v>
      </c>
      <c r="C14" s="98" t="s">
        <v>130</v>
      </c>
      <c r="D14" s="98" t="s">
        <v>44</v>
      </c>
    </row>
    <row r="15" spans="2:8" ht="14.25" x14ac:dyDescent="0.2">
      <c r="B15" s="134" t="s">
        <v>34</v>
      </c>
      <c r="C15" s="135"/>
      <c r="D15" s="136"/>
    </row>
    <row r="16" spans="2:8" x14ac:dyDescent="0.2">
      <c r="B16" s="258" t="s">
        <v>476</v>
      </c>
      <c r="C16" s="102" t="s">
        <v>621</v>
      </c>
      <c r="D16" s="102" t="s">
        <v>500</v>
      </c>
    </row>
    <row r="17" spans="2:4" x14ac:dyDescent="0.2">
      <c r="B17" s="137" t="s">
        <v>35</v>
      </c>
      <c r="C17" s="102" t="s">
        <v>621</v>
      </c>
      <c r="D17" s="102" t="s">
        <v>500</v>
      </c>
    </row>
    <row r="18" spans="2:4" x14ac:dyDescent="0.2">
      <c r="B18" s="137" t="s">
        <v>36</v>
      </c>
      <c r="C18" s="102" t="s">
        <v>500</v>
      </c>
      <c r="D18" s="102" t="s">
        <v>500</v>
      </c>
    </row>
    <row r="19" spans="2:4" ht="14.25" x14ac:dyDescent="0.2">
      <c r="B19" s="134" t="s">
        <v>237</v>
      </c>
      <c r="C19" s="135"/>
      <c r="D19" s="136"/>
    </row>
    <row r="20" spans="2:4" x14ac:dyDescent="0.2">
      <c r="B20" s="258" t="s">
        <v>477</v>
      </c>
      <c r="C20" s="102" t="s">
        <v>500</v>
      </c>
      <c r="D20" s="102" t="s">
        <v>500</v>
      </c>
    </row>
    <row r="21" spans="2:4" x14ac:dyDescent="0.2">
      <c r="B21" s="258" t="s">
        <v>478</v>
      </c>
      <c r="C21" s="102" t="s">
        <v>500</v>
      </c>
      <c r="D21" s="102" t="s">
        <v>500</v>
      </c>
    </row>
    <row r="22" spans="2:4" ht="14.25" x14ac:dyDescent="0.2">
      <c r="B22" s="134" t="s">
        <v>37</v>
      </c>
      <c r="C22" s="135"/>
      <c r="D22" s="136"/>
    </row>
    <row r="23" spans="2:4" x14ac:dyDescent="0.2">
      <c r="B23" s="137" t="s">
        <v>38</v>
      </c>
      <c r="C23" s="102" t="s">
        <v>621</v>
      </c>
      <c r="D23" s="102" t="s">
        <v>500</v>
      </c>
    </row>
    <row r="24" spans="2:4" x14ac:dyDescent="0.2">
      <c r="B24" s="137" t="s">
        <v>39</v>
      </c>
      <c r="C24" s="102" t="s">
        <v>500</v>
      </c>
      <c r="D24" s="102" t="s">
        <v>500</v>
      </c>
    </row>
    <row r="25" spans="2:4" ht="14.25" x14ac:dyDescent="0.2">
      <c r="B25" s="134" t="s">
        <v>40</v>
      </c>
      <c r="C25" s="135"/>
      <c r="D25" s="136"/>
    </row>
    <row r="26" spans="2:4" x14ac:dyDescent="0.2">
      <c r="B26" s="137" t="s">
        <v>41</v>
      </c>
      <c r="C26" s="102" t="s">
        <v>500</v>
      </c>
      <c r="D26" s="102" t="s">
        <v>500</v>
      </c>
    </row>
    <row r="27" spans="2:4" x14ac:dyDescent="0.2">
      <c r="B27" s="137" t="s">
        <v>42</v>
      </c>
      <c r="C27" s="102" t="s">
        <v>500</v>
      </c>
      <c r="D27" s="102" t="s">
        <v>500</v>
      </c>
    </row>
    <row r="28" spans="2:4" ht="14.25" x14ac:dyDescent="0.2">
      <c r="B28" s="134" t="s">
        <v>43</v>
      </c>
      <c r="C28" s="135"/>
      <c r="D28" s="136"/>
    </row>
    <row r="29" spans="2:4" x14ac:dyDescent="0.2">
      <c r="B29" s="56" t="s">
        <v>182</v>
      </c>
      <c r="C29" s="102"/>
      <c r="D29" s="102"/>
    </row>
    <row r="30" spans="2:4" x14ac:dyDescent="0.2">
      <c r="B30" s="56" t="s">
        <v>182</v>
      </c>
      <c r="C30" s="102"/>
      <c r="D30" s="102"/>
    </row>
    <row r="31" spans="2:4" x14ac:dyDescent="0.2">
      <c r="B31" s="56" t="s">
        <v>182</v>
      </c>
      <c r="C31" s="102"/>
      <c r="D31" s="102"/>
    </row>
    <row r="32" spans="2:4" x14ac:dyDescent="0.2">
      <c r="B32" s="56" t="s">
        <v>182</v>
      </c>
      <c r="C32" s="102"/>
      <c r="D32" s="102"/>
    </row>
    <row r="33" spans="2:4" x14ac:dyDescent="0.2">
      <c r="B33" s="56" t="s">
        <v>182</v>
      </c>
      <c r="C33" s="102"/>
      <c r="D33" s="102"/>
    </row>
    <row r="34" spans="2:4" x14ac:dyDescent="0.2">
      <c r="B34" s="56" t="s">
        <v>182</v>
      </c>
      <c r="C34" s="102"/>
      <c r="D34" s="102"/>
    </row>
    <row r="35" spans="2:4" x14ac:dyDescent="0.2">
      <c r="B35" s="56" t="s">
        <v>182</v>
      </c>
      <c r="C35" s="102"/>
      <c r="D35" s="102"/>
    </row>
    <row r="36" spans="2:4" x14ac:dyDescent="0.2">
      <c r="B36" s="56" t="s">
        <v>182</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16:D18 C20:D21 C23:D24 C26:D27 C29:D36">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9999"/>
  </sheetPr>
  <dimension ref="B1:G10"/>
  <sheetViews>
    <sheetView workbookViewId="0"/>
  </sheetViews>
  <sheetFormatPr defaultColWidth="9.140625" defaultRowHeight="12.75" x14ac:dyDescent="0.2"/>
  <cols>
    <col min="1" max="1" width="12" style="22" customWidth="1"/>
    <col min="2" max="2" width="37.5703125" style="22" customWidth="1"/>
    <col min="3" max="3" width="42.85546875" style="22" customWidth="1"/>
    <col min="4" max="4" width="6.85546875" style="22" customWidth="1"/>
    <col min="5" max="7" width="19.85546875" style="22" customWidth="1"/>
    <col min="8" max="8" width="18.140625" style="22" customWidth="1"/>
    <col min="9" max="16384" width="9.140625" style="22"/>
  </cols>
  <sheetData>
    <row r="1" spans="2:7" ht="20.25" x14ac:dyDescent="0.3">
      <c r="B1" s="23" t="s">
        <v>94</v>
      </c>
      <c r="C1" s="21"/>
      <c r="D1" s="21"/>
      <c r="E1" s="21"/>
      <c r="F1" s="21"/>
      <c r="G1" s="21"/>
    </row>
    <row r="2" spans="2:7" ht="15" x14ac:dyDescent="0.25">
      <c r="B2" s="52" t="str">
        <f>Tradingname</f>
        <v>EII GAS TRANSMISSION SERVICES WA (OPERATIONS) PTY LIMITED</v>
      </c>
      <c r="C2" s="53"/>
    </row>
    <row r="3" spans="2:7" ht="15" x14ac:dyDescent="0.25">
      <c r="B3" s="54" t="s">
        <v>240</v>
      </c>
      <c r="C3" s="55" t="str">
        <f>TEXT(Yearstart,"dd/mm/yyyy")&amp;" to "&amp;TEXT(Yearending,"dd/mm/yyyy")</f>
        <v>01/01/2023 to 31/12/2023</v>
      </c>
    </row>
    <row r="4" spans="2:7" ht="14.25" customHeight="1" x14ac:dyDescent="0.3">
      <c r="B4" s="20"/>
    </row>
    <row r="5" spans="2:7" ht="15.75" x14ac:dyDescent="0.25">
      <c r="B5" s="32" t="s">
        <v>224</v>
      </c>
    </row>
    <row r="6" spans="2:7" x14ac:dyDescent="0.2">
      <c r="B6" s="24"/>
      <c r="C6" s="27"/>
      <c r="D6" s="28"/>
      <c r="E6" s="33"/>
      <c r="F6" s="29"/>
      <c r="G6" s="29"/>
    </row>
    <row r="7" spans="2:7" ht="57" customHeight="1" x14ac:dyDescent="0.2">
      <c r="B7" s="97"/>
      <c r="C7" s="103" t="s">
        <v>98</v>
      </c>
    </row>
    <row r="8" spans="2:7" ht="13.5" customHeight="1" x14ac:dyDescent="0.2">
      <c r="B8" s="137" t="s">
        <v>95</v>
      </c>
      <c r="C8" s="290">
        <f>'2. Revenues and expenses'!F43</f>
        <v>-9648.2935117166489</v>
      </c>
    </row>
    <row r="9" spans="2:7" ht="13.5" customHeight="1" x14ac:dyDescent="0.2">
      <c r="B9" s="137" t="s">
        <v>96</v>
      </c>
      <c r="C9" s="290">
        <f>'3. Statement of pipeline assets'!$D$101</f>
        <v>3634330.3373374268</v>
      </c>
    </row>
    <row r="10" spans="2:7" ht="13.5" customHeight="1" x14ac:dyDescent="0.2">
      <c r="B10" s="137" t="s">
        <v>97</v>
      </c>
      <c r="C10" s="370">
        <f>IFERROR(C8/C9,0)</f>
        <v>-2.6547651468537543E-3</v>
      </c>
      <c r="E10" s="422"/>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M44"/>
  <sheetViews>
    <sheetView workbookViewId="0"/>
  </sheetViews>
  <sheetFormatPr defaultColWidth="9.140625" defaultRowHeight="12.75" x14ac:dyDescent="0.2"/>
  <cols>
    <col min="1" max="1" width="12" style="22" customWidth="1"/>
    <col min="2" max="2" width="19.140625" style="22" customWidth="1"/>
    <col min="3" max="3" width="43.42578125" style="22" customWidth="1"/>
    <col min="4" max="9" width="20.85546875" style="22" customWidth="1"/>
    <col min="10" max="16384" width="9.140625" style="22"/>
  </cols>
  <sheetData>
    <row r="1" spans="1:13" ht="20.25" x14ac:dyDescent="0.3">
      <c r="B1" s="489" t="s">
        <v>195</v>
      </c>
      <c r="C1" s="489"/>
      <c r="D1" s="489"/>
      <c r="E1" s="21"/>
      <c r="F1" s="21"/>
      <c r="G1" s="21"/>
      <c r="H1" s="21"/>
      <c r="I1" s="21"/>
    </row>
    <row r="2" spans="1:13" ht="18" customHeight="1" x14ac:dyDescent="0.45">
      <c r="B2" s="52" t="str">
        <f>Tradingname</f>
        <v>EII GAS TRANSMISSION SERVICES WA (OPERATIONS) PTY LIMITED</v>
      </c>
      <c r="C2" s="53"/>
      <c r="I2" s="47"/>
    </row>
    <row r="3" spans="1:13" ht="15" x14ac:dyDescent="0.25">
      <c r="B3" s="54" t="s">
        <v>240</v>
      </c>
      <c r="C3" s="55" t="str">
        <f>TEXT(Yearstart,"dd/mm/yyyy")&amp;" to "&amp;TEXT(Yearending,"dd/mm/yyyy")</f>
        <v>01/01/2023 to 31/12/2023</v>
      </c>
    </row>
    <row r="4" spans="1:13" ht="12.75" customHeight="1" x14ac:dyDescent="0.3">
      <c r="B4" s="20"/>
      <c r="D4" s="44"/>
      <c r="G4" s="44"/>
    </row>
    <row r="5" spans="1:13" ht="15.75" x14ac:dyDescent="0.2">
      <c r="B5" s="485" t="s">
        <v>225</v>
      </c>
      <c r="C5" s="485"/>
      <c r="D5" s="485"/>
    </row>
    <row r="6" spans="1:13" x14ac:dyDescent="0.2">
      <c r="B6" s="24"/>
      <c r="C6" s="25"/>
      <c r="D6" s="26"/>
      <c r="E6" s="26"/>
      <c r="F6" s="26"/>
      <c r="G6" s="26"/>
      <c r="H6" s="26"/>
      <c r="I6" s="26"/>
    </row>
    <row r="7" spans="1:13" ht="30.75" customHeight="1" x14ac:dyDescent="0.2">
      <c r="B7" s="98"/>
      <c r="C7" s="98"/>
      <c r="D7" s="486" t="s">
        <v>231</v>
      </c>
      <c r="E7" s="487"/>
      <c r="F7" s="488"/>
      <c r="G7" s="486" t="s">
        <v>232</v>
      </c>
      <c r="H7" s="487"/>
      <c r="I7" s="488"/>
    </row>
    <row r="8" spans="1:13" ht="51" customHeight="1" x14ac:dyDescent="0.2">
      <c r="B8" s="97" t="s">
        <v>223</v>
      </c>
      <c r="C8" s="98" t="s">
        <v>19</v>
      </c>
      <c r="D8" s="104" t="s">
        <v>57</v>
      </c>
      <c r="E8" s="104" t="s">
        <v>58</v>
      </c>
      <c r="F8" s="104" t="s">
        <v>25</v>
      </c>
      <c r="G8" s="104" t="s">
        <v>57</v>
      </c>
      <c r="H8" s="104" t="s">
        <v>58</v>
      </c>
      <c r="I8" s="104" t="s">
        <v>25</v>
      </c>
    </row>
    <row r="9" spans="1:13" x14ac:dyDescent="0.2">
      <c r="B9" s="107"/>
      <c r="C9" s="105"/>
      <c r="D9" s="106" t="s">
        <v>183</v>
      </c>
      <c r="E9" s="106" t="s">
        <v>183</v>
      </c>
      <c r="F9" s="106" t="s">
        <v>183</v>
      </c>
      <c r="G9" s="106" t="s">
        <v>183</v>
      </c>
      <c r="H9" s="106" t="s">
        <v>183</v>
      </c>
      <c r="I9" s="106" t="s">
        <v>183</v>
      </c>
    </row>
    <row r="10" spans="1:13" x14ac:dyDescent="0.2">
      <c r="B10" s="161"/>
      <c r="C10" s="139" t="s">
        <v>45</v>
      </c>
      <c r="D10" s="140"/>
      <c r="E10" s="140"/>
      <c r="F10" s="140"/>
      <c r="G10" s="140"/>
      <c r="H10" s="140"/>
      <c r="I10" s="141"/>
    </row>
    <row r="11" spans="1:13" x14ac:dyDescent="0.2">
      <c r="B11" s="387" t="s">
        <v>576</v>
      </c>
      <c r="C11" s="142" t="s">
        <v>129</v>
      </c>
      <c r="D11" s="280">
        <f>'2.1 Revenue by service'!D21</f>
        <v>5706571.2300000014</v>
      </c>
      <c r="E11" s="280">
        <f>'2.1 Revenue by service'!E21</f>
        <v>0</v>
      </c>
      <c r="F11" s="280">
        <f t="shared" ref="F11:F16" si="0">SUM(D11:E11)</f>
        <v>5706571.2300000014</v>
      </c>
      <c r="G11" s="280">
        <f>'2.1 Revenue by service'!G21</f>
        <v>5370747.6600000001</v>
      </c>
      <c r="H11" s="280">
        <f>'2.1 Revenue by service'!H21</f>
        <v>0</v>
      </c>
      <c r="I11" s="280">
        <f>SUM(G11:H11)</f>
        <v>5370747.6600000001</v>
      </c>
    </row>
    <row r="12" spans="1:13" x14ac:dyDescent="0.2">
      <c r="A12" s="214"/>
      <c r="B12" s="159"/>
      <c r="C12" s="329" t="s">
        <v>46</v>
      </c>
      <c r="D12" s="280">
        <f>'2.2 Revenue contributions '!C15</f>
        <v>0</v>
      </c>
      <c r="E12" s="280">
        <f>'2.2 Revenue contributions '!D15</f>
        <v>0</v>
      </c>
      <c r="F12" s="280">
        <f t="shared" si="0"/>
        <v>0</v>
      </c>
      <c r="G12" s="281">
        <v>0</v>
      </c>
      <c r="H12" s="281">
        <v>0</v>
      </c>
      <c r="I12" s="280">
        <f>SUM(G12:H12)</f>
        <v>0</v>
      </c>
    </row>
    <row r="13" spans="1:13" x14ac:dyDescent="0.2">
      <c r="A13" s="214"/>
      <c r="B13" s="159"/>
      <c r="C13" s="329" t="s">
        <v>479</v>
      </c>
      <c r="D13" s="280">
        <f>'2.2 Revenue contributions '!D27</f>
        <v>0</v>
      </c>
      <c r="E13" s="280"/>
      <c r="F13" s="280">
        <f t="shared" si="0"/>
        <v>0</v>
      </c>
      <c r="G13" s="281">
        <v>0</v>
      </c>
      <c r="H13" s="280">
        <v>0</v>
      </c>
      <c r="I13" s="280">
        <f>SUM(G13:H13)</f>
        <v>0</v>
      </c>
    </row>
    <row r="14" spans="1:13" x14ac:dyDescent="0.2">
      <c r="B14" s="159"/>
      <c r="C14" s="329" t="s">
        <v>20</v>
      </c>
      <c r="D14" s="281">
        <v>0</v>
      </c>
      <c r="E14" s="281">
        <v>0</v>
      </c>
      <c r="F14" s="280">
        <f t="shared" si="0"/>
        <v>0</v>
      </c>
      <c r="G14" s="281">
        <v>0</v>
      </c>
      <c r="H14" s="281">
        <v>0</v>
      </c>
      <c r="I14" s="280">
        <f>SUM(G14:H14)</f>
        <v>0</v>
      </c>
      <c r="M14" s="417"/>
    </row>
    <row r="15" spans="1:13" x14ac:dyDescent="0.2">
      <c r="B15" s="387" t="s">
        <v>376</v>
      </c>
      <c r="C15" s="142" t="s">
        <v>48</v>
      </c>
      <c r="D15" s="281">
        <v>-800538.58</v>
      </c>
      <c r="E15" s="281">
        <v>0</v>
      </c>
      <c r="F15" s="280">
        <f t="shared" si="0"/>
        <v>-800538.58</v>
      </c>
      <c r="G15" s="281">
        <v>-1070317.1499999999</v>
      </c>
      <c r="H15" s="281">
        <v>0</v>
      </c>
      <c r="I15" s="280">
        <f>SUM(G15:H15)</f>
        <v>-1070317.1499999999</v>
      </c>
    </row>
    <row r="16" spans="1:13" x14ac:dyDescent="0.2">
      <c r="B16" s="277"/>
      <c r="C16" s="143" t="s">
        <v>47</v>
      </c>
      <c r="D16" s="282">
        <f>SUM(D11:D15)</f>
        <v>4906032.6500000013</v>
      </c>
      <c r="E16" s="282">
        <f>SUM(E11:E15)</f>
        <v>0</v>
      </c>
      <c r="F16" s="280">
        <f t="shared" si="0"/>
        <v>4906032.6500000013</v>
      </c>
      <c r="G16" s="282">
        <f>SUM(G11:G15)</f>
        <v>4300430.51</v>
      </c>
      <c r="H16" s="282">
        <f>SUM(H11:H15)</f>
        <v>0</v>
      </c>
      <c r="I16" s="282">
        <f>SUM(I11:I15)</f>
        <v>4300430.51</v>
      </c>
    </row>
    <row r="17" spans="1:9" x14ac:dyDescent="0.2">
      <c r="B17" s="278"/>
      <c r="C17" s="139" t="s">
        <v>53</v>
      </c>
      <c r="D17" s="283"/>
      <c r="E17" s="283"/>
      <c r="F17" s="283"/>
      <c r="G17" s="283"/>
      <c r="H17" s="283"/>
      <c r="I17" s="284"/>
    </row>
    <row r="18" spans="1:9" x14ac:dyDescent="0.2">
      <c r="B18" s="387" t="s">
        <v>663</v>
      </c>
      <c r="C18" s="142" t="s">
        <v>21</v>
      </c>
      <c r="D18" s="280">
        <f>'2.3 Indirect revenue'!G36</f>
        <v>0</v>
      </c>
      <c r="E18" s="280">
        <f>'2.3 Indirect revenue'!H36</f>
        <v>0</v>
      </c>
      <c r="F18" s="280">
        <f>SUM(D18:E18)</f>
        <v>0</v>
      </c>
      <c r="G18" s="281">
        <v>0</v>
      </c>
      <c r="H18" s="281">
        <v>0</v>
      </c>
      <c r="I18" s="280">
        <f>SUM(G18:H18)</f>
        <v>0</v>
      </c>
    </row>
    <row r="19" spans="1:9" x14ac:dyDescent="0.2">
      <c r="B19" s="277"/>
      <c r="C19" s="143" t="s">
        <v>49</v>
      </c>
      <c r="D19" s="282">
        <f t="shared" ref="D19:I19" si="1">SUM(D18:D18)</f>
        <v>0</v>
      </c>
      <c r="E19" s="282">
        <f t="shared" si="1"/>
        <v>0</v>
      </c>
      <c r="F19" s="282">
        <f t="shared" si="1"/>
        <v>0</v>
      </c>
      <c r="G19" s="282">
        <f t="shared" si="1"/>
        <v>0</v>
      </c>
      <c r="H19" s="282">
        <f t="shared" si="1"/>
        <v>0</v>
      </c>
      <c r="I19" s="282">
        <f t="shared" si="1"/>
        <v>0</v>
      </c>
    </row>
    <row r="20" spans="1:9" x14ac:dyDescent="0.2">
      <c r="B20" s="277"/>
      <c r="C20" s="143" t="s">
        <v>22</v>
      </c>
      <c r="D20" s="282">
        <f t="shared" ref="D20:I20" si="2">D16+D19</f>
        <v>4906032.6500000013</v>
      </c>
      <c r="E20" s="282">
        <f t="shared" si="2"/>
        <v>0</v>
      </c>
      <c r="F20" s="282">
        <f t="shared" si="2"/>
        <v>4906032.6500000013</v>
      </c>
      <c r="G20" s="282">
        <f t="shared" si="2"/>
        <v>4300430.51</v>
      </c>
      <c r="H20" s="282">
        <f t="shared" si="2"/>
        <v>0</v>
      </c>
      <c r="I20" s="282">
        <f t="shared" si="2"/>
        <v>4300430.51</v>
      </c>
    </row>
    <row r="21" spans="1:9" x14ac:dyDescent="0.2">
      <c r="B21" s="278"/>
      <c r="C21" s="139" t="s">
        <v>59</v>
      </c>
      <c r="D21" s="283"/>
      <c r="E21" s="283"/>
      <c r="F21" s="283"/>
      <c r="G21" s="283"/>
      <c r="H21" s="283"/>
      <c r="I21" s="284"/>
    </row>
    <row r="22" spans="1:9" x14ac:dyDescent="0.2">
      <c r="B22" s="387" t="s">
        <v>577</v>
      </c>
      <c r="C22" s="142" t="s">
        <v>131</v>
      </c>
      <c r="D22" s="281">
        <v>0</v>
      </c>
      <c r="E22" s="281">
        <v>0</v>
      </c>
      <c r="F22" s="280">
        <f t="shared" ref="F22:F29" si="3">SUM(D22:E22)</f>
        <v>0</v>
      </c>
      <c r="G22" s="281">
        <v>0</v>
      </c>
      <c r="H22" s="281">
        <v>0</v>
      </c>
      <c r="I22" s="280">
        <f t="shared" ref="I22:I27" si="4">SUM(G22:H22)</f>
        <v>0</v>
      </c>
    </row>
    <row r="23" spans="1:9" x14ac:dyDescent="0.2">
      <c r="B23" s="387" t="s">
        <v>577</v>
      </c>
      <c r="C23" s="142" t="s">
        <v>132</v>
      </c>
      <c r="D23" s="281">
        <v>0</v>
      </c>
      <c r="E23" s="281">
        <v>0</v>
      </c>
      <c r="F23" s="280">
        <f t="shared" si="3"/>
        <v>0</v>
      </c>
      <c r="G23" s="281">
        <v>0</v>
      </c>
      <c r="H23" s="281">
        <v>0</v>
      </c>
      <c r="I23" s="280">
        <f t="shared" si="4"/>
        <v>0</v>
      </c>
    </row>
    <row r="24" spans="1:9" x14ac:dyDescent="0.2">
      <c r="B24" s="387" t="s">
        <v>578</v>
      </c>
      <c r="C24" s="142" t="s">
        <v>23</v>
      </c>
      <c r="D24" s="281">
        <v>-381706.18351171829</v>
      </c>
      <c r="E24" s="281">
        <v>0</v>
      </c>
      <c r="F24" s="280">
        <f t="shared" si="3"/>
        <v>-381706.18351171829</v>
      </c>
      <c r="G24" s="281">
        <v>-404886.99515538599</v>
      </c>
      <c r="H24" s="281">
        <v>0</v>
      </c>
      <c r="I24" s="280">
        <f t="shared" si="4"/>
        <v>-404886.99515538599</v>
      </c>
    </row>
    <row r="25" spans="1:9" x14ac:dyDescent="0.2">
      <c r="B25" s="387" t="s">
        <v>577</v>
      </c>
      <c r="C25" s="142" t="s">
        <v>50</v>
      </c>
      <c r="D25" s="281">
        <v>-297819.06</v>
      </c>
      <c r="E25" s="281">
        <v>0</v>
      </c>
      <c r="F25" s="280">
        <f t="shared" si="3"/>
        <v>-297819.06</v>
      </c>
      <c r="G25" s="281">
        <v>-268799.99</v>
      </c>
      <c r="H25" s="281">
        <v>0</v>
      </c>
      <c r="I25" s="280">
        <f t="shared" si="4"/>
        <v>-268799.99</v>
      </c>
    </row>
    <row r="26" spans="1:9" x14ac:dyDescent="0.2">
      <c r="B26" s="387" t="s">
        <v>577</v>
      </c>
      <c r="C26" s="142" t="s">
        <v>51</v>
      </c>
      <c r="D26" s="281">
        <v>-139648.68</v>
      </c>
      <c r="E26" s="281">
        <v>0</v>
      </c>
      <c r="F26" s="280">
        <f t="shared" si="3"/>
        <v>-139648.68</v>
      </c>
      <c r="G26" s="281">
        <v>-125185.65</v>
      </c>
      <c r="H26" s="281">
        <v>0</v>
      </c>
      <c r="I26" s="280">
        <f t="shared" si="4"/>
        <v>-125185.65</v>
      </c>
    </row>
    <row r="27" spans="1:9" x14ac:dyDescent="0.2">
      <c r="B27" s="387" t="s">
        <v>577</v>
      </c>
      <c r="C27" s="142" t="s">
        <v>52</v>
      </c>
      <c r="D27" s="281">
        <v>0</v>
      </c>
      <c r="E27" s="281">
        <v>0</v>
      </c>
      <c r="F27" s="280">
        <f t="shared" si="3"/>
        <v>0</v>
      </c>
      <c r="G27" s="281">
        <v>0</v>
      </c>
      <c r="H27" s="281">
        <v>0</v>
      </c>
      <c r="I27" s="280">
        <f t="shared" si="4"/>
        <v>0</v>
      </c>
    </row>
    <row r="28" spans="1:9" x14ac:dyDescent="0.2">
      <c r="B28" s="387" t="s">
        <v>577</v>
      </c>
      <c r="C28" s="142" t="s">
        <v>65</v>
      </c>
      <c r="D28" s="281">
        <v>0</v>
      </c>
      <c r="E28" s="281">
        <v>0</v>
      </c>
      <c r="F28" s="280">
        <f>SUM(D28:E28)</f>
        <v>0</v>
      </c>
      <c r="G28" s="281">
        <v>0</v>
      </c>
      <c r="H28" s="281">
        <v>0</v>
      </c>
      <c r="I28" s="280">
        <f>SUM(G28:H28)</f>
        <v>0</v>
      </c>
    </row>
    <row r="29" spans="1:9" x14ac:dyDescent="0.2">
      <c r="B29" s="387" t="s">
        <v>632</v>
      </c>
      <c r="C29" s="144" t="s">
        <v>62</v>
      </c>
      <c r="D29" s="281">
        <v>-4096507.02</v>
      </c>
      <c r="E29" s="281">
        <v>0</v>
      </c>
      <c r="F29" s="280">
        <f t="shared" si="3"/>
        <v>-4096507.02</v>
      </c>
      <c r="G29" s="281">
        <v>-4503821.4600000009</v>
      </c>
      <c r="H29" s="281">
        <v>0</v>
      </c>
      <c r="I29" s="280">
        <f>SUM(G29:H29)</f>
        <v>-4503821.4600000009</v>
      </c>
    </row>
    <row r="30" spans="1:9" x14ac:dyDescent="0.2">
      <c r="B30" s="277"/>
      <c r="C30" s="143" t="s">
        <v>60</v>
      </c>
      <c r="D30" s="282">
        <f t="shared" ref="D30:I30" si="5">SUM(D22:D29)</f>
        <v>-4915680.943511718</v>
      </c>
      <c r="E30" s="282">
        <f t="shared" si="5"/>
        <v>0</v>
      </c>
      <c r="F30" s="282">
        <f t="shared" si="5"/>
        <v>-4915680.943511718</v>
      </c>
      <c r="G30" s="282">
        <f t="shared" si="5"/>
        <v>-5302694.0951553872</v>
      </c>
      <c r="H30" s="282">
        <f t="shared" si="5"/>
        <v>0</v>
      </c>
      <c r="I30" s="282">
        <f t="shared" si="5"/>
        <v>-5302694.0951553872</v>
      </c>
    </row>
    <row r="31" spans="1:9" x14ac:dyDescent="0.2">
      <c r="B31" s="278"/>
      <c r="C31" s="139" t="s">
        <v>156</v>
      </c>
      <c r="D31" s="283"/>
      <c r="E31" s="283"/>
      <c r="F31" s="283"/>
      <c r="G31" s="283"/>
      <c r="H31" s="283"/>
      <c r="I31" s="284"/>
    </row>
    <row r="32" spans="1:9" x14ac:dyDescent="0.2">
      <c r="A32" s="214"/>
      <c r="B32" s="159"/>
      <c r="C32" s="142" t="s">
        <v>54</v>
      </c>
      <c r="D32" s="280">
        <f>SUMIF('2.4 Shared costs'!$C$9:$C$35,'2. Revenues and expenses'!$C32,'2.4 Shared costs'!$H$9:$H$35)</f>
        <v>0</v>
      </c>
      <c r="E32" s="280">
        <f>SUMIF('2.4 Shared costs'!$C$9:$C$35,'2. Revenues and expenses'!$C32,'2.4 Shared costs'!$I$9:$I$35)</f>
        <v>0</v>
      </c>
      <c r="F32" s="280">
        <f t="shared" ref="F32:F40" si="6">SUM(D32:E32)</f>
        <v>0</v>
      </c>
      <c r="G32" s="281">
        <v>0</v>
      </c>
      <c r="H32" s="281">
        <v>0</v>
      </c>
      <c r="I32" s="280">
        <f t="shared" ref="I32:I40" si="7">SUM(G32:H32)</f>
        <v>0</v>
      </c>
    </row>
    <row r="33" spans="1:9" x14ac:dyDescent="0.2">
      <c r="B33" s="159"/>
      <c r="C33" s="142" t="s">
        <v>63</v>
      </c>
      <c r="D33" s="280">
        <f>SUMIF('2.4 Shared costs'!$C$9:$C$35,'2. Revenues and expenses'!$C33,'2.4 Shared costs'!$H$9:$H$35)</f>
        <v>0</v>
      </c>
      <c r="E33" s="280">
        <f>SUMIF('2.4 Shared costs'!$C$9:$C$35,'2. Revenues and expenses'!$C33,'2.4 Shared costs'!$I$9:$I$35)</f>
        <v>0</v>
      </c>
      <c r="F33" s="280">
        <f t="shared" si="6"/>
        <v>0</v>
      </c>
      <c r="G33" s="281">
        <v>0</v>
      </c>
      <c r="H33" s="281">
        <v>0</v>
      </c>
      <c r="I33" s="280">
        <f t="shared" si="7"/>
        <v>0</v>
      </c>
    </row>
    <row r="34" spans="1:9" x14ac:dyDescent="0.2">
      <c r="B34" s="159"/>
      <c r="C34" s="142" t="s">
        <v>480</v>
      </c>
      <c r="D34" s="280">
        <f>SUMIF('2.4 Shared costs'!$C$9:$C$35,'2. Revenues and expenses'!$C34,'2.4 Shared costs'!$H$9:$H$35)</f>
        <v>0</v>
      </c>
      <c r="E34" s="280">
        <f>SUMIF('2.4 Shared costs'!$C$9:$C$35,'2. Revenues and expenses'!$C34,'2.4 Shared costs'!$I$9:$I$35)</f>
        <v>0</v>
      </c>
      <c r="F34" s="280">
        <f t="shared" si="6"/>
        <v>0</v>
      </c>
      <c r="G34" s="281">
        <v>0</v>
      </c>
      <c r="H34" s="281">
        <v>0</v>
      </c>
      <c r="I34" s="280">
        <f t="shared" si="7"/>
        <v>0</v>
      </c>
    </row>
    <row r="35" spans="1:9" x14ac:dyDescent="0.2">
      <c r="B35" s="387"/>
      <c r="C35" s="144" t="s">
        <v>55</v>
      </c>
      <c r="D35" s="280">
        <f>SUMIF('2.4 Shared costs'!$C$9:$C$35,'2. Revenues and expenses'!$C35,'2.4 Shared costs'!$H$9:$H$35)</f>
        <v>0</v>
      </c>
      <c r="E35" s="280">
        <f>SUMIF('2.4 Shared costs'!$C$9:$C$35,'2. Revenues and expenses'!$C35,'2.4 Shared costs'!$I$9:$I$35)</f>
        <v>0</v>
      </c>
      <c r="F35" s="280">
        <f t="shared" si="6"/>
        <v>0</v>
      </c>
      <c r="G35" s="281">
        <v>0</v>
      </c>
      <c r="H35" s="281">
        <v>0</v>
      </c>
      <c r="I35" s="280">
        <f t="shared" si="7"/>
        <v>0</v>
      </c>
    </row>
    <row r="36" spans="1:9" x14ac:dyDescent="0.2">
      <c r="B36" s="159"/>
      <c r="C36" s="144" t="s">
        <v>64</v>
      </c>
      <c r="D36" s="280">
        <f>SUMIF('2.4 Shared costs'!$C$9:$C$35,'2. Revenues and expenses'!$C36,'2.4 Shared costs'!$H$9:$H$35)</f>
        <v>0</v>
      </c>
      <c r="E36" s="280">
        <f>SUMIF('2.4 Shared costs'!$C$9:$C$35,'2. Revenues and expenses'!$C36,'2.4 Shared costs'!$I$9:$I$35)</f>
        <v>0</v>
      </c>
      <c r="F36" s="280">
        <f t="shared" si="6"/>
        <v>0</v>
      </c>
      <c r="G36" s="281">
        <v>0</v>
      </c>
      <c r="H36" s="281">
        <v>0</v>
      </c>
      <c r="I36" s="280">
        <f t="shared" si="7"/>
        <v>0</v>
      </c>
    </row>
    <row r="37" spans="1:9" x14ac:dyDescent="0.2">
      <c r="B37" s="159"/>
      <c r="C37" s="142" t="s">
        <v>133</v>
      </c>
      <c r="D37" s="280">
        <f>SUMIF('2.4 Shared costs'!$C$9:$C$35,'2. Revenues and expenses'!$C37,'2.4 Shared costs'!$H$9:$H$35)</f>
        <v>0</v>
      </c>
      <c r="E37" s="280">
        <f>SUMIF('2.4 Shared costs'!$C$9:$C$35,'2. Revenues and expenses'!$C37,'2.4 Shared costs'!$I$9:$I$35)</f>
        <v>0</v>
      </c>
      <c r="F37" s="280">
        <f t="shared" si="6"/>
        <v>0</v>
      </c>
      <c r="G37" s="281">
        <v>0</v>
      </c>
      <c r="H37" s="281">
        <v>0</v>
      </c>
      <c r="I37" s="280">
        <f t="shared" si="7"/>
        <v>0</v>
      </c>
    </row>
    <row r="38" spans="1:9" x14ac:dyDescent="0.2">
      <c r="B38" s="159"/>
      <c r="C38" s="142" t="s">
        <v>56</v>
      </c>
      <c r="D38" s="280">
        <f>SUMIF('2.4 Shared costs'!$C$9:$C$35,'2. Revenues and expenses'!$C38,'2.4 Shared costs'!$H$9:$H$35)</f>
        <v>0</v>
      </c>
      <c r="E38" s="280">
        <f>SUMIF('2.4 Shared costs'!$C$9:$C$35,'2. Revenues and expenses'!$C38,'2.4 Shared costs'!$I$9:$I$35)</f>
        <v>0</v>
      </c>
      <c r="F38" s="280">
        <f t="shared" si="6"/>
        <v>0</v>
      </c>
      <c r="G38" s="281">
        <v>0</v>
      </c>
      <c r="H38" s="281">
        <v>0</v>
      </c>
      <c r="I38" s="280">
        <f t="shared" si="7"/>
        <v>0</v>
      </c>
    </row>
    <row r="39" spans="1:9" x14ac:dyDescent="0.2">
      <c r="B39" s="387" t="s">
        <v>567</v>
      </c>
      <c r="C39" s="142" t="s">
        <v>481</v>
      </c>
      <c r="D39" s="280">
        <f>SUMIF('2.4 Shared costs'!$C$9:$C$35,'2. Revenues and expenses'!$C39,'2.4 Shared costs'!$H$9:$H$35)</f>
        <v>0</v>
      </c>
      <c r="E39" s="280">
        <f>SUMIF('2.4 Shared costs'!$C$9:$C$35,'2. Revenues and expenses'!$C39,'2.4 Shared costs'!$I$9:$I$35)</f>
        <v>0</v>
      </c>
      <c r="F39" s="280">
        <f t="shared" si="6"/>
        <v>0</v>
      </c>
      <c r="G39" s="281">
        <v>0</v>
      </c>
      <c r="H39" s="281">
        <v>0</v>
      </c>
      <c r="I39" s="280">
        <f t="shared" si="7"/>
        <v>0</v>
      </c>
    </row>
    <row r="40" spans="1:9" x14ac:dyDescent="0.2">
      <c r="B40" s="387"/>
      <c r="C40" s="144" t="s">
        <v>178</v>
      </c>
      <c r="D40" s="280">
        <f>SUMIF('2.4 Shared costs'!$C$9:$C$35,'2. Revenues and expenses'!$C40,'2.4 Shared costs'!$H$9:$H$35)</f>
        <v>0</v>
      </c>
      <c r="E40" s="280">
        <f>SUMIF('2.4 Shared costs'!$C$9:$C$35,'2. Revenues and expenses'!$C40,'2.4 Shared costs'!$I$9:$I$35)</f>
        <v>0</v>
      </c>
      <c r="F40" s="280">
        <f t="shared" si="6"/>
        <v>0</v>
      </c>
      <c r="G40" s="281">
        <v>0</v>
      </c>
      <c r="H40" s="281">
        <v>0</v>
      </c>
      <c r="I40" s="280">
        <f t="shared" si="7"/>
        <v>0</v>
      </c>
    </row>
    <row r="41" spans="1:9" x14ac:dyDescent="0.2">
      <c r="B41" s="277"/>
      <c r="C41" s="143" t="s">
        <v>179</v>
      </c>
      <c r="D41" s="282">
        <f>SUM(D32:D40)</f>
        <v>0</v>
      </c>
      <c r="E41" s="282">
        <f>SUM(E32:E40)</f>
        <v>0</v>
      </c>
      <c r="F41" s="282">
        <f>SUM(F32:F40)</f>
        <v>0</v>
      </c>
      <c r="G41" s="281">
        <v>0</v>
      </c>
      <c r="H41" s="281">
        <v>0</v>
      </c>
      <c r="I41" s="282">
        <f>SUM(I32:I40)</f>
        <v>0</v>
      </c>
    </row>
    <row r="42" spans="1:9" x14ac:dyDescent="0.2">
      <c r="B42" s="277"/>
      <c r="C42" s="143" t="s">
        <v>61</v>
      </c>
      <c r="D42" s="282">
        <f>D30+D41</f>
        <v>-4915680.943511718</v>
      </c>
      <c r="E42" s="282">
        <f>E30+E41</f>
        <v>0</v>
      </c>
      <c r="F42" s="282">
        <f>F30+F41</f>
        <v>-4915680.943511718</v>
      </c>
      <c r="G42" s="281">
        <v>-5302694.0951553872</v>
      </c>
      <c r="H42" s="281">
        <v>0</v>
      </c>
      <c r="I42" s="282">
        <f>I30+I41</f>
        <v>-5302694.0951553872</v>
      </c>
    </row>
    <row r="43" spans="1:9" x14ac:dyDescent="0.2">
      <c r="A43" s="214"/>
      <c r="B43" s="159"/>
      <c r="C43" s="143" t="s">
        <v>99</v>
      </c>
      <c r="D43" s="280">
        <f>D20+D42</f>
        <v>-9648.2935117166489</v>
      </c>
      <c r="E43" s="280">
        <f>E20+E42</f>
        <v>0</v>
      </c>
      <c r="F43" s="280">
        <f>F20+F42</f>
        <v>-9648.2935117166489</v>
      </c>
      <c r="G43" s="281">
        <v>-1002263.5851553874</v>
      </c>
      <c r="H43" s="281">
        <v>0</v>
      </c>
      <c r="I43" s="280">
        <f>I20+I42</f>
        <v>-1002263.5851553874</v>
      </c>
    </row>
    <row r="44" spans="1:9" x14ac:dyDescent="0.2">
      <c r="A44" s="29"/>
    </row>
  </sheetData>
  <mergeCells count="4">
    <mergeCell ref="B5:D5"/>
    <mergeCell ref="D7:F7"/>
    <mergeCell ref="G7:I7"/>
    <mergeCell ref="B1:D1"/>
  </mergeCells>
  <phoneticPr fontId="37" type="noConversion"/>
  <pageMargins left="0.75" right="0.75" top="1" bottom="1" header="0.5" footer="0.5"/>
  <pageSetup paperSize="9" scale="65"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9999"/>
    <pageSetUpPr fitToPage="1"/>
  </sheetPr>
  <dimension ref="B1:I22"/>
  <sheetViews>
    <sheetView workbookViewId="0"/>
  </sheetViews>
  <sheetFormatPr defaultColWidth="9.140625" defaultRowHeight="12.75" x14ac:dyDescent="0.2"/>
  <cols>
    <col min="1" max="1" width="12" style="22" customWidth="1"/>
    <col min="2" max="2" width="24.85546875" style="22" customWidth="1"/>
    <col min="3" max="3" width="43.42578125" style="22" customWidth="1"/>
    <col min="4" max="9" width="20.85546875" style="22" customWidth="1"/>
    <col min="10" max="16384" width="9.140625" style="22"/>
  </cols>
  <sheetData>
    <row r="1" spans="2:9" ht="20.25" x14ac:dyDescent="0.3">
      <c r="B1" s="490" t="s">
        <v>139</v>
      </c>
      <c r="C1" s="490"/>
      <c r="D1" s="21"/>
      <c r="E1" s="21"/>
      <c r="F1" s="21"/>
      <c r="G1" s="21"/>
      <c r="H1" s="21"/>
      <c r="I1" s="21"/>
    </row>
    <row r="2" spans="2:9" ht="16.5" customHeight="1" x14ac:dyDescent="0.45">
      <c r="B2" s="52" t="str">
        <f>Tradingname</f>
        <v>EII GAS TRANSMISSION SERVICES WA (OPERATIONS) PTY LIMITED</v>
      </c>
      <c r="C2" s="53"/>
      <c r="I2" s="47"/>
    </row>
    <row r="3" spans="2:9" ht="15" x14ac:dyDescent="0.25">
      <c r="B3" s="54" t="s">
        <v>240</v>
      </c>
      <c r="C3" s="55" t="str">
        <f>TEXT(Yearstart,"dd/mm/yyyy")&amp;" to "&amp;TEXT(Yearending,"dd/mm/yyyy")</f>
        <v>01/01/2023 to 31/12/2023</v>
      </c>
    </row>
    <row r="4" spans="2:9" ht="12.75" customHeight="1" x14ac:dyDescent="0.3">
      <c r="B4" s="20"/>
      <c r="D4" s="44"/>
      <c r="G4" s="44"/>
    </row>
    <row r="5" spans="2:9" ht="15.75" x14ac:dyDescent="0.2">
      <c r="B5" s="485" t="s">
        <v>186</v>
      </c>
      <c r="C5" s="485"/>
      <c r="D5" s="485"/>
    </row>
    <row r="6" spans="2:9" x14ac:dyDescent="0.2">
      <c r="B6" s="24"/>
      <c r="C6" s="25"/>
      <c r="D6" s="26"/>
      <c r="E6" s="26"/>
      <c r="F6" s="26"/>
      <c r="G6" s="26"/>
      <c r="H6" s="26"/>
      <c r="I6" s="26"/>
    </row>
    <row r="7" spans="2:9" ht="21" customHeight="1" x14ac:dyDescent="0.2">
      <c r="B7" s="98"/>
      <c r="C7" s="98"/>
      <c r="D7" s="486" t="s">
        <v>231</v>
      </c>
      <c r="E7" s="487"/>
      <c r="F7" s="488"/>
      <c r="G7" s="486" t="s">
        <v>232</v>
      </c>
      <c r="H7" s="487"/>
      <c r="I7" s="488"/>
    </row>
    <row r="8" spans="2:9" ht="51" customHeight="1" x14ac:dyDescent="0.2">
      <c r="B8" s="97" t="s">
        <v>223</v>
      </c>
      <c r="C8" s="98" t="s">
        <v>19</v>
      </c>
      <c r="D8" s="104" t="s">
        <v>57</v>
      </c>
      <c r="E8" s="104" t="s">
        <v>58</v>
      </c>
      <c r="F8" s="104" t="s">
        <v>25</v>
      </c>
      <c r="G8" s="104" t="s">
        <v>57</v>
      </c>
      <c r="H8" s="104" t="s">
        <v>58</v>
      </c>
      <c r="I8" s="104" t="s">
        <v>25</v>
      </c>
    </row>
    <row r="9" spans="2:9" ht="15.75" customHeight="1" x14ac:dyDescent="0.2">
      <c r="B9" s="97"/>
      <c r="C9" s="98"/>
      <c r="D9" s="106" t="s">
        <v>183</v>
      </c>
      <c r="E9" s="106" t="s">
        <v>183</v>
      </c>
      <c r="F9" s="106" t="s">
        <v>183</v>
      </c>
      <c r="G9" s="106" t="s">
        <v>183</v>
      </c>
      <c r="H9" s="106" t="s">
        <v>183</v>
      </c>
      <c r="I9" s="106" t="s">
        <v>183</v>
      </c>
    </row>
    <row r="10" spans="2:9" x14ac:dyDescent="0.2">
      <c r="B10" s="138"/>
      <c r="C10" s="330" t="s">
        <v>139</v>
      </c>
      <c r="D10" s="140"/>
      <c r="E10" s="140"/>
      <c r="F10" s="140"/>
      <c r="G10" s="140"/>
      <c r="H10" s="140"/>
      <c r="I10" s="141"/>
    </row>
    <row r="11" spans="2:9" x14ac:dyDescent="0.2">
      <c r="B11" s="387" t="s">
        <v>576</v>
      </c>
      <c r="C11" s="142" t="s">
        <v>175</v>
      </c>
      <c r="D11" s="281">
        <v>5365742.09</v>
      </c>
      <c r="E11" s="281">
        <v>0</v>
      </c>
      <c r="F11" s="280">
        <f t="shared" ref="F11:F20" si="0">SUM(D11:E11)</f>
        <v>5365742.09</v>
      </c>
      <c r="G11" s="281">
        <v>5255747.7</v>
      </c>
      <c r="H11" s="281">
        <v>0</v>
      </c>
      <c r="I11" s="280">
        <f t="shared" ref="I11:I20" si="1">SUM(G11:H11)</f>
        <v>5255747.7</v>
      </c>
    </row>
    <row r="12" spans="2:9" x14ac:dyDescent="0.2">
      <c r="B12" s="387" t="s">
        <v>376</v>
      </c>
      <c r="C12" s="142" t="s">
        <v>155</v>
      </c>
      <c r="D12" s="281">
        <v>99999.96</v>
      </c>
      <c r="E12" s="281">
        <v>0</v>
      </c>
      <c r="F12" s="280">
        <f t="shared" si="0"/>
        <v>99999.96</v>
      </c>
      <c r="G12" s="281">
        <v>99999.96</v>
      </c>
      <c r="H12" s="281">
        <v>0</v>
      </c>
      <c r="I12" s="280">
        <f t="shared" si="1"/>
        <v>99999.96</v>
      </c>
    </row>
    <row r="13" spans="2:9" x14ac:dyDescent="0.2">
      <c r="B13" s="387" t="s">
        <v>376</v>
      </c>
      <c r="C13" s="142" t="s">
        <v>80</v>
      </c>
      <c r="D13" s="281">
        <v>0</v>
      </c>
      <c r="E13" s="281">
        <v>0</v>
      </c>
      <c r="F13" s="280">
        <f t="shared" si="0"/>
        <v>0</v>
      </c>
      <c r="G13" s="281">
        <v>0</v>
      </c>
      <c r="H13" s="281">
        <v>0</v>
      </c>
      <c r="I13" s="280">
        <f t="shared" si="1"/>
        <v>0</v>
      </c>
    </row>
    <row r="14" spans="2:9" x14ac:dyDescent="0.2">
      <c r="B14" s="387" t="s">
        <v>376</v>
      </c>
      <c r="C14" s="142" t="s">
        <v>235</v>
      </c>
      <c r="D14" s="281">
        <v>0</v>
      </c>
      <c r="E14" s="281">
        <v>0</v>
      </c>
      <c r="F14" s="280">
        <f t="shared" si="0"/>
        <v>0</v>
      </c>
      <c r="G14" s="281">
        <v>0</v>
      </c>
      <c r="H14" s="281">
        <v>0</v>
      </c>
      <c r="I14" s="280">
        <f t="shared" si="1"/>
        <v>0</v>
      </c>
    </row>
    <row r="15" spans="2:9" ht="25.5" x14ac:dyDescent="0.2">
      <c r="B15" s="387" t="s">
        <v>376</v>
      </c>
      <c r="C15" s="145" t="s">
        <v>236</v>
      </c>
      <c r="D15" s="281">
        <v>0</v>
      </c>
      <c r="E15" s="281">
        <v>0</v>
      </c>
      <c r="F15" s="280">
        <f t="shared" si="0"/>
        <v>0</v>
      </c>
      <c r="G15" s="281">
        <v>0</v>
      </c>
      <c r="H15" s="281">
        <v>0</v>
      </c>
      <c r="I15" s="280">
        <f t="shared" si="1"/>
        <v>0</v>
      </c>
    </row>
    <row r="16" spans="2:9" x14ac:dyDescent="0.2">
      <c r="B16" s="387" t="s">
        <v>376</v>
      </c>
      <c r="C16" s="331" t="s">
        <v>482</v>
      </c>
      <c r="D16" s="281">
        <v>0</v>
      </c>
      <c r="E16" s="281">
        <v>0</v>
      </c>
      <c r="F16" s="280">
        <f>SUM(D16:E16)</f>
        <v>0</v>
      </c>
      <c r="G16" s="281">
        <v>0</v>
      </c>
      <c r="H16" s="281">
        <v>0</v>
      </c>
      <c r="I16" s="280">
        <f>SUM(G16:H16)</f>
        <v>0</v>
      </c>
    </row>
    <row r="17" spans="2:9" x14ac:dyDescent="0.2">
      <c r="B17" s="387" t="s">
        <v>376</v>
      </c>
      <c r="C17" s="331" t="s">
        <v>483</v>
      </c>
      <c r="D17" s="281">
        <v>0</v>
      </c>
      <c r="E17" s="281">
        <v>0</v>
      </c>
      <c r="F17" s="280">
        <f>SUM(D17:E17)</f>
        <v>0</v>
      </c>
      <c r="G17" s="281">
        <v>0</v>
      </c>
      <c r="H17" s="281">
        <v>0</v>
      </c>
      <c r="I17" s="280">
        <f>SUM(G17:H17)</f>
        <v>0</v>
      </c>
    </row>
    <row r="18" spans="2:9" x14ac:dyDescent="0.2">
      <c r="B18" s="387" t="s">
        <v>376</v>
      </c>
      <c r="C18" s="142" t="s">
        <v>81</v>
      </c>
      <c r="D18" s="281">
        <v>0</v>
      </c>
      <c r="E18" s="281">
        <v>0</v>
      </c>
      <c r="F18" s="280">
        <f t="shared" si="0"/>
        <v>0</v>
      </c>
      <c r="G18" s="281">
        <v>0</v>
      </c>
      <c r="H18" s="281">
        <v>0</v>
      </c>
      <c r="I18" s="280">
        <f t="shared" si="1"/>
        <v>0</v>
      </c>
    </row>
    <row r="19" spans="2:9" x14ac:dyDescent="0.2">
      <c r="B19" s="387" t="s">
        <v>376</v>
      </c>
      <c r="C19" s="142" t="s">
        <v>82</v>
      </c>
      <c r="D19" s="281">
        <v>0</v>
      </c>
      <c r="E19" s="281">
        <v>0</v>
      </c>
      <c r="F19" s="280">
        <f t="shared" si="0"/>
        <v>0</v>
      </c>
      <c r="G19" s="281">
        <v>0</v>
      </c>
      <c r="H19" s="281">
        <v>0</v>
      </c>
      <c r="I19" s="280">
        <f t="shared" si="1"/>
        <v>0</v>
      </c>
    </row>
    <row r="20" spans="2:9" x14ac:dyDescent="0.2">
      <c r="B20" s="387" t="s">
        <v>376</v>
      </c>
      <c r="C20" s="331" t="s">
        <v>484</v>
      </c>
      <c r="D20" s="281">
        <v>240829.1800000018</v>
      </c>
      <c r="E20" s="281">
        <v>0</v>
      </c>
      <c r="F20" s="280">
        <f t="shared" si="0"/>
        <v>240829.1800000018</v>
      </c>
      <c r="G20" s="281">
        <v>15000</v>
      </c>
      <c r="H20" s="281">
        <v>0</v>
      </c>
      <c r="I20" s="280">
        <f t="shared" si="1"/>
        <v>15000</v>
      </c>
    </row>
    <row r="21" spans="2:9" x14ac:dyDescent="0.2">
      <c r="B21" s="279"/>
      <c r="C21" s="332" t="s">
        <v>129</v>
      </c>
      <c r="D21" s="282">
        <f t="shared" ref="D21:I21" si="2">SUM(D11:D20)</f>
        <v>5706571.2300000014</v>
      </c>
      <c r="E21" s="282">
        <f t="shared" si="2"/>
        <v>0</v>
      </c>
      <c r="F21" s="282">
        <f t="shared" si="2"/>
        <v>5706571.2300000014</v>
      </c>
      <c r="G21" s="282">
        <f t="shared" si="2"/>
        <v>5370747.6600000001</v>
      </c>
      <c r="H21" s="282">
        <f t="shared" si="2"/>
        <v>0</v>
      </c>
      <c r="I21" s="282">
        <f t="shared" si="2"/>
        <v>5370747.6600000001</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9999"/>
  </sheetPr>
  <dimension ref="B1:J27"/>
  <sheetViews>
    <sheetView workbookViewId="0"/>
  </sheetViews>
  <sheetFormatPr defaultColWidth="9.140625" defaultRowHeight="12.75" x14ac:dyDescent="0.2"/>
  <cols>
    <col min="1" max="1" width="12" style="22" customWidth="1"/>
    <col min="2" max="2" width="37.5703125" style="22" customWidth="1"/>
    <col min="3" max="3" width="42.85546875" style="22" customWidth="1"/>
    <col min="4" max="5" width="27.140625" style="22" customWidth="1"/>
    <col min="6" max="6" width="5.85546875" style="22" customWidth="1"/>
    <col min="7" max="7" width="6.85546875" style="22" customWidth="1"/>
    <col min="8" max="10" width="19.85546875" style="22" customWidth="1"/>
    <col min="11" max="11" width="18.140625" style="22" customWidth="1"/>
    <col min="12" max="16384" width="9.140625" style="22"/>
  </cols>
  <sheetData>
    <row r="1" spans="2:10" ht="20.25" x14ac:dyDescent="0.3">
      <c r="B1" s="23" t="s">
        <v>196</v>
      </c>
      <c r="C1" s="21"/>
      <c r="D1" s="21"/>
      <c r="E1" s="21"/>
      <c r="F1" s="21"/>
      <c r="G1" s="21"/>
      <c r="H1" s="21"/>
      <c r="I1" s="21"/>
      <c r="J1" s="21"/>
    </row>
    <row r="2" spans="2:10" ht="15.75" customHeight="1" x14ac:dyDescent="0.25">
      <c r="B2" s="52" t="str">
        <f>Tradingname</f>
        <v>EII GAS TRANSMISSION SERVICES WA (OPERATIONS) PTY LIMITED</v>
      </c>
      <c r="C2" s="53"/>
    </row>
    <row r="3" spans="2:10" ht="18.75" customHeight="1" x14ac:dyDescent="0.45">
      <c r="B3" s="54" t="s">
        <v>240</v>
      </c>
      <c r="C3" s="55" t="str">
        <f>TEXT(Yearstart,"dd/mm/yyyy")&amp;" to "&amp;TEXT(Yearending,"dd/mm/yyyy")</f>
        <v>01/01/2023 to 31/12/2023</v>
      </c>
      <c r="F3" s="47"/>
    </row>
    <row r="4" spans="2:10" ht="20.25" x14ac:dyDescent="0.3">
      <c r="B4" s="20"/>
    </row>
    <row r="5" spans="2:10" ht="15.75" x14ac:dyDescent="0.25">
      <c r="B5" s="32" t="s">
        <v>187</v>
      </c>
    </row>
    <row r="6" spans="2:10" x14ac:dyDescent="0.2">
      <c r="B6" s="24"/>
      <c r="C6" s="27"/>
      <c r="D6" s="27"/>
      <c r="E6" s="27"/>
      <c r="F6" s="27"/>
      <c r="G6" s="28"/>
      <c r="H6" s="33"/>
      <c r="I6" s="29"/>
      <c r="J6" s="29"/>
    </row>
    <row r="7" spans="2:10" ht="39" customHeight="1" x14ac:dyDescent="0.2">
      <c r="B7" s="109" t="s">
        <v>19</v>
      </c>
      <c r="C7" s="104" t="s">
        <v>57</v>
      </c>
      <c r="D7" s="104" t="s">
        <v>58</v>
      </c>
      <c r="E7" s="104" t="s">
        <v>25</v>
      </c>
    </row>
    <row r="8" spans="2:10" ht="13.5" customHeight="1" x14ac:dyDescent="0.2">
      <c r="B8" s="97"/>
      <c r="C8" s="106" t="s">
        <v>183</v>
      </c>
      <c r="D8" s="106" t="s">
        <v>183</v>
      </c>
      <c r="E8" s="106" t="s">
        <v>183</v>
      </c>
    </row>
    <row r="9" spans="2:10" ht="13.5" customHeight="1" x14ac:dyDescent="0.2">
      <c r="B9" s="263"/>
      <c r="C9" s="292"/>
      <c r="D9" s="292"/>
      <c r="E9" s="293">
        <f t="shared" ref="E9:E14" si="0">SUM(C9:D9)</f>
        <v>0</v>
      </c>
    </row>
    <row r="10" spans="2:10" ht="13.5" customHeight="1" x14ac:dyDescent="0.2">
      <c r="B10" s="263"/>
      <c r="C10" s="292"/>
      <c r="D10" s="292"/>
      <c r="E10" s="293">
        <f t="shared" si="0"/>
        <v>0</v>
      </c>
    </row>
    <row r="11" spans="2:10" ht="13.5" customHeight="1" x14ac:dyDescent="0.2">
      <c r="B11" s="263"/>
      <c r="C11" s="292"/>
      <c r="D11" s="292"/>
      <c r="E11" s="293">
        <f t="shared" si="0"/>
        <v>0</v>
      </c>
    </row>
    <row r="12" spans="2:10" ht="13.5" customHeight="1" x14ac:dyDescent="0.2">
      <c r="B12" s="263"/>
      <c r="C12" s="292"/>
      <c r="D12" s="292"/>
      <c r="E12" s="293">
        <f t="shared" si="0"/>
        <v>0</v>
      </c>
    </row>
    <row r="13" spans="2:10" ht="13.5" customHeight="1" x14ac:dyDescent="0.2">
      <c r="B13" s="263"/>
      <c r="C13" s="292"/>
      <c r="D13" s="292"/>
      <c r="E13" s="293">
        <f t="shared" si="0"/>
        <v>0</v>
      </c>
    </row>
    <row r="14" spans="2:10" ht="13.5" customHeight="1" x14ac:dyDescent="0.2">
      <c r="B14" s="263"/>
      <c r="C14" s="292"/>
      <c r="D14" s="292"/>
      <c r="E14" s="293">
        <f t="shared" si="0"/>
        <v>0</v>
      </c>
    </row>
    <row r="15" spans="2:10" x14ac:dyDescent="0.2">
      <c r="B15" s="108" t="s">
        <v>25</v>
      </c>
      <c r="C15" s="282">
        <f>SUM(C9:C14)</f>
        <v>0</v>
      </c>
      <c r="D15" s="282">
        <f>SUM(D9:D14)</f>
        <v>0</v>
      </c>
      <c r="E15" s="282">
        <f>SUM(E9:E14)</f>
        <v>0</v>
      </c>
    </row>
    <row r="17" spans="2:6" ht="15.75" x14ac:dyDescent="0.25">
      <c r="B17" s="32" t="s">
        <v>188</v>
      </c>
    </row>
    <row r="18" spans="2:6" ht="19.5" customHeight="1" x14ac:dyDescent="0.2">
      <c r="B18" s="24"/>
      <c r="C18" s="27"/>
      <c r="D18" s="27"/>
      <c r="E18" s="27"/>
      <c r="F18" s="27"/>
    </row>
    <row r="19" spans="2:6" ht="24.75" customHeight="1" x14ac:dyDescent="0.2">
      <c r="B19" s="97" t="s">
        <v>135</v>
      </c>
      <c r="C19" s="110" t="s">
        <v>19</v>
      </c>
      <c r="D19" s="104" t="s">
        <v>25</v>
      </c>
    </row>
    <row r="20" spans="2:6" x14ac:dyDescent="0.2">
      <c r="B20" s="97"/>
      <c r="C20" s="106"/>
      <c r="D20" s="106" t="s">
        <v>183</v>
      </c>
    </row>
    <row r="21" spans="2:6" x14ac:dyDescent="0.2">
      <c r="B21" s="263"/>
      <c r="C21" s="265"/>
      <c r="D21" s="291"/>
    </row>
    <row r="22" spans="2:6" x14ac:dyDescent="0.2">
      <c r="B22" s="263"/>
      <c r="C22" s="265"/>
      <c r="D22" s="291"/>
    </row>
    <row r="23" spans="2:6" x14ac:dyDescent="0.2">
      <c r="B23" s="263"/>
      <c r="C23" s="265"/>
      <c r="D23" s="291"/>
    </row>
    <row r="24" spans="2:6" x14ac:dyDescent="0.2">
      <c r="B24" s="263"/>
      <c r="C24" s="265"/>
      <c r="D24" s="291"/>
    </row>
    <row r="25" spans="2:6" x14ac:dyDescent="0.2">
      <c r="B25" s="263"/>
      <c r="C25" s="265"/>
      <c r="D25" s="291"/>
    </row>
    <row r="26" spans="2:6" x14ac:dyDescent="0.2">
      <c r="B26" s="263"/>
      <c r="C26" s="265"/>
      <c r="D26" s="291"/>
    </row>
    <row r="27" spans="2:6" x14ac:dyDescent="0.2">
      <c r="B27" s="491" t="s">
        <v>134</v>
      </c>
      <c r="C27" s="492"/>
      <c r="D27" s="28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9999"/>
  </sheetPr>
  <dimension ref="B1:H36"/>
  <sheetViews>
    <sheetView workbookViewId="0"/>
  </sheetViews>
  <sheetFormatPr defaultColWidth="9.140625" defaultRowHeight="12.75" x14ac:dyDescent="0.2"/>
  <cols>
    <col min="1" max="1" width="12.42578125" style="34" customWidth="1"/>
    <col min="2" max="2" width="18.5703125" style="34" customWidth="1"/>
    <col min="3" max="3" width="42.140625" style="34" customWidth="1"/>
    <col min="4" max="4" width="26.85546875" style="34" customWidth="1"/>
    <col min="5" max="5" width="22.5703125" style="34" customWidth="1"/>
    <col min="6" max="6" width="20.5703125" style="34" customWidth="1"/>
    <col min="7" max="8" width="22.5703125" style="34" customWidth="1"/>
    <col min="9" max="9" width="9.42578125" style="34" customWidth="1"/>
    <col min="10" max="10" width="25.140625" style="34" customWidth="1"/>
    <col min="11" max="16384" width="9.140625" style="34"/>
  </cols>
  <sheetData>
    <row r="1" spans="2:8" ht="20.25" x14ac:dyDescent="0.3">
      <c r="B1" s="493" t="s">
        <v>191</v>
      </c>
      <c r="C1" s="493"/>
      <c r="D1" s="21"/>
      <c r="E1" s="21"/>
      <c r="F1" s="21"/>
      <c r="G1" s="21"/>
      <c r="H1" s="21"/>
    </row>
    <row r="2" spans="2:8" ht="17.25" customHeight="1" x14ac:dyDescent="0.3">
      <c r="B2" s="52" t="str">
        <f>Tradingname</f>
        <v>EII GAS TRANSMISSION SERVICES WA (OPERATIONS) PTY LIMITED</v>
      </c>
      <c r="C2" s="53"/>
      <c r="D2" s="35"/>
      <c r="E2" s="494" t="s">
        <v>485</v>
      </c>
      <c r="F2" s="494"/>
      <c r="G2" s="494"/>
      <c r="H2" s="35"/>
    </row>
    <row r="3" spans="2:8" ht="17.25" customHeight="1" x14ac:dyDescent="0.25">
      <c r="B3" s="54" t="s">
        <v>240</v>
      </c>
      <c r="C3" s="55" t="str">
        <f>TEXT(Yearstart,"dd/mm/yyyy")&amp;" to "&amp;TEXT(Yearending,"dd/mm/yyyy")</f>
        <v>01/01/2023 to 31/12/2023</v>
      </c>
      <c r="E3" s="494"/>
      <c r="F3" s="494"/>
      <c r="G3" s="494"/>
    </row>
    <row r="4" spans="2:8" ht="14.25" customHeight="1" x14ac:dyDescent="0.3">
      <c r="B4" s="20"/>
      <c r="E4" s="494"/>
      <c r="F4" s="494"/>
      <c r="G4" s="494"/>
    </row>
    <row r="5" spans="2:8" ht="15.75" x14ac:dyDescent="0.25">
      <c r="B5" s="38" t="s">
        <v>192</v>
      </c>
      <c r="C5" s="36"/>
      <c r="D5" s="36"/>
      <c r="E5" s="36"/>
      <c r="F5" s="37"/>
      <c r="G5" s="36"/>
      <c r="H5" s="36"/>
    </row>
    <row r="6" spans="2:8" ht="15.75" x14ac:dyDescent="0.25">
      <c r="B6" s="38"/>
      <c r="C6" s="36"/>
      <c r="D6" s="36"/>
      <c r="E6" s="36"/>
      <c r="F6" s="37"/>
      <c r="G6" s="36"/>
      <c r="H6" s="36"/>
    </row>
    <row r="7" spans="2:8" ht="40.5" customHeight="1" x14ac:dyDescent="0.2">
      <c r="B7" s="111" t="s">
        <v>223</v>
      </c>
      <c r="C7" s="111" t="s">
        <v>189</v>
      </c>
      <c r="D7" s="112" t="s">
        <v>218</v>
      </c>
      <c r="E7" s="112" t="s">
        <v>220</v>
      </c>
      <c r="F7" s="112" t="s">
        <v>69</v>
      </c>
      <c r="G7" s="112" t="s">
        <v>89</v>
      </c>
      <c r="H7" s="112" t="s">
        <v>90</v>
      </c>
    </row>
    <row r="8" spans="2:8" x14ac:dyDescent="0.2">
      <c r="B8" s="113"/>
      <c r="C8" s="111" t="s">
        <v>190</v>
      </c>
      <c r="D8" s="114" t="s">
        <v>183</v>
      </c>
      <c r="E8" s="114" t="s">
        <v>183</v>
      </c>
      <c r="F8" s="114"/>
      <c r="G8" s="114" t="s">
        <v>183</v>
      </c>
      <c r="H8" s="114" t="s">
        <v>183</v>
      </c>
    </row>
    <row r="9" spans="2:8" x14ac:dyDescent="0.2">
      <c r="B9" s="146"/>
      <c r="C9" s="146"/>
      <c r="D9" s="294"/>
      <c r="E9" s="294"/>
      <c r="F9" s="115"/>
      <c r="G9" s="280">
        <f t="shared" ref="G9:G35" si="0">D9*F9</f>
        <v>0</v>
      </c>
      <c r="H9" s="280">
        <f>E9*F9</f>
        <v>0</v>
      </c>
    </row>
    <row r="10" spans="2:8" x14ac:dyDescent="0.2">
      <c r="B10" s="146"/>
      <c r="C10" s="146"/>
      <c r="D10" s="294"/>
      <c r="E10" s="294"/>
      <c r="F10" s="115"/>
      <c r="G10" s="280">
        <f t="shared" si="0"/>
        <v>0</v>
      </c>
      <c r="H10" s="280">
        <f t="shared" ref="H10:H35" si="1">E10*F10</f>
        <v>0</v>
      </c>
    </row>
    <row r="11" spans="2:8" x14ac:dyDescent="0.2">
      <c r="B11" s="146"/>
      <c r="C11" s="146"/>
      <c r="D11" s="294"/>
      <c r="E11" s="294"/>
      <c r="F11" s="115"/>
      <c r="G11" s="280">
        <f t="shared" si="0"/>
        <v>0</v>
      </c>
      <c r="H11" s="280">
        <f t="shared" si="1"/>
        <v>0</v>
      </c>
    </row>
    <row r="12" spans="2:8" x14ac:dyDescent="0.2">
      <c r="B12" s="146"/>
      <c r="C12" s="146"/>
      <c r="D12" s="294"/>
      <c r="E12" s="294"/>
      <c r="F12" s="115"/>
      <c r="G12" s="280">
        <f t="shared" si="0"/>
        <v>0</v>
      </c>
      <c r="H12" s="280">
        <f t="shared" si="1"/>
        <v>0</v>
      </c>
    </row>
    <row r="13" spans="2:8" x14ac:dyDescent="0.2">
      <c r="B13" s="146"/>
      <c r="C13" s="146"/>
      <c r="D13" s="294"/>
      <c r="E13" s="294"/>
      <c r="F13" s="115"/>
      <c r="G13" s="280">
        <f t="shared" si="0"/>
        <v>0</v>
      </c>
      <c r="H13" s="280">
        <f t="shared" si="1"/>
        <v>0</v>
      </c>
    </row>
    <row r="14" spans="2:8" x14ac:dyDescent="0.2">
      <c r="B14" s="146"/>
      <c r="C14" s="146"/>
      <c r="D14" s="294"/>
      <c r="E14" s="294"/>
      <c r="F14" s="115"/>
      <c r="G14" s="280">
        <f t="shared" si="0"/>
        <v>0</v>
      </c>
      <c r="H14" s="280">
        <f t="shared" si="1"/>
        <v>0</v>
      </c>
    </row>
    <row r="15" spans="2:8" x14ac:dyDescent="0.2">
      <c r="B15" s="146"/>
      <c r="C15" s="146"/>
      <c r="D15" s="294"/>
      <c r="E15" s="294"/>
      <c r="F15" s="115"/>
      <c r="G15" s="280">
        <f t="shared" si="0"/>
        <v>0</v>
      </c>
      <c r="H15" s="280">
        <f t="shared" si="1"/>
        <v>0</v>
      </c>
    </row>
    <row r="16" spans="2:8" x14ac:dyDescent="0.2">
      <c r="B16" s="146"/>
      <c r="C16" s="146"/>
      <c r="D16" s="294"/>
      <c r="E16" s="294"/>
      <c r="F16" s="115"/>
      <c r="G16" s="280">
        <f t="shared" si="0"/>
        <v>0</v>
      </c>
      <c r="H16" s="280">
        <f t="shared" si="1"/>
        <v>0</v>
      </c>
    </row>
    <row r="17" spans="2:8" x14ac:dyDescent="0.2">
      <c r="B17" s="146"/>
      <c r="C17" s="146"/>
      <c r="D17" s="294"/>
      <c r="E17" s="294"/>
      <c r="F17" s="115"/>
      <c r="G17" s="280">
        <f t="shared" si="0"/>
        <v>0</v>
      </c>
      <c r="H17" s="280">
        <f t="shared" si="1"/>
        <v>0</v>
      </c>
    </row>
    <row r="18" spans="2:8" x14ac:dyDescent="0.2">
      <c r="B18" s="146"/>
      <c r="C18" s="146"/>
      <c r="D18" s="294"/>
      <c r="E18" s="294"/>
      <c r="F18" s="115"/>
      <c r="G18" s="280">
        <f t="shared" si="0"/>
        <v>0</v>
      </c>
      <c r="H18" s="280">
        <f t="shared" si="1"/>
        <v>0</v>
      </c>
    </row>
    <row r="19" spans="2:8" x14ac:dyDescent="0.2">
      <c r="B19" s="146"/>
      <c r="C19" s="146"/>
      <c r="D19" s="294"/>
      <c r="E19" s="294"/>
      <c r="F19" s="115"/>
      <c r="G19" s="280">
        <f t="shared" si="0"/>
        <v>0</v>
      </c>
      <c r="H19" s="280">
        <f t="shared" si="1"/>
        <v>0</v>
      </c>
    </row>
    <row r="20" spans="2:8" x14ac:dyDescent="0.2">
      <c r="B20" s="146"/>
      <c r="C20" s="146"/>
      <c r="D20" s="294"/>
      <c r="E20" s="294"/>
      <c r="F20" s="115"/>
      <c r="G20" s="280">
        <f t="shared" si="0"/>
        <v>0</v>
      </c>
      <c r="H20" s="280">
        <f t="shared" si="1"/>
        <v>0</v>
      </c>
    </row>
    <row r="21" spans="2:8" x14ac:dyDescent="0.2">
      <c r="B21" s="146"/>
      <c r="C21" s="146"/>
      <c r="D21" s="294"/>
      <c r="E21" s="294"/>
      <c r="F21" s="115"/>
      <c r="G21" s="280">
        <f t="shared" si="0"/>
        <v>0</v>
      </c>
      <c r="H21" s="280">
        <f t="shared" si="1"/>
        <v>0</v>
      </c>
    </row>
    <row r="22" spans="2:8" x14ac:dyDescent="0.2">
      <c r="B22" s="146"/>
      <c r="C22" s="146"/>
      <c r="D22" s="294"/>
      <c r="E22" s="294"/>
      <c r="F22" s="115"/>
      <c r="G22" s="280">
        <f t="shared" si="0"/>
        <v>0</v>
      </c>
      <c r="H22" s="280">
        <f t="shared" si="1"/>
        <v>0</v>
      </c>
    </row>
    <row r="23" spans="2:8" x14ac:dyDescent="0.2">
      <c r="B23" s="146"/>
      <c r="C23" s="146"/>
      <c r="D23" s="294"/>
      <c r="E23" s="294"/>
      <c r="F23" s="115"/>
      <c r="G23" s="280">
        <f t="shared" si="0"/>
        <v>0</v>
      </c>
      <c r="H23" s="280">
        <f t="shared" si="1"/>
        <v>0</v>
      </c>
    </row>
    <row r="24" spans="2:8" x14ac:dyDescent="0.2">
      <c r="B24" s="146"/>
      <c r="C24" s="146"/>
      <c r="D24" s="294"/>
      <c r="E24" s="294"/>
      <c r="F24" s="115"/>
      <c r="G24" s="280">
        <f t="shared" si="0"/>
        <v>0</v>
      </c>
      <c r="H24" s="280">
        <f t="shared" si="1"/>
        <v>0</v>
      </c>
    </row>
    <row r="25" spans="2:8" x14ac:dyDescent="0.2">
      <c r="B25" s="146"/>
      <c r="C25" s="146"/>
      <c r="D25" s="294"/>
      <c r="E25" s="294"/>
      <c r="F25" s="115"/>
      <c r="G25" s="280">
        <f t="shared" si="0"/>
        <v>0</v>
      </c>
      <c r="H25" s="280">
        <f t="shared" si="1"/>
        <v>0</v>
      </c>
    </row>
    <row r="26" spans="2:8" x14ac:dyDescent="0.2">
      <c r="B26" s="146"/>
      <c r="C26" s="146"/>
      <c r="D26" s="294"/>
      <c r="E26" s="294"/>
      <c r="F26" s="115"/>
      <c r="G26" s="280">
        <f t="shared" si="0"/>
        <v>0</v>
      </c>
      <c r="H26" s="280">
        <f t="shared" si="1"/>
        <v>0</v>
      </c>
    </row>
    <row r="27" spans="2:8" x14ac:dyDescent="0.2">
      <c r="B27" s="146"/>
      <c r="C27" s="146"/>
      <c r="D27" s="294"/>
      <c r="E27" s="294"/>
      <c r="F27" s="115"/>
      <c r="G27" s="280">
        <f t="shared" si="0"/>
        <v>0</v>
      </c>
      <c r="H27" s="280">
        <f t="shared" si="1"/>
        <v>0</v>
      </c>
    </row>
    <row r="28" spans="2:8" x14ac:dyDescent="0.2">
      <c r="B28" s="146"/>
      <c r="C28" s="146"/>
      <c r="D28" s="294"/>
      <c r="E28" s="294"/>
      <c r="F28" s="115"/>
      <c r="G28" s="280">
        <f t="shared" si="0"/>
        <v>0</v>
      </c>
      <c r="H28" s="280">
        <f t="shared" si="1"/>
        <v>0</v>
      </c>
    </row>
    <row r="29" spans="2:8" x14ac:dyDescent="0.2">
      <c r="B29" s="146"/>
      <c r="C29" s="146"/>
      <c r="D29" s="294"/>
      <c r="E29" s="294"/>
      <c r="F29" s="115"/>
      <c r="G29" s="280">
        <f t="shared" si="0"/>
        <v>0</v>
      </c>
      <c r="H29" s="280">
        <f t="shared" si="1"/>
        <v>0</v>
      </c>
    </row>
    <row r="30" spans="2:8" x14ac:dyDescent="0.2">
      <c r="B30" s="146"/>
      <c r="C30" s="146"/>
      <c r="D30" s="294"/>
      <c r="E30" s="294"/>
      <c r="F30" s="115"/>
      <c r="G30" s="280">
        <f t="shared" si="0"/>
        <v>0</v>
      </c>
      <c r="H30" s="280">
        <f t="shared" si="1"/>
        <v>0</v>
      </c>
    </row>
    <row r="31" spans="2:8" x14ac:dyDescent="0.2">
      <c r="B31" s="146"/>
      <c r="C31" s="146"/>
      <c r="D31" s="294"/>
      <c r="E31" s="294"/>
      <c r="F31" s="115"/>
      <c r="G31" s="280">
        <f t="shared" si="0"/>
        <v>0</v>
      </c>
      <c r="H31" s="280">
        <f t="shared" si="1"/>
        <v>0</v>
      </c>
    </row>
    <row r="32" spans="2:8" x14ac:dyDescent="0.2">
      <c r="B32" s="146"/>
      <c r="C32" s="146"/>
      <c r="D32" s="294"/>
      <c r="E32" s="294"/>
      <c r="F32" s="115"/>
      <c r="G32" s="280">
        <f t="shared" si="0"/>
        <v>0</v>
      </c>
      <c r="H32" s="280">
        <f t="shared" si="1"/>
        <v>0</v>
      </c>
    </row>
    <row r="33" spans="2:8" x14ac:dyDescent="0.2">
      <c r="B33" s="146"/>
      <c r="C33" s="146"/>
      <c r="D33" s="294"/>
      <c r="E33" s="294"/>
      <c r="F33" s="115"/>
      <c r="G33" s="280">
        <f t="shared" si="0"/>
        <v>0</v>
      </c>
      <c r="H33" s="280">
        <f t="shared" si="1"/>
        <v>0</v>
      </c>
    </row>
    <row r="34" spans="2:8" x14ac:dyDescent="0.2">
      <c r="B34" s="146"/>
      <c r="C34" s="146"/>
      <c r="D34" s="294"/>
      <c r="E34" s="294"/>
      <c r="F34" s="115"/>
      <c r="G34" s="280">
        <f t="shared" si="0"/>
        <v>0</v>
      </c>
      <c r="H34" s="280">
        <f t="shared" si="1"/>
        <v>0</v>
      </c>
    </row>
    <row r="35" spans="2:8" x14ac:dyDescent="0.2">
      <c r="B35" s="146"/>
      <c r="C35" s="146"/>
      <c r="D35" s="294"/>
      <c r="E35" s="294"/>
      <c r="F35" s="115"/>
      <c r="G35" s="280">
        <f t="shared" si="0"/>
        <v>0</v>
      </c>
      <c r="H35" s="280">
        <f t="shared" si="1"/>
        <v>0</v>
      </c>
    </row>
    <row r="36" spans="2:8" x14ac:dyDescent="0.2">
      <c r="B36" s="42"/>
      <c r="C36" s="108" t="s">
        <v>25</v>
      </c>
      <c r="D36" s="280">
        <f>SUM(D9:D35)</f>
        <v>0</v>
      </c>
      <c r="E36" s="280">
        <f>SUM(E9:E35)</f>
        <v>0</v>
      </c>
      <c r="F36" s="222"/>
      <c r="G36" s="280">
        <f>SUM(G9:G35)</f>
        <v>0</v>
      </c>
      <c r="H36" s="28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9999"/>
  </sheetPr>
  <dimension ref="B1:I36"/>
  <sheetViews>
    <sheetView workbookViewId="0"/>
  </sheetViews>
  <sheetFormatPr defaultColWidth="9.140625" defaultRowHeight="12.75" x14ac:dyDescent="0.2"/>
  <cols>
    <col min="1" max="1" width="12" style="34" customWidth="1"/>
    <col min="2" max="2" width="21" style="34" customWidth="1"/>
    <col min="3" max="3" width="30" style="34" customWidth="1"/>
    <col min="4" max="4" width="26.855468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140625" style="34" customWidth="1"/>
    <col min="12" max="16384" width="9.140625" style="34"/>
  </cols>
  <sheetData>
    <row r="1" spans="2:9" ht="20.25" x14ac:dyDescent="0.3">
      <c r="B1" s="493" t="s">
        <v>156</v>
      </c>
      <c r="C1" s="493"/>
      <c r="D1" s="21"/>
      <c r="E1" s="21"/>
      <c r="F1" s="21"/>
      <c r="G1" s="21"/>
      <c r="H1" s="21"/>
      <c r="I1" s="21"/>
    </row>
    <row r="2" spans="2:9" ht="16.5" customHeight="1" x14ac:dyDescent="0.3">
      <c r="B2" s="52" t="str">
        <f>Tradingname</f>
        <v>EII GAS TRANSMISSION SERVICES WA (OPERATIONS) PTY LIMITED</v>
      </c>
      <c r="C2" s="53"/>
      <c r="D2" s="35"/>
      <c r="E2" s="494" t="s">
        <v>485</v>
      </c>
      <c r="F2" s="494"/>
      <c r="G2" s="494"/>
      <c r="H2" s="35"/>
      <c r="I2" s="35"/>
    </row>
    <row r="3" spans="2:9" ht="15" x14ac:dyDescent="0.25">
      <c r="B3" s="54" t="s">
        <v>240</v>
      </c>
      <c r="C3" s="55" t="str">
        <f>TEXT(Yearstart,"dd/mm/yyyy")&amp;" to "&amp;TEXT(Yearending,"dd/mm/yyyy")</f>
        <v>01/01/2023 to 31/12/2023</v>
      </c>
      <c r="E3" s="494"/>
      <c r="F3" s="494"/>
      <c r="G3" s="494"/>
    </row>
    <row r="4" spans="2:9" ht="20.25" x14ac:dyDescent="0.3">
      <c r="B4" s="20"/>
      <c r="E4" s="494"/>
      <c r="F4" s="494"/>
      <c r="G4" s="494"/>
    </row>
    <row r="5" spans="2:9" ht="15.75" x14ac:dyDescent="0.25">
      <c r="B5" s="38" t="s">
        <v>193</v>
      </c>
      <c r="C5" s="36"/>
      <c r="D5" s="36"/>
      <c r="E5" s="36"/>
      <c r="F5" s="36"/>
      <c r="G5" s="37"/>
      <c r="H5" s="36"/>
      <c r="I5" s="36"/>
    </row>
    <row r="6" spans="2:9" ht="15.75" x14ac:dyDescent="0.25">
      <c r="B6" s="38"/>
      <c r="C6" s="36"/>
      <c r="D6" s="36"/>
      <c r="E6" s="36"/>
      <c r="F6" s="36"/>
      <c r="G6" s="37"/>
      <c r="H6" s="36"/>
      <c r="I6" s="36"/>
    </row>
    <row r="7" spans="2:9" ht="40.5" customHeight="1" x14ac:dyDescent="0.2">
      <c r="B7" s="111" t="s">
        <v>223</v>
      </c>
      <c r="C7" s="111" t="s">
        <v>19</v>
      </c>
      <c r="D7" s="116" t="s">
        <v>70</v>
      </c>
      <c r="E7" s="112" t="s">
        <v>219</v>
      </c>
      <c r="F7" s="112" t="s">
        <v>221</v>
      </c>
      <c r="G7" s="112" t="s">
        <v>69</v>
      </c>
      <c r="H7" s="112" t="s">
        <v>89</v>
      </c>
      <c r="I7" s="112" t="s">
        <v>90</v>
      </c>
    </row>
    <row r="8" spans="2:9" x14ac:dyDescent="0.2">
      <c r="B8" s="113"/>
      <c r="C8" s="113" t="s">
        <v>194</v>
      </c>
      <c r="D8" s="117"/>
      <c r="E8" s="114" t="s">
        <v>183</v>
      </c>
      <c r="F8" s="114" t="s">
        <v>183</v>
      </c>
      <c r="G8" s="114"/>
      <c r="H8" s="114" t="s">
        <v>183</v>
      </c>
      <c r="I8" s="114" t="s">
        <v>183</v>
      </c>
    </row>
    <row r="9" spans="2:9" x14ac:dyDescent="0.2">
      <c r="B9" s="146"/>
      <c r="C9" s="144" t="s">
        <v>54</v>
      </c>
      <c r="D9" s="261"/>
      <c r="E9" s="295"/>
      <c r="F9" s="295"/>
      <c r="G9" s="298"/>
      <c r="H9" s="297">
        <f>E9*G9</f>
        <v>0</v>
      </c>
      <c r="I9" s="297">
        <f>F9*G9</f>
        <v>0</v>
      </c>
    </row>
    <row r="10" spans="2:9" ht="25.5" x14ac:dyDescent="0.2">
      <c r="B10" s="146"/>
      <c r="C10" s="144" t="s">
        <v>63</v>
      </c>
      <c r="D10" s="261"/>
      <c r="E10" s="295"/>
      <c r="F10" s="295"/>
      <c r="G10" s="298"/>
      <c r="H10" s="297">
        <f t="shared" ref="H10:H35" si="0">E10*G10</f>
        <v>0</v>
      </c>
      <c r="I10" s="297">
        <f t="shared" ref="I10:I35" si="1">F10*G10</f>
        <v>0</v>
      </c>
    </row>
    <row r="11" spans="2:9" x14ac:dyDescent="0.2">
      <c r="B11" s="146"/>
      <c r="C11" s="144" t="s">
        <v>480</v>
      </c>
      <c r="D11" s="261"/>
      <c r="E11" s="295"/>
      <c r="F11" s="295"/>
      <c r="G11" s="298"/>
      <c r="H11" s="297">
        <f t="shared" si="0"/>
        <v>0</v>
      </c>
      <c r="I11" s="297">
        <f t="shared" si="1"/>
        <v>0</v>
      </c>
    </row>
    <row r="12" spans="2:9" x14ac:dyDescent="0.2">
      <c r="B12" s="387"/>
      <c r="C12" s="144" t="s">
        <v>55</v>
      </c>
      <c r="D12" s="261"/>
      <c r="E12" s="295"/>
      <c r="F12" s="295"/>
      <c r="G12" s="298"/>
      <c r="H12" s="297">
        <f t="shared" si="0"/>
        <v>0</v>
      </c>
      <c r="I12" s="297">
        <f t="shared" si="1"/>
        <v>0</v>
      </c>
    </row>
    <row r="13" spans="2:9" x14ac:dyDescent="0.2">
      <c r="B13" s="146"/>
      <c r="C13" s="144" t="s">
        <v>64</v>
      </c>
      <c r="D13" s="261"/>
      <c r="E13" s="295"/>
      <c r="F13" s="295"/>
      <c r="G13" s="298"/>
      <c r="H13" s="297">
        <f t="shared" si="0"/>
        <v>0</v>
      </c>
      <c r="I13" s="297">
        <f t="shared" si="1"/>
        <v>0</v>
      </c>
    </row>
    <row r="14" spans="2:9" x14ac:dyDescent="0.2">
      <c r="B14" s="146"/>
      <c r="C14" s="144" t="s">
        <v>133</v>
      </c>
      <c r="D14" s="261"/>
      <c r="E14" s="295"/>
      <c r="F14" s="295"/>
      <c r="G14" s="298"/>
      <c r="H14" s="297">
        <f t="shared" si="0"/>
        <v>0</v>
      </c>
      <c r="I14" s="297">
        <f t="shared" si="1"/>
        <v>0</v>
      </c>
    </row>
    <row r="15" spans="2:9" ht="25.5" x14ac:dyDescent="0.2">
      <c r="B15" s="146"/>
      <c r="C15" s="144" t="s">
        <v>56</v>
      </c>
      <c r="D15" s="261"/>
      <c r="E15" s="295"/>
      <c r="F15" s="295"/>
      <c r="G15" s="298"/>
      <c r="H15" s="297">
        <f t="shared" si="0"/>
        <v>0</v>
      </c>
      <c r="I15" s="297">
        <f t="shared" si="1"/>
        <v>0</v>
      </c>
    </row>
    <row r="16" spans="2:9" ht="25.5" x14ac:dyDescent="0.2">
      <c r="B16" s="387" t="s">
        <v>567</v>
      </c>
      <c r="C16" s="144" t="s">
        <v>481</v>
      </c>
      <c r="D16" s="261"/>
      <c r="E16" s="295">
        <v>0</v>
      </c>
      <c r="F16" s="295"/>
      <c r="G16" s="298">
        <v>1</v>
      </c>
      <c r="H16" s="297">
        <f t="shared" si="0"/>
        <v>0</v>
      </c>
      <c r="I16" s="297">
        <f t="shared" si="1"/>
        <v>0</v>
      </c>
    </row>
    <row r="17" spans="2:9" x14ac:dyDescent="0.2">
      <c r="B17" s="146"/>
      <c r="C17" s="144" t="s">
        <v>178</v>
      </c>
      <c r="D17" s="261"/>
      <c r="E17" s="296">
        <f>SUM(E18:E35)</f>
        <v>0</v>
      </c>
      <c r="F17" s="296">
        <f>SUM(F18:F35)</f>
        <v>0</v>
      </c>
      <c r="G17" s="299"/>
      <c r="H17" s="296">
        <f>SUM(H18:H35)</f>
        <v>0</v>
      </c>
      <c r="I17" s="296">
        <f>SUM(I18:I35)</f>
        <v>0</v>
      </c>
    </row>
    <row r="18" spans="2:9" x14ac:dyDescent="0.2">
      <c r="B18" s="387"/>
      <c r="C18" s="146"/>
      <c r="D18" s="261"/>
      <c r="E18" s="295"/>
      <c r="F18" s="295"/>
      <c r="G18" s="298"/>
      <c r="H18" s="297">
        <f t="shared" si="0"/>
        <v>0</v>
      </c>
      <c r="I18" s="297">
        <f t="shared" si="1"/>
        <v>0</v>
      </c>
    </row>
    <row r="19" spans="2:9" x14ac:dyDescent="0.2">
      <c r="B19" s="387"/>
      <c r="C19" s="146"/>
      <c r="D19" s="261"/>
      <c r="E19" s="295"/>
      <c r="F19" s="295"/>
      <c r="G19" s="298"/>
      <c r="H19" s="297">
        <f t="shared" si="0"/>
        <v>0</v>
      </c>
      <c r="I19" s="297">
        <f t="shared" si="1"/>
        <v>0</v>
      </c>
    </row>
    <row r="20" spans="2:9" x14ac:dyDescent="0.2">
      <c r="B20" s="387"/>
      <c r="C20" s="146"/>
      <c r="D20" s="261"/>
      <c r="E20" s="295"/>
      <c r="F20" s="295"/>
      <c r="G20" s="298"/>
      <c r="H20" s="297">
        <f t="shared" si="0"/>
        <v>0</v>
      </c>
      <c r="I20" s="297">
        <f t="shared" si="1"/>
        <v>0</v>
      </c>
    </row>
    <row r="21" spans="2:9" x14ac:dyDescent="0.2">
      <c r="B21" s="146"/>
      <c r="C21" s="146"/>
      <c r="D21" s="261"/>
      <c r="E21" s="295"/>
      <c r="F21" s="295"/>
      <c r="G21" s="298"/>
      <c r="H21" s="297">
        <f t="shared" si="0"/>
        <v>0</v>
      </c>
      <c r="I21" s="297">
        <f t="shared" si="1"/>
        <v>0</v>
      </c>
    </row>
    <row r="22" spans="2:9" x14ac:dyDescent="0.2">
      <c r="B22" s="146"/>
      <c r="C22" s="146"/>
      <c r="D22" s="261"/>
      <c r="E22" s="295"/>
      <c r="F22" s="295"/>
      <c r="G22" s="298"/>
      <c r="H22" s="297">
        <f t="shared" si="0"/>
        <v>0</v>
      </c>
      <c r="I22" s="297">
        <f t="shared" si="1"/>
        <v>0</v>
      </c>
    </row>
    <row r="23" spans="2:9" x14ac:dyDescent="0.2">
      <c r="B23" s="146"/>
      <c r="C23" s="146"/>
      <c r="D23" s="261"/>
      <c r="E23" s="295"/>
      <c r="F23" s="295"/>
      <c r="G23" s="298"/>
      <c r="H23" s="297">
        <f t="shared" si="0"/>
        <v>0</v>
      </c>
      <c r="I23" s="297">
        <f t="shared" si="1"/>
        <v>0</v>
      </c>
    </row>
    <row r="24" spans="2:9" x14ac:dyDescent="0.2">
      <c r="B24" s="146"/>
      <c r="C24" s="146"/>
      <c r="D24" s="261"/>
      <c r="E24" s="295"/>
      <c r="F24" s="295"/>
      <c r="G24" s="298"/>
      <c r="H24" s="297">
        <f t="shared" si="0"/>
        <v>0</v>
      </c>
      <c r="I24" s="297">
        <f t="shared" si="1"/>
        <v>0</v>
      </c>
    </row>
    <row r="25" spans="2:9" x14ac:dyDescent="0.2">
      <c r="B25" s="146"/>
      <c r="C25" s="146"/>
      <c r="D25" s="261"/>
      <c r="E25" s="295"/>
      <c r="F25" s="295"/>
      <c r="G25" s="298"/>
      <c r="H25" s="297">
        <f t="shared" si="0"/>
        <v>0</v>
      </c>
      <c r="I25" s="297">
        <f t="shared" si="1"/>
        <v>0</v>
      </c>
    </row>
    <row r="26" spans="2:9" x14ac:dyDescent="0.2">
      <c r="B26" s="146"/>
      <c r="C26" s="146"/>
      <c r="D26" s="261"/>
      <c r="E26" s="295"/>
      <c r="F26" s="295"/>
      <c r="G26" s="298"/>
      <c r="H26" s="297">
        <f t="shared" si="0"/>
        <v>0</v>
      </c>
      <c r="I26" s="297">
        <f t="shared" si="1"/>
        <v>0</v>
      </c>
    </row>
    <row r="27" spans="2:9" x14ac:dyDescent="0.2">
      <c r="B27" s="146"/>
      <c r="C27" s="146"/>
      <c r="D27" s="261"/>
      <c r="E27" s="295"/>
      <c r="F27" s="295"/>
      <c r="G27" s="298"/>
      <c r="H27" s="297">
        <f t="shared" si="0"/>
        <v>0</v>
      </c>
      <c r="I27" s="297">
        <f t="shared" si="1"/>
        <v>0</v>
      </c>
    </row>
    <row r="28" spans="2:9" x14ac:dyDescent="0.2">
      <c r="B28" s="146"/>
      <c r="C28" s="146"/>
      <c r="D28" s="261"/>
      <c r="E28" s="295"/>
      <c r="F28" s="295"/>
      <c r="G28" s="298"/>
      <c r="H28" s="297">
        <f t="shared" si="0"/>
        <v>0</v>
      </c>
      <c r="I28" s="297">
        <f t="shared" si="1"/>
        <v>0</v>
      </c>
    </row>
    <row r="29" spans="2:9" x14ac:dyDescent="0.2">
      <c r="B29" s="146"/>
      <c r="C29" s="146"/>
      <c r="D29" s="261"/>
      <c r="E29" s="295"/>
      <c r="F29" s="295"/>
      <c r="G29" s="298"/>
      <c r="H29" s="297">
        <f t="shared" si="0"/>
        <v>0</v>
      </c>
      <c r="I29" s="297">
        <f t="shared" si="1"/>
        <v>0</v>
      </c>
    </row>
    <row r="30" spans="2:9" x14ac:dyDescent="0.2">
      <c r="B30" s="146"/>
      <c r="C30" s="146"/>
      <c r="D30" s="261"/>
      <c r="E30" s="295"/>
      <c r="F30" s="295"/>
      <c r="G30" s="298"/>
      <c r="H30" s="297">
        <f t="shared" si="0"/>
        <v>0</v>
      </c>
      <c r="I30" s="297">
        <f t="shared" si="1"/>
        <v>0</v>
      </c>
    </row>
    <row r="31" spans="2:9" x14ac:dyDescent="0.2">
      <c r="B31" s="146"/>
      <c r="C31" s="146"/>
      <c r="D31" s="261"/>
      <c r="E31" s="295"/>
      <c r="F31" s="295"/>
      <c r="G31" s="298"/>
      <c r="H31" s="297">
        <f t="shared" si="0"/>
        <v>0</v>
      </c>
      <c r="I31" s="297">
        <f t="shared" si="1"/>
        <v>0</v>
      </c>
    </row>
    <row r="32" spans="2:9" x14ac:dyDescent="0.2">
      <c r="B32" s="146"/>
      <c r="C32" s="146"/>
      <c r="D32" s="261"/>
      <c r="E32" s="295"/>
      <c r="F32" s="295"/>
      <c r="G32" s="298"/>
      <c r="H32" s="297">
        <f t="shared" si="0"/>
        <v>0</v>
      </c>
      <c r="I32" s="297">
        <f t="shared" si="1"/>
        <v>0</v>
      </c>
    </row>
    <row r="33" spans="2:9" x14ac:dyDescent="0.2">
      <c r="B33" s="146"/>
      <c r="C33" s="146"/>
      <c r="D33" s="261"/>
      <c r="E33" s="295"/>
      <c r="F33" s="295"/>
      <c r="G33" s="298"/>
      <c r="H33" s="297">
        <f t="shared" si="0"/>
        <v>0</v>
      </c>
      <c r="I33" s="297">
        <f t="shared" si="1"/>
        <v>0</v>
      </c>
    </row>
    <row r="34" spans="2:9" x14ac:dyDescent="0.2">
      <c r="B34" s="146"/>
      <c r="C34" s="146"/>
      <c r="D34" s="261"/>
      <c r="E34" s="295"/>
      <c r="F34" s="295"/>
      <c r="G34" s="298"/>
      <c r="H34" s="297">
        <f t="shared" si="0"/>
        <v>0</v>
      </c>
      <c r="I34" s="297">
        <f t="shared" si="1"/>
        <v>0</v>
      </c>
    </row>
    <row r="35" spans="2:9" x14ac:dyDescent="0.2">
      <c r="B35" s="146"/>
      <c r="C35" s="146"/>
      <c r="D35" s="261"/>
      <c r="E35" s="295"/>
      <c r="F35" s="295"/>
      <c r="G35" s="298"/>
      <c r="H35" s="297">
        <f t="shared" si="0"/>
        <v>0</v>
      </c>
      <c r="I35" s="297">
        <f t="shared" si="1"/>
        <v>0</v>
      </c>
    </row>
    <row r="36" spans="2:9" x14ac:dyDescent="0.2">
      <c r="B36" s="42"/>
      <c r="C36" s="491" t="s">
        <v>134</v>
      </c>
      <c r="D36" s="492"/>
      <c r="E36" s="297">
        <f>SUM(E9:E17)</f>
        <v>0</v>
      </c>
      <c r="F36" s="297">
        <f>SUM(F9:F17)</f>
        <v>0</v>
      </c>
      <c r="G36" s="262"/>
      <c r="H36" s="297">
        <f>SUM(H9:H17)</f>
        <v>0</v>
      </c>
      <c r="I36" s="297">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I101"/>
  <sheetViews>
    <sheetView workbookViewId="0"/>
  </sheetViews>
  <sheetFormatPr defaultColWidth="9.140625" defaultRowHeight="12.75" x14ac:dyDescent="0.2"/>
  <cols>
    <col min="1" max="1" width="12" style="22" customWidth="1"/>
    <col min="2" max="2" width="21.5703125" style="22" customWidth="1"/>
    <col min="3" max="3" width="64.85546875" style="22" customWidth="1"/>
    <col min="4" max="4" width="19.85546875" style="22" customWidth="1"/>
    <col min="5" max="5" width="20.85546875" style="22" customWidth="1"/>
    <col min="6" max="6" width="22.5703125" style="22" customWidth="1"/>
    <col min="7" max="8" width="9.140625" style="22"/>
    <col min="9" max="9" width="10.140625" style="22" bestFit="1" customWidth="1"/>
    <col min="10" max="16384" width="9.140625" style="22"/>
  </cols>
  <sheetData>
    <row r="1" spans="2:6" ht="20.25" x14ac:dyDescent="0.3">
      <c r="B1" s="495" t="s">
        <v>197</v>
      </c>
      <c r="C1" s="495"/>
    </row>
    <row r="2" spans="2:6" ht="15" x14ac:dyDescent="0.25">
      <c r="B2" s="52" t="str">
        <f>Tradingname</f>
        <v>EII GAS TRANSMISSION SERVICES WA (OPERATIONS) PTY LIMITED</v>
      </c>
      <c r="C2" s="53"/>
    </row>
    <row r="3" spans="2:6" ht="15" x14ac:dyDescent="0.25">
      <c r="B3" s="54" t="s">
        <v>240</v>
      </c>
      <c r="C3" s="55" t="str">
        <f>TEXT(Yearstart,"dd/mm/yyyy")&amp;" to "&amp;TEXT(Yearending,"dd/mm/yyyy")</f>
        <v>01/01/2023 to 31/12/2023</v>
      </c>
    </row>
    <row r="4" spans="2:6" ht="20.25" x14ac:dyDescent="0.3">
      <c r="B4" s="20"/>
      <c r="D4" s="44"/>
    </row>
    <row r="5" spans="2:6" ht="15.75" x14ac:dyDescent="0.2">
      <c r="B5" s="485" t="s">
        <v>198</v>
      </c>
      <c r="C5" s="485"/>
      <c r="D5" s="60"/>
    </row>
    <row r="7" spans="2:6" ht="25.5" x14ac:dyDescent="0.2">
      <c r="B7" s="118" t="s">
        <v>223</v>
      </c>
      <c r="C7" s="119" t="s">
        <v>19</v>
      </c>
      <c r="D7" s="119" t="s">
        <v>231</v>
      </c>
      <c r="E7" s="119" t="s">
        <v>232</v>
      </c>
    </row>
    <row r="8" spans="2:6" x14ac:dyDescent="0.2">
      <c r="B8" s="216"/>
      <c r="C8" s="333" t="s">
        <v>486</v>
      </c>
      <c r="D8" s="217"/>
      <c r="E8" s="217"/>
    </row>
    <row r="9" spans="2:6" x14ac:dyDescent="0.2">
      <c r="B9" s="158"/>
      <c r="C9" s="147" t="s">
        <v>142</v>
      </c>
      <c r="D9" s="148" t="s">
        <v>183</v>
      </c>
      <c r="E9" s="149" t="s">
        <v>183</v>
      </c>
    </row>
    <row r="10" spans="2:6" x14ac:dyDescent="0.2">
      <c r="B10" s="388">
        <v>2.4</v>
      </c>
      <c r="C10" s="334" t="s">
        <v>489</v>
      </c>
      <c r="D10" s="300">
        <f>SUMIF('3.3 Depreciation amortisation'!$D$9:$D$52,'3. Statement of pipeline assets'!C9,'3.3 Depreciation amortisation'!$H$9:$H$52)</f>
        <v>95802870.456098869</v>
      </c>
      <c r="E10" s="295">
        <v>95802870.456098869</v>
      </c>
    </row>
    <row r="11" spans="2:6" x14ac:dyDescent="0.2">
      <c r="B11" s="388">
        <v>2.4</v>
      </c>
      <c r="C11" s="334" t="s">
        <v>74</v>
      </c>
      <c r="D11" s="300">
        <f>SUMIF('3.3 Depreciation amortisation'!$D$9:$D$52,'3. Statement of pipeline assets'!C9,'3.3 Depreciation amortisation'!$I$9:$I$52)</f>
        <v>920543.44000000018</v>
      </c>
      <c r="E11" s="295">
        <v>920543.44000000018</v>
      </c>
    </row>
    <row r="12" spans="2:6" x14ac:dyDescent="0.2">
      <c r="B12" s="388">
        <v>2.4</v>
      </c>
      <c r="C12" s="334" t="s">
        <v>487</v>
      </c>
      <c r="D12" s="300">
        <f>SUMIF('3.3 Depreciation amortisation'!$D$9:$D$52,'3. Statement of pipeline assets'!C9,'3.3 Depreciation amortisation'!$J$9:$J$52)</f>
        <v>614316.53</v>
      </c>
      <c r="E12" s="295">
        <v>614316.53</v>
      </c>
    </row>
    <row r="13" spans="2:6" x14ac:dyDescent="0.2">
      <c r="B13" s="160"/>
      <c r="C13" s="150" t="s">
        <v>141</v>
      </c>
      <c r="D13" s="300">
        <f>SUM(D10:D12)</f>
        <v>97337730.426098868</v>
      </c>
      <c r="E13" s="300">
        <f>SUM(E10:E12)</f>
        <v>97337730.426098868</v>
      </c>
    </row>
    <row r="14" spans="2:6" x14ac:dyDescent="0.2">
      <c r="B14" s="388">
        <v>2.4</v>
      </c>
      <c r="C14" s="334" t="s">
        <v>635</v>
      </c>
      <c r="D14" s="300">
        <f>SUMIF('3.3 Depreciation amortisation'!$D$9:$D$52,'3. Statement of pipeline assets'!C9,'3.3 Depreciation amortisation'!$M$9:$M$52)+SUMIF('3.3 Depreciation amortisation'!$D$9:$D$52,'3. Statement of pipeline assets'!C9,'3.3 Depreciation amortisation'!$N$9:$N$52)</f>
        <v>-97337730.426098883</v>
      </c>
      <c r="E14" s="295">
        <v>-97012076.943780735</v>
      </c>
      <c r="F14" s="415"/>
    </row>
    <row r="15" spans="2:6" x14ac:dyDescent="0.2">
      <c r="B15" s="388">
        <v>2.4</v>
      </c>
      <c r="C15" s="334" t="s">
        <v>488</v>
      </c>
      <c r="D15" s="300">
        <f>SUMIF('3.3 Depreciation amortisation'!$D$9:$D$52,'3. Statement of pipeline assets'!C9,'3.3 Depreciation amortisation'!$K$9:$K$52)</f>
        <v>0</v>
      </c>
      <c r="E15" s="295">
        <v>0</v>
      </c>
    </row>
    <row r="16" spans="2:6" x14ac:dyDescent="0.2">
      <c r="B16" s="160"/>
      <c r="C16" s="150" t="s">
        <v>67</v>
      </c>
      <c r="D16" s="300">
        <f>SUM(D13:D15)</f>
        <v>-1.4901161193847656E-8</v>
      </c>
      <c r="E16" s="300">
        <f>SUM(E13:E15)</f>
        <v>325653.48231813312</v>
      </c>
    </row>
    <row r="17" spans="1:6" x14ac:dyDescent="0.2">
      <c r="B17" s="158"/>
      <c r="C17" s="147" t="s">
        <v>85</v>
      </c>
      <c r="D17" s="301"/>
      <c r="E17" s="302"/>
    </row>
    <row r="18" spans="1:6" x14ac:dyDescent="0.2">
      <c r="B18" s="388">
        <v>2.4</v>
      </c>
      <c r="C18" s="334" t="s">
        <v>489</v>
      </c>
      <c r="D18" s="300">
        <f>SUMIF('3.3 Depreciation amortisation'!$D$9:$D$52,'3. Statement of pipeline assets'!C17,'3.3 Depreciation amortisation'!$H$9:$H$52)</f>
        <v>14687043.161564201</v>
      </c>
      <c r="E18" s="303">
        <v>14687043.161564201</v>
      </c>
    </row>
    <row r="19" spans="1:6" x14ac:dyDescent="0.2">
      <c r="B19" s="388">
        <v>2.4</v>
      </c>
      <c r="C19" s="334" t="s">
        <v>74</v>
      </c>
      <c r="D19" s="300">
        <f>SUMIF('3.3 Depreciation amortisation'!$D$9:$D$52,'3. Statement of pipeline assets'!C17,'3.3 Depreciation amortisation'!$I$9:$I$52)</f>
        <v>792413.48</v>
      </c>
      <c r="E19" s="303">
        <v>792413.48</v>
      </c>
    </row>
    <row r="20" spans="1:6" x14ac:dyDescent="0.2">
      <c r="A20" s="214"/>
      <c r="B20" s="388">
        <v>2.4</v>
      </c>
      <c r="C20" s="334" t="s">
        <v>487</v>
      </c>
      <c r="D20" s="300">
        <f>SUMIF('3.3 Depreciation amortisation'!$D$9:$D$52,'3. Statement of pipeline assets'!C17,'3.3 Depreciation amortisation'!$J$9:$J$52)</f>
        <v>0</v>
      </c>
      <c r="E20" s="303">
        <v>0</v>
      </c>
    </row>
    <row r="21" spans="1:6" x14ac:dyDescent="0.2">
      <c r="B21" s="388">
        <v>2.4</v>
      </c>
      <c r="C21" s="334" t="s">
        <v>635</v>
      </c>
      <c r="D21" s="300">
        <f>SUMIF('3.3 Depreciation amortisation'!$D$9:$D$52,'3. Statement of pipeline assets'!C17,'3.3 Depreciation amortisation'!$M$9:$M$52)+SUMIF('3.3 Depreciation amortisation'!$D$9:$D$52,'3. Statement of pipeline assets'!C17,'3.3 Depreciation amortisation'!$N$9:$N$52)</f>
        <v>-15479456.6415642</v>
      </c>
      <c r="E21" s="303">
        <v>-15452351.611483531</v>
      </c>
      <c r="F21" s="415"/>
    </row>
    <row r="22" spans="1:6" x14ac:dyDescent="0.2">
      <c r="B22" s="388">
        <v>2.4</v>
      </c>
      <c r="C22" s="334" t="s">
        <v>490</v>
      </c>
      <c r="D22" s="300">
        <f>SUMIF('3.3 Depreciation amortisation'!$D$9:$D$52,'3. Statement of pipeline assets'!C17,'3.3 Depreciation amortisation'!$K$9:$K$52)</f>
        <v>0</v>
      </c>
      <c r="E22" s="303">
        <v>0</v>
      </c>
    </row>
    <row r="23" spans="1:6" x14ac:dyDescent="0.2">
      <c r="B23" s="160"/>
      <c r="C23" s="150" t="s">
        <v>86</v>
      </c>
      <c r="D23" s="300">
        <f>SUM(D18:D22)</f>
        <v>1.862645149230957E-9</v>
      </c>
      <c r="E23" s="300">
        <f>SUM(E18:E22)</f>
        <v>27105.030080670491</v>
      </c>
    </row>
    <row r="24" spans="1:6" x14ac:dyDescent="0.2">
      <c r="B24" s="158"/>
      <c r="C24" s="147" t="s">
        <v>143</v>
      </c>
      <c r="D24" s="301"/>
      <c r="E24" s="302"/>
    </row>
    <row r="25" spans="1:6" x14ac:dyDescent="0.2">
      <c r="B25" s="388">
        <v>2.4</v>
      </c>
      <c r="C25" s="334" t="s">
        <v>489</v>
      </c>
      <c r="D25" s="300">
        <f>SUMIF('3.3 Depreciation amortisation'!$D$9:$D$52,'3. Statement of pipeline assets'!C24,'3.3 Depreciation amortisation'!$H$9:$H$52)</f>
        <v>0</v>
      </c>
      <c r="E25" s="303">
        <v>0</v>
      </c>
    </row>
    <row r="26" spans="1:6" x14ac:dyDescent="0.2">
      <c r="B26" s="388">
        <v>2.4</v>
      </c>
      <c r="C26" s="334" t="s">
        <v>74</v>
      </c>
      <c r="D26" s="300">
        <f>SUMIF('3.3 Depreciation amortisation'!$D$9:$D$52,'3. Statement of pipeline assets'!C24,'3.3 Depreciation amortisation'!$I$9:$I$52)</f>
        <v>32440.1</v>
      </c>
      <c r="E26" s="303">
        <v>32440.1</v>
      </c>
    </row>
    <row r="27" spans="1:6" x14ac:dyDescent="0.2">
      <c r="B27" s="388">
        <v>2.4</v>
      </c>
      <c r="C27" s="334" t="s">
        <v>487</v>
      </c>
      <c r="D27" s="300">
        <f>SUMIF('3.3 Depreciation amortisation'!$D$9:$D$52,'3. Statement of pipeline assets'!C24,'3.3 Depreciation amortisation'!$J$9:$J$52)</f>
        <v>0</v>
      </c>
      <c r="E27" s="303">
        <v>0</v>
      </c>
    </row>
    <row r="28" spans="1:6" x14ac:dyDescent="0.2">
      <c r="B28" s="388">
        <v>2.4</v>
      </c>
      <c r="C28" s="334" t="s">
        <v>635</v>
      </c>
      <c r="D28" s="300">
        <f>SUMIF('3.3 Depreciation amortisation'!$D$9:$D$52,'3. Statement of pipeline assets'!C24,'3.3 Depreciation amortisation'!$M$9:$M$52)+SUMIF('3.3 Depreciation amortisation'!$D$9:$D$52,'3. Statement of pipeline assets'!C24,'3.3 Depreciation amortisation'!$N$9:$N$52)</f>
        <v>-32440.099999999995</v>
      </c>
      <c r="E28" s="303">
        <v>-32225.203358268067</v>
      </c>
      <c r="F28" s="415"/>
    </row>
    <row r="29" spans="1:6" x14ac:dyDescent="0.2">
      <c r="B29" s="388">
        <v>2.4</v>
      </c>
      <c r="C29" s="334" t="s">
        <v>490</v>
      </c>
      <c r="D29" s="300">
        <f>SUMIF('3.3 Depreciation amortisation'!$D$9:$D$52,'3. Statement of pipeline assets'!C24,'3.3 Depreciation amortisation'!$K$9:$K$52)</f>
        <v>0</v>
      </c>
      <c r="E29" s="303">
        <v>0</v>
      </c>
    </row>
    <row r="30" spans="1:6" x14ac:dyDescent="0.2">
      <c r="B30" s="160"/>
      <c r="C30" s="150" t="s">
        <v>144</v>
      </c>
      <c r="D30" s="300">
        <f>SUM(D25:D29)</f>
        <v>3.637978807091713E-12</v>
      </c>
      <c r="E30" s="300">
        <f>SUM(E25:E29)</f>
        <v>214.8966417319316</v>
      </c>
    </row>
    <row r="31" spans="1:6" x14ac:dyDescent="0.2">
      <c r="B31" s="158"/>
      <c r="C31" s="147" t="s">
        <v>145</v>
      </c>
      <c r="D31" s="301"/>
      <c r="E31" s="302"/>
    </row>
    <row r="32" spans="1:6" x14ac:dyDescent="0.2">
      <c r="B32" s="388">
        <v>2.4</v>
      </c>
      <c r="C32" s="334" t="s">
        <v>489</v>
      </c>
      <c r="D32" s="300">
        <f>SUMIF('3.3 Depreciation amortisation'!$D$9:$D$52,'3. Statement of pipeline assets'!C31,'3.3 Depreciation amortisation'!$H$9:$H$52)</f>
        <v>3391813.0161713697</v>
      </c>
      <c r="E32" s="303">
        <v>3391813.0161713697</v>
      </c>
    </row>
    <row r="33" spans="2:9" x14ac:dyDescent="0.2">
      <c r="B33" s="388">
        <v>2.4</v>
      </c>
      <c r="C33" s="334" t="s">
        <v>74</v>
      </c>
      <c r="D33" s="300">
        <f>SUMIF('3.3 Depreciation amortisation'!$D$9:$D$52,'3. Statement of pipeline assets'!C31,'3.3 Depreciation amortisation'!$I$9:$I$52)</f>
        <v>11174.35</v>
      </c>
      <c r="E33" s="303">
        <v>11174.35</v>
      </c>
    </row>
    <row r="34" spans="2:9" x14ac:dyDescent="0.2">
      <c r="B34" s="388">
        <v>2.4</v>
      </c>
      <c r="C34" s="334" t="s">
        <v>487</v>
      </c>
      <c r="D34" s="300">
        <f>SUMIF('3.3 Depreciation amortisation'!$D$9:$D$52,'3. Statement of pipeline assets'!C31,'3.3 Depreciation amortisation'!$J$9:$J$52)</f>
        <v>0</v>
      </c>
      <c r="E34" s="303">
        <v>0</v>
      </c>
    </row>
    <row r="35" spans="2:9" x14ac:dyDescent="0.2">
      <c r="B35" s="388">
        <v>2.4</v>
      </c>
      <c r="C35" s="334" t="s">
        <v>635</v>
      </c>
      <c r="D35" s="300">
        <f>SUMIF('3.3 Depreciation amortisation'!$D$9:$D$52,'3. Statement of pipeline assets'!C31,'3.3 Depreciation amortisation'!$M$9:$M$52)+SUMIF('3.3 Depreciation amortisation'!$D$9:$D$52,'3. Statement of pipeline assets'!C31,'3.3 Depreciation amortisation'!$N$9:$N$52)</f>
        <v>-3402987.3661713698</v>
      </c>
      <c r="E35" s="303">
        <v>-3391411.2315130904</v>
      </c>
      <c r="F35" s="415"/>
    </row>
    <row r="36" spans="2:9" x14ac:dyDescent="0.2">
      <c r="B36" s="388">
        <v>2.4</v>
      </c>
      <c r="C36" s="334" t="s">
        <v>490</v>
      </c>
      <c r="D36" s="300">
        <f>SUMIF('3.3 Depreciation amortisation'!$D$9:$D$52,'3. Statement of pipeline assets'!C31,'3.3 Depreciation amortisation'!$K$9:$K$52)</f>
        <v>0</v>
      </c>
      <c r="E36" s="303">
        <v>0</v>
      </c>
    </row>
    <row r="37" spans="2:9" x14ac:dyDescent="0.2">
      <c r="B37" s="160"/>
      <c r="C37" s="150" t="s">
        <v>146</v>
      </c>
      <c r="D37" s="300">
        <f>SUM(D32:D36)</f>
        <v>0</v>
      </c>
      <c r="E37" s="300">
        <f>SUM(E32:E36)</f>
        <v>11576.134658279363</v>
      </c>
    </row>
    <row r="38" spans="2:9" x14ac:dyDescent="0.2">
      <c r="B38" s="158"/>
      <c r="C38" s="336" t="s">
        <v>491</v>
      </c>
      <c r="D38" s="301"/>
      <c r="E38" s="302"/>
    </row>
    <row r="39" spans="2:9" x14ac:dyDescent="0.2">
      <c r="B39" s="388">
        <v>2.4</v>
      </c>
      <c r="C39" s="334" t="s">
        <v>489</v>
      </c>
      <c r="D39" s="300">
        <f>SUMIF('3.3 Depreciation amortisation'!$D$9:$D$52,'3. Statement of pipeline assets'!C38,'3.3 Depreciation amortisation'!$H$9:$H$52)</f>
        <v>0</v>
      </c>
      <c r="E39" s="303">
        <v>0</v>
      </c>
    </row>
    <row r="40" spans="2:9" x14ac:dyDescent="0.2">
      <c r="B40" s="388">
        <v>2.4</v>
      </c>
      <c r="C40" s="334" t="s">
        <v>74</v>
      </c>
      <c r="D40" s="300">
        <f>SUMIF('3.3 Depreciation amortisation'!$D$9:$D$52,'3. Statement of pipeline assets'!C38,'3.3 Depreciation amortisation'!$I$9:$I$52)</f>
        <v>0</v>
      </c>
      <c r="E40" s="303">
        <v>0</v>
      </c>
    </row>
    <row r="41" spans="2:9" x14ac:dyDescent="0.2">
      <c r="B41" s="388">
        <v>2.4</v>
      </c>
      <c r="C41" s="334" t="s">
        <v>487</v>
      </c>
      <c r="D41" s="300">
        <f>SUMIF('3.3 Depreciation amortisation'!$D$9:$D$52,'3. Statement of pipeline assets'!C38,'3.3 Depreciation amortisation'!$J$9:$J$52)</f>
        <v>0</v>
      </c>
      <c r="E41" s="303">
        <v>0</v>
      </c>
    </row>
    <row r="42" spans="2:9" x14ac:dyDescent="0.2">
      <c r="B42" s="388">
        <v>2.4</v>
      </c>
      <c r="C42" s="334" t="s">
        <v>635</v>
      </c>
      <c r="D42" s="300">
        <f>SUMIF('3.3 Depreciation amortisation'!$D$9:$D$52,'3. Statement of pipeline assets'!C38,'3.3 Depreciation amortisation'!$M$9:$M$52)+SUMIF('3.3 Depreciation amortisation'!$D$9:$D$52,'3. Statement of pipeline assets'!C38,'3.3 Depreciation amortisation'!$N$9:$N$52)</f>
        <v>0</v>
      </c>
      <c r="E42" s="303">
        <v>0</v>
      </c>
      <c r="F42" s="415"/>
    </row>
    <row r="43" spans="2:9" x14ac:dyDescent="0.2">
      <c r="B43" s="388">
        <v>2.4</v>
      </c>
      <c r="C43" s="334" t="s">
        <v>490</v>
      </c>
      <c r="D43" s="300">
        <f>SUMIF('3.3 Depreciation amortisation'!$D$9:$D$52,'3. Statement of pipeline assets'!C38,'3.3 Depreciation amortisation'!$K$9:$K$52)</f>
        <v>0</v>
      </c>
      <c r="E43" s="303">
        <v>0</v>
      </c>
      <c r="I43" s="415"/>
    </row>
    <row r="44" spans="2:9" x14ac:dyDescent="0.2">
      <c r="B44" s="160"/>
      <c r="C44" s="335" t="s">
        <v>492</v>
      </c>
      <c r="D44" s="300">
        <f>SUM(D39:D43)</f>
        <v>0</v>
      </c>
      <c r="E44" s="300">
        <f>SUM(E39:E43)</f>
        <v>0</v>
      </c>
    </row>
    <row r="45" spans="2:9" x14ac:dyDescent="0.2">
      <c r="B45" s="158"/>
      <c r="C45" s="147" t="s">
        <v>147</v>
      </c>
      <c r="D45" s="301"/>
      <c r="E45" s="302"/>
      <c r="I45" s="415"/>
    </row>
    <row r="46" spans="2:9" x14ac:dyDescent="0.2">
      <c r="B46" s="388">
        <v>2.4</v>
      </c>
      <c r="C46" s="334" t="s">
        <v>489</v>
      </c>
      <c r="D46" s="300">
        <f>SUMIF('3.3 Depreciation amortisation'!$D$9:$D$52,'3. Statement of pipeline assets'!C45,'3.3 Depreciation amortisation'!$H$9:$H$52)</f>
        <v>858600.28503934131</v>
      </c>
      <c r="E46" s="303">
        <v>858600.28503934131</v>
      </c>
    </row>
    <row r="47" spans="2:9" x14ac:dyDescent="0.2">
      <c r="B47" s="388">
        <v>2.4</v>
      </c>
      <c r="C47" s="334" t="s">
        <v>74</v>
      </c>
      <c r="D47" s="300">
        <f>SUMIF('3.3 Depreciation amortisation'!$D$9:$D$52,'3. Statement of pipeline assets'!C45,'3.3 Depreciation amortisation'!$I$9:$I$52)</f>
        <v>896708.51</v>
      </c>
      <c r="E47" s="303">
        <v>896708.51</v>
      </c>
    </row>
    <row r="48" spans="2:9" x14ac:dyDescent="0.2">
      <c r="B48" s="388">
        <v>2.4</v>
      </c>
      <c r="C48" s="334" t="s">
        <v>487</v>
      </c>
      <c r="D48" s="300">
        <f>SUMIF('3.3 Depreciation amortisation'!$D$9:$D$52,'3. Statement of pipeline assets'!C45,'3.3 Depreciation amortisation'!$J$9:$J$52)</f>
        <v>0</v>
      </c>
      <c r="E48" s="303">
        <v>0</v>
      </c>
    </row>
    <row r="49" spans="2:6" x14ac:dyDescent="0.2">
      <c r="B49" s="388">
        <v>2.4</v>
      </c>
      <c r="C49" s="334" t="s">
        <v>635</v>
      </c>
      <c r="D49" s="300">
        <f>SUMIF('3.3 Depreciation amortisation'!$D$9:$D$52,'3. Statement of pipeline assets'!C45,'3.3 Depreciation amortisation'!$M$9:$M$52)+SUMIF('3.3 Depreciation amortisation'!$D$9:$D$52,'3. Statement of pipeline assets'!C45,'3.3 Depreciation amortisation'!$N$9:$N$52)</f>
        <v>-1755308.7950393413</v>
      </c>
      <c r="E49" s="303">
        <v>-1749945.0174547161</v>
      </c>
      <c r="F49" s="415"/>
    </row>
    <row r="50" spans="2:6" x14ac:dyDescent="0.2">
      <c r="B50" s="388">
        <v>2.4</v>
      </c>
      <c r="C50" s="334" t="s">
        <v>490</v>
      </c>
      <c r="D50" s="300">
        <f>SUMIF('3.3 Depreciation amortisation'!$D$9:$D$52,'3. Statement of pipeline assets'!C45,'3.3 Depreciation amortisation'!$K$9:$K$52)</f>
        <v>0</v>
      </c>
      <c r="E50" s="303">
        <v>0</v>
      </c>
    </row>
    <row r="51" spans="2:6" x14ac:dyDescent="0.2">
      <c r="B51" s="160"/>
      <c r="C51" s="150" t="s">
        <v>148</v>
      </c>
      <c r="D51" s="300">
        <f>SUM(D46:D50)</f>
        <v>0</v>
      </c>
      <c r="E51" s="300">
        <f>SUM(E46:E50)</f>
        <v>5363.7775846251752</v>
      </c>
    </row>
    <row r="52" spans="2:6" x14ac:dyDescent="0.2">
      <c r="B52" s="158"/>
      <c r="C52" s="147" t="s">
        <v>1</v>
      </c>
      <c r="D52" s="301"/>
      <c r="E52" s="302"/>
    </row>
    <row r="53" spans="2:6" x14ac:dyDescent="0.2">
      <c r="B53" s="388">
        <v>2.4</v>
      </c>
      <c r="C53" s="334" t="s">
        <v>489</v>
      </c>
      <c r="D53" s="300">
        <f>SUMIF('3.3 Depreciation amortisation'!$D$9:$D$52,'3. Statement of pipeline assets'!C52,'3.3 Depreciation amortisation'!$H$9:$H$52)</f>
        <v>0</v>
      </c>
      <c r="E53" s="303">
        <v>0</v>
      </c>
    </row>
    <row r="54" spans="2:6" x14ac:dyDescent="0.2">
      <c r="B54" s="388">
        <v>2.4</v>
      </c>
      <c r="C54" s="334" t="s">
        <v>74</v>
      </c>
      <c r="D54" s="300">
        <f>SUMIF('3.3 Depreciation amortisation'!$D$9:$D$52,'3. Statement of pipeline assets'!C52,'3.3 Depreciation amortisation'!$I$9:$I$52)</f>
        <v>0</v>
      </c>
      <c r="E54" s="303">
        <v>0</v>
      </c>
    </row>
    <row r="55" spans="2:6" x14ac:dyDescent="0.2">
      <c r="B55" s="388">
        <v>2.4</v>
      </c>
      <c r="C55" s="334" t="s">
        <v>487</v>
      </c>
      <c r="D55" s="300">
        <f>SUMIF('3.3 Depreciation amortisation'!$D$9:$D$52,'3. Statement of pipeline assets'!C52,'3.3 Depreciation amortisation'!$J$9:$J$52)</f>
        <v>0</v>
      </c>
      <c r="E55" s="303">
        <v>0</v>
      </c>
    </row>
    <row r="56" spans="2:6" x14ac:dyDescent="0.2">
      <c r="B56" s="388">
        <v>2.4</v>
      </c>
      <c r="C56" s="334" t="s">
        <v>635</v>
      </c>
      <c r="D56" s="300">
        <f>SUMIF('3.3 Depreciation amortisation'!$D$9:$D$52,'3. Statement of pipeline assets'!C52,'3.3 Depreciation amortisation'!$M$9:$M$52)+SUMIF('3.3 Depreciation amortisation'!$D$9:$D$52,'3. Statement of pipeline assets'!C52,'3.3 Depreciation amortisation'!$N$9:$N$52)</f>
        <v>0</v>
      </c>
      <c r="E56" s="303">
        <v>0</v>
      </c>
      <c r="F56" s="415"/>
    </row>
    <row r="57" spans="2:6" x14ac:dyDescent="0.2">
      <c r="B57" s="388">
        <v>2.4</v>
      </c>
      <c r="C57" s="334" t="s">
        <v>490</v>
      </c>
      <c r="D57" s="300">
        <f>SUMIF('3.3 Depreciation amortisation'!$D$9:$D$52,'3. Statement of pipeline assets'!C52,'3.3 Depreciation amortisation'!$K$9:$K$52)</f>
        <v>0</v>
      </c>
      <c r="E57" s="303">
        <v>0</v>
      </c>
    </row>
    <row r="58" spans="2:6" x14ac:dyDescent="0.2">
      <c r="B58" s="160"/>
      <c r="C58" s="150" t="s">
        <v>88</v>
      </c>
      <c r="D58" s="300">
        <f>SUM(D53:D57)</f>
        <v>0</v>
      </c>
      <c r="E58" s="300">
        <f>SUM(E53:E57)</f>
        <v>0</v>
      </c>
    </row>
    <row r="59" spans="2:6" x14ac:dyDescent="0.2">
      <c r="B59" s="158"/>
      <c r="C59" s="147" t="s">
        <v>149</v>
      </c>
      <c r="D59" s="301"/>
      <c r="E59" s="302"/>
    </row>
    <row r="60" spans="2:6" x14ac:dyDescent="0.2">
      <c r="B60" s="388">
        <v>2.4</v>
      </c>
      <c r="C60" s="334" t="s">
        <v>489</v>
      </c>
      <c r="D60" s="300">
        <f>SUMIF('3.3 Depreciation amortisation'!$D$9:$D$52,'3. Statement of pipeline assets'!C59,'3.3 Depreciation amortisation'!$H$9:$H$52)</f>
        <v>0</v>
      </c>
      <c r="E60" s="303">
        <v>0</v>
      </c>
    </row>
    <row r="61" spans="2:6" x14ac:dyDescent="0.2">
      <c r="B61" s="388">
        <v>2.4</v>
      </c>
      <c r="C61" s="334" t="s">
        <v>74</v>
      </c>
      <c r="D61" s="300">
        <f>SUMIF('3.3 Depreciation amortisation'!$D$9:$D$52,'3. Statement of pipeline assets'!C59,'3.3 Depreciation amortisation'!$I$9:$I$52)</f>
        <v>167529.07999999999</v>
      </c>
      <c r="E61" s="303">
        <v>167529.07999999999</v>
      </c>
    </row>
    <row r="62" spans="2:6" x14ac:dyDescent="0.2">
      <c r="B62" s="388">
        <v>2.4</v>
      </c>
      <c r="C62" s="334" t="s">
        <v>487</v>
      </c>
      <c r="D62" s="300">
        <f>SUMIF('3.3 Depreciation amortisation'!$D$9:$D$52,'3. Statement of pipeline assets'!C59,'3.3 Depreciation amortisation'!$J$9:$J$52)</f>
        <v>0</v>
      </c>
      <c r="E62" s="303">
        <v>0</v>
      </c>
    </row>
    <row r="63" spans="2:6" x14ac:dyDescent="0.2">
      <c r="B63" s="388">
        <v>2.4</v>
      </c>
      <c r="C63" s="334" t="s">
        <v>636</v>
      </c>
      <c r="D63" s="300">
        <f>SUMIF('3.3 Depreciation amortisation'!$D$9:$D$52,'3. Statement of pipeline assets'!C59,'3.3 Depreciation amortisation'!$N$9:$N$52)+SUMIF('3.3 Depreciation amortisation'!$D$9:$D$52,'3. Statement of pipeline assets'!C59,'3.3 Depreciation amortisation'!$M$9:$M$52)</f>
        <v>-167529.07999999999</v>
      </c>
      <c r="E63" s="303">
        <v>-167529.07999999999</v>
      </c>
    </row>
    <row r="64" spans="2:6" x14ac:dyDescent="0.2">
      <c r="B64" s="388">
        <v>2.4</v>
      </c>
      <c r="C64" s="334" t="s">
        <v>490</v>
      </c>
      <c r="D64" s="300">
        <f>SUMIF('3.3 Depreciation amortisation'!$D$9:$D$52,'3. Statement of pipeline assets'!C59,'3.3 Depreciation amortisation'!$K$9:$K$52)</f>
        <v>0</v>
      </c>
      <c r="E64" s="303">
        <v>0</v>
      </c>
    </row>
    <row r="65" spans="2:6" x14ac:dyDescent="0.2">
      <c r="B65" s="160"/>
      <c r="C65" s="150" t="s">
        <v>150</v>
      </c>
      <c r="D65" s="300">
        <f>SUM(D60:D64)</f>
        <v>0</v>
      </c>
      <c r="E65" s="300">
        <f>SUM(E60:E64)</f>
        <v>0</v>
      </c>
    </row>
    <row r="66" spans="2:6" x14ac:dyDescent="0.2">
      <c r="B66" s="158"/>
      <c r="C66" s="147" t="s">
        <v>233</v>
      </c>
      <c r="D66" s="301"/>
      <c r="E66" s="302"/>
    </row>
    <row r="67" spans="2:6" x14ac:dyDescent="0.2">
      <c r="B67" s="388">
        <v>2.4</v>
      </c>
      <c r="C67" s="334" t="s">
        <v>489</v>
      </c>
      <c r="D67" s="300">
        <f>SUMIF('3.3 Depreciation amortisation'!$D$9:$D$52,'3. Statement of pipeline assets'!C66,'3.3 Depreciation amortisation'!$H$9:$H$52)</f>
        <v>20482.081126213991</v>
      </c>
      <c r="E67" s="303">
        <v>20482.081126213991</v>
      </c>
    </row>
    <row r="68" spans="2:6" x14ac:dyDescent="0.2">
      <c r="B68" s="388">
        <v>2.4</v>
      </c>
      <c r="C68" s="334" t="s">
        <v>74</v>
      </c>
      <c r="D68" s="300">
        <f>SUMIF('3.3 Depreciation amortisation'!$D$9:$D$52,'3. Statement of pipeline assets'!C66,'3.3 Depreciation amortisation'!$I$9:$I$52)</f>
        <v>620167.93999999994</v>
      </c>
      <c r="E68" s="303">
        <v>620167.93999999994</v>
      </c>
    </row>
    <row r="69" spans="2:6" x14ac:dyDescent="0.2">
      <c r="B69" s="388">
        <v>2.4</v>
      </c>
      <c r="C69" s="334" t="s">
        <v>487</v>
      </c>
      <c r="D69" s="300">
        <f>SUMIF('3.3 Depreciation amortisation'!$D$9:$D$52,'3. Statement of pipeline assets'!C66,'3.3 Depreciation amortisation'!$J$9:$J$52)</f>
        <v>0</v>
      </c>
      <c r="E69" s="303">
        <v>0</v>
      </c>
    </row>
    <row r="70" spans="2:6" x14ac:dyDescent="0.2">
      <c r="B70" s="388">
        <v>2.4</v>
      </c>
      <c r="C70" s="334" t="s">
        <v>635</v>
      </c>
      <c r="D70" s="300">
        <f>SUMIF('3.3 Depreciation amortisation'!$D$9:$D$52,'3. Statement of pipeline assets'!C66,'3.3 Depreciation amortisation'!$M$9:$M$52)+SUMIF('3.3 Depreciation amortisation'!$D$9:$D$52,'3. Statement of pipeline assets'!C66,'3.3 Depreciation amortisation'!$N$9:$N$52)</f>
        <v>-625615.88578877388</v>
      </c>
      <c r="E70" s="303">
        <v>-613823.02356050594</v>
      </c>
      <c r="F70" s="415"/>
    </row>
    <row r="71" spans="2:6" x14ac:dyDescent="0.2">
      <c r="B71" s="388">
        <v>2.4</v>
      </c>
      <c r="C71" s="334" t="s">
        <v>490</v>
      </c>
      <c r="D71" s="300">
        <f>SUMIF('3.3 Depreciation amortisation'!$D$9:$D$52,'3. Statement of pipeline assets'!C66,'3.3 Depreciation amortisation'!$K$9:$K$52)</f>
        <v>-15034</v>
      </c>
      <c r="E71" s="303">
        <v>-15034</v>
      </c>
    </row>
    <row r="72" spans="2:6" x14ac:dyDescent="0.2">
      <c r="B72" s="160"/>
      <c r="C72" s="335" t="s">
        <v>234</v>
      </c>
      <c r="D72" s="300">
        <f>SUM(D67:D71)</f>
        <v>0.13533744006417692</v>
      </c>
      <c r="E72" s="300">
        <f>SUM(E67:E71)</f>
        <v>11792.997565708007</v>
      </c>
    </row>
    <row r="73" spans="2:6" x14ac:dyDescent="0.2">
      <c r="B73" s="158"/>
      <c r="C73" s="147" t="s">
        <v>312</v>
      </c>
      <c r="D73" s="301"/>
      <c r="E73" s="302"/>
    </row>
    <row r="74" spans="2:6" x14ac:dyDescent="0.2">
      <c r="B74" s="388">
        <v>2.4</v>
      </c>
      <c r="C74" s="334" t="s">
        <v>489</v>
      </c>
      <c r="D74" s="300">
        <f>SUMIF('3.3 Depreciation amortisation'!$D$9:$D$52,'3. Statement of pipeline assets'!C73,'3.3 Depreciation amortisation'!$H$9:$H$52)</f>
        <v>0</v>
      </c>
      <c r="E74" s="303">
        <v>0</v>
      </c>
    </row>
    <row r="75" spans="2:6" x14ac:dyDescent="0.2">
      <c r="B75" s="388">
        <v>2.4</v>
      </c>
      <c r="C75" s="334" t="s">
        <v>74</v>
      </c>
      <c r="D75" s="300">
        <f>SUMIF('3.3 Depreciation amortisation'!$D$9:$D$52,'3. Statement of pipeline assets'!C73,'3.3 Depreciation amortisation'!$I$9:$I$52)</f>
        <v>0</v>
      </c>
      <c r="E75" s="303">
        <v>0</v>
      </c>
    </row>
    <row r="76" spans="2:6" x14ac:dyDescent="0.2">
      <c r="B76" s="388">
        <v>2.4</v>
      </c>
      <c r="C76" s="334" t="s">
        <v>487</v>
      </c>
      <c r="D76" s="300">
        <f>SUMIF('3.3 Depreciation amortisation'!$D$9:$D$52,'3. Statement of pipeline assets'!C73,'3.3 Depreciation amortisation'!$J$9:$J$52)</f>
        <v>0</v>
      </c>
      <c r="E76" s="303">
        <v>0</v>
      </c>
    </row>
    <row r="77" spans="2:6" x14ac:dyDescent="0.2">
      <c r="B77" s="388">
        <v>2.4</v>
      </c>
      <c r="C77" s="334" t="s">
        <v>493</v>
      </c>
      <c r="D77" s="300">
        <f>SUMIF('3.3 Depreciation amortisation'!$D$9:$D$52,'3. Statement of pipeline assets'!C73,'3.3 Depreciation amortisation'!$M$9:$M$52)+SUMIF('3.3 Depreciation amortisation'!$D$9:$D$52,'3. Statement of pipeline assets'!C73,'3.3 Depreciation amortisation'!$N$9:$N$52)</f>
        <v>0</v>
      </c>
      <c r="E77" s="303">
        <v>0</v>
      </c>
      <c r="F77" s="415"/>
    </row>
    <row r="78" spans="2:6" x14ac:dyDescent="0.2">
      <c r="B78" s="388">
        <v>2.4</v>
      </c>
      <c r="C78" s="334" t="s">
        <v>490</v>
      </c>
      <c r="D78" s="300">
        <f>SUMIF('3.3 Depreciation amortisation'!$D$9:$D$52,'3. Statement of pipeline assets'!C73,'3.3 Depreciation amortisation'!$K$9:$K$52)</f>
        <v>0</v>
      </c>
      <c r="E78" s="303">
        <v>0</v>
      </c>
    </row>
    <row r="79" spans="2:6" x14ac:dyDescent="0.2">
      <c r="B79" s="160"/>
      <c r="C79" s="150" t="s">
        <v>313</v>
      </c>
      <c r="D79" s="300">
        <f>SUM(D74:D78)</f>
        <v>0</v>
      </c>
      <c r="E79" s="300">
        <f>SUM(E74:E78)</f>
        <v>0</v>
      </c>
    </row>
    <row r="80" spans="2:6" x14ac:dyDescent="0.2">
      <c r="B80" s="388">
        <v>2.4</v>
      </c>
      <c r="C80" s="147" t="s">
        <v>151</v>
      </c>
      <c r="D80" s="303">
        <v>186368.15</v>
      </c>
      <c r="E80" s="303">
        <v>2552936.9</v>
      </c>
    </row>
    <row r="81" spans="2:6" x14ac:dyDescent="0.2">
      <c r="B81" s="160"/>
      <c r="C81" s="337" t="s">
        <v>78</v>
      </c>
      <c r="D81" s="300">
        <f>SUM(D16,D23,D30,D37,D44,D51,D58,D65,D72,D79, D80)</f>
        <v>186368.28533742702</v>
      </c>
      <c r="E81" s="300">
        <f>SUM(E16,E23,E30,E37,E44,E51,E58,E65,E72,E79, E80)</f>
        <v>2934643.2188491481</v>
      </c>
    </row>
    <row r="82" spans="2:6" x14ac:dyDescent="0.2">
      <c r="B82" s="216"/>
      <c r="C82" s="333" t="s">
        <v>494</v>
      </c>
      <c r="D82" s="304"/>
      <c r="E82" s="304"/>
    </row>
    <row r="83" spans="2:6" x14ac:dyDescent="0.2">
      <c r="B83" s="158"/>
      <c r="C83" s="338" t="s">
        <v>433</v>
      </c>
      <c r="D83" s="301"/>
      <c r="E83" s="302"/>
    </row>
    <row r="84" spans="2:6" x14ac:dyDescent="0.2">
      <c r="B84" s="388" t="s">
        <v>579</v>
      </c>
      <c r="C84" s="334" t="s">
        <v>489</v>
      </c>
      <c r="D84" s="300">
        <f>SUMIF('3.3 Depreciation amortisation'!$D$60:$D$77,$C$83,'3.3 Depreciation amortisation'!$G$60:$G$77)</f>
        <v>0</v>
      </c>
      <c r="E84" s="303">
        <v>0</v>
      </c>
    </row>
    <row r="85" spans="2:6" x14ac:dyDescent="0.2">
      <c r="B85" s="388" t="s">
        <v>579</v>
      </c>
      <c r="C85" s="334" t="s">
        <v>74</v>
      </c>
      <c r="D85" s="300">
        <f>SUMIF('3.3 Depreciation amortisation'!$D$60:$D$77,$C$83,'3.3 Depreciation amortisation'!$H$60:$H$77)</f>
        <v>0</v>
      </c>
      <c r="E85" s="303">
        <v>0</v>
      </c>
    </row>
    <row r="86" spans="2:6" x14ac:dyDescent="0.2">
      <c r="B86" s="388" t="s">
        <v>579</v>
      </c>
      <c r="C86" s="334" t="s">
        <v>487</v>
      </c>
      <c r="D86" s="300">
        <f>SUMIF('3.3 Depreciation amortisation'!$D$60:$D$77,$C$83,'3.3 Depreciation amortisation'!$I$60:$I$77)</f>
        <v>0</v>
      </c>
      <c r="E86" s="303">
        <v>0</v>
      </c>
    </row>
    <row r="87" spans="2:6" x14ac:dyDescent="0.2">
      <c r="B87" s="388" t="s">
        <v>579</v>
      </c>
      <c r="C87" s="334" t="s">
        <v>2</v>
      </c>
      <c r="D87" s="300">
        <f>SUMIF('3.3 Depreciation amortisation'!$D$60:$D$77,$C$83,'3.3 Depreciation amortisation'!$L$60:$L$77)+SUMIF('3.3 Depreciation amortisation'!$D$60:$D$77,$C$83,'3.3 Depreciation amortisation'!$M$60:$M$77)</f>
        <v>0</v>
      </c>
      <c r="E87" s="303">
        <v>0</v>
      </c>
      <c r="F87" s="415"/>
    </row>
    <row r="88" spans="2:6" x14ac:dyDescent="0.2">
      <c r="B88" s="388" t="s">
        <v>579</v>
      </c>
      <c r="C88" s="334" t="s">
        <v>490</v>
      </c>
      <c r="D88" s="300">
        <f>SUMIF('3.3 Depreciation amortisation'!$D$60:$D$77,$C$83,'3.3 Depreciation amortisation'!$J$60:$J$77)</f>
        <v>0</v>
      </c>
      <c r="E88" s="303">
        <v>0</v>
      </c>
    </row>
    <row r="89" spans="2:6" x14ac:dyDescent="0.2">
      <c r="B89" s="160"/>
      <c r="C89" s="150" t="s">
        <v>556</v>
      </c>
      <c r="D89" s="300">
        <f>SUM(D84:D88)</f>
        <v>0</v>
      </c>
      <c r="E89" s="300">
        <f>SUM(E84:E88)</f>
        <v>0</v>
      </c>
    </row>
    <row r="90" spans="2:6" x14ac:dyDescent="0.2">
      <c r="B90" s="158"/>
      <c r="C90" s="147" t="s">
        <v>314</v>
      </c>
      <c r="D90" s="301"/>
      <c r="E90" s="302"/>
    </row>
    <row r="91" spans="2:6" x14ac:dyDescent="0.2">
      <c r="B91" s="388" t="s">
        <v>579</v>
      </c>
      <c r="C91" s="334" t="s">
        <v>489</v>
      </c>
      <c r="D91" s="300">
        <f>SUMIF('3.3 Depreciation amortisation'!$D$60:$D$77,$C$90,'3.3 Depreciation amortisation'!$G$60:$G$77)</f>
        <v>0</v>
      </c>
      <c r="E91" s="303">
        <v>0</v>
      </c>
    </row>
    <row r="92" spans="2:6" x14ac:dyDescent="0.2">
      <c r="B92" s="388" t="s">
        <v>579</v>
      </c>
      <c r="C92" s="334" t="s">
        <v>74</v>
      </c>
      <c r="D92" s="300">
        <f>SUMIF('3.3 Depreciation amortisation'!$D$60:$D$77,$C$90,'3.3 Depreciation amortisation'!$H$60:$H$77)</f>
        <v>0</v>
      </c>
      <c r="E92" s="303">
        <v>0</v>
      </c>
    </row>
    <row r="93" spans="2:6" x14ac:dyDescent="0.2">
      <c r="B93" s="388" t="s">
        <v>579</v>
      </c>
      <c r="C93" s="334" t="s">
        <v>487</v>
      </c>
      <c r="D93" s="300">
        <f>SUMIF('3.3 Depreciation amortisation'!$D$60:$D$77,$C$90,'3.3 Depreciation amortisation'!$I$60:$I$77)</f>
        <v>0</v>
      </c>
      <c r="E93" s="303">
        <v>0</v>
      </c>
    </row>
    <row r="94" spans="2:6" x14ac:dyDescent="0.2">
      <c r="B94" s="388" t="s">
        <v>579</v>
      </c>
      <c r="C94" s="334" t="s">
        <v>495</v>
      </c>
      <c r="D94" s="300">
        <f>SUMIF('3.3 Depreciation amortisation'!$D$60:$D$77,$C$90,'3.3 Depreciation amortisation'!$L$60:$L$77)+SUMIF('3.3 Depreciation amortisation'!$D$60:$D$77,$C$90,'3.3 Depreciation amortisation'!$M$60:$M$77)</f>
        <v>0</v>
      </c>
      <c r="E94" s="303">
        <v>0</v>
      </c>
      <c r="F94" s="415"/>
    </row>
    <row r="95" spans="2:6" x14ac:dyDescent="0.2">
      <c r="B95" s="388" t="s">
        <v>579</v>
      </c>
      <c r="C95" s="334" t="s">
        <v>490</v>
      </c>
      <c r="D95" s="300">
        <f>SUMIF('3.3 Depreciation amortisation'!$D$60:$D$77,$C$90,'3.3 Depreciation amortisation'!$J$60:$J$77)</f>
        <v>0</v>
      </c>
      <c r="E95" s="303">
        <v>0</v>
      </c>
    </row>
    <row r="96" spans="2:6" x14ac:dyDescent="0.2">
      <c r="B96" s="160"/>
      <c r="C96" s="335" t="s">
        <v>496</v>
      </c>
      <c r="D96" s="300">
        <f>SUM(D91:D95)</f>
        <v>0</v>
      </c>
      <c r="E96" s="300">
        <f>SUM(E91:E95)</f>
        <v>0</v>
      </c>
    </row>
    <row r="97" spans="2:5" x14ac:dyDescent="0.2">
      <c r="B97" s="388" t="s">
        <v>579</v>
      </c>
      <c r="C97" s="147" t="s">
        <v>121</v>
      </c>
      <c r="D97" s="303">
        <v>0</v>
      </c>
      <c r="E97" s="303">
        <v>0</v>
      </c>
    </row>
    <row r="98" spans="2:5" x14ac:dyDescent="0.2">
      <c r="B98" s="388" t="s">
        <v>579</v>
      </c>
      <c r="C98" s="147" t="s">
        <v>122</v>
      </c>
      <c r="D98" s="303">
        <v>3447962.0519999997</v>
      </c>
      <c r="E98" s="303">
        <v>3940974.4369464819</v>
      </c>
    </row>
    <row r="99" spans="2:5" x14ac:dyDescent="0.2">
      <c r="B99" s="388" t="s">
        <v>579</v>
      </c>
      <c r="C99" s="147" t="s">
        <v>68</v>
      </c>
      <c r="D99" s="303">
        <v>0</v>
      </c>
      <c r="E99" s="303">
        <v>0</v>
      </c>
    </row>
    <row r="100" spans="2:5" x14ac:dyDescent="0.2">
      <c r="B100" s="160"/>
      <c r="C100" s="337" t="s">
        <v>123</v>
      </c>
      <c r="D100" s="300">
        <f>SUM(D89,D96:D99)</f>
        <v>3447962.0519999997</v>
      </c>
      <c r="E100" s="300">
        <f>SUM(E89,E96:E99)</f>
        <v>3940974.4369464819</v>
      </c>
    </row>
    <row r="101" spans="2:5" x14ac:dyDescent="0.2">
      <c r="B101" s="160"/>
      <c r="C101" s="150" t="s">
        <v>24</v>
      </c>
      <c r="D101" s="305">
        <f>SUM(D81,D100)</f>
        <v>3634330.3373374268</v>
      </c>
      <c r="E101" s="305">
        <f>SUM(E81,E100)</f>
        <v>6875617.6557956301</v>
      </c>
    </row>
  </sheetData>
  <mergeCells count="2">
    <mergeCell ref="B1:C1"/>
    <mergeCell ref="B5:C5"/>
  </mergeCells>
  <phoneticPr fontId="37"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9999"/>
  </sheetPr>
  <dimension ref="B1:F38"/>
  <sheetViews>
    <sheetView workbookViewId="0"/>
  </sheetViews>
  <sheetFormatPr defaultColWidth="9.140625" defaultRowHeight="12.75" x14ac:dyDescent="0.2"/>
  <cols>
    <col min="1" max="1" width="12.140625" style="34" customWidth="1"/>
    <col min="2" max="2" width="21" style="34" customWidth="1"/>
    <col min="3" max="3" width="42.140625" style="34" customWidth="1"/>
    <col min="4" max="4" width="25.5703125" style="34" customWidth="1"/>
    <col min="5" max="5" width="20.140625" style="34" customWidth="1"/>
    <col min="6" max="6" width="42.140625" style="34" customWidth="1"/>
    <col min="7" max="7" width="9.42578125" style="34" customWidth="1"/>
    <col min="8" max="8" width="25.140625" style="34" customWidth="1"/>
    <col min="9" max="16384" width="9.140625" style="34"/>
  </cols>
  <sheetData>
    <row r="1" spans="2:6" ht="20.25" x14ac:dyDescent="0.3">
      <c r="B1" s="35" t="s">
        <v>140</v>
      </c>
      <c r="C1" s="35"/>
      <c r="D1" s="21"/>
      <c r="E1" s="21"/>
    </row>
    <row r="2" spans="2:6" ht="20.25" x14ac:dyDescent="0.3">
      <c r="B2" s="52" t="str">
        <f>Tradingname</f>
        <v>EII GAS TRANSMISSION SERVICES WA (OPERATIONS) PTY LIMITED</v>
      </c>
      <c r="C2" s="53"/>
      <c r="D2" s="35"/>
      <c r="E2" s="35"/>
    </row>
    <row r="3" spans="2:6" ht="15" x14ac:dyDescent="0.25">
      <c r="B3" s="54" t="s">
        <v>240</v>
      </c>
      <c r="C3" s="55" t="str">
        <f>TEXT(Yearstart,"dd/mm/yyyy")&amp;" to "&amp;TEXT(Yearending,"dd/mm/yyyy")</f>
        <v>01/01/2023 to 31/12/2023</v>
      </c>
    </row>
    <row r="5" spans="2:6" ht="15.75" x14ac:dyDescent="0.25">
      <c r="B5" s="38" t="s">
        <v>212</v>
      </c>
      <c r="C5" s="36"/>
      <c r="D5" s="36"/>
      <c r="E5" s="36"/>
    </row>
    <row r="6" spans="2:6" ht="15.75" x14ac:dyDescent="0.25">
      <c r="B6" s="38"/>
      <c r="C6" s="36"/>
      <c r="D6" s="36"/>
      <c r="E6" s="36"/>
    </row>
    <row r="7" spans="2:6" ht="40.5" customHeight="1" x14ac:dyDescent="0.2">
      <c r="B7" s="111" t="s">
        <v>223</v>
      </c>
      <c r="C7" s="111" t="s">
        <v>125</v>
      </c>
      <c r="D7" s="111" t="s">
        <v>71</v>
      </c>
      <c r="E7" s="111" t="s">
        <v>126</v>
      </c>
      <c r="F7" s="120" t="s">
        <v>128</v>
      </c>
    </row>
    <row r="8" spans="2:6" x14ac:dyDescent="0.2">
      <c r="B8" s="113"/>
      <c r="C8" s="113"/>
      <c r="D8" s="117"/>
      <c r="E8" s="121" t="s">
        <v>127</v>
      </c>
      <c r="F8" s="122"/>
    </row>
    <row r="9" spans="2:6" x14ac:dyDescent="0.2">
      <c r="B9" s="388">
        <v>2.4</v>
      </c>
      <c r="C9" s="193" t="str">
        <f>'3. Statement of pipeline assets'!C9</f>
        <v>Pipelines</v>
      </c>
      <c r="D9" s="192">
        <v>39793</v>
      </c>
      <c r="E9" s="436">
        <v>14.803559206023271</v>
      </c>
      <c r="F9" s="271" t="s">
        <v>633</v>
      </c>
    </row>
    <row r="10" spans="2:6" x14ac:dyDescent="0.2">
      <c r="B10" s="388">
        <v>2.4</v>
      </c>
      <c r="C10" s="193" t="str">
        <f>'3. Statement of pipeline assets'!C17</f>
        <v>Compressors</v>
      </c>
      <c r="D10" s="192">
        <v>39793</v>
      </c>
      <c r="E10" s="436">
        <v>14.803559206023271</v>
      </c>
      <c r="F10" s="271" t="s">
        <v>633</v>
      </c>
    </row>
    <row r="11" spans="2:6" x14ac:dyDescent="0.2">
      <c r="B11" s="388">
        <v>2.4</v>
      </c>
      <c r="C11" s="193" t="str">
        <f>'3. Statement of pipeline assets'!C24</f>
        <v>City Gates, supply regulators and valve stations</v>
      </c>
      <c r="D11" s="192">
        <v>39793</v>
      </c>
      <c r="E11" s="436">
        <v>14.803559206023271</v>
      </c>
      <c r="F11" s="271" t="s">
        <v>633</v>
      </c>
    </row>
    <row r="12" spans="2:6" x14ac:dyDescent="0.2">
      <c r="B12" s="388">
        <v>2.4</v>
      </c>
      <c r="C12" s="193" t="str">
        <f>'3. Statement of pipeline assets'!C31</f>
        <v>Metering</v>
      </c>
      <c r="D12" s="192">
        <v>39793</v>
      </c>
      <c r="E12" s="436">
        <v>14.803559206023271</v>
      </c>
      <c r="F12" s="271" t="s">
        <v>633</v>
      </c>
    </row>
    <row r="13" spans="2:6" x14ac:dyDescent="0.2">
      <c r="B13" s="388">
        <v>2.4</v>
      </c>
      <c r="C13" s="193" t="str">
        <f>'3. Statement of pipeline assets'!C38</f>
        <v>Odorant plants</v>
      </c>
      <c r="D13" s="192">
        <v>39793</v>
      </c>
      <c r="E13" s="436">
        <v>14.803559206023271</v>
      </c>
      <c r="F13" s="271" t="s">
        <v>633</v>
      </c>
    </row>
    <row r="14" spans="2:6" x14ac:dyDescent="0.2">
      <c r="B14" s="388">
        <v>2.4</v>
      </c>
      <c r="C14" s="193" t="str">
        <f>'3. Statement of pipeline assets'!C45</f>
        <v>SCADA (Communications)</v>
      </c>
      <c r="D14" s="192">
        <v>39793</v>
      </c>
      <c r="E14" s="436">
        <v>14.803559206023271</v>
      </c>
      <c r="F14" s="271" t="s">
        <v>633</v>
      </c>
    </row>
    <row r="15" spans="2:6" x14ac:dyDescent="0.2">
      <c r="B15" s="388">
        <v>2.4</v>
      </c>
      <c r="C15" s="193" t="str">
        <f>'3. Statement of pipeline assets'!C52</f>
        <v>Buildings</v>
      </c>
      <c r="D15" s="192">
        <v>39793</v>
      </c>
      <c r="E15" s="436">
        <v>14.803559206023271</v>
      </c>
      <c r="F15" s="271" t="s">
        <v>633</v>
      </c>
    </row>
    <row r="16" spans="2:6" x14ac:dyDescent="0.2">
      <c r="B16" s="388">
        <v>2.4</v>
      </c>
      <c r="C16" s="193" t="str">
        <f>'3. Statement of pipeline assets'!C66</f>
        <v>Other depreciable pipeline assets</v>
      </c>
      <c r="D16" s="192">
        <v>39793</v>
      </c>
      <c r="E16" s="359" t="s">
        <v>634</v>
      </c>
      <c r="F16" s="271" t="s">
        <v>633</v>
      </c>
    </row>
    <row r="17" spans="2:6" x14ac:dyDescent="0.2">
      <c r="B17" s="388">
        <v>2.4</v>
      </c>
      <c r="C17" s="151" t="s">
        <v>149</v>
      </c>
      <c r="D17" s="192">
        <v>39793</v>
      </c>
      <c r="E17" s="359" t="s">
        <v>566</v>
      </c>
      <c r="F17" s="271" t="s">
        <v>580</v>
      </c>
    </row>
    <row r="18" spans="2:6" x14ac:dyDescent="0.2">
      <c r="B18" s="360"/>
      <c r="C18" s="151" t="s">
        <v>211</v>
      </c>
      <c r="D18" s="192"/>
      <c r="E18" s="359"/>
      <c r="F18" s="271"/>
    </row>
    <row r="19" spans="2:6" x14ac:dyDescent="0.2">
      <c r="B19" s="360"/>
      <c r="C19" s="151" t="s">
        <v>211</v>
      </c>
      <c r="D19" s="192"/>
      <c r="E19" s="359"/>
      <c r="F19" s="271"/>
    </row>
    <row r="20" spans="2:6" x14ac:dyDescent="0.2">
      <c r="B20" s="360"/>
      <c r="C20" s="151" t="s">
        <v>211</v>
      </c>
      <c r="D20" s="192"/>
      <c r="E20" s="359"/>
      <c r="F20" s="271"/>
    </row>
    <row r="21" spans="2:6" x14ac:dyDescent="0.2">
      <c r="B21" s="388" t="s">
        <v>566</v>
      </c>
      <c r="C21" s="193" t="str">
        <f>'3. Statement of pipeline assets'!C73</f>
        <v>Leased Assets</v>
      </c>
      <c r="D21" s="192"/>
      <c r="E21" s="359"/>
      <c r="F21" s="271"/>
    </row>
    <row r="22" spans="2:6" x14ac:dyDescent="0.2">
      <c r="B22" s="360"/>
      <c r="C22" s="151" t="s">
        <v>211</v>
      </c>
      <c r="D22" s="192"/>
      <c r="E22" s="359"/>
      <c r="F22" s="271"/>
    </row>
    <row r="23" spans="2:6" x14ac:dyDescent="0.2">
      <c r="B23" s="360"/>
      <c r="C23" s="151" t="s">
        <v>211</v>
      </c>
      <c r="D23" s="192"/>
      <c r="E23" s="359"/>
      <c r="F23" s="271"/>
    </row>
    <row r="24" spans="2:6" x14ac:dyDescent="0.2">
      <c r="B24" s="360"/>
      <c r="C24" s="151" t="s">
        <v>211</v>
      </c>
      <c r="D24" s="192"/>
      <c r="E24" s="359"/>
      <c r="F24" s="271"/>
    </row>
    <row r="25" spans="2:6" x14ac:dyDescent="0.2">
      <c r="B25" s="360"/>
      <c r="C25" s="151" t="s">
        <v>211</v>
      </c>
      <c r="D25" s="192"/>
      <c r="E25" s="359"/>
      <c r="F25" s="271"/>
    </row>
    <row r="26" spans="2:6" x14ac:dyDescent="0.2">
      <c r="B26" s="388"/>
      <c r="C26" s="151" t="s">
        <v>211</v>
      </c>
      <c r="D26" s="192"/>
      <c r="E26" s="359"/>
      <c r="F26" s="271"/>
    </row>
    <row r="27" spans="2:6" x14ac:dyDescent="0.2">
      <c r="B27" s="388" t="s">
        <v>579</v>
      </c>
      <c r="C27" s="193" t="str">
        <f>'3. Statement of pipeline assets'!C83</f>
        <v>Shared property, plant and equipment</v>
      </c>
      <c r="D27" s="192"/>
      <c r="E27" s="359"/>
      <c r="F27" s="271"/>
    </row>
    <row r="28" spans="2:6" x14ac:dyDescent="0.2">
      <c r="B28" s="360"/>
      <c r="C28" s="151" t="s">
        <v>211</v>
      </c>
      <c r="D28" s="192"/>
      <c r="E28" s="359"/>
      <c r="F28" s="271"/>
    </row>
    <row r="29" spans="2:6" x14ac:dyDescent="0.2">
      <c r="B29" s="360"/>
      <c r="C29" s="151" t="s">
        <v>211</v>
      </c>
      <c r="D29" s="192"/>
      <c r="E29" s="359"/>
      <c r="F29" s="271"/>
    </row>
    <row r="30" spans="2:6" x14ac:dyDescent="0.2">
      <c r="B30" s="360"/>
      <c r="C30" s="151" t="s">
        <v>211</v>
      </c>
      <c r="D30" s="192"/>
      <c r="E30" s="359"/>
      <c r="F30" s="271"/>
    </row>
    <row r="31" spans="2:6" x14ac:dyDescent="0.2">
      <c r="B31" s="360"/>
      <c r="C31" s="151" t="s">
        <v>211</v>
      </c>
      <c r="D31" s="192"/>
      <c r="E31" s="359"/>
      <c r="F31" s="271"/>
    </row>
    <row r="32" spans="2:6" x14ac:dyDescent="0.2">
      <c r="B32" s="388"/>
      <c r="C32" s="151" t="s">
        <v>211</v>
      </c>
      <c r="D32" s="192"/>
      <c r="E32" s="359"/>
      <c r="F32" s="271"/>
    </row>
    <row r="33" spans="2:6" x14ac:dyDescent="0.2">
      <c r="B33" s="388" t="s">
        <v>579</v>
      </c>
      <c r="C33" s="193" t="str">
        <f>'3. Statement of pipeline assets'!C90</f>
        <v>Shared leased assets</v>
      </c>
      <c r="D33" s="192"/>
      <c r="E33" s="359"/>
      <c r="F33" s="271"/>
    </row>
    <row r="34" spans="2:6" x14ac:dyDescent="0.2">
      <c r="B34" s="360"/>
      <c r="C34" s="151" t="s">
        <v>211</v>
      </c>
      <c r="D34" s="192"/>
      <c r="E34" s="359"/>
      <c r="F34" s="271"/>
    </row>
    <row r="35" spans="2:6" x14ac:dyDescent="0.2">
      <c r="B35" s="360"/>
      <c r="C35" s="151" t="s">
        <v>211</v>
      </c>
      <c r="D35" s="192"/>
      <c r="E35" s="359"/>
      <c r="F35" s="271"/>
    </row>
    <row r="36" spans="2:6" x14ac:dyDescent="0.2">
      <c r="B36" s="360"/>
      <c r="C36" s="151" t="s">
        <v>211</v>
      </c>
      <c r="D36" s="192"/>
      <c r="E36" s="359"/>
      <c r="F36" s="271"/>
    </row>
    <row r="37" spans="2:6" x14ac:dyDescent="0.2">
      <c r="B37" s="360"/>
      <c r="C37" s="151" t="s">
        <v>211</v>
      </c>
      <c r="D37" s="192"/>
      <c r="E37" s="359"/>
      <c r="F37" s="271"/>
    </row>
    <row r="38" spans="2:6" x14ac:dyDescent="0.2">
      <c r="B38" s="360"/>
      <c r="C38" s="151" t="s">
        <v>211</v>
      </c>
      <c r="D38" s="192"/>
      <c r="E38" s="359"/>
      <c r="F38" s="271"/>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9999"/>
  </sheetPr>
  <dimension ref="B1:J54"/>
  <sheetViews>
    <sheetView workbookViewId="0"/>
  </sheetViews>
  <sheetFormatPr defaultColWidth="9.140625" defaultRowHeight="12.75" x14ac:dyDescent="0.2"/>
  <cols>
    <col min="1" max="1" width="12" style="22" customWidth="1"/>
    <col min="2" max="2" width="31.85546875" style="22" customWidth="1"/>
    <col min="3" max="3" width="25.85546875" style="22" customWidth="1"/>
    <col min="4" max="4" width="27.140625" style="22" customWidth="1"/>
    <col min="5" max="5" width="32.85546875" style="22" customWidth="1"/>
    <col min="6" max="6" width="21.85546875" style="22" customWidth="1"/>
    <col min="7" max="7" width="24.42578125" style="22" customWidth="1"/>
    <col min="8" max="8" width="45" style="22" customWidth="1"/>
    <col min="9" max="9" width="22.28515625" style="22" customWidth="1"/>
    <col min="10" max="10" width="19.85546875" style="22" customWidth="1"/>
    <col min="11" max="11" width="18.140625" style="22" customWidth="1"/>
    <col min="12" max="16384" width="9.140625" style="22"/>
  </cols>
  <sheetData>
    <row r="1" spans="2:10" ht="20.25" x14ac:dyDescent="0.3">
      <c r="B1" s="23" t="s">
        <v>157</v>
      </c>
      <c r="D1" s="21"/>
      <c r="E1" s="21"/>
      <c r="F1" s="21"/>
      <c r="G1" s="21"/>
      <c r="H1" s="21"/>
      <c r="I1" s="21"/>
      <c r="J1" s="21"/>
    </row>
    <row r="2" spans="2:10" ht="15" x14ac:dyDescent="0.25">
      <c r="B2" s="52" t="str">
        <f>Tradingname</f>
        <v>EII GAS TRANSMISSION SERVICES WA (OPERATIONS) PTY LIMITED</v>
      </c>
      <c r="C2" s="53"/>
    </row>
    <row r="3" spans="2:10" ht="18" customHeight="1" x14ac:dyDescent="0.45">
      <c r="B3" s="58" t="s">
        <v>240</v>
      </c>
      <c r="C3" s="59" t="str">
        <f>TEXT(Yearstart,"dd/mm/yyyy")&amp;" to "&amp;TEXT(Yearending,"dd/mm/yyyy")</f>
        <v>01/01/2023 to 31/12/2023</v>
      </c>
      <c r="F3" s="47"/>
    </row>
    <row r="5" spans="2:10" ht="15.75" x14ac:dyDescent="0.25">
      <c r="B5" s="32" t="s">
        <v>214</v>
      </c>
    </row>
    <row r="6" spans="2:10" x14ac:dyDescent="0.2">
      <c r="B6" s="24"/>
      <c r="C6" s="27"/>
      <c r="D6" s="27"/>
      <c r="E6" s="27"/>
      <c r="F6" s="27"/>
      <c r="G6" s="28"/>
      <c r="H6" s="33"/>
      <c r="I6" s="29"/>
      <c r="J6" s="29"/>
    </row>
    <row r="7" spans="2:10" s="270" customFormat="1" ht="31.5" customHeight="1" x14ac:dyDescent="0.2">
      <c r="B7" s="268" t="s">
        <v>84</v>
      </c>
      <c r="C7" s="269" t="s">
        <v>207</v>
      </c>
      <c r="D7" s="269" t="s">
        <v>158</v>
      </c>
      <c r="E7" s="269" t="s">
        <v>159</v>
      </c>
    </row>
    <row r="8" spans="2:10" ht="25.5" x14ac:dyDescent="0.2">
      <c r="B8" s="263" t="s">
        <v>629</v>
      </c>
      <c r="C8" s="291">
        <v>7293135.9996615201</v>
      </c>
      <c r="D8" s="264">
        <v>43830</v>
      </c>
      <c r="E8" s="429" t="s">
        <v>631</v>
      </c>
      <c r="F8" s="496"/>
      <c r="G8" s="497"/>
      <c r="H8" s="497"/>
      <c r="I8" s="497"/>
    </row>
    <row r="9" spans="2:10" x14ac:dyDescent="0.2">
      <c r="B9" s="263"/>
      <c r="C9" s="291"/>
      <c r="D9" s="264"/>
      <c r="E9" s="429"/>
    </row>
    <row r="10" spans="2:10" ht="13.5" customHeight="1" x14ac:dyDescent="0.2">
      <c r="B10" s="263"/>
      <c r="C10" s="291"/>
      <c r="D10" s="264"/>
      <c r="E10" s="265"/>
    </row>
    <row r="11" spans="2:10" ht="13.5" customHeight="1" x14ac:dyDescent="0.2">
      <c r="B11" s="263"/>
      <c r="C11" s="291"/>
      <c r="D11" s="264"/>
      <c r="E11" s="265"/>
    </row>
    <row r="12" spans="2:10" ht="13.5" customHeight="1" x14ac:dyDescent="0.2">
      <c r="B12" s="263"/>
      <c r="C12" s="291"/>
      <c r="D12" s="264"/>
      <c r="E12" s="265"/>
    </row>
    <row r="13" spans="2:10" ht="13.5" customHeight="1" x14ac:dyDescent="0.2">
      <c r="B13" s="263"/>
      <c r="C13" s="291"/>
      <c r="D13" s="264"/>
      <c r="E13" s="265"/>
    </row>
    <row r="14" spans="2:10" ht="13.5" customHeight="1" x14ac:dyDescent="0.2">
      <c r="B14" s="263"/>
      <c r="C14" s="291"/>
      <c r="D14" s="264"/>
      <c r="E14" s="265"/>
    </row>
    <row r="15" spans="2:10" ht="13.5" customHeight="1" x14ac:dyDescent="0.2">
      <c r="B15" s="263"/>
      <c r="C15" s="291"/>
      <c r="D15" s="264"/>
      <c r="E15" s="265"/>
    </row>
    <row r="16" spans="2:10" ht="13.5" customHeight="1" x14ac:dyDescent="0.2">
      <c r="B16" s="263"/>
      <c r="C16" s="291"/>
      <c r="D16" s="264"/>
      <c r="E16" s="265"/>
    </row>
    <row r="17" spans="2:8" ht="13.5" customHeight="1" x14ac:dyDescent="0.2">
      <c r="B17" s="263"/>
      <c r="C17" s="291"/>
      <c r="D17" s="264"/>
      <c r="E17" s="265"/>
    </row>
    <row r="18" spans="2:8" ht="13.5" customHeight="1" x14ac:dyDescent="0.2">
      <c r="B18" s="263"/>
      <c r="C18" s="291"/>
      <c r="D18" s="264"/>
      <c r="E18" s="265"/>
    </row>
    <row r="19" spans="2:8" ht="13.5" customHeight="1" x14ac:dyDescent="0.2">
      <c r="B19" s="263"/>
      <c r="C19" s="291"/>
      <c r="D19" s="264"/>
      <c r="E19" s="265"/>
    </row>
    <row r="20" spans="2:8" ht="13.5" customHeight="1" x14ac:dyDescent="0.2">
      <c r="B20" s="263"/>
      <c r="C20" s="291"/>
      <c r="D20" s="264"/>
      <c r="E20" s="265"/>
    </row>
    <row r="21" spans="2:8" ht="13.5" customHeight="1" x14ac:dyDescent="0.2">
      <c r="B21" s="263"/>
      <c r="C21" s="291"/>
      <c r="D21" s="264"/>
      <c r="E21" s="265"/>
    </row>
    <row r="22" spans="2:8" ht="13.5" customHeight="1" x14ac:dyDescent="0.2">
      <c r="B22" s="263"/>
      <c r="C22" s="291"/>
      <c r="D22" s="264"/>
      <c r="E22" s="265"/>
    </row>
    <row r="25" spans="2:8" ht="15.75" x14ac:dyDescent="0.25">
      <c r="B25" s="32" t="s">
        <v>213</v>
      </c>
    </row>
    <row r="26" spans="2:8" x14ac:dyDescent="0.2">
      <c r="B26" s="24"/>
      <c r="C26" s="27"/>
      <c r="D26" s="27"/>
      <c r="E26" s="27"/>
    </row>
    <row r="27" spans="2:8" s="270" customFormat="1" ht="36.75" customHeight="1" x14ac:dyDescent="0.2">
      <c r="B27" s="268" t="s">
        <v>84</v>
      </c>
      <c r="C27" s="269" t="s">
        <v>208</v>
      </c>
      <c r="D27" s="269" t="s">
        <v>158</v>
      </c>
      <c r="E27" s="269" t="s">
        <v>159</v>
      </c>
      <c r="F27" s="269" t="s">
        <v>209</v>
      </c>
      <c r="G27" s="269" t="s">
        <v>168</v>
      </c>
      <c r="H27" s="269" t="s">
        <v>169</v>
      </c>
    </row>
    <row r="28" spans="2:8" x14ac:dyDescent="0.2">
      <c r="B28" s="266"/>
      <c r="C28" s="306"/>
      <c r="D28" s="218"/>
      <c r="E28" s="267"/>
      <c r="F28" s="306"/>
      <c r="G28" s="218"/>
      <c r="H28" s="267"/>
    </row>
    <row r="29" spans="2:8" x14ac:dyDescent="0.2">
      <c r="B29" s="266"/>
      <c r="C29" s="306"/>
      <c r="D29" s="218"/>
      <c r="E29" s="267"/>
      <c r="F29" s="306"/>
      <c r="G29" s="218"/>
      <c r="H29" s="267"/>
    </row>
    <row r="30" spans="2:8" x14ac:dyDescent="0.2">
      <c r="B30" s="266"/>
      <c r="C30" s="306"/>
      <c r="D30" s="218"/>
      <c r="E30" s="267"/>
      <c r="F30" s="306"/>
      <c r="G30" s="218"/>
      <c r="H30" s="267"/>
    </row>
    <row r="31" spans="2:8" x14ac:dyDescent="0.2">
      <c r="B31" s="266"/>
      <c r="C31" s="306"/>
      <c r="D31" s="218"/>
      <c r="E31" s="267"/>
      <c r="F31" s="306"/>
      <c r="G31" s="218"/>
      <c r="H31" s="267"/>
    </row>
    <row r="32" spans="2:8" hidden="1" x14ac:dyDescent="0.2">
      <c r="B32" s="266"/>
      <c r="C32" s="306"/>
      <c r="D32" s="218"/>
      <c r="E32" s="267"/>
      <c r="F32" s="306"/>
      <c r="G32" s="218"/>
      <c r="H32" s="267"/>
    </row>
    <row r="33" spans="2:8" hidden="1" x14ac:dyDescent="0.2">
      <c r="B33" s="266"/>
      <c r="C33" s="306"/>
      <c r="D33" s="218"/>
      <c r="E33" s="267"/>
      <c r="F33" s="306"/>
      <c r="G33" s="218"/>
      <c r="H33" s="267"/>
    </row>
    <row r="34" spans="2:8" hidden="1" x14ac:dyDescent="0.2">
      <c r="B34" s="266"/>
      <c r="C34" s="306"/>
      <c r="D34" s="218"/>
      <c r="E34" s="267"/>
      <c r="F34" s="306"/>
      <c r="G34" s="218"/>
      <c r="H34" s="267"/>
    </row>
    <row r="35" spans="2:8" hidden="1" x14ac:dyDescent="0.2">
      <c r="B35" s="266"/>
      <c r="C35" s="306"/>
      <c r="D35" s="218"/>
      <c r="E35" s="267"/>
      <c r="F35" s="306"/>
      <c r="G35" s="218"/>
      <c r="H35" s="267"/>
    </row>
    <row r="36" spans="2:8" hidden="1" x14ac:dyDescent="0.2">
      <c r="B36" s="266"/>
      <c r="C36" s="306"/>
      <c r="D36" s="218"/>
      <c r="E36" s="267"/>
      <c r="F36" s="306"/>
      <c r="G36" s="218"/>
      <c r="H36" s="267"/>
    </row>
    <row r="37" spans="2:8" hidden="1" x14ac:dyDescent="0.2">
      <c r="B37" s="266"/>
      <c r="C37" s="306"/>
      <c r="D37" s="218"/>
      <c r="E37" s="267"/>
      <c r="F37" s="306"/>
      <c r="G37" s="218"/>
      <c r="H37" s="267"/>
    </row>
    <row r="38" spans="2:8" hidden="1" x14ac:dyDescent="0.2">
      <c r="B38" s="266"/>
      <c r="C38" s="306"/>
      <c r="D38" s="218"/>
      <c r="E38" s="267"/>
      <c r="F38" s="306"/>
      <c r="G38" s="218"/>
      <c r="H38" s="267"/>
    </row>
    <row r="39" spans="2:8" hidden="1" x14ac:dyDescent="0.2">
      <c r="B39" s="266"/>
      <c r="C39" s="306"/>
      <c r="D39" s="218"/>
      <c r="E39" s="267"/>
      <c r="F39" s="306"/>
      <c r="G39" s="218"/>
      <c r="H39" s="267"/>
    </row>
    <row r="40" spans="2:8" hidden="1" x14ac:dyDescent="0.2">
      <c r="B40" s="266"/>
      <c r="C40" s="306"/>
      <c r="D40" s="218"/>
      <c r="E40" s="267"/>
      <c r="F40" s="306"/>
      <c r="G40" s="218"/>
      <c r="H40" s="267"/>
    </row>
    <row r="41" spans="2:8" x14ac:dyDescent="0.2">
      <c r="B41" s="266"/>
      <c r="C41" s="306"/>
      <c r="D41" s="218"/>
      <c r="E41" s="267"/>
      <c r="F41" s="306"/>
      <c r="G41" s="218"/>
      <c r="H41" s="267"/>
    </row>
    <row r="42" spans="2:8" x14ac:dyDescent="0.2">
      <c r="B42" s="266"/>
      <c r="C42" s="306"/>
      <c r="D42" s="218"/>
      <c r="E42" s="267"/>
      <c r="F42" s="306"/>
      <c r="G42" s="218"/>
      <c r="H42" s="267"/>
    </row>
    <row r="43" spans="2:8" x14ac:dyDescent="0.2">
      <c r="B43" s="266"/>
      <c r="C43" s="306"/>
      <c r="D43" s="218"/>
      <c r="E43" s="267"/>
      <c r="F43" s="306"/>
      <c r="G43" s="218"/>
      <c r="H43" s="267"/>
    </row>
    <row r="44" spans="2:8" x14ac:dyDescent="0.2">
      <c r="B44" s="266"/>
      <c r="C44" s="306"/>
      <c r="D44" s="218"/>
      <c r="E44" s="267"/>
      <c r="F44" s="306"/>
      <c r="G44" s="218"/>
      <c r="H44" s="267"/>
    </row>
    <row r="45" spans="2:8" x14ac:dyDescent="0.2">
      <c r="B45" s="266"/>
      <c r="C45" s="306"/>
      <c r="D45" s="218"/>
      <c r="E45" s="267"/>
      <c r="F45" s="306"/>
      <c r="G45" s="218"/>
      <c r="H45" s="267"/>
    </row>
    <row r="46" spans="2:8" x14ac:dyDescent="0.2">
      <c r="B46" s="266"/>
      <c r="C46" s="306"/>
      <c r="D46" s="218"/>
      <c r="E46" s="267"/>
      <c r="F46" s="306"/>
      <c r="G46" s="218"/>
      <c r="H46" s="267"/>
    </row>
    <row r="47" spans="2:8" x14ac:dyDescent="0.2">
      <c r="B47" s="266"/>
      <c r="C47" s="306"/>
      <c r="D47" s="218"/>
      <c r="E47" s="267"/>
      <c r="F47" s="306"/>
      <c r="G47" s="218"/>
      <c r="H47" s="267"/>
    </row>
    <row r="48" spans="2:8" x14ac:dyDescent="0.2">
      <c r="B48" s="266"/>
      <c r="C48" s="306"/>
      <c r="D48" s="218"/>
      <c r="E48" s="267"/>
      <c r="F48" s="306"/>
      <c r="G48" s="218"/>
      <c r="H48" s="267"/>
    </row>
    <row r="49" spans="2:8" x14ac:dyDescent="0.2">
      <c r="B49" s="266"/>
      <c r="C49" s="306"/>
      <c r="D49" s="218"/>
      <c r="E49" s="267"/>
      <c r="F49" s="306"/>
      <c r="G49" s="218"/>
      <c r="H49" s="267"/>
    </row>
    <row r="50" spans="2:8" x14ac:dyDescent="0.2">
      <c r="B50" s="266"/>
      <c r="C50" s="306"/>
      <c r="D50" s="218"/>
      <c r="E50" s="267"/>
      <c r="F50" s="306"/>
      <c r="G50" s="218"/>
      <c r="H50" s="267"/>
    </row>
    <row r="51" spans="2:8" x14ac:dyDescent="0.2">
      <c r="B51" s="266"/>
      <c r="C51" s="306"/>
      <c r="D51" s="218"/>
      <c r="E51" s="267"/>
      <c r="F51" s="306"/>
      <c r="G51" s="218"/>
      <c r="H51" s="267"/>
    </row>
    <row r="52" spans="2:8" x14ac:dyDescent="0.2">
      <c r="B52" s="266"/>
      <c r="C52" s="306"/>
      <c r="D52" s="218"/>
      <c r="E52" s="267"/>
      <c r="F52" s="306"/>
      <c r="G52" s="218"/>
      <c r="H52" s="267"/>
    </row>
    <row r="53" spans="2:8" x14ac:dyDescent="0.2">
      <c r="B53" s="266"/>
      <c r="C53" s="306"/>
      <c r="D53" s="218"/>
      <c r="E53" s="267"/>
      <c r="F53" s="306"/>
      <c r="G53" s="218"/>
      <c r="H53" s="267"/>
    </row>
    <row r="54" spans="2:8" x14ac:dyDescent="0.2">
      <c r="B54" s="266"/>
      <c r="C54" s="306"/>
      <c r="D54" s="218"/>
      <c r="E54" s="267"/>
      <c r="F54" s="306"/>
      <c r="G54" s="218"/>
      <c r="H54" s="267"/>
    </row>
  </sheetData>
  <mergeCells count="1">
    <mergeCell ref="F8:I8"/>
  </mergeCells>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9999"/>
  </sheetPr>
  <dimension ref="B1:O89"/>
  <sheetViews>
    <sheetView workbookViewId="0"/>
  </sheetViews>
  <sheetFormatPr defaultColWidth="9" defaultRowHeight="12.75" x14ac:dyDescent="0.2"/>
  <cols>
    <col min="1" max="1" width="11.42578125" style="362" customWidth="1"/>
    <col min="2" max="2" width="21.85546875" style="362" customWidth="1"/>
    <col min="3" max="3" width="40.85546875" style="362" customWidth="1"/>
    <col min="4" max="4" width="41.42578125" style="362" bestFit="1" customWidth="1"/>
    <col min="5" max="15" width="20.85546875" style="362" customWidth="1"/>
    <col min="16" max="16384" width="9" style="362"/>
  </cols>
  <sheetData>
    <row r="1" spans="2:15" ht="20.25" x14ac:dyDescent="0.3">
      <c r="B1" s="361" t="s">
        <v>504</v>
      </c>
    </row>
    <row r="2" spans="2:15" ht="15" x14ac:dyDescent="0.25">
      <c r="B2" s="52" t="str">
        <f>Tradingname</f>
        <v>EII GAS TRANSMISSION SERVICES WA (OPERATIONS) PTY LIMITED</v>
      </c>
      <c r="C2" s="53"/>
    </row>
    <row r="3" spans="2:15" ht="15" x14ac:dyDescent="0.25">
      <c r="B3" s="54" t="s">
        <v>240</v>
      </c>
      <c r="C3" s="55" t="str">
        <f>TEXT(Yearstart,"dd/mm/yyyy")&amp;" to "&amp;TEXT(Yearending,"dd/mm/yyyy")</f>
        <v>01/01/2023 to 31/12/2023</v>
      </c>
    </row>
    <row r="5" spans="2:15" ht="30" customHeight="1" x14ac:dyDescent="0.25">
      <c r="B5" s="364" t="s">
        <v>307</v>
      </c>
      <c r="I5" s="498" t="s">
        <v>308</v>
      </c>
      <c r="J5" s="498"/>
      <c r="K5" s="498"/>
    </row>
    <row r="7" spans="2:15" ht="45" customHeight="1" x14ac:dyDescent="0.2">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x14ac:dyDescent="0.2">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x14ac:dyDescent="0.2">
      <c r="B9" s="388">
        <v>2.4</v>
      </c>
      <c r="C9" s="272"/>
      <c r="D9" s="272" t="s">
        <v>142</v>
      </c>
      <c r="E9" s="192">
        <f>'3.1 Asset useful life'!D9</f>
        <v>39793</v>
      </c>
      <c r="F9" s="435">
        <f>'3.1 Asset useful life'!E9</f>
        <v>14.803559206023271</v>
      </c>
      <c r="G9" s="307">
        <v>0</v>
      </c>
      <c r="H9" s="307">
        <v>95802870.456098869</v>
      </c>
      <c r="I9" s="307">
        <v>920543.44000000018</v>
      </c>
      <c r="J9" s="307">
        <v>614316.53</v>
      </c>
      <c r="K9" s="307">
        <v>0</v>
      </c>
      <c r="L9" s="308">
        <f>SUM(H9:K9)</f>
        <v>97337730.426098868</v>
      </c>
      <c r="M9" s="307">
        <v>-97012076.943780735</v>
      </c>
      <c r="N9" s="307">
        <v>-325653.48231814575</v>
      </c>
      <c r="O9" s="280">
        <f>SUM(L9:N9)</f>
        <v>-1.2631062418222427E-8</v>
      </c>
    </row>
    <row r="10" spans="2:15" x14ac:dyDescent="0.2">
      <c r="B10" s="388">
        <v>2.4</v>
      </c>
      <c r="C10" s="272"/>
      <c r="D10" s="272" t="s">
        <v>85</v>
      </c>
      <c r="E10" s="192">
        <f>'3.1 Asset useful life'!D10</f>
        <v>39793</v>
      </c>
      <c r="F10" s="435">
        <f>'3.1 Asset useful life'!E10</f>
        <v>14.803559206023271</v>
      </c>
      <c r="G10" s="307">
        <v>0</v>
      </c>
      <c r="H10" s="307">
        <v>14687043.161564201</v>
      </c>
      <c r="I10" s="307">
        <v>792413.48</v>
      </c>
      <c r="J10" s="307">
        <v>0</v>
      </c>
      <c r="K10" s="307">
        <v>0</v>
      </c>
      <c r="L10" s="308">
        <f>SUM(H10:K10)</f>
        <v>15479456.641564202</v>
      </c>
      <c r="M10" s="307">
        <v>-15452351.611483531</v>
      </c>
      <c r="N10" s="307">
        <v>-27105.030080668083</v>
      </c>
      <c r="O10" s="280">
        <f t="shared" ref="O10:O52" si="0">SUM(L10:N10)</f>
        <v>2.408341970294714E-9</v>
      </c>
    </row>
    <row r="11" spans="2:15" x14ac:dyDescent="0.2">
      <c r="B11" s="388">
        <v>2.4</v>
      </c>
      <c r="C11" s="272"/>
      <c r="D11" s="272" t="s">
        <v>143</v>
      </c>
      <c r="E11" s="192">
        <f>'3.1 Asset useful life'!D11</f>
        <v>39793</v>
      </c>
      <c r="F11" s="435">
        <f>'3.1 Asset useful life'!E11</f>
        <v>14.803559206023271</v>
      </c>
      <c r="G11" s="307">
        <v>0</v>
      </c>
      <c r="H11" s="307">
        <v>0</v>
      </c>
      <c r="I11" s="307">
        <v>32440.1</v>
      </c>
      <c r="J11" s="307">
        <v>0</v>
      </c>
      <c r="K11" s="307">
        <v>0</v>
      </c>
      <c r="L11" s="308">
        <f>SUM(H11:K11)</f>
        <v>32440.1</v>
      </c>
      <c r="M11" s="307">
        <v>-32225.203358268067</v>
      </c>
      <c r="N11" s="307">
        <v>-214.89664173192881</v>
      </c>
      <c r="O11" s="280">
        <f t="shared" si="0"/>
        <v>2.7853275241795927E-12</v>
      </c>
    </row>
    <row r="12" spans="2:15" x14ac:dyDescent="0.2">
      <c r="B12" s="388">
        <v>2.4</v>
      </c>
      <c r="C12" s="272"/>
      <c r="D12" s="272" t="s">
        <v>145</v>
      </c>
      <c r="E12" s="192">
        <f>'3.1 Asset useful life'!D12</f>
        <v>39793</v>
      </c>
      <c r="F12" s="435">
        <f>'3.1 Asset useful life'!E12</f>
        <v>14.803559206023271</v>
      </c>
      <c r="G12" s="307">
        <v>0</v>
      </c>
      <c r="H12" s="307">
        <v>3391813.0161713697</v>
      </c>
      <c r="I12" s="307">
        <v>11174.35</v>
      </c>
      <c r="J12" s="307">
        <v>0</v>
      </c>
      <c r="K12" s="307">
        <v>0</v>
      </c>
      <c r="L12" s="308">
        <f>SUM(H12:K12)</f>
        <v>3402987.3661713698</v>
      </c>
      <c r="M12" s="307">
        <v>-3391411.2315130904</v>
      </c>
      <c r="N12" s="307">
        <v>-11576.134658279401</v>
      </c>
      <c r="O12" s="280">
        <f t="shared" si="0"/>
        <v>-3.8198777474462986E-11</v>
      </c>
    </row>
    <row r="13" spans="2:15" x14ac:dyDescent="0.2">
      <c r="B13" s="388">
        <v>2.4</v>
      </c>
      <c r="C13" s="272"/>
      <c r="D13" s="272" t="s">
        <v>147</v>
      </c>
      <c r="E13" s="192">
        <f>'3.1 Asset useful life'!D14</f>
        <v>39793</v>
      </c>
      <c r="F13" s="435">
        <f>'3.1 Asset useful life'!E14</f>
        <v>14.803559206023271</v>
      </c>
      <c r="G13" s="307">
        <v>0</v>
      </c>
      <c r="H13" s="307">
        <v>858600.28503934131</v>
      </c>
      <c r="I13" s="307">
        <v>896708.51</v>
      </c>
      <c r="J13" s="307">
        <v>0</v>
      </c>
      <c r="K13" s="307">
        <v>0</v>
      </c>
      <c r="L13" s="308">
        <f t="shared" ref="L13:L41" si="1">SUM(H13:K13)</f>
        <v>1755308.7950393413</v>
      </c>
      <c r="M13" s="307">
        <v>-1749945.0174547161</v>
      </c>
      <c r="N13" s="307">
        <v>-5363.7775846252034</v>
      </c>
      <c r="O13" s="280">
        <f t="shared" si="0"/>
        <v>-2.8194335754960775E-11</v>
      </c>
    </row>
    <row r="14" spans="2:15" x14ac:dyDescent="0.2">
      <c r="B14" s="388">
        <v>2.4</v>
      </c>
      <c r="C14" s="272"/>
      <c r="D14" s="272" t="s">
        <v>1</v>
      </c>
      <c r="E14" s="192">
        <f>'3.1 Asset useful life'!D15</f>
        <v>39793</v>
      </c>
      <c r="F14" s="435">
        <f>'3.1 Asset useful life'!E15</f>
        <v>14.803559206023271</v>
      </c>
      <c r="G14" s="307">
        <v>0</v>
      </c>
      <c r="H14" s="307">
        <v>0</v>
      </c>
      <c r="I14" s="307">
        <v>0</v>
      </c>
      <c r="J14" s="307">
        <v>0</v>
      </c>
      <c r="K14" s="307">
        <v>0</v>
      </c>
      <c r="L14" s="308">
        <f t="shared" si="1"/>
        <v>0</v>
      </c>
      <c r="M14" s="307">
        <v>0</v>
      </c>
      <c r="N14" s="307">
        <v>0</v>
      </c>
      <c r="O14" s="280">
        <f t="shared" si="0"/>
        <v>0</v>
      </c>
    </row>
    <row r="15" spans="2:15" x14ac:dyDescent="0.2">
      <c r="B15" s="388">
        <v>2.4</v>
      </c>
      <c r="C15" s="272"/>
      <c r="D15" s="272" t="s">
        <v>233</v>
      </c>
      <c r="E15" s="192">
        <f>'3.1 Asset useful life'!D16</f>
        <v>39793</v>
      </c>
      <c r="F15" s="307" t="str">
        <f>'3.1 Asset useful life'!E16</f>
        <v>5 to 14.8 years</v>
      </c>
      <c r="G15" s="307">
        <v>0</v>
      </c>
      <c r="H15" s="307">
        <v>20482.081126213991</v>
      </c>
      <c r="I15" s="307">
        <v>620167.93999999994</v>
      </c>
      <c r="J15" s="307">
        <v>0</v>
      </c>
      <c r="K15" s="307">
        <v>-15034</v>
      </c>
      <c r="L15" s="308">
        <f t="shared" si="1"/>
        <v>625616.02112621395</v>
      </c>
      <c r="M15" s="307">
        <v>-613823.02356050594</v>
      </c>
      <c r="N15" s="307">
        <v>-11792.862228267917</v>
      </c>
      <c r="O15" s="280">
        <f t="shared" si="0"/>
        <v>0.13533744008964277</v>
      </c>
    </row>
    <row r="16" spans="2:15" x14ac:dyDescent="0.2">
      <c r="B16" s="388">
        <v>2.4</v>
      </c>
      <c r="C16" s="272"/>
      <c r="D16" s="272" t="s">
        <v>149</v>
      </c>
      <c r="E16" s="192"/>
      <c r="F16" s="307" t="str">
        <f>'3.1 Asset useful life'!E17</f>
        <v>N/A</v>
      </c>
      <c r="G16" s="307">
        <v>0</v>
      </c>
      <c r="H16" s="307">
        <v>0</v>
      </c>
      <c r="I16" s="307">
        <v>167529.07999999999</v>
      </c>
      <c r="J16" s="307">
        <v>0</v>
      </c>
      <c r="K16" s="307">
        <v>0</v>
      </c>
      <c r="L16" s="308">
        <f t="shared" si="1"/>
        <v>167529.07999999999</v>
      </c>
      <c r="M16" s="307">
        <v>-167529.07999999999</v>
      </c>
      <c r="N16" s="307">
        <v>0</v>
      </c>
      <c r="O16" s="280">
        <f t="shared" si="0"/>
        <v>0</v>
      </c>
    </row>
    <row r="17" spans="2:15" x14ac:dyDescent="0.2">
      <c r="B17" s="388"/>
      <c r="C17" s="272"/>
      <c r="D17" s="272"/>
      <c r="E17" s="192"/>
      <c r="F17" s="307"/>
      <c r="G17" s="307"/>
      <c r="H17" s="307"/>
      <c r="I17" s="307"/>
      <c r="J17" s="307"/>
      <c r="K17" s="307"/>
      <c r="L17" s="308">
        <f t="shared" ref="L17" si="2">SUM(H17:K17)</f>
        <v>0</v>
      </c>
      <c r="M17" s="307"/>
      <c r="N17" s="307"/>
      <c r="O17" s="280">
        <f t="shared" ref="O17" si="3">SUM(L17:N17)</f>
        <v>0</v>
      </c>
    </row>
    <row r="18" spans="2:15" x14ac:dyDescent="0.2">
      <c r="B18" s="388"/>
      <c r="C18" s="272"/>
      <c r="D18" s="272"/>
      <c r="E18" s="192"/>
      <c r="F18" s="307"/>
      <c r="G18" s="307"/>
      <c r="H18" s="307"/>
      <c r="I18" s="307"/>
      <c r="J18" s="307"/>
      <c r="K18" s="307"/>
      <c r="L18" s="308">
        <f t="shared" si="1"/>
        <v>0</v>
      </c>
      <c r="M18" s="307"/>
      <c r="N18" s="307"/>
      <c r="O18" s="280">
        <f t="shared" si="0"/>
        <v>0</v>
      </c>
    </row>
    <row r="19" spans="2:15" x14ac:dyDescent="0.2">
      <c r="B19" s="272"/>
      <c r="C19" s="272"/>
      <c r="D19" s="272"/>
      <c r="E19" s="192"/>
      <c r="F19" s="307"/>
      <c r="G19" s="307"/>
      <c r="H19" s="307"/>
      <c r="I19" s="307"/>
      <c r="J19" s="307"/>
      <c r="K19" s="307"/>
      <c r="L19" s="308">
        <f t="shared" si="1"/>
        <v>0</v>
      </c>
      <c r="M19" s="307"/>
      <c r="N19" s="307"/>
      <c r="O19" s="280">
        <f t="shared" si="0"/>
        <v>0</v>
      </c>
    </row>
    <row r="20" spans="2:15" x14ac:dyDescent="0.2">
      <c r="B20" s="272"/>
      <c r="C20" s="272"/>
      <c r="D20" s="272"/>
      <c r="E20" s="192"/>
      <c r="F20" s="307"/>
      <c r="G20" s="307"/>
      <c r="H20" s="307"/>
      <c r="I20" s="307"/>
      <c r="J20" s="307"/>
      <c r="K20" s="307"/>
      <c r="L20" s="308">
        <f t="shared" si="1"/>
        <v>0</v>
      </c>
      <c r="M20" s="307"/>
      <c r="N20" s="307"/>
      <c r="O20" s="280">
        <f t="shared" si="0"/>
        <v>0</v>
      </c>
    </row>
    <row r="21" spans="2:15" x14ac:dyDescent="0.2">
      <c r="B21" s="272"/>
      <c r="C21" s="272"/>
      <c r="D21" s="272"/>
      <c r="E21" s="192"/>
      <c r="F21" s="307"/>
      <c r="G21" s="307"/>
      <c r="H21" s="307"/>
      <c r="I21" s="307"/>
      <c r="J21" s="307"/>
      <c r="K21" s="307"/>
      <c r="L21" s="308">
        <f t="shared" si="1"/>
        <v>0</v>
      </c>
      <c r="M21" s="307"/>
      <c r="N21" s="307"/>
      <c r="O21" s="280">
        <f t="shared" si="0"/>
        <v>0</v>
      </c>
    </row>
    <row r="22" spans="2:15" x14ac:dyDescent="0.2">
      <c r="B22" s="272"/>
      <c r="C22" s="272"/>
      <c r="D22" s="272"/>
      <c r="E22" s="192"/>
      <c r="F22" s="307"/>
      <c r="G22" s="307"/>
      <c r="H22" s="307"/>
      <c r="I22" s="307"/>
      <c r="J22" s="307"/>
      <c r="K22" s="307"/>
      <c r="L22" s="308">
        <f t="shared" si="1"/>
        <v>0</v>
      </c>
      <c r="M22" s="307"/>
      <c r="N22" s="307"/>
      <c r="O22" s="280">
        <f t="shared" si="0"/>
        <v>0</v>
      </c>
    </row>
    <row r="23" spans="2:15" x14ac:dyDescent="0.2">
      <c r="B23" s="272"/>
      <c r="C23" s="272"/>
      <c r="D23" s="272"/>
      <c r="E23" s="192"/>
      <c r="F23" s="307"/>
      <c r="G23" s="307"/>
      <c r="H23" s="307"/>
      <c r="I23" s="307"/>
      <c r="J23" s="307"/>
      <c r="K23" s="307"/>
      <c r="L23" s="308">
        <f t="shared" si="1"/>
        <v>0</v>
      </c>
      <c r="M23" s="307"/>
      <c r="N23" s="307"/>
      <c r="O23" s="280">
        <f t="shared" si="0"/>
        <v>0</v>
      </c>
    </row>
    <row r="24" spans="2:15" x14ac:dyDescent="0.2">
      <c r="B24" s="272"/>
      <c r="C24" s="272"/>
      <c r="D24" s="272"/>
      <c r="E24" s="192"/>
      <c r="F24" s="307"/>
      <c r="G24" s="307"/>
      <c r="H24" s="307"/>
      <c r="I24" s="307"/>
      <c r="J24" s="307"/>
      <c r="K24" s="307"/>
      <c r="L24" s="308">
        <f t="shared" si="1"/>
        <v>0</v>
      </c>
      <c r="M24" s="307"/>
      <c r="N24" s="307"/>
      <c r="O24" s="280">
        <f t="shared" si="0"/>
        <v>0</v>
      </c>
    </row>
    <row r="25" spans="2:15" x14ac:dyDescent="0.2">
      <c r="B25" s="272"/>
      <c r="C25" s="272"/>
      <c r="D25" s="272"/>
      <c r="E25" s="192"/>
      <c r="F25" s="307"/>
      <c r="G25" s="307"/>
      <c r="H25" s="307"/>
      <c r="I25" s="307"/>
      <c r="J25" s="307"/>
      <c r="K25" s="307"/>
      <c r="L25" s="308">
        <f t="shared" si="1"/>
        <v>0</v>
      </c>
      <c r="M25" s="307"/>
      <c r="N25" s="307"/>
      <c r="O25" s="280">
        <f t="shared" si="0"/>
        <v>0</v>
      </c>
    </row>
    <row r="26" spans="2:15" x14ac:dyDescent="0.2">
      <c r="B26" s="272"/>
      <c r="C26" s="272"/>
      <c r="D26" s="272"/>
      <c r="E26" s="192"/>
      <c r="F26" s="307"/>
      <c r="G26" s="307"/>
      <c r="H26" s="307"/>
      <c r="I26" s="307"/>
      <c r="J26" s="307"/>
      <c r="K26" s="307"/>
      <c r="L26" s="308">
        <f t="shared" si="1"/>
        <v>0</v>
      </c>
      <c r="M26" s="307"/>
      <c r="N26" s="307"/>
      <c r="O26" s="280">
        <f t="shared" si="0"/>
        <v>0</v>
      </c>
    </row>
    <row r="27" spans="2:15" x14ac:dyDescent="0.2">
      <c r="B27" s="272"/>
      <c r="C27" s="272"/>
      <c r="D27" s="272"/>
      <c r="E27" s="192"/>
      <c r="F27" s="307"/>
      <c r="G27" s="307"/>
      <c r="H27" s="307"/>
      <c r="I27" s="307"/>
      <c r="J27" s="307"/>
      <c r="K27" s="307"/>
      <c r="L27" s="308">
        <f t="shared" si="1"/>
        <v>0</v>
      </c>
      <c r="M27" s="307"/>
      <c r="N27" s="307"/>
      <c r="O27" s="280">
        <f t="shared" si="0"/>
        <v>0</v>
      </c>
    </row>
    <row r="28" spans="2:15" x14ac:dyDescent="0.2">
      <c r="B28" s="272"/>
      <c r="C28" s="272"/>
      <c r="D28" s="272"/>
      <c r="E28" s="192"/>
      <c r="F28" s="307"/>
      <c r="G28" s="307"/>
      <c r="H28" s="307"/>
      <c r="I28" s="307"/>
      <c r="J28" s="307"/>
      <c r="K28" s="307"/>
      <c r="L28" s="308">
        <f t="shared" si="1"/>
        <v>0</v>
      </c>
      <c r="M28" s="307"/>
      <c r="N28" s="307"/>
      <c r="O28" s="280">
        <f t="shared" si="0"/>
        <v>0</v>
      </c>
    </row>
    <row r="29" spans="2:15" x14ac:dyDescent="0.2">
      <c r="B29" s="272"/>
      <c r="C29" s="272"/>
      <c r="D29" s="272"/>
      <c r="E29" s="192"/>
      <c r="F29" s="307"/>
      <c r="G29" s="307"/>
      <c r="H29" s="307"/>
      <c r="I29" s="307"/>
      <c r="J29" s="307"/>
      <c r="K29" s="307"/>
      <c r="L29" s="308">
        <f t="shared" si="1"/>
        <v>0</v>
      </c>
      <c r="M29" s="307"/>
      <c r="N29" s="307"/>
      <c r="O29" s="280">
        <f t="shared" si="0"/>
        <v>0</v>
      </c>
    </row>
    <row r="30" spans="2:15" x14ac:dyDescent="0.2">
      <c r="B30" s="272"/>
      <c r="C30" s="272"/>
      <c r="D30" s="272"/>
      <c r="E30" s="192"/>
      <c r="F30" s="307"/>
      <c r="G30" s="307"/>
      <c r="H30" s="307"/>
      <c r="I30" s="307"/>
      <c r="J30" s="307"/>
      <c r="K30" s="307"/>
      <c r="L30" s="308">
        <f t="shared" si="1"/>
        <v>0</v>
      </c>
      <c r="M30" s="307"/>
      <c r="N30" s="307"/>
      <c r="O30" s="280">
        <f t="shared" si="0"/>
        <v>0</v>
      </c>
    </row>
    <row r="31" spans="2:15" x14ac:dyDescent="0.2">
      <c r="B31" s="272"/>
      <c r="C31" s="272"/>
      <c r="D31" s="272"/>
      <c r="E31" s="192"/>
      <c r="F31" s="307"/>
      <c r="G31" s="307"/>
      <c r="H31" s="307"/>
      <c r="I31" s="307"/>
      <c r="J31" s="307"/>
      <c r="K31" s="307"/>
      <c r="L31" s="308">
        <f t="shared" si="1"/>
        <v>0</v>
      </c>
      <c r="M31" s="307"/>
      <c r="N31" s="307"/>
      <c r="O31" s="280">
        <f t="shared" si="0"/>
        <v>0</v>
      </c>
    </row>
    <row r="32" spans="2:15" x14ac:dyDescent="0.2">
      <c r="B32" s="272"/>
      <c r="C32" s="272"/>
      <c r="D32" s="272"/>
      <c r="E32" s="192"/>
      <c r="F32" s="307"/>
      <c r="G32" s="307"/>
      <c r="H32" s="307"/>
      <c r="I32" s="307"/>
      <c r="J32" s="307"/>
      <c r="K32" s="307"/>
      <c r="L32" s="308">
        <f t="shared" si="1"/>
        <v>0</v>
      </c>
      <c r="M32" s="307"/>
      <c r="N32" s="307"/>
      <c r="O32" s="280">
        <f t="shared" si="0"/>
        <v>0</v>
      </c>
    </row>
    <row r="33" spans="2:15" x14ac:dyDescent="0.2">
      <c r="B33" s="272"/>
      <c r="C33" s="272"/>
      <c r="D33" s="272"/>
      <c r="E33" s="192"/>
      <c r="F33" s="307"/>
      <c r="G33" s="307"/>
      <c r="H33" s="307"/>
      <c r="I33" s="307"/>
      <c r="J33" s="307"/>
      <c r="K33" s="307"/>
      <c r="L33" s="308">
        <f t="shared" si="1"/>
        <v>0</v>
      </c>
      <c r="M33" s="307"/>
      <c r="N33" s="307"/>
      <c r="O33" s="280">
        <f t="shared" si="0"/>
        <v>0</v>
      </c>
    </row>
    <row r="34" spans="2:15" x14ac:dyDescent="0.2">
      <c r="B34" s="272"/>
      <c r="C34" s="272"/>
      <c r="D34" s="272"/>
      <c r="E34" s="192"/>
      <c r="F34" s="307"/>
      <c r="G34" s="307"/>
      <c r="H34" s="307"/>
      <c r="I34" s="307"/>
      <c r="J34" s="307"/>
      <c r="K34" s="307"/>
      <c r="L34" s="308">
        <f t="shared" si="1"/>
        <v>0</v>
      </c>
      <c r="M34" s="307"/>
      <c r="N34" s="307"/>
      <c r="O34" s="280">
        <f t="shared" si="0"/>
        <v>0</v>
      </c>
    </row>
    <row r="35" spans="2:15" x14ac:dyDescent="0.2">
      <c r="B35" s="272"/>
      <c r="C35" s="272"/>
      <c r="D35" s="272"/>
      <c r="E35" s="192"/>
      <c r="F35" s="307"/>
      <c r="G35" s="307"/>
      <c r="H35" s="307"/>
      <c r="I35" s="307"/>
      <c r="J35" s="307"/>
      <c r="K35" s="307"/>
      <c r="L35" s="308">
        <f t="shared" si="1"/>
        <v>0</v>
      </c>
      <c r="M35" s="307"/>
      <c r="N35" s="307"/>
      <c r="O35" s="280">
        <f t="shared" si="0"/>
        <v>0</v>
      </c>
    </row>
    <row r="36" spans="2:15" x14ac:dyDescent="0.2">
      <c r="B36" s="272"/>
      <c r="C36" s="272"/>
      <c r="D36" s="272"/>
      <c r="E36" s="192"/>
      <c r="F36" s="307"/>
      <c r="G36" s="307"/>
      <c r="H36" s="307"/>
      <c r="I36" s="307"/>
      <c r="J36" s="307"/>
      <c r="K36" s="307"/>
      <c r="L36" s="308">
        <f t="shared" si="1"/>
        <v>0</v>
      </c>
      <c r="M36" s="307"/>
      <c r="N36" s="307"/>
      <c r="O36" s="280">
        <f t="shared" si="0"/>
        <v>0</v>
      </c>
    </row>
    <row r="37" spans="2:15" x14ac:dyDescent="0.2">
      <c r="B37" s="272"/>
      <c r="C37" s="272"/>
      <c r="D37" s="272"/>
      <c r="E37" s="192"/>
      <c r="F37" s="307"/>
      <c r="G37" s="307"/>
      <c r="H37" s="307"/>
      <c r="I37" s="307"/>
      <c r="J37" s="307"/>
      <c r="K37" s="307"/>
      <c r="L37" s="308">
        <f t="shared" si="1"/>
        <v>0</v>
      </c>
      <c r="M37" s="307"/>
      <c r="N37" s="307"/>
      <c r="O37" s="280">
        <f t="shared" si="0"/>
        <v>0</v>
      </c>
    </row>
    <row r="38" spans="2:15" x14ac:dyDescent="0.2">
      <c r="B38" s="272"/>
      <c r="C38" s="272"/>
      <c r="D38" s="272"/>
      <c r="E38" s="192"/>
      <c r="F38" s="307"/>
      <c r="G38" s="307"/>
      <c r="H38" s="307"/>
      <c r="I38" s="307"/>
      <c r="J38" s="307"/>
      <c r="K38" s="307"/>
      <c r="L38" s="308">
        <f t="shared" si="1"/>
        <v>0</v>
      </c>
      <c r="M38" s="307"/>
      <c r="N38" s="307"/>
      <c r="O38" s="280">
        <f t="shared" si="0"/>
        <v>0</v>
      </c>
    </row>
    <row r="39" spans="2:15" x14ac:dyDescent="0.2">
      <c r="B39" s="272"/>
      <c r="C39" s="272"/>
      <c r="D39" s="272"/>
      <c r="E39" s="192"/>
      <c r="F39" s="307"/>
      <c r="G39" s="307"/>
      <c r="H39" s="307"/>
      <c r="I39" s="307"/>
      <c r="J39" s="307"/>
      <c r="K39" s="307"/>
      <c r="L39" s="308">
        <f t="shared" si="1"/>
        <v>0</v>
      </c>
      <c r="M39" s="307"/>
      <c r="N39" s="307"/>
      <c r="O39" s="280">
        <f t="shared" si="0"/>
        <v>0</v>
      </c>
    </row>
    <row r="40" spans="2:15" x14ac:dyDescent="0.2">
      <c r="B40" s="272"/>
      <c r="C40" s="272"/>
      <c r="D40" s="272"/>
      <c r="E40" s="192"/>
      <c r="F40" s="307"/>
      <c r="G40" s="307"/>
      <c r="H40" s="307"/>
      <c r="I40" s="307"/>
      <c r="J40" s="307"/>
      <c r="K40" s="307"/>
      <c r="L40" s="308">
        <f t="shared" si="1"/>
        <v>0</v>
      </c>
      <c r="M40" s="307"/>
      <c r="N40" s="307"/>
      <c r="O40" s="280">
        <f t="shared" si="0"/>
        <v>0</v>
      </c>
    </row>
    <row r="41" spans="2:15" x14ac:dyDescent="0.2">
      <c r="B41" s="272"/>
      <c r="C41" s="272"/>
      <c r="D41" s="272"/>
      <c r="E41" s="192"/>
      <c r="F41" s="307"/>
      <c r="G41" s="307"/>
      <c r="H41" s="307"/>
      <c r="I41" s="307"/>
      <c r="J41" s="307"/>
      <c r="K41" s="307"/>
      <c r="L41" s="308">
        <f t="shared" si="1"/>
        <v>0</v>
      </c>
      <c r="M41" s="307"/>
      <c r="N41" s="307"/>
      <c r="O41" s="280">
        <f t="shared" si="0"/>
        <v>0</v>
      </c>
    </row>
    <row r="42" spans="2:15" x14ac:dyDescent="0.2">
      <c r="B42" s="272"/>
      <c r="C42" s="272"/>
      <c r="D42" s="272"/>
      <c r="E42" s="192"/>
      <c r="F42" s="307"/>
      <c r="G42" s="307"/>
      <c r="H42" s="307"/>
      <c r="I42" s="307"/>
      <c r="J42" s="307"/>
      <c r="K42" s="307"/>
      <c r="L42" s="308">
        <f t="shared" ref="L42:L52" si="4">SUM(H42:K42)</f>
        <v>0</v>
      </c>
      <c r="M42" s="307"/>
      <c r="N42" s="307"/>
      <c r="O42" s="280">
        <f t="shared" si="0"/>
        <v>0</v>
      </c>
    </row>
    <row r="43" spans="2:15" x14ac:dyDescent="0.2">
      <c r="B43" s="272"/>
      <c r="C43" s="272"/>
      <c r="D43" s="272"/>
      <c r="E43" s="192"/>
      <c r="F43" s="307"/>
      <c r="G43" s="307"/>
      <c r="H43" s="307"/>
      <c r="I43" s="307"/>
      <c r="J43" s="307"/>
      <c r="K43" s="307"/>
      <c r="L43" s="308">
        <f t="shared" si="4"/>
        <v>0</v>
      </c>
      <c r="M43" s="307"/>
      <c r="N43" s="307"/>
      <c r="O43" s="280">
        <f t="shared" si="0"/>
        <v>0</v>
      </c>
    </row>
    <row r="44" spans="2:15" x14ac:dyDescent="0.2">
      <c r="B44" s="272"/>
      <c r="C44" s="272"/>
      <c r="D44" s="272"/>
      <c r="E44" s="192"/>
      <c r="F44" s="307"/>
      <c r="G44" s="307"/>
      <c r="H44" s="307"/>
      <c r="I44" s="307"/>
      <c r="J44" s="307"/>
      <c r="K44" s="307"/>
      <c r="L44" s="308">
        <f t="shared" si="4"/>
        <v>0</v>
      </c>
      <c r="M44" s="307"/>
      <c r="N44" s="307"/>
      <c r="O44" s="280">
        <f t="shared" si="0"/>
        <v>0</v>
      </c>
    </row>
    <row r="45" spans="2:15" x14ac:dyDescent="0.2">
      <c r="B45" s="272"/>
      <c r="C45" s="272"/>
      <c r="D45" s="272"/>
      <c r="E45" s="192"/>
      <c r="F45" s="307"/>
      <c r="G45" s="307"/>
      <c r="H45" s="307"/>
      <c r="I45" s="307"/>
      <c r="J45" s="307"/>
      <c r="K45" s="307"/>
      <c r="L45" s="308">
        <f t="shared" si="4"/>
        <v>0</v>
      </c>
      <c r="M45" s="307"/>
      <c r="N45" s="307"/>
      <c r="O45" s="280">
        <f t="shared" si="0"/>
        <v>0</v>
      </c>
    </row>
    <row r="46" spans="2:15" x14ac:dyDescent="0.2">
      <c r="B46" s="272"/>
      <c r="C46" s="272"/>
      <c r="D46" s="272"/>
      <c r="E46" s="192"/>
      <c r="F46" s="307"/>
      <c r="G46" s="307"/>
      <c r="H46" s="307"/>
      <c r="I46" s="307"/>
      <c r="J46" s="307"/>
      <c r="K46" s="307"/>
      <c r="L46" s="308">
        <f t="shared" si="4"/>
        <v>0</v>
      </c>
      <c r="M46" s="307"/>
      <c r="N46" s="307"/>
      <c r="O46" s="280">
        <f t="shared" si="0"/>
        <v>0</v>
      </c>
    </row>
    <row r="47" spans="2:15" x14ac:dyDescent="0.2">
      <c r="B47" s="272"/>
      <c r="C47" s="272"/>
      <c r="D47" s="272"/>
      <c r="E47" s="192"/>
      <c r="F47" s="307"/>
      <c r="G47" s="307"/>
      <c r="H47" s="307"/>
      <c r="I47" s="307"/>
      <c r="J47" s="307"/>
      <c r="K47" s="307"/>
      <c r="L47" s="308">
        <f t="shared" si="4"/>
        <v>0</v>
      </c>
      <c r="M47" s="307"/>
      <c r="N47" s="307"/>
      <c r="O47" s="280">
        <f t="shared" si="0"/>
        <v>0</v>
      </c>
    </row>
    <row r="48" spans="2:15" x14ac:dyDescent="0.2">
      <c r="B48" s="272"/>
      <c r="C48" s="272"/>
      <c r="D48" s="272"/>
      <c r="E48" s="192"/>
      <c r="F48" s="307"/>
      <c r="G48" s="307"/>
      <c r="H48" s="307"/>
      <c r="I48" s="307"/>
      <c r="J48" s="307"/>
      <c r="K48" s="307"/>
      <c r="L48" s="308">
        <f t="shared" si="4"/>
        <v>0</v>
      </c>
      <c r="M48" s="307"/>
      <c r="N48" s="307"/>
      <c r="O48" s="280">
        <f t="shared" si="0"/>
        <v>0</v>
      </c>
    </row>
    <row r="49" spans="2:15" x14ac:dyDescent="0.2">
      <c r="B49" s="272"/>
      <c r="C49" s="272"/>
      <c r="D49" s="272"/>
      <c r="E49" s="192"/>
      <c r="F49" s="307"/>
      <c r="G49" s="307"/>
      <c r="H49" s="307"/>
      <c r="I49" s="307"/>
      <c r="J49" s="307"/>
      <c r="K49" s="307"/>
      <c r="L49" s="308">
        <f t="shared" si="4"/>
        <v>0</v>
      </c>
      <c r="M49" s="307"/>
      <c r="N49" s="307"/>
      <c r="O49" s="280">
        <f t="shared" si="0"/>
        <v>0</v>
      </c>
    </row>
    <row r="50" spans="2:15" x14ac:dyDescent="0.2">
      <c r="B50" s="272"/>
      <c r="C50" s="272"/>
      <c r="D50" s="272"/>
      <c r="E50" s="192"/>
      <c r="F50" s="307"/>
      <c r="G50" s="307"/>
      <c r="H50" s="307"/>
      <c r="I50" s="307"/>
      <c r="J50" s="307"/>
      <c r="K50" s="307"/>
      <c r="L50" s="308">
        <f t="shared" si="4"/>
        <v>0</v>
      </c>
      <c r="M50" s="307"/>
      <c r="N50" s="307"/>
      <c r="O50" s="280">
        <f t="shared" si="0"/>
        <v>0</v>
      </c>
    </row>
    <row r="51" spans="2:15" x14ac:dyDescent="0.2">
      <c r="B51" s="272"/>
      <c r="C51" s="272"/>
      <c r="D51" s="272"/>
      <c r="E51" s="192"/>
      <c r="F51" s="307"/>
      <c r="G51" s="307"/>
      <c r="H51" s="307"/>
      <c r="I51" s="307"/>
      <c r="J51" s="307"/>
      <c r="K51" s="307"/>
      <c r="L51" s="308">
        <f t="shared" si="4"/>
        <v>0</v>
      </c>
      <c r="M51" s="307"/>
      <c r="N51" s="307"/>
      <c r="O51" s="280">
        <f t="shared" si="0"/>
        <v>0</v>
      </c>
    </row>
    <row r="52" spans="2:15" x14ac:dyDescent="0.2">
      <c r="B52" s="272"/>
      <c r="C52" s="272"/>
      <c r="D52" s="272"/>
      <c r="E52" s="192"/>
      <c r="F52" s="307"/>
      <c r="G52" s="307"/>
      <c r="H52" s="307"/>
      <c r="I52" s="307"/>
      <c r="J52" s="307"/>
      <c r="K52" s="307"/>
      <c r="L52" s="308">
        <f t="shared" si="4"/>
        <v>0</v>
      </c>
      <c r="M52" s="307"/>
      <c r="N52" s="307"/>
      <c r="O52" s="280">
        <f t="shared" si="0"/>
        <v>0</v>
      </c>
    </row>
    <row r="53" spans="2:15" x14ac:dyDescent="0.2">
      <c r="B53" s="41"/>
      <c r="C53" s="40"/>
      <c r="D53" s="40" t="s">
        <v>78</v>
      </c>
      <c r="E53" s="43"/>
      <c r="F53" s="309"/>
      <c r="G53" s="282">
        <f t="shared" ref="G53:O53" si="5">SUM(G9:G52)</f>
        <v>0</v>
      </c>
      <c r="H53" s="282">
        <f t="shared" si="5"/>
        <v>114760808.99999999</v>
      </c>
      <c r="I53" s="282">
        <f t="shared" si="5"/>
        <v>3440976.9000000004</v>
      </c>
      <c r="J53" s="282">
        <f t="shared" si="5"/>
        <v>614316.53</v>
      </c>
      <c r="K53" s="282">
        <f t="shared" si="5"/>
        <v>-15034</v>
      </c>
      <c r="L53" s="282">
        <f t="shared" si="5"/>
        <v>118801068.42999999</v>
      </c>
      <c r="M53" s="282">
        <f t="shared" si="5"/>
        <v>-118419362.11115083</v>
      </c>
      <c r="N53" s="282">
        <f t="shared" si="5"/>
        <v>-381706.18351171829</v>
      </c>
      <c r="O53" s="282">
        <f t="shared" si="5"/>
        <v>0.13533742980331454</v>
      </c>
    </row>
    <row r="56" spans="2:15" ht="15.75" x14ac:dyDescent="0.25">
      <c r="B56" s="364" t="s">
        <v>311</v>
      </c>
    </row>
    <row r="58" spans="2:15" ht="46.5" customHeight="1" x14ac:dyDescent="0.2">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x14ac:dyDescent="0.2">
      <c r="B59" s="125"/>
      <c r="C59" s="125"/>
      <c r="D59" s="219"/>
      <c r="E59" s="125"/>
      <c r="F59" s="129" t="s">
        <v>77</v>
      </c>
      <c r="G59" s="129" t="s">
        <v>183</v>
      </c>
      <c r="H59" s="129" t="s">
        <v>183</v>
      </c>
      <c r="I59" s="129" t="s">
        <v>183</v>
      </c>
      <c r="J59" s="129" t="s">
        <v>183</v>
      </c>
      <c r="K59" s="129" t="s">
        <v>183</v>
      </c>
      <c r="L59" s="129" t="s">
        <v>183</v>
      </c>
      <c r="M59" s="129" t="s">
        <v>183</v>
      </c>
      <c r="N59" s="129" t="s">
        <v>183</v>
      </c>
    </row>
    <row r="60" spans="2:15" x14ac:dyDescent="0.2">
      <c r="B60" s="388"/>
      <c r="C60" s="273"/>
      <c r="D60" s="273"/>
      <c r="E60" s="192"/>
      <c r="F60" s="271"/>
      <c r="G60" s="307"/>
      <c r="H60" s="307"/>
      <c r="I60" s="307"/>
      <c r="J60" s="307"/>
      <c r="K60" s="308">
        <f>SUM(G60:J60)</f>
        <v>0</v>
      </c>
      <c r="L60" s="307"/>
      <c r="M60" s="307"/>
      <c r="N60" s="280">
        <f t="shared" ref="N60:N77" si="6">SUM(K60:M60)</f>
        <v>0</v>
      </c>
    </row>
    <row r="61" spans="2:15" x14ac:dyDescent="0.2">
      <c r="B61" s="388"/>
      <c r="C61" s="273"/>
      <c r="D61" s="273"/>
      <c r="E61" s="192"/>
      <c r="F61" s="271"/>
      <c r="G61" s="307"/>
      <c r="H61" s="307"/>
      <c r="I61" s="307"/>
      <c r="J61" s="307"/>
      <c r="K61" s="308">
        <f>SUM(G61:J61)</f>
        <v>0</v>
      </c>
      <c r="L61" s="307"/>
      <c r="M61" s="307"/>
      <c r="N61" s="280">
        <f t="shared" si="6"/>
        <v>0</v>
      </c>
    </row>
    <row r="62" spans="2:15" x14ac:dyDescent="0.2">
      <c r="B62" s="388"/>
      <c r="C62" s="273"/>
      <c r="D62" s="273"/>
      <c r="E62" s="192"/>
      <c r="F62" s="271"/>
      <c r="G62" s="307"/>
      <c r="H62" s="307"/>
      <c r="I62" s="307"/>
      <c r="J62" s="307"/>
      <c r="K62" s="308">
        <f t="shared" ref="K62:K76" si="7">SUM(G62:J62)</f>
        <v>0</v>
      </c>
      <c r="L62" s="307"/>
      <c r="M62" s="307"/>
      <c r="N62" s="280">
        <f t="shared" si="6"/>
        <v>0</v>
      </c>
    </row>
    <row r="63" spans="2:15" x14ac:dyDescent="0.2">
      <c r="B63" s="388"/>
      <c r="C63" s="273"/>
      <c r="D63" s="273"/>
      <c r="E63" s="192"/>
      <c r="F63" s="271"/>
      <c r="G63" s="307"/>
      <c r="H63" s="307"/>
      <c r="I63" s="307"/>
      <c r="J63" s="307"/>
      <c r="K63" s="308">
        <f t="shared" si="7"/>
        <v>0</v>
      </c>
      <c r="L63" s="307"/>
      <c r="M63" s="307"/>
      <c r="N63" s="280">
        <f t="shared" si="6"/>
        <v>0</v>
      </c>
    </row>
    <row r="64" spans="2:15" x14ac:dyDescent="0.2">
      <c r="B64" s="388"/>
      <c r="C64" s="273"/>
      <c r="D64" s="273"/>
      <c r="E64" s="192"/>
      <c r="F64" s="271"/>
      <c r="G64" s="307"/>
      <c r="H64" s="307"/>
      <c r="I64" s="307"/>
      <c r="J64" s="307"/>
      <c r="K64" s="308">
        <f t="shared" si="7"/>
        <v>0</v>
      </c>
      <c r="L64" s="307"/>
      <c r="M64" s="307"/>
      <c r="N64" s="280">
        <f t="shared" si="6"/>
        <v>0</v>
      </c>
    </row>
    <row r="65" spans="2:14" x14ac:dyDescent="0.2">
      <c r="B65" s="388"/>
      <c r="C65" s="273"/>
      <c r="D65" s="273"/>
      <c r="E65" s="192"/>
      <c r="F65" s="271"/>
      <c r="G65" s="307"/>
      <c r="H65" s="307"/>
      <c r="I65" s="307"/>
      <c r="J65" s="307"/>
      <c r="K65" s="308">
        <f t="shared" si="7"/>
        <v>0</v>
      </c>
      <c r="L65" s="307"/>
      <c r="M65" s="307"/>
      <c r="N65" s="280">
        <f t="shared" si="6"/>
        <v>0</v>
      </c>
    </row>
    <row r="66" spans="2:14" x14ac:dyDescent="0.2">
      <c r="B66" s="388"/>
      <c r="C66" s="273"/>
      <c r="D66" s="273"/>
      <c r="E66" s="192"/>
      <c r="F66" s="271"/>
      <c r="G66" s="307"/>
      <c r="H66" s="307"/>
      <c r="I66" s="307"/>
      <c r="J66" s="307"/>
      <c r="K66" s="308">
        <f t="shared" si="7"/>
        <v>0</v>
      </c>
      <c r="L66" s="307"/>
      <c r="M66" s="307"/>
      <c r="N66" s="280">
        <f t="shared" si="6"/>
        <v>0</v>
      </c>
    </row>
    <row r="67" spans="2:14" x14ac:dyDescent="0.2">
      <c r="B67" s="388"/>
      <c r="C67" s="273"/>
      <c r="D67" s="273"/>
      <c r="E67" s="192"/>
      <c r="F67" s="271"/>
      <c r="G67" s="307"/>
      <c r="H67" s="307"/>
      <c r="I67" s="307"/>
      <c r="J67" s="307"/>
      <c r="K67" s="308">
        <f t="shared" si="7"/>
        <v>0</v>
      </c>
      <c r="L67" s="307"/>
      <c r="M67" s="307"/>
      <c r="N67" s="280">
        <f t="shared" si="6"/>
        <v>0</v>
      </c>
    </row>
    <row r="68" spans="2:14" x14ac:dyDescent="0.2">
      <c r="B68" s="388"/>
      <c r="C68" s="273"/>
      <c r="D68" s="273"/>
      <c r="E68" s="192"/>
      <c r="F68" s="271"/>
      <c r="G68" s="307"/>
      <c r="H68" s="307"/>
      <c r="I68" s="307"/>
      <c r="J68" s="307"/>
      <c r="K68" s="308">
        <f t="shared" ref="K68" si="8">SUM(G68:J68)</f>
        <v>0</v>
      </c>
      <c r="L68" s="307"/>
      <c r="M68" s="307"/>
      <c r="N68" s="280">
        <f t="shared" si="6"/>
        <v>0</v>
      </c>
    </row>
    <row r="69" spans="2:14" x14ac:dyDescent="0.2">
      <c r="B69" s="388"/>
      <c r="C69" s="273"/>
      <c r="D69" s="273"/>
      <c r="E69" s="192"/>
      <c r="F69" s="271"/>
      <c r="G69" s="307"/>
      <c r="H69" s="307"/>
      <c r="I69" s="307"/>
      <c r="J69" s="307"/>
      <c r="K69" s="308">
        <f t="shared" si="7"/>
        <v>0</v>
      </c>
      <c r="L69" s="307"/>
      <c r="M69" s="307"/>
      <c r="N69" s="280">
        <f t="shared" si="6"/>
        <v>0</v>
      </c>
    </row>
    <row r="70" spans="2:14" x14ac:dyDescent="0.2">
      <c r="B70" s="388"/>
      <c r="C70" s="273"/>
      <c r="D70" s="273"/>
      <c r="E70" s="192"/>
      <c r="F70" s="271"/>
      <c r="G70" s="307"/>
      <c r="H70" s="307"/>
      <c r="I70" s="307"/>
      <c r="J70" s="307"/>
      <c r="K70" s="308">
        <f t="shared" si="7"/>
        <v>0</v>
      </c>
      <c r="L70" s="307"/>
      <c r="M70" s="307"/>
      <c r="N70" s="280">
        <f t="shared" si="6"/>
        <v>0</v>
      </c>
    </row>
    <row r="71" spans="2:14" x14ac:dyDescent="0.2">
      <c r="B71" s="388"/>
      <c r="C71" s="273"/>
      <c r="D71" s="273"/>
      <c r="E71" s="192"/>
      <c r="F71" s="271"/>
      <c r="G71" s="307"/>
      <c r="H71" s="307"/>
      <c r="I71" s="307"/>
      <c r="J71" s="307"/>
      <c r="K71" s="308">
        <f t="shared" si="7"/>
        <v>0</v>
      </c>
      <c r="L71" s="307"/>
      <c r="M71" s="307"/>
      <c r="N71" s="280">
        <f t="shared" si="6"/>
        <v>0</v>
      </c>
    </row>
    <row r="72" spans="2:14" x14ac:dyDescent="0.2">
      <c r="B72" s="388"/>
      <c r="C72" s="273"/>
      <c r="D72" s="273"/>
      <c r="E72" s="192"/>
      <c r="F72" s="271"/>
      <c r="G72" s="307"/>
      <c r="H72" s="307"/>
      <c r="I72" s="307"/>
      <c r="J72" s="307"/>
      <c r="K72" s="308">
        <f t="shared" si="7"/>
        <v>0</v>
      </c>
      <c r="L72" s="307"/>
      <c r="M72" s="307"/>
      <c r="N72" s="280">
        <f t="shared" si="6"/>
        <v>0</v>
      </c>
    </row>
    <row r="73" spans="2:14" x14ac:dyDescent="0.2">
      <c r="B73" s="388"/>
      <c r="C73" s="273"/>
      <c r="D73" s="273"/>
      <c r="E73" s="192"/>
      <c r="F73" s="271"/>
      <c r="G73" s="307"/>
      <c r="H73" s="307"/>
      <c r="I73" s="307"/>
      <c r="J73" s="307"/>
      <c r="K73" s="308">
        <f t="shared" si="7"/>
        <v>0</v>
      </c>
      <c r="L73" s="307"/>
      <c r="M73" s="307"/>
      <c r="N73" s="280">
        <f t="shared" si="6"/>
        <v>0</v>
      </c>
    </row>
    <row r="74" spans="2:14" x14ac:dyDescent="0.2">
      <c r="B74" s="388"/>
      <c r="C74" s="273"/>
      <c r="D74" s="273"/>
      <c r="E74" s="192"/>
      <c r="F74" s="271"/>
      <c r="G74" s="307"/>
      <c r="H74" s="307"/>
      <c r="I74" s="307"/>
      <c r="J74" s="307"/>
      <c r="K74" s="308">
        <f t="shared" si="7"/>
        <v>0</v>
      </c>
      <c r="L74" s="307"/>
      <c r="M74" s="307"/>
      <c r="N74" s="280">
        <f t="shared" si="6"/>
        <v>0</v>
      </c>
    </row>
    <row r="75" spans="2:14" x14ac:dyDescent="0.2">
      <c r="B75" s="388"/>
      <c r="C75" s="273"/>
      <c r="D75" s="273"/>
      <c r="E75" s="192"/>
      <c r="F75" s="271"/>
      <c r="G75" s="307"/>
      <c r="H75" s="307"/>
      <c r="I75" s="307"/>
      <c r="J75" s="307"/>
      <c r="K75" s="308">
        <f t="shared" si="7"/>
        <v>0</v>
      </c>
      <c r="L75" s="307"/>
      <c r="M75" s="307"/>
      <c r="N75" s="280">
        <f t="shared" si="6"/>
        <v>0</v>
      </c>
    </row>
    <row r="76" spans="2:14" x14ac:dyDescent="0.2">
      <c r="B76" s="388"/>
      <c r="C76" s="273"/>
      <c r="D76" s="273"/>
      <c r="E76" s="192"/>
      <c r="F76" s="271"/>
      <c r="G76" s="307"/>
      <c r="H76" s="307"/>
      <c r="I76" s="307"/>
      <c r="J76" s="307"/>
      <c r="K76" s="308">
        <f t="shared" si="7"/>
        <v>0</v>
      </c>
      <c r="L76" s="307"/>
      <c r="M76" s="307"/>
      <c r="N76" s="280">
        <f t="shared" si="6"/>
        <v>0</v>
      </c>
    </row>
    <row r="77" spans="2:14" x14ac:dyDescent="0.2">
      <c r="B77" s="388"/>
      <c r="C77" s="273"/>
      <c r="D77" s="273"/>
      <c r="E77" s="192"/>
      <c r="F77" s="271"/>
      <c r="G77" s="307"/>
      <c r="H77" s="307"/>
      <c r="I77" s="307"/>
      <c r="J77" s="307"/>
      <c r="K77" s="308">
        <f>SUM(G77:J77)</f>
        <v>0</v>
      </c>
      <c r="L77" s="307"/>
      <c r="M77" s="307"/>
      <c r="N77" s="280">
        <f t="shared" si="6"/>
        <v>0</v>
      </c>
    </row>
    <row r="78" spans="2:14" x14ac:dyDescent="0.2">
      <c r="B78" s="41"/>
      <c r="C78" s="40"/>
      <c r="D78" s="40" t="s">
        <v>26</v>
      </c>
      <c r="E78" s="46"/>
      <c r="F78" s="46"/>
      <c r="G78" s="282">
        <f t="shared" ref="G78:L78" si="9">SUM(G60:G77)</f>
        <v>0</v>
      </c>
      <c r="H78" s="282">
        <f t="shared" si="9"/>
        <v>0</v>
      </c>
      <c r="I78" s="282">
        <f t="shared" si="9"/>
        <v>0</v>
      </c>
      <c r="J78" s="282">
        <f t="shared" si="9"/>
        <v>0</v>
      </c>
      <c r="K78" s="282">
        <f t="shared" si="9"/>
        <v>0</v>
      </c>
      <c r="L78" s="282">
        <f t="shared" si="9"/>
        <v>0</v>
      </c>
      <c r="M78" s="282">
        <f>SUM(M60:M77)</f>
        <v>0</v>
      </c>
      <c r="N78" s="282">
        <f>SUM(N60:N77)</f>
        <v>0</v>
      </c>
    </row>
    <row r="89" ht="29.25" customHeight="1" x14ac:dyDescent="0.2"/>
  </sheetData>
  <mergeCells count="1">
    <mergeCell ref="I5:K5"/>
  </mergeCells>
  <phoneticPr fontId="37" type="noConversion"/>
  <dataValidations disablePrompts="1" count="3">
    <dataValidation type="list" showInputMessage="1" showErrorMessage="1" sqref="D9:D10 D12:D52">
      <formula1>rpipelines</formula1>
    </dataValidation>
    <dataValidation type="list" allowBlank="1" showInputMessage="1" showErrorMessage="1" sqref="D60:D77">
      <formula1>rsharedassets</formula1>
    </dataValidation>
    <dataValidation type="list" allowBlank="1" showInputMessage="1" showErrorMessage="1" sqref="D11">
      <formula1>rpipelines</formula1>
    </dataValidation>
  </dataValidations>
  <pageMargins left="0.75" right="0.75" top="1" bottom="1" header="0.5" footer="0.5"/>
  <pageSetup paperSize="9" scale="27" orientation="landscape" r:id="rId1"/>
  <headerFooter alignWithMargins="0"/>
  <ignoredErrors>
    <ignoredError sqref="K60:K67 L18 L9:L16"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9999"/>
  </sheetPr>
  <dimension ref="B1:I37"/>
  <sheetViews>
    <sheetView workbookViewId="0"/>
  </sheetViews>
  <sheetFormatPr defaultColWidth="9.140625" defaultRowHeight="12.75" x14ac:dyDescent="0.2"/>
  <cols>
    <col min="1" max="1" width="12.140625" style="34" customWidth="1"/>
    <col min="2" max="2" width="21" style="34" customWidth="1"/>
    <col min="3" max="3" width="42.140625" style="34" customWidth="1"/>
    <col min="4" max="4" width="28.85546875" style="34" customWidth="1"/>
    <col min="5" max="5" width="22.5703125" style="34" customWidth="1"/>
    <col min="6" max="6" width="20.5703125" style="34" customWidth="1"/>
    <col min="7" max="7" width="22.5703125" style="34" customWidth="1"/>
    <col min="8" max="8" width="9.42578125" style="34" customWidth="1"/>
    <col min="9" max="9" width="25.140625" style="34" customWidth="1"/>
    <col min="10" max="16384" width="9.140625" style="34"/>
  </cols>
  <sheetData>
    <row r="1" spans="2:9" ht="20.25" x14ac:dyDescent="0.3">
      <c r="B1" s="35" t="s">
        <v>120</v>
      </c>
      <c r="C1" s="35"/>
      <c r="D1" s="21"/>
      <c r="E1" s="21"/>
      <c r="F1" s="21"/>
      <c r="G1" s="21"/>
    </row>
    <row r="2" spans="2:9" ht="20.25" x14ac:dyDescent="0.3">
      <c r="B2" s="52" t="str">
        <f>Tradingname</f>
        <v>EII GAS TRANSMISSION SERVICES WA (OPERATIONS) PTY LIMITED</v>
      </c>
      <c r="C2" s="53"/>
      <c r="D2" s="35"/>
      <c r="E2" s="494" t="s">
        <v>485</v>
      </c>
      <c r="F2" s="494"/>
      <c r="G2" s="494"/>
    </row>
    <row r="3" spans="2:9" ht="17.25" customHeight="1" x14ac:dyDescent="0.25">
      <c r="B3" s="54" t="s">
        <v>240</v>
      </c>
      <c r="C3" s="55" t="str">
        <f>TEXT(Yearstart,"dd/mm/yyyy")&amp;" to "&amp;TEXT(Yearending,"dd/mm/yyyy")</f>
        <v>01/01/2023 to 31/12/2023</v>
      </c>
      <c r="E3" s="494"/>
      <c r="F3" s="494"/>
      <c r="G3" s="494"/>
    </row>
    <row r="4" spans="2:9" x14ac:dyDescent="0.2">
      <c r="E4" s="494"/>
      <c r="F4" s="494"/>
      <c r="G4" s="494"/>
    </row>
    <row r="5" spans="2:9" ht="15.75" x14ac:dyDescent="0.25">
      <c r="B5" s="38" t="s">
        <v>215</v>
      </c>
      <c r="C5" s="36"/>
      <c r="D5" s="36"/>
      <c r="E5" s="36"/>
      <c r="F5" s="37"/>
      <c r="G5" s="36"/>
    </row>
    <row r="6" spans="2:9" ht="15.75" x14ac:dyDescent="0.25">
      <c r="B6" s="38"/>
      <c r="C6" s="36"/>
      <c r="D6" s="36"/>
      <c r="E6" s="36"/>
      <c r="F6" s="37"/>
      <c r="G6" s="36"/>
    </row>
    <row r="7" spans="2:9" ht="40.5" customHeight="1" x14ac:dyDescent="0.2">
      <c r="B7" s="111" t="s">
        <v>223</v>
      </c>
      <c r="C7" s="111" t="s">
        <v>170</v>
      </c>
      <c r="D7" s="111" t="s">
        <v>171</v>
      </c>
      <c r="E7" s="120" t="s">
        <v>172</v>
      </c>
      <c r="F7" s="120" t="s">
        <v>69</v>
      </c>
      <c r="G7" s="120" t="s">
        <v>136</v>
      </c>
    </row>
    <row r="8" spans="2:9" x14ac:dyDescent="0.2">
      <c r="B8" s="113"/>
      <c r="C8" s="113"/>
      <c r="D8" s="117"/>
      <c r="E8" s="126" t="s">
        <v>183</v>
      </c>
      <c r="F8" s="126"/>
      <c r="G8" s="126" t="s">
        <v>183</v>
      </c>
    </row>
    <row r="9" spans="2:9" x14ac:dyDescent="0.2">
      <c r="B9" s="388" t="s">
        <v>579</v>
      </c>
      <c r="C9" s="389" t="s">
        <v>630</v>
      </c>
      <c r="D9" s="389" t="s">
        <v>630</v>
      </c>
      <c r="E9" s="294">
        <f>'3. Statement of pipeline assets'!D98</f>
        <v>3447962.0519999997</v>
      </c>
      <c r="F9" s="115">
        <v>1</v>
      </c>
      <c r="G9" s="310">
        <f>E9*F9</f>
        <v>3447962.0519999997</v>
      </c>
      <c r="I9" s="418"/>
    </row>
    <row r="10" spans="2:9" x14ac:dyDescent="0.2">
      <c r="B10" s="388"/>
      <c r="C10" s="389"/>
      <c r="D10" s="389"/>
      <c r="E10" s="294"/>
      <c r="F10" s="115"/>
      <c r="G10" s="310">
        <f t="shared" ref="G10:G35" si="0">E10*F10</f>
        <v>0</v>
      </c>
    </row>
    <row r="11" spans="2:9" x14ac:dyDescent="0.2">
      <c r="B11" s="146"/>
      <c r="C11" s="146"/>
      <c r="D11" s="146"/>
      <c r="E11" s="294"/>
      <c r="F11" s="115"/>
      <c r="G11" s="310">
        <f t="shared" si="0"/>
        <v>0</v>
      </c>
    </row>
    <row r="12" spans="2:9" x14ac:dyDescent="0.2">
      <c r="B12" s="146"/>
      <c r="C12" s="146"/>
      <c r="D12" s="146"/>
      <c r="E12" s="294"/>
      <c r="F12" s="115"/>
      <c r="G12" s="310">
        <f t="shared" si="0"/>
        <v>0</v>
      </c>
    </row>
    <row r="13" spans="2:9" x14ac:dyDescent="0.2">
      <c r="B13" s="146"/>
      <c r="C13" s="146"/>
      <c r="D13" s="146"/>
      <c r="E13" s="294"/>
      <c r="F13" s="115"/>
      <c r="G13" s="310">
        <f t="shared" si="0"/>
        <v>0</v>
      </c>
    </row>
    <row r="14" spans="2:9" x14ac:dyDescent="0.2">
      <c r="B14" s="146"/>
      <c r="C14" s="146"/>
      <c r="D14" s="146"/>
      <c r="E14" s="294"/>
      <c r="F14" s="115"/>
      <c r="G14" s="310">
        <f t="shared" si="0"/>
        <v>0</v>
      </c>
    </row>
    <row r="15" spans="2:9" x14ac:dyDescent="0.2">
      <c r="B15" s="146"/>
      <c r="C15" s="146"/>
      <c r="D15" s="146"/>
      <c r="E15" s="294"/>
      <c r="F15" s="115"/>
      <c r="G15" s="310">
        <f t="shared" si="0"/>
        <v>0</v>
      </c>
    </row>
    <row r="16" spans="2:9" x14ac:dyDescent="0.2">
      <c r="B16" s="146"/>
      <c r="C16" s="146"/>
      <c r="D16" s="146"/>
      <c r="E16" s="294"/>
      <c r="F16" s="115"/>
      <c r="G16" s="310">
        <f t="shared" si="0"/>
        <v>0</v>
      </c>
    </row>
    <row r="17" spans="2:7" x14ac:dyDescent="0.2">
      <c r="B17" s="146"/>
      <c r="C17" s="146"/>
      <c r="D17" s="146"/>
      <c r="E17" s="294"/>
      <c r="F17" s="115"/>
      <c r="G17" s="310">
        <f t="shared" si="0"/>
        <v>0</v>
      </c>
    </row>
    <row r="18" spans="2:7" x14ac:dyDescent="0.2">
      <c r="B18" s="146"/>
      <c r="C18" s="146"/>
      <c r="D18" s="146"/>
      <c r="E18" s="294"/>
      <c r="F18" s="115"/>
      <c r="G18" s="310">
        <f t="shared" si="0"/>
        <v>0</v>
      </c>
    </row>
    <row r="19" spans="2:7" x14ac:dyDescent="0.2">
      <c r="B19" s="146"/>
      <c r="C19" s="146"/>
      <c r="D19" s="146"/>
      <c r="E19" s="294"/>
      <c r="F19" s="115"/>
      <c r="G19" s="310">
        <f t="shared" si="0"/>
        <v>0</v>
      </c>
    </row>
    <row r="20" spans="2:7" x14ac:dyDescent="0.2">
      <c r="B20" s="146"/>
      <c r="C20" s="146"/>
      <c r="D20" s="146"/>
      <c r="E20" s="294"/>
      <c r="F20" s="115"/>
      <c r="G20" s="310">
        <f t="shared" si="0"/>
        <v>0</v>
      </c>
    </row>
    <row r="21" spans="2:7" x14ac:dyDescent="0.2">
      <c r="B21" s="146"/>
      <c r="C21" s="146"/>
      <c r="D21" s="146"/>
      <c r="E21" s="294"/>
      <c r="F21" s="115"/>
      <c r="G21" s="310">
        <f t="shared" si="0"/>
        <v>0</v>
      </c>
    </row>
    <row r="22" spans="2:7" x14ac:dyDescent="0.2">
      <c r="B22" s="146"/>
      <c r="C22" s="146"/>
      <c r="D22" s="146"/>
      <c r="E22" s="294"/>
      <c r="F22" s="115"/>
      <c r="G22" s="310">
        <f t="shared" si="0"/>
        <v>0</v>
      </c>
    </row>
    <row r="23" spans="2:7" x14ac:dyDescent="0.2">
      <c r="B23" s="146"/>
      <c r="C23" s="146"/>
      <c r="D23" s="146"/>
      <c r="E23" s="294"/>
      <c r="F23" s="115"/>
      <c r="G23" s="310">
        <f t="shared" si="0"/>
        <v>0</v>
      </c>
    </row>
    <row r="24" spans="2:7" x14ac:dyDescent="0.2">
      <c r="B24" s="146"/>
      <c r="C24" s="146"/>
      <c r="D24" s="146"/>
      <c r="E24" s="294"/>
      <c r="F24" s="115"/>
      <c r="G24" s="310">
        <f t="shared" si="0"/>
        <v>0</v>
      </c>
    </row>
    <row r="25" spans="2:7" x14ac:dyDescent="0.2">
      <c r="B25" s="146"/>
      <c r="C25" s="146"/>
      <c r="D25" s="146"/>
      <c r="E25" s="294"/>
      <c r="F25" s="115"/>
      <c r="G25" s="310">
        <f t="shared" si="0"/>
        <v>0</v>
      </c>
    </row>
    <row r="26" spans="2:7" x14ac:dyDescent="0.2">
      <c r="B26" s="146"/>
      <c r="C26" s="146"/>
      <c r="D26" s="146"/>
      <c r="E26" s="294"/>
      <c r="F26" s="115"/>
      <c r="G26" s="310">
        <f t="shared" si="0"/>
        <v>0</v>
      </c>
    </row>
    <row r="27" spans="2:7" x14ac:dyDescent="0.2">
      <c r="B27" s="146"/>
      <c r="C27" s="146"/>
      <c r="D27" s="146"/>
      <c r="E27" s="294"/>
      <c r="F27" s="115"/>
      <c r="G27" s="310">
        <f t="shared" si="0"/>
        <v>0</v>
      </c>
    </row>
    <row r="28" spans="2:7" x14ac:dyDescent="0.2">
      <c r="B28" s="146"/>
      <c r="C28" s="146"/>
      <c r="D28" s="146"/>
      <c r="E28" s="294"/>
      <c r="F28" s="115"/>
      <c r="G28" s="310">
        <f t="shared" si="0"/>
        <v>0</v>
      </c>
    </row>
    <row r="29" spans="2:7" x14ac:dyDescent="0.2">
      <c r="B29" s="146"/>
      <c r="C29" s="146"/>
      <c r="D29" s="146"/>
      <c r="E29" s="294"/>
      <c r="F29" s="115"/>
      <c r="G29" s="310">
        <f t="shared" si="0"/>
        <v>0</v>
      </c>
    </row>
    <row r="30" spans="2:7" x14ac:dyDescent="0.2">
      <c r="B30" s="146"/>
      <c r="C30" s="146"/>
      <c r="D30" s="146"/>
      <c r="E30" s="294"/>
      <c r="F30" s="115"/>
      <c r="G30" s="310">
        <f t="shared" si="0"/>
        <v>0</v>
      </c>
    </row>
    <row r="31" spans="2:7" x14ac:dyDescent="0.2">
      <c r="B31" s="146"/>
      <c r="C31" s="146"/>
      <c r="D31" s="146"/>
      <c r="E31" s="294"/>
      <c r="F31" s="115"/>
      <c r="G31" s="310">
        <f t="shared" si="0"/>
        <v>0</v>
      </c>
    </row>
    <row r="32" spans="2:7" x14ac:dyDescent="0.2">
      <c r="B32" s="146"/>
      <c r="C32" s="146"/>
      <c r="D32" s="146"/>
      <c r="E32" s="294"/>
      <c r="F32" s="115"/>
      <c r="G32" s="310">
        <f t="shared" si="0"/>
        <v>0</v>
      </c>
    </row>
    <row r="33" spans="2:7" x14ac:dyDescent="0.2">
      <c r="B33" s="146"/>
      <c r="C33" s="146"/>
      <c r="D33" s="146"/>
      <c r="E33" s="294"/>
      <c r="F33" s="115"/>
      <c r="G33" s="310">
        <f t="shared" si="0"/>
        <v>0</v>
      </c>
    </row>
    <row r="34" spans="2:7" x14ac:dyDescent="0.2">
      <c r="B34" s="146"/>
      <c r="C34" s="146"/>
      <c r="D34" s="146"/>
      <c r="E34" s="294"/>
      <c r="F34" s="115"/>
      <c r="G34" s="310">
        <f t="shared" si="0"/>
        <v>0</v>
      </c>
    </row>
    <row r="35" spans="2:7" x14ac:dyDescent="0.2">
      <c r="B35" s="146"/>
      <c r="C35" s="146"/>
      <c r="D35" s="146"/>
      <c r="E35" s="294"/>
      <c r="F35" s="115"/>
      <c r="G35" s="310">
        <f t="shared" si="0"/>
        <v>0</v>
      </c>
    </row>
    <row r="36" spans="2:7" x14ac:dyDescent="0.2">
      <c r="B36" s="42"/>
      <c r="C36" s="499" t="s">
        <v>25</v>
      </c>
      <c r="D36" s="500"/>
      <c r="E36" s="280">
        <f>SUM(E9:E35)</f>
        <v>3447962.0519999997</v>
      </c>
      <c r="F36" s="39"/>
      <c r="G36" s="310">
        <f>SUM(G9:G35)</f>
        <v>3447962.0519999997</v>
      </c>
    </row>
    <row r="37" spans="2:7" x14ac:dyDescent="0.2">
      <c r="E37" s="274"/>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E9D9"/>
  </sheetPr>
  <dimension ref="A1"/>
  <sheetViews>
    <sheetView workbookViewId="0"/>
  </sheetViews>
  <sheetFormatPr defaultColWidth="9" defaultRowHeight="12.75" x14ac:dyDescent="0.2"/>
  <cols>
    <col min="1" max="16384" width="9" style="362"/>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9999"/>
  </sheetPr>
  <dimension ref="B1:BI39"/>
  <sheetViews>
    <sheetView workbookViewId="0">
      <pane xSplit="5" ySplit="8" topLeftCell="S9" activePane="bottomRight" state="frozen"/>
      <selection pane="topRight" activeCell="F1" sqref="F1"/>
      <selection pane="bottomLeft" activeCell="A9" sqref="A9"/>
      <selection pane="bottomRight"/>
    </sheetView>
  </sheetViews>
  <sheetFormatPr defaultColWidth="9" defaultRowHeight="12.75" outlineLevelCol="1" x14ac:dyDescent="0.2"/>
  <cols>
    <col min="1" max="1" width="11.42578125" style="362" customWidth="1"/>
    <col min="2" max="2" width="22.140625" style="362" customWidth="1"/>
    <col min="3" max="3" width="25.42578125" style="362" customWidth="1"/>
    <col min="4" max="4" width="50.5703125" style="362" customWidth="1"/>
    <col min="5" max="5" width="23.85546875" style="362" customWidth="1"/>
    <col min="6" max="6" width="12" style="362" customWidth="1"/>
    <col min="7" max="13" width="13.42578125" style="362" customWidth="1"/>
    <col min="14" max="19" width="12.28515625" style="362" customWidth="1"/>
    <col min="20" max="21" width="13" style="362" customWidth="1"/>
    <col min="22" max="23" width="12.28515625" style="362" customWidth="1"/>
    <col min="24" max="24" width="14.140625" style="362" bestFit="1" customWidth="1"/>
    <col min="25" max="26" width="12" style="362" customWidth="1"/>
    <col min="27" max="30" width="13.5703125" style="362" hidden="1" customWidth="1" outlineLevel="1"/>
    <col min="31" max="31" width="12.140625" style="362" hidden="1" customWidth="1" outlineLevel="1"/>
    <col min="32" max="33" width="12" style="362" hidden="1" customWidth="1" outlineLevel="1"/>
    <col min="34" max="41" width="12.140625" style="362" hidden="1" customWidth="1" outlineLevel="1"/>
    <col min="42" max="56" width="13.42578125" style="362" hidden="1" customWidth="1" outlineLevel="1"/>
    <col min="57" max="60" width="12" style="362" hidden="1" customWidth="1" outlineLevel="1"/>
    <col min="61" max="61" width="18.85546875" style="362" customWidth="1" collapsed="1"/>
    <col min="62" max="16384" width="9" style="362"/>
  </cols>
  <sheetData>
    <row r="1" spans="2:61" ht="20.25" x14ac:dyDescent="0.3">
      <c r="B1" s="361" t="s">
        <v>164</v>
      </c>
    </row>
    <row r="2" spans="2:61" ht="15" x14ac:dyDescent="0.25">
      <c r="B2" s="52" t="str">
        <f>Tradingname</f>
        <v>EII GAS TRANSMISSION SERVICES WA (OPERATIONS) PTY LIMITED</v>
      </c>
      <c r="C2" s="53"/>
    </row>
    <row r="3" spans="2:61" ht="19.5" customHeight="1" x14ac:dyDescent="0.45">
      <c r="B3" s="54" t="s">
        <v>240</v>
      </c>
      <c r="C3" s="55" t="str">
        <f>TEXT(Yearstart,"dd/mm/yyyy")&amp;" to "&amp;TEXT(Yearending,"dd/mm/yyyy")</f>
        <v>01/01/2023 to 31/12/2023</v>
      </c>
      <c r="K3" s="365"/>
    </row>
    <row r="4" spans="2:61" ht="20.25" x14ac:dyDescent="0.3">
      <c r="B4" s="361"/>
    </row>
    <row r="5" spans="2:61" ht="15.75" x14ac:dyDescent="0.25">
      <c r="B5" s="364" t="s">
        <v>199</v>
      </c>
      <c r="D5" s="45"/>
      <c r="E5" s="45"/>
    </row>
    <row r="7" spans="2:61" ht="25.5" x14ac:dyDescent="0.2">
      <c r="B7" s="123" t="s">
        <v>223</v>
      </c>
      <c r="C7" s="124" t="s">
        <v>84</v>
      </c>
      <c r="D7" s="124"/>
      <c r="E7" s="127" t="s">
        <v>25</v>
      </c>
      <c r="F7" s="501" t="s">
        <v>83</v>
      </c>
      <c r="G7" s="502"/>
      <c r="H7" s="502"/>
      <c r="I7" s="502"/>
      <c r="J7" s="502"/>
      <c r="K7" s="502"/>
      <c r="L7" s="502"/>
      <c r="M7" s="502"/>
      <c r="N7" s="502"/>
      <c r="O7" s="502"/>
      <c r="P7" s="502"/>
      <c r="Q7" s="502"/>
      <c r="R7" s="502"/>
      <c r="S7" s="502"/>
      <c r="T7" s="502"/>
      <c r="U7" s="502"/>
      <c r="V7" s="502"/>
      <c r="W7" s="502"/>
      <c r="X7" s="502"/>
      <c r="Y7" s="502"/>
      <c r="Z7" s="502"/>
      <c r="AA7" s="502"/>
      <c r="AB7" s="502"/>
      <c r="AC7" s="502"/>
      <c r="AD7" s="502"/>
      <c r="AE7" s="502"/>
      <c r="AF7" s="502"/>
      <c r="AG7" s="502"/>
      <c r="AH7" s="502"/>
      <c r="AI7" s="502"/>
      <c r="AJ7" s="502"/>
      <c r="AK7" s="502"/>
      <c r="AL7" s="502"/>
      <c r="AM7" s="502"/>
      <c r="AN7" s="502"/>
      <c r="AO7" s="502"/>
      <c r="AP7" s="502"/>
      <c r="AQ7" s="502"/>
      <c r="AR7" s="502"/>
      <c r="AS7" s="502"/>
      <c r="AT7" s="502"/>
      <c r="AU7" s="502"/>
      <c r="AV7" s="502"/>
      <c r="AW7" s="502"/>
      <c r="AX7" s="502"/>
      <c r="AY7" s="502"/>
      <c r="AZ7" s="502"/>
      <c r="BA7" s="502"/>
      <c r="BB7" s="502"/>
      <c r="BC7" s="502"/>
      <c r="BD7" s="502"/>
      <c r="BE7" s="502"/>
      <c r="BF7" s="502"/>
      <c r="BG7" s="502"/>
      <c r="BH7" s="502"/>
      <c r="BI7" s="128" t="s">
        <v>206</v>
      </c>
    </row>
    <row r="8" spans="2:61" s="363" customFormat="1" x14ac:dyDescent="0.2">
      <c r="B8" s="129"/>
      <c r="C8" s="275"/>
      <c r="D8" s="275"/>
      <c r="E8" s="275"/>
      <c r="F8" s="339" t="str">
        <f>RIGHT(TEXT(C38,"dd/mm/yyyy"),4)</f>
        <v>2003</v>
      </c>
      <c r="G8" s="340">
        <f>F8+1</f>
        <v>2004</v>
      </c>
      <c r="H8" s="340">
        <f t="shared" ref="H8:BH8" si="0">G8+1</f>
        <v>2005</v>
      </c>
      <c r="I8" s="340">
        <f t="shared" si="0"/>
        <v>2006</v>
      </c>
      <c r="J8" s="340">
        <f t="shared" si="0"/>
        <v>2007</v>
      </c>
      <c r="K8" s="340">
        <f t="shared" si="0"/>
        <v>2008</v>
      </c>
      <c r="L8" s="340">
        <f t="shared" si="0"/>
        <v>2009</v>
      </c>
      <c r="M8" s="340">
        <f t="shared" si="0"/>
        <v>2010</v>
      </c>
      <c r="N8" s="340">
        <f t="shared" si="0"/>
        <v>2011</v>
      </c>
      <c r="O8" s="340">
        <f t="shared" si="0"/>
        <v>2012</v>
      </c>
      <c r="P8" s="340">
        <f t="shared" si="0"/>
        <v>2013</v>
      </c>
      <c r="Q8" s="340">
        <f t="shared" si="0"/>
        <v>2014</v>
      </c>
      <c r="R8" s="340">
        <f t="shared" si="0"/>
        <v>2015</v>
      </c>
      <c r="S8" s="340">
        <f t="shared" si="0"/>
        <v>2016</v>
      </c>
      <c r="T8" s="340">
        <f t="shared" si="0"/>
        <v>2017</v>
      </c>
      <c r="U8" s="340">
        <f t="shared" si="0"/>
        <v>2018</v>
      </c>
      <c r="V8" s="340">
        <f t="shared" si="0"/>
        <v>2019</v>
      </c>
      <c r="W8" s="340">
        <f t="shared" si="0"/>
        <v>2020</v>
      </c>
      <c r="X8" s="340">
        <f t="shared" si="0"/>
        <v>2021</v>
      </c>
      <c r="Y8" s="340">
        <f t="shared" si="0"/>
        <v>2022</v>
      </c>
      <c r="Z8" s="340">
        <f t="shared" si="0"/>
        <v>2023</v>
      </c>
      <c r="AA8" s="340">
        <f t="shared" si="0"/>
        <v>2024</v>
      </c>
      <c r="AB8" s="340">
        <f t="shared" si="0"/>
        <v>2025</v>
      </c>
      <c r="AC8" s="340">
        <f t="shared" si="0"/>
        <v>2026</v>
      </c>
      <c r="AD8" s="340">
        <f t="shared" si="0"/>
        <v>2027</v>
      </c>
      <c r="AE8" s="340">
        <f t="shared" si="0"/>
        <v>2028</v>
      </c>
      <c r="AF8" s="340">
        <f t="shared" si="0"/>
        <v>2029</v>
      </c>
      <c r="AG8" s="340">
        <f t="shared" si="0"/>
        <v>2030</v>
      </c>
      <c r="AH8" s="340">
        <f t="shared" si="0"/>
        <v>2031</v>
      </c>
      <c r="AI8" s="340">
        <f t="shared" si="0"/>
        <v>2032</v>
      </c>
      <c r="AJ8" s="340">
        <f t="shared" si="0"/>
        <v>2033</v>
      </c>
      <c r="AK8" s="340">
        <f t="shared" si="0"/>
        <v>2034</v>
      </c>
      <c r="AL8" s="340">
        <f t="shared" si="0"/>
        <v>2035</v>
      </c>
      <c r="AM8" s="340">
        <f t="shared" si="0"/>
        <v>2036</v>
      </c>
      <c r="AN8" s="340">
        <f t="shared" si="0"/>
        <v>2037</v>
      </c>
      <c r="AO8" s="340">
        <f t="shared" si="0"/>
        <v>2038</v>
      </c>
      <c r="AP8" s="340">
        <f t="shared" si="0"/>
        <v>2039</v>
      </c>
      <c r="AQ8" s="340">
        <f t="shared" si="0"/>
        <v>2040</v>
      </c>
      <c r="AR8" s="340">
        <f t="shared" si="0"/>
        <v>2041</v>
      </c>
      <c r="AS8" s="340">
        <f t="shared" si="0"/>
        <v>2042</v>
      </c>
      <c r="AT8" s="340">
        <f t="shared" si="0"/>
        <v>2043</v>
      </c>
      <c r="AU8" s="340">
        <f t="shared" si="0"/>
        <v>2044</v>
      </c>
      <c r="AV8" s="340">
        <f t="shared" si="0"/>
        <v>2045</v>
      </c>
      <c r="AW8" s="340">
        <f t="shared" si="0"/>
        <v>2046</v>
      </c>
      <c r="AX8" s="340">
        <f t="shared" si="0"/>
        <v>2047</v>
      </c>
      <c r="AY8" s="340">
        <f t="shared" si="0"/>
        <v>2048</v>
      </c>
      <c r="AZ8" s="340">
        <f t="shared" si="0"/>
        <v>2049</v>
      </c>
      <c r="BA8" s="340">
        <f t="shared" si="0"/>
        <v>2050</v>
      </c>
      <c r="BB8" s="340">
        <f t="shared" si="0"/>
        <v>2051</v>
      </c>
      <c r="BC8" s="340">
        <f t="shared" si="0"/>
        <v>2052</v>
      </c>
      <c r="BD8" s="340">
        <f t="shared" si="0"/>
        <v>2053</v>
      </c>
      <c r="BE8" s="340">
        <f t="shared" si="0"/>
        <v>2054</v>
      </c>
      <c r="BF8" s="340">
        <f t="shared" si="0"/>
        <v>2055</v>
      </c>
      <c r="BG8" s="340">
        <f t="shared" si="0"/>
        <v>2056</v>
      </c>
      <c r="BH8" s="340">
        <f t="shared" si="0"/>
        <v>2057</v>
      </c>
    </row>
    <row r="9" spans="2:61" x14ac:dyDescent="0.2">
      <c r="B9" s="390">
        <v>3</v>
      </c>
      <c r="C9" s="156" t="s">
        <v>66</v>
      </c>
      <c r="D9" s="157"/>
      <c r="E9" s="280"/>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row>
    <row r="10" spans="2:61" x14ac:dyDescent="0.2">
      <c r="B10" s="324"/>
      <c r="C10" s="130"/>
      <c r="D10" s="152" t="s">
        <v>73</v>
      </c>
      <c r="E10" s="280">
        <f t="shared" ref="E10:E32" si="1">SUM(F10:BH10)</f>
        <v>120585927.61337452</v>
      </c>
      <c r="F10" s="281">
        <v>0</v>
      </c>
      <c r="G10" s="281">
        <v>120585927.61337452</v>
      </c>
      <c r="H10" s="281">
        <v>0</v>
      </c>
      <c r="I10" s="281">
        <v>0</v>
      </c>
      <c r="J10" s="281">
        <v>0</v>
      </c>
      <c r="K10" s="281">
        <v>0</v>
      </c>
      <c r="L10" s="281">
        <v>0</v>
      </c>
      <c r="M10" s="281">
        <v>0</v>
      </c>
      <c r="N10" s="281">
        <v>0</v>
      </c>
      <c r="O10" s="281">
        <v>0</v>
      </c>
      <c r="P10" s="281">
        <v>0</v>
      </c>
      <c r="Q10" s="281">
        <v>0</v>
      </c>
      <c r="R10" s="281">
        <v>0</v>
      </c>
      <c r="S10" s="281">
        <v>0</v>
      </c>
      <c r="T10" s="281">
        <v>0</v>
      </c>
      <c r="U10" s="281">
        <v>0</v>
      </c>
      <c r="V10" s="281">
        <v>0</v>
      </c>
      <c r="W10" s="281">
        <v>0</v>
      </c>
      <c r="X10" s="281">
        <v>0</v>
      </c>
      <c r="Y10" s="281">
        <v>0</v>
      </c>
      <c r="Z10" s="281">
        <v>0</v>
      </c>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row>
    <row r="11" spans="2:61" x14ac:dyDescent="0.2">
      <c r="B11" s="324"/>
      <c r="C11" s="130"/>
      <c r="D11" s="152" t="s">
        <v>167</v>
      </c>
      <c r="E11" s="280">
        <f>SUM(F11:BH11)</f>
        <v>0</v>
      </c>
      <c r="F11" s="281">
        <v>0</v>
      </c>
      <c r="G11" s="281">
        <v>0</v>
      </c>
      <c r="H11" s="281">
        <v>0</v>
      </c>
      <c r="I11" s="281">
        <v>0</v>
      </c>
      <c r="J11" s="281">
        <v>0</v>
      </c>
      <c r="K11" s="281">
        <v>0</v>
      </c>
      <c r="L11" s="281">
        <v>0</v>
      </c>
      <c r="M11" s="281">
        <v>0</v>
      </c>
      <c r="N11" s="281">
        <v>0</v>
      </c>
      <c r="O11" s="281">
        <v>0</v>
      </c>
      <c r="P11" s="281">
        <v>0</v>
      </c>
      <c r="Q11" s="281">
        <v>0</v>
      </c>
      <c r="R11" s="281">
        <v>0</v>
      </c>
      <c r="S11" s="281">
        <v>0</v>
      </c>
      <c r="T11" s="281">
        <v>0</v>
      </c>
      <c r="U11" s="281">
        <v>0</v>
      </c>
      <c r="V11" s="281">
        <v>0</v>
      </c>
      <c r="W11" s="281">
        <v>0</v>
      </c>
      <c r="X11" s="281">
        <v>0</v>
      </c>
      <c r="Y11" s="281">
        <v>0</v>
      </c>
      <c r="Z11" s="281">
        <v>0</v>
      </c>
      <c r="AA11" s="281"/>
      <c r="AB11" s="281"/>
      <c r="AC11" s="281"/>
      <c r="AD11" s="281"/>
      <c r="AE11" s="281"/>
      <c r="AF11" s="281"/>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row>
    <row r="12" spans="2:61" x14ac:dyDescent="0.2">
      <c r="B12" s="324"/>
      <c r="C12" s="130"/>
      <c r="D12" s="152" t="s">
        <v>74</v>
      </c>
      <c r="E12" s="280">
        <f t="shared" si="1"/>
        <v>9378747.0004581362</v>
      </c>
      <c r="F12" s="281">
        <v>0</v>
      </c>
      <c r="G12" s="281">
        <v>0</v>
      </c>
      <c r="H12" s="281">
        <v>70944.459677975581</v>
      </c>
      <c r="I12" s="281">
        <v>0</v>
      </c>
      <c r="J12" s="281">
        <v>0</v>
      </c>
      <c r="K12" s="281">
        <v>30834.370643720977</v>
      </c>
      <c r="L12" s="281">
        <v>50171.149802005028</v>
      </c>
      <c r="M12" s="281">
        <v>152718.7218415291</v>
      </c>
      <c r="N12" s="281">
        <v>399496.58656995796</v>
      </c>
      <c r="O12" s="281">
        <v>572897.22437754495</v>
      </c>
      <c r="P12" s="281">
        <v>727196.69840428559</v>
      </c>
      <c r="Q12" s="281">
        <v>408704.64678310347</v>
      </c>
      <c r="R12" s="281">
        <v>89202.766215240714</v>
      </c>
      <c r="S12" s="281">
        <v>730501.58582214313</v>
      </c>
      <c r="T12" s="281">
        <v>615963.70633014687</v>
      </c>
      <c r="U12" s="281">
        <v>0</v>
      </c>
      <c r="V12" s="281">
        <v>5487282.3972514048</v>
      </c>
      <c r="W12" s="281">
        <v>0</v>
      </c>
      <c r="X12" s="281">
        <v>42832.686739077559</v>
      </c>
      <c r="Y12" s="281">
        <v>0</v>
      </c>
      <c r="Z12" s="281">
        <v>0</v>
      </c>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row>
    <row r="13" spans="2:61" x14ac:dyDescent="0.2">
      <c r="B13" s="324"/>
      <c r="C13" s="130"/>
      <c r="D13" s="152" t="s">
        <v>124</v>
      </c>
      <c r="E13" s="280">
        <f t="shared" si="1"/>
        <v>0</v>
      </c>
      <c r="F13" s="281">
        <v>0</v>
      </c>
      <c r="G13" s="281">
        <v>0</v>
      </c>
      <c r="H13" s="281">
        <v>0</v>
      </c>
      <c r="I13" s="281">
        <v>0</v>
      </c>
      <c r="J13" s="281">
        <v>0</v>
      </c>
      <c r="K13" s="281">
        <v>0</v>
      </c>
      <c r="L13" s="281">
        <v>0</v>
      </c>
      <c r="M13" s="281">
        <v>0</v>
      </c>
      <c r="N13" s="281">
        <v>0</v>
      </c>
      <c r="O13" s="281">
        <v>0</v>
      </c>
      <c r="P13" s="281">
        <v>0</v>
      </c>
      <c r="Q13" s="281">
        <v>0</v>
      </c>
      <c r="R13" s="281">
        <v>0</v>
      </c>
      <c r="S13" s="281">
        <v>0</v>
      </c>
      <c r="T13" s="281">
        <v>0</v>
      </c>
      <c r="U13" s="281">
        <v>0</v>
      </c>
      <c r="V13" s="281">
        <v>0</v>
      </c>
      <c r="W13" s="281">
        <v>0</v>
      </c>
      <c r="X13" s="281">
        <v>0</v>
      </c>
      <c r="Y13" s="281">
        <v>0</v>
      </c>
      <c r="Z13" s="281">
        <v>0</v>
      </c>
      <c r="AA13" s="281"/>
      <c r="AB13" s="281"/>
      <c r="AC13" s="281"/>
      <c r="AD13" s="281"/>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row>
    <row r="14" spans="2:61" x14ac:dyDescent="0.2">
      <c r="B14" s="324"/>
      <c r="C14" s="130"/>
      <c r="D14" s="152" t="s">
        <v>79</v>
      </c>
      <c r="E14" s="280">
        <f t="shared" si="1"/>
        <v>-70870.54169835108</v>
      </c>
      <c r="F14" s="281">
        <v>0</v>
      </c>
      <c r="G14" s="281">
        <v>0</v>
      </c>
      <c r="H14" s="281">
        <v>0</v>
      </c>
      <c r="I14" s="281">
        <v>0</v>
      </c>
      <c r="J14" s="281">
        <v>0</v>
      </c>
      <c r="K14" s="281">
        <v>0</v>
      </c>
      <c r="L14" s="281">
        <v>0</v>
      </c>
      <c r="M14" s="281">
        <v>0</v>
      </c>
      <c r="N14" s="281">
        <v>-70870.54169835108</v>
      </c>
      <c r="O14" s="281">
        <v>0</v>
      </c>
      <c r="P14" s="281">
        <v>0</v>
      </c>
      <c r="Q14" s="281">
        <v>0</v>
      </c>
      <c r="R14" s="281">
        <v>0</v>
      </c>
      <c r="S14" s="281">
        <v>0</v>
      </c>
      <c r="T14" s="281">
        <v>0</v>
      </c>
      <c r="U14" s="281">
        <v>0</v>
      </c>
      <c r="V14" s="281">
        <v>0</v>
      </c>
      <c r="W14" s="281">
        <v>0</v>
      </c>
      <c r="X14" s="281">
        <v>0</v>
      </c>
      <c r="Y14" s="281">
        <v>0</v>
      </c>
      <c r="Z14" s="281">
        <v>0</v>
      </c>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row>
    <row r="15" spans="2:61" x14ac:dyDescent="0.2">
      <c r="B15" s="324"/>
      <c r="C15" s="130"/>
      <c r="D15" s="152" t="s">
        <v>317</v>
      </c>
      <c r="E15" s="280">
        <f t="shared" si="1"/>
        <v>0</v>
      </c>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row>
    <row r="16" spans="2:61" x14ac:dyDescent="0.2">
      <c r="B16" s="324"/>
      <c r="C16" s="130"/>
      <c r="D16" s="153" t="s">
        <v>75</v>
      </c>
      <c r="E16" s="280">
        <f>SUM(F16:BH16)</f>
        <v>129893804.0721343</v>
      </c>
      <c r="F16" s="282">
        <f>SUM(F9:F15)</f>
        <v>0</v>
      </c>
      <c r="G16" s="282">
        <f t="shared" ref="G16:BH16" si="2">SUM(G9:G15)</f>
        <v>120585927.61337452</v>
      </c>
      <c r="H16" s="282">
        <f t="shared" si="2"/>
        <v>70944.459677975581</v>
      </c>
      <c r="I16" s="282">
        <f t="shared" si="2"/>
        <v>0</v>
      </c>
      <c r="J16" s="282">
        <f t="shared" si="2"/>
        <v>0</v>
      </c>
      <c r="K16" s="282">
        <f t="shared" si="2"/>
        <v>30834.370643720977</v>
      </c>
      <c r="L16" s="282">
        <f t="shared" si="2"/>
        <v>50171.149802005028</v>
      </c>
      <c r="M16" s="282">
        <f t="shared" si="2"/>
        <v>152718.7218415291</v>
      </c>
      <c r="N16" s="282">
        <f t="shared" si="2"/>
        <v>328626.04487160686</v>
      </c>
      <c r="O16" s="282">
        <f t="shared" si="2"/>
        <v>572897.22437754495</v>
      </c>
      <c r="P16" s="282">
        <f t="shared" si="2"/>
        <v>727196.69840428559</v>
      </c>
      <c r="Q16" s="282">
        <f t="shared" si="2"/>
        <v>408704.64678310347</v>
      </c>
      <c r="R16" s="282">
        <f t="shared" si="2"/>
        <v>89202.766215240714</v>
      </c>
      <c r="S16" s="282">
        <f t="shared" si="2"/>
        <v>730501.58582214313</v>
      </c>
      <c r="T16" s="282">
        <f t="shared" si="2"/>
        <v>615963.70633014687</v>
      </c>
      <c r="U16" s="282">
        <f t="shared" si="2"/>
        <v>0</v>
      </c>
      <c r="V16" s="282">
        <f t="shared" si="2"/>
        <v>5487282.3972514048</v>
      </c>
      <c r="W16" s="282">
        <f t="shared" si="2"/>
        <v>0</v>
      </c>
      <c r="X16" s="282">
        <f t="shared" si="2"/>
        <v>42832.686739077559</v>
      </c>
      <c r="Y16" s="282">
        <f t="shared" si="2"/>
        <v>0</v>
      </c>
      <c r="Z16" s="282">
        <f t="shared" si="2"/>
        <v>0</v>
      </c>
      <c r="AA16" s="282">
        <f t="shared" si="2"/>
        <v>0</v>
      </c>
      <c r="AB16" s="282">
        <f t="shared" si="2"/>
        <v>0</v>
      </c>
      <c r="AC16" s="282">
        <f t="shared" si="2"/>
        <v>0</v>
      </c>
      <c r="AD16" s="282">
        <f t="shared" si="2"/>
        <v>0</v>
      </c>
      <c r="AE16" s="282">
        <f t="shared" si="2"/>
        <v>0</v>
      </c>
      <c r="AF16" s="282">
        <f t="shared" si="2"/>
        <v>0</v>
      </c>
      <c r="AG16" s="282">
        <f t="shared" si="2"/>
        <v>0</v>
      </c>
      <c r="AH16" s="282">
        <f t="shared" si="2"/>
        <v>0</v>
      </c>
      <c r="AI16" s="282">
        <f t="shared" si="2"/>
        <v>0</v>
      </c>
      <c r="AJ16" s="282">
        <f t="shared" si="2"/>
        <v>0</v>
      </c>
      <c r="AK16" s="282">
        <f t="shared" si="2"/>
        <v>0</v>
      </c>
      <c r="AL16" s="282">
        <f t="shared" si="2"/>
        <v>0</v>
      </c>
      <c r="AM16" s="282">
        <f t="shared" si="2"/>
        <v>0</v>
      </c>
      <c r="AN16" s="282">
        <f t="shared" si="2"/>
        <v>0</v>
      </c>
      <c r="AO16" s="282">
        <f t="shared" si="2"/>
        <v>0</v>
      </c>
      <c r="AP16" s="282">
        <f t="shared" si="2"/>
        <v>0</v>
      </c>
      <c r="AQ16" s="282">
        <f t="shared" si="2"/>
        <v>0</v>
      </c>
      <c r="AR16" s="282">
        <f t="shared" si="2"/>
        <v>0</v>
      </c>
      <c r="AS16" s="282">
        <f t="shared" si="2"/>
        <v>0</v>
      </c>
      <c r="AT16" s="282">
        <f t="shared" si="2"/>
        <v>0</v>
      </c>
      <c r="AU16" s="282">
        <f t="shared" si="2"/>
        <v>0</v>
      </c>
      <c r="AV16" s="282">
        <f t="shared" si="2"/>
        <v>0</v>
      </c>
      <c r="AW16" s="282">
        <f t="shared" si="2"/>
        <v>0</v>
      </c>
      <c r="AX16" s="282">
        <f t="shared" si="2"/>
        <v>0</v>
      </c>
      <c r="AY16" s="282">
        <f t="shared" si="2"/>
        <v>0</v>
      </c>
      <c r="AZ16" s="282">
        <f t="shared" si="2"/>
        <v>0</v>
      </c>
      <c r="BA16" s="282">
        <f t="shared" si="2"/>
        <v>0</v>
      </c>
      <c r="BB16" s="282">
        <f t="shared" si="2"/>
        <v>0</v>
      </c>
      <c r="BC16" s="282">
        <f t="shared" si="2"/>
        <v>0</v>
      </c>
      <c r="BD16" s="282">
        <f t="shared" si="2"/>
        <v>0</v>
      </c>
      <c r="BE16" s="282">
        <f t="shared" si="2"/>
        <v>0</v>
      </c>
      <c r="BF16" s="282">
        <f t="shared" si="2"/>
        <v>0</v>
      </c>
      <c r="BG16" s="282">
        <f t="shared" si="2"/>
        <v>0</v>
      </c>
      <c r="BH16" s="282">
        <f t="shared" si="2"/>
        <v>0</v>
      </c>
    </row>
    <row r="17" spans="2:61" x14ac:dyDescent="0.2">
      <c r="B17" s="390" t="s">
        <v>568</v>
      </c>
      <c r="C17" s="156" t="s">
        <v>163</v>
      </c>
      <c r="D17" s="157"/>
      <c r="E17" s="280"/>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row>
    <row r="18" spans="2:61" ht="25.5" x14ac:dyDescent="0.2">
      <c r="B18" s="324"/>
      <c r="C18" s="130"/>
      <c r="D18" s="152" t="s">
        <v>326</v>
      </c>
      <c r="E18" s="280">
        <f t="shared" si="1"/>
        <v>0</v>
      </c>
      <c r="F18" s="281">
        <v>0</v>
      </c>
      <c r="G18" s="281">
        <v>0</v>
      </c>
      <c r="H18" s="281">
        <v>0</v>
      </c>
      <c r="I18" s="281">
        <v>0</v>
      </c>
      <c r="J18" s="281">
        <v>0</v>
      </c>
      <c r="K18" s="281">
        <v>0</v>
      </c>
      <c r="L18" s="281">
        <v>0</v>
      </c>
      <c r="M18" s="281">
        <v>0</v>
      </c>
      <c r="N18" s="281">
        <v>0</v>
      </c>
      <c r="O18" s="281">
        <v>0</v>
      </c>
      <c r="P18" s="281">
        <v>0</v>
      </c>
      <c r="Q18" s="281">
        <v>0</v>
      </c>
      <c r="R18" s="281">
        <v>0</v>
      </c>
      <c r="S18" s="281">
        <v>0</v>
      </c>
      <c r="T18" s="281">
        <v>0</v>
      </c>
      <c r="U18" s="281">
        <v>0</v>
      </c>
      <c r="V18" s="281">
        <v>0</v>
      </c>
      <c r="W18" s="281">
        <v>0</v>
      </c>
      <c r="X18" s="281">
        <v>0</v>
      </c>
      <c r="Y18" s="281">
        <v>0</v>
      </c>
      <c r="Z18" s="281">
        <v>0</v>
      </c>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row>
    <row r="19" spans="2:61" x14ac:dyDescent="0.2">
      <c r="B19" s="324"/>
      <c r="C19" s="130"/>
      <c r="D19" s="152" t="s">
        <v>74</v>
      </c>
      <c r="E19" s="280">
        <f t="shared" si="1"/>
        <v>0</v>
      </c>
      <c r="F19" s="281">
        <v>0</v>
      </c>
      <c r="G19" s="281">
        <v>0</v>
      </c>
      <c r="H19" s="281">
        <v>0</v>
      </c>
      <c r="I19" s="281">
        <v>0</v>
      </c>
      <c r="J19" s="281">
        <v>0</v>
      </c>
      <c r="K19" s="281">
        <v>0</v>
      </c>
      <c r="L19" s="281">
        <v>0</v>
      </c>
      <c r="M19" s="281">
        <v>0</v>
      </c>
      <c r="N19" s="281">
        <v>0</v>
      </c>
      <c r="O19" s="281">
        <v>0</v>
      </c>
      <c r="P19" s="281">
        <v>0</v>
      </c>
      <c r="Q19" s="281">
        <v>0</v>
      </c>
      <c r="R19" s="281">
        <v>0</v>
      </c>
      <c r="S19" s="281">
        <v>0</v>
      </c>
      <c r="T19" s="281">
        <v>0</v>
      </c>
      <c r="U19" s="281">
        <v>0</v>
      </c>
      <c r="V19" s="281">
        <v>0</v>
      </c>
      <c r="W19" s="281">
        <v>0</v>
      </c>
      <c r="X19" s="281">
        <v>0</v>
      </c>
      <c r="Y19" s="281">
        <v>0</v>
      </c>
      <c r="Z19" s="281">
        <v>0</v>
      </c>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row>
    <row r="20" spans="2:61" x14ac:dyDescent="0.2">
      <c r="B20" s="324"/>
      <c r="C20" s="130"/>
      <c r="D20" s="152" t="s">
        <v>124</v>
      </c>
      <c r="E20" s="280">
        <f t="shared" si="1"/>
        <v>0</v>
      </c>
      <c r="F20" s="281">
        <v>0</v>
      </c>
      <c r="G20" s="281">
        <v>0</v>
      </c>
      <c r="H20" s="281">
        <v>0</v>
      </c>
      <c r="I20" s="281">
        <v>0</v>
      </c>
      <c r="J20" s="281">
        <v>0</v>
      </c>
      <c r="K20" s="281">
        <v>0</v>
      </c>
      <c r="L20" s="281">
        <v>0</v>
      </c>
      <c r="M20" s="281">
        <v>0</v>
      </c>
      <c r="N20" s="281">
        <v>0</v>
      </c>
      <c r="O20" s="281">
        <v>0</v>
      </c>
      <c r="P20" s="281">
        <v>0</v>
      </c>
      <c r="Q20" s="281">
        <v>0</v>
      </c>
      <c r="R20" s="281">
        <v>0</v>
      </c>
      <c r="S20" s="281">
        <v>0</v>
      </c>
      <c r="T20" s="281">
        <v>0</v>
      </c>
      <c r="U20" s="281">
        <v>0</v>
      </c>
      <c r="V20" s="281">
        <v>0</v>
      </c>
      <c r="W20" s="281">
        <v>0</v>
      </c>
      <c r="X20" s="281">
        <v>0</v>
      </c>
      <c r="Y20" s="281">
        <v>0</v>
      </c>
      <c r="Z20" s="281">
        <v>0</v>
      </c>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row>
    <row r="21" spans="2:61" x14ac:dyDescent="0.2">
      <c r="B21" s="324"/>
      <c r="C21" s="130"/>
      <c r="D21" s="152" t="s">
        <v>79</v>
      </c>
      <c r="E21" s="280">
        <f t="shared" si="1"/>
        <v>0</v>
      </c>
      <c r="F21" s="281">
        <v>0</v>
      </c>
      <c r="G21" s="281">
        <v>0</v>
      </c>
      <c r="H21" s="281">
        <v>0</v>
      </c>
      <c r="I21" s="281">
        <v>0</v>
      </c>
      <c r="J21" s="281">
        <v>0</v>
      </c>
      <c r="K21" s="281">
        <v>0</v>
      </c>
      <c r="L21" s="281">
        <v>0</v>
      </c>
      <c r="M21" s="281">
        <v>0</v>
      </c>
      <c r="N21" s="281">
        <v>0</v>
      </c>
      <c r="O21" s="281">
        <v>0</v>
      </c>
      <c r="P21" s="281">
        <v>0</v>
      </c>
      <c r="Q21" s="281">
        <v>0</v>
      </c>
      <c r="R21" s="281">
        <v>0</v>
      </c>
      <c r="S21" s="281">
        <v>0</v>
      </c>
      <c r="T21" s="281">
        <v>0</v>
      </c>
      <c r="U21" s="281">
        <v>0</v>
      </c>
      <c r="V21" s="281">
        <v>0</v>
      </c>
      <c r="W21" s="281">
        <v>0</v>
      </c>
      <c r="X21" s="281">
        <v>0</v>
      </c>
      <c r="Y21" s="281">
        <v>0</v>
      </c>
      <c r="Z21" s="281">
        <v>0</v>
      </c>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row>
    <row r="22" spans="2:61" x14ac:dyDescent="0.2">
      <c r="B22" s="324"/>
      <c r="C22" s="130"/>
      <c r="D22" s="152" t="s">
        <v>317</v>
      </c>
      <c r="E22" s="280">
        <f t="shared" si="1"/>
        <v>0</v>
      </c>
      <c r="F22" s="281"/>
      <c r="G22" s="281"/>
      <c r="H22" s="281"/>
      <c r="I22" s="281"/>
      <c r="J22" s="281"/>
      <c r="K22" s="281"/>
      <c r="L22" s="281"/>
      <c r="M22" s="281"/>
      <c r="N22" s="281"/>
      <c r="O22" s="281"/>
      <c r="P22" s="281"/>
      <c r="Q22" s="281"/>
      <c r="R22" s="281"/>
      <c r="S22" s="281"/>
      <c r="T22" s="281"/>
      <c r="U22" s="281"/>
      <c r="V22" s="281"/>
      <c r="W22" s="281"/>
      <c r="X22" s="281">
        <v>0</v>
      </c>
      <c r="Y22" s="281">
        <v>0</v>
      </c>
      <c r="Z22" s="281">
        <v>0</v>
      </c>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row>
    <row r="23" spans="2:61" x14ac:dyDescent="0.2">
      <c r="B23" s="324"/>
      <c r="C23" s="130"/>
      <c r="D23" s="153" t="s">
        <v>75</v>
      </c>
      <c r="E23" s="280">
        <f>SUM(F23:BH23)</f>
        <v>0</v>
      </c>
      <c r="F23" s="282">
        <f>SUM(F18:F22)</f>
        <v>0</v>
      </c>
      <c r="G23" s="282">
        <f t="shared" ref="G23:BH23" si="3">SUM(G18:G22)</f>
        <v>0</v>
      </c>
      <c r="H23" s="282">
        <f t="shared" si="3"/>
        <v>0</v>
      </c>
      <c r="I23" s="282">
        <f t="shared" si="3"/>
        <v>0</v>
      </c>
      <c r="J23" s="282">
        <f t="shared" si="3"/>
        <v>0</v>
      </c>
      <c r="K23" s="282">
        <f t="shared" si="3"/>
        <v>0</v>
      </c>
      <c r="L23" s="282">
        <f t="shared" si="3"/>
        <v>0</v>
      </c>
      <c r="M23" s="282">
        <f t="shared" si="3"/>
        <v>0</v>
      </c>
      <c r="N23" s="282">
        <f t="shared" si="3"/>
        <v>0</v>
      </c>
      <c r="O23" s="282">
        <f t="shared" si="3"/>
        <v>0</v>
      </c>
      <c r="P23" s="282">
        <f t="shared" si="3"/>
        <v>0</v>
      </c>
      <c r="Q23" s="282">
        <f t="shared" si="3"/>
        <v>0</v>
      </c>
      <c r="R23" s="282">
        <f t="shared" si="3"/>
        <v>0</v>
      </c>
      <c r="S23" s="282">
        <f t="shared" si="3"/>
        <v>0</v>
      </c>
      <c r="T23" s="282">
        <f t="shared" si="3"/>
        <v>0</v>
      </c>
      <c r="U23" s="282">
        <f t="shared" si="3"/>
        <v>0</v>
      </c>
      <c r="V23" s="282">
        <f t="shared" si="3"/>
        <v>0</v>
      </c>
      <c r="W23" s="282">
        <f t="shared" si="3"/>
        <v>0</v>
      </c>
      <c r="X23" s="282">
        <f t="shared" si="3"/>
        <v>0</v>
      </c>
      <c r="Y23" s="282">
        <f t="shared" si="3"/>
        <v>0</v>
      </c>
      <c r="Z23" s="282">
        <f t="shared" si="3"/>
        <v>0</v>
      </c>
      <c r="AA23" s="282">
        <f t="shared" si="3"/>
        <v>0</v>
      </c>
      <c r="AB23" s="282">
        <f t="shared" si="3"/>
        <v>0</v>
      </c>
      <c r="AC23" s="282">
        <f t="shared" si="3"/>
        <v>0</v>
      </c>
      <c r="AD23" s="282">
        <f t="shared" si="3"/>
        <v>0</v>
      </c>
      <c r="AE23" s="282">
        <f t="shared" si="3"/>
        <v>0</v>
      </c>
      <c r="AF23" s="282">
        <f t="shared" si="3"/>
        <v>0</v>
      </c>
      <c r="AG23" s="282">
        <f t="shared" si="3"/>
        <v>0</v>
      </c>
      <c r="AH23" s="282">
        <f t="shared" si="3"/>
        <v>0</v>
      </c>
      <c r="AI23" s="282">
        <f t="shared" si="3"/>
        <v>0</v>
      </c>
      <c r="AJ23" s="282">
        <f t="shared" si="3"/>
        <v>0</v>
      </c>
      <c r="AK23" s="282">
        <f t="shared" si="3"/>
        <v>0</v>
      </c>
      <c r="AL23" s="282">
        <f t="shared" si="3"/>
        <v>0</v>
      </c>
      <c r="AM23" s="282">
        <f t="shared" si="3"/>
        <v>0</v>
      </c>
      <c r="AN23" s="282">
        <f t="shared" si="3"/>
        <v>0</v>
      </c>
      <c r="AO23" s="282">
        <f t="shared" si="3"/>
        <v>0</v>
      </c>
      <c r="AP23" s="282">
        <f t="shared" si="3"/>
        <v>0</v>
      </c>
      <c r="AQ23" s="282">
        <f t="shared" si="3"/>
        <v>0</v>
      </c>
      <c r="AR23" s="282">
        <f t="shared" si="3"/>
        <v>0</v>
      </c>
      <c r="AS23" s="282">
        <f t="shared" si="3"/>
        <v>0</v>
      </c>
      <c r="AT23" s="282">
        <f t="shared" si="3"/>
        <v>0</v>
      </c>
      <c r="AU23" s="282">
        <f t="shared" si="3"/>
        <v>0</v>
      </c>
      <c r="AV23" s="282">
        <f t="shared" si="3"/>
        <v>0</v>
      </c>
      <c r="AW23" s="282">
        <f t="shared" si="3"/>
        <v>0</v>
      </c>
      <c r="AX23" s="282">
        <f t="shared" si="3"/>
        <v>0</v>
      </c>
      <c r="AY23" s="282">
        <f t="shared" si="3"/>
        <v>0</v>
      </c>
      <c r="AZ23" s="282">
        <f t="shared" si="3"/>
        <v>0</v>
      </c>
      <c r="BA23" s="282">
        <f t="shared" si="3"/>
        <v>0</v>
      </c>
      <c r="BB23" s="282">
        <f t="shared" si="3"/>
        <v>0</v>
      </c>
      <c r="BC23" s="282">
        <f t="shared" si="3"/>
        <v>0</v>
      </c>
      <c r="BD23" s="282">
        <f t="shared" si="3"/>
        <v>0</v>
      </c>
      <c r="BE23" s="282">
        <f t="shared" si="3"/>
        <v>0</v>
      </c>
      <c r="BF23" s="282">
        <f t="shared" si="3"/>
        <v>0</v>
      </c>
      <c r="BG23" s="282">
        <f t="shared" si="3"/>
        <v>0</v>
      </c>
      <c r="BH23" s="282">
        <f t="shared" si="3"/>
        <v>0</v>
      </c>
    </row>
    <row r="24" spans="2:61" x14ac:dyDescent="0.2">
      <c r="B24" s="324"/>
      <c r="C24" s="130"/>
      <c r="D24" s="153" t="s">
        <v>96</v>
      </c>
      <c r="E24" s="280">
        <f>E16+E23</f>
        <v>129893804.0721343</v>
      </c>
      <c r="F24" s="282">
        <f t="shared" ref="F24:BH24" si="4">F16+F23</f>
        <v>0</v>
      </c>
      <c r="G24" s="282">
        <f t="shared" si="4"/>
        <v>120585927.61337452</v>
      </c>
      <c r="H24" s="282">
        <f t="shared" si="4"/>
        <v>70944.459677975581</v>
      </c>
      <c r="I24" s="282">
        <f t="shared" si="4"/>
        <v>0</v>
      </c>
      <c r="J24" s="282">
        <f t="shared" si="4"/>
        <v>0</v>
      </c>
      <c r="K24" s="282">
        <f t="shared" si="4"/>
        <v>30834.370643720977</v>
      </c>
      <c r="L24" s="282">
        <f t="shared" si="4"/>
        <v>50171.149802005028</v>
      </c>
      <c r="M24" s="282">
        <f t="shared" si="4"/>
        <v>152718.7218415291</v>
      </c>
      <c r="N24" s="282">
        <f t="shared" si="4"/>
        <v>328626.04487160686</v>
      </c>
      <c r="O24" s="282">
        <f t="shared" si="4"/>
        <v>572897.22437754495</v>
      </c>
      <c r="P24" s="282">
        <f t="shared" si="4"/>
        <v>727196.69840428559</v>
      </c>
      <c r="Q24" s="282">
        <f t="shared" si="4"/>
        <v>408704.64678310347</v>
      </c>
      <c r="R24" s="282">
        <f t="shared" si="4"/>
        <v>89202.766215240714</v>
      </c>
      <c r="S24" s="282">
        <f t="shared" si="4"/>
        <v>730501.58582214313</v>
      </c>
      <c r="T24" s="282">
        <f t="shared" si="4"/>
        <v>615963.70633014687</v>
      </c>
      <c r="U24" s="282">
        <f t="shared" si="4"/>
        <v>0</v>
      </c>
      <c r="V24" s="282">
        <f t="shared" si="4"/>
        <v>5487282.3972514048</v>
      </c>
      <c r="W24" s="282">
        <f t="shared" si="4"/>
        <v>0</v>
      </c>
      <c r="X24" s="282">
        <f t="shared" si="4"/>
        <v>42832.686739077559</v>
      </c>
      <c r="Y24" s="282">
        <f t="shared" si="4"/>
        <v>0</v>
      </c>
      <c r="Z24" s="282">
        <f t="shared" si="4"/>
        <v>0</v>
      </c>
      <c r="AA24" s="282">
        <f t="shared" si="4"/>
        <v>0</v>
      </c>
      <c r="AB24" s="282">
        <f t="shared" si="4"/>
        <v>0</v>
      </c>
      <c r="AC24" s="282">
        <f t="shared" si="4"/>
        <v>0</v>
      </c>
      <c r="AD24" s="282">
        <f t="shared" si="4"/>
        <v>0</v>
      </c>
      <c r="AE24" s="282">
        <f t="shared" si="4"/>
        <v>0</v>
      </c>
      <c r="AF24" s="282">
        <f t="shared" si="4"/>
        <v>0</v>
      </c>
      <c r="AG24" s="282">
        <f t="shared" si="4"/>
        <v>0</v>
      </c>
      <c r="AH24" s="282">
        <f t="shared" si="4"/>
        <v>0</v>
      </c>
      <c r="AI24" s="282">
        <f t="shared" si="4"/>
        <v>0</v>
      </c>
      <c r="AJ24" s="282">
        <f t="shared" si="4"/>
        <v>0</v>
      </c>
      <c r="AK24" s="282">
        <f t="shared" si="4"/>
        <v>0</v>
      </c>
      <c r="AL24" s="282">
        <f t="shared" si="4"/>
        <v>0</v>
      </c>
      <c r="AM24" s="282">
        <f t="shared" si="4"/>
        <v>0</v>
      </c>
      <c r="AN24" s="282">
        <f t="shared" si="4"/>
        <v>0</v>
      </c>
      <c r="AO24" s="282">
        <f t="shared" si="4"/>
        <v>0</v>
      </c>
      <c r="AP24" s="282">
        <f t="shared" si="4"/>
        <v>0</v>
      </c>
      <c r="AQ24" s="282">
        <f t="shared" si="4"/>
        <v>0</v>
      </c>
      <c r="AR24" s="282">
        <f t="shared" si="4"/>
        <v>0</v>
      </c>
      <c r="AS24" s="282">
        <f t="shared" si="4"/>
        <v>0</v>
      </c>
      <c r="AT24" s="282">
        <f t="shared" si="4"/>
        <v>0</v>
      </c>
      <c r="AU24" s="282">
        <f t="shared" si="4"/>
        <v>0</v>
      </c>
      <c r="AV24" s="282">
        <f t="shared" si="4"/>
        <v>0</v>
      </c>
      <c r="AW24" s="282">
        <f t="shared" si="4"/>
        <v>0</v>
      </c>
      <c r="AX24" s="282">
        <f t="shared" si="4"/>
        <v>0</v>
      </c>
      <c r="AY24" s="282">
        <f t="shared" si="4"/>
        <v>0</v>
      </c>
      <c r="AZ24" s="282">
        <f t="shared" si="4"/>
        <v>0</v>
      </c>
      <c r="BA24" s="282">
        <f t="shared" si="4"/>
        <v>0</v>
      </c>
      <c r="BB24" s="282">
        <f t="shared" si="4"/>
        <v>0</v>
      </c>
      <c r="BC24" s="282">
        <f t="shared" si="4"/>
        <v>0</v>
      </c>
      <c r="BD24" s="282">
        <f t="shared" si="4"/>
        <v>0</v>
      </c>
      <c r="BE24" s="282">
        <f t="shared" si="4"/>
        <v>0</v>
      </c>
      <c r="BF24" s="282">
        <f t="shared" si="4"/>
        <v>0</v>
      </c>
      <c r="BG24" s="282">
        <f t="shared" si="4"/>
        <v>0</v>
      </c>
      <c r="BH24" s="282">
        <f t="shared" si="4"/>
        <v>0</v>
      </c>
    </row>
    <row r="25" spans="2:61" x14ac:dyDescent="0.2">
      <c r="B25" s="390"/>
      <c r="C25" s="156" t="s">
        <v>204</v>
      </c>
      <c r="D25" s="157"/>
      <c r="E25" s="280"/>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308"/>
      <c r="AQ25" s="308"/>
      <c r="AR25" s="308"/>
      <c r="AS25" s="308"/>
      <c r="AT25" s="308"/>
      <c r="AU25" s="308"/>
      <c r="AV25" s="308"/>
      <c r="AW25" s="308"/>
      <c r="AX25" s="308"/>
      <c r="AY25" s="308"/>
      <c r="AZ25" s="308"/>
      <c r="BA25" s="308"/>
      <c r="BB25" s="308"/>
      <c r="BC25" s="308"/>
      <c r="BD25" s="308"/>
      <c r="BE25" s="308"/>
      <c r="BF25" s="308"/>
      <c r="BG25" s="308"/>
      <c r="BH25" s="308"/>
    </row>
    <row r="26" spans="2:61" x14ac:dyDescent="0.2">
      <c r="B26" s="390" t="s">
        <v>569</v>
      </c>
      <c r="C26" s="130"/>
      <c r="D26" s="154" t="s">
        <v>117</v>
      </c>
      <c r="E26" s="280">
        <f t="shared" si="1"/>
        <v>329991439.41000009</v>
      </c>
      <c r="F26" s="281">
        <v>0</v>
      </c>
      <c r="G26" s="281">
        <v>5434000</v>
      </c>
      <c r="H26" s="281">
        <v>17218840.5</v>
      </c>
      <c r="I26" s="281">
        <v>20020666.666666668</v>
      </c>
      <c r="J26" s="281">
        <v>20431741.543333337</v>
      </c>
      <c r="K26" s="281">
        <v>20947349.956666667</v>
      </c>
      <c r="L26" s="281">
        <v>18445359.273333333</v>
      </c>
      <c r="M26" s="281">
        <v>18639034.440000001</v>
      </c>
      <c r="N26" s="281">
        <v>19053444.43</v>
      </c>
      <c r="O26" s="281">
        <v>19550283.099999998</v>
      </c>
      <c r="P26" s="281">
        <v>19969226.690000001</v>
      </c>
      <c r="Q26" s="281">
        <v>20477021.579999998</v>
      </c>
      <c r="R26" s="281">
        <v>20979877.710000001</v>
      </c>
      <c r="S26" s="281">
        <v>21412532.149999999</v>
      </c>
      <c r="T26" s="281">
        <v>21895846.27</v>
      </c>
      <c r="U26" s="281">
        <v>22390036.829999998</v>
      </c>
      <c r="V26" s="281">
        <v>21682054.43</v>
      </c>
      <c r="W26" s="281">
        <v>5134618.96</v>
      </c>
      <c r="X26" s="281">
        <v>5232185.9899999993</v>
      </c>
      <c r="Y26" s="281">
        <v>5370747.6600000001</v>
      </c>
      <c r="Z26" s="281">
        <v>5706571.2300000014</v>
      </c>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438"/>
    </row>
    <row r="27" spans="2:61" x14ac:dyDescent="0.2">
      <c r="B27" s="390" t="s">
        <v>569</v>
      </c>
      <c r="C27" s="130"/>
      <c r="D27" s="154" t="s">
        <v>118</v>
      </c>
      <c r="E27" s="280">
        <f t="shared" si="1"/>
        <v>-75457024.959999993</v>
      </c>
      <c r="F27" s="281">
        <v>0</v>
      </c>
      <c r="G27" s="281">
        <v>-273000</v>
      </c>
      <c r="H27" s="281">
        <v>-2954496.8600000003</v>
      </c>
      <c r="I27" s="281">
        <v>-3672000</v>
      </c>
      <c r="J27" s="281">
        <v>-4251289.3</v>
      </c>
      <c r="K27" s="281">
        <v>-6602817.1466666656</v>
      </c>
      <c r="L27" s="281">
        <v>-8375055.6933333315</v>
      </c>
      <c r="M27" s="281">
        <v>-2835368.0199999996</v>
      </c>
      <c r="N27" s="281">
        <v>-2855915.56</v>
      </c>
      <c r="O27" s="281">
        <v>-2891752.39</v>
      </c>
      <c r="P27" s="281">
        <v>-3198230.9</v>
      </c>
      <c r="Q27" s="281">
        <v>-3154347.5199999996</v>
      </c>
      <c r="R27" s="281">
        <v>-2988488.3800000004</v>
      </c>
      <c r="S27" s="281">
        <v>-2940296.86</v>
      </c>
      <c r="T27" s="281">
        <v>-2789984.95</v>
      </c>
      <c r="U27" s="281">
        <v>-2841100.27</v>
      </c>
      <c r="V27" s="281">
        <v>-3883713.55</v>
      </c>
      <c r="W27" s="281">
        <v>-4876876.3899999997</v>
      </c>
      <c r="X27" s="281">
        <v>-4640509.3099999996</v>
      </c>
      <c r="Y27" s="281">
        <v>-4897807.1000000006</v>
      </c>
      <c r="Z27" s="281">
        <v>-4533974.76</v>
      </c>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438"/>
    </row>
    <row r="28" spans="2:61" x14ac:dyDescent="0.2">
      <c r="B28" s="390" t="s">
        <v>570</v>
      </c>
      <c r="C28" s="130"/>
      <c r="D28" s="154" t="s">
        <v>119</v>
      </c>
      <c r="E28" s="280">
        <f t="shared" si="1"/>
        <v>-28621252.942326456</v>
      </c>
      <c r="F28" s="281">
        <v>0</v>
      </c>
      <c r="G28" s="281">
        <v>-643905.54289969115</v>
      </c>
      <c r="H28" s="281">
        <v>-809493.85817410063</v>
      </c>
      <c r="I28" s="281">
        <v>-1509167.5636006095</v>
      </c>
      <c r="J28" s="281">
        <v>-1498496.7463898754</v>
      </c>
      <c r="K28" s="281">
        <v>-943372.91838277387</v>
      </c>
      <c r="L28" s="281">
        <v>0</v>
      </c>
      <c r="M28" s="281">
        <v>-1003909.6513972498</v>
      </c>
      <c r="N28" s="281">
        <v>-1531040.5935471742</v>
      </c>
      <c r="O28" s="281">
        <v>-1767471.3665553315</v>
      </c>
      <c r="P28" s="281">
        <v>-1896333.7739753574</v>
      </c>
      <c r="Q28" s="281">
        <v>-2169932.0020406577</v>
      </c>
      <c r="R28" s="281">
        <v>-2486838.1288740649</v>
      </c>
      <c r="S28" s="281">
        <v>-2768729.6572791571</v>
      </c>
      <c r="T28" s="281">
        <v>-3110676.7274162858</v>
      </c>
      <c r="U28" s="281">
        <v>-3421224.9905423527</v>
      </c>
      <c r="V28" s="281">
        <v>-3060659.4212517757</v>
      </c>
      <c r="W28" s="281">
        <v>0</v>
      </c>
      <c r="X28" s="281">
        <v>0</v>
      </c>
      <c r="Y28" s="281">
        <v>0</v>
      </c>
      <c r="Z28" s="281">
        <v>0</v>
      </c>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row>
    <row r="29" spans="2:61" x14ac:dyDescent="0.2">
      <c r="B29" s="390"/>
      <c r="C29" s="130"/>
      <c r="D29" s="154" t="s">
        <v>318</v>
      </c>
      <c r="E29" s="280">
        <f t="shared" si="1"/>
        <v>0</v>
      </c>
      <c r="F29" s="281"/>
      <c r="G29" s="281"/>
      <c r="H29" s="281"/>
      <c r="I29" s="281"/>
      <c r="J29" s="281"/>
      <c r="K29" s="281"/>
      <c r="L29" s="281"/>
      <c r="M29" s="281"/>
      <c r="N29" s="281"/>
      <c r="O29" s="281"/>
      <c r="P29" s="281"/>
      <c r="Q29" s="281"/>
      <c r="R29" s="281"/>
      <c r="S29" s="281"/>
      <c r="T29" s="281"/>
      <c r="U29" s="281"/>
      <c r="V29" s="281"/>
      <c r="W29" s="281"/>
      <c r="X29" s="281">
        <v>0</v>
      </c>
      <c r="Y29" s="281">
        <v>0</v>
      </c>
      <c r="Z29" s="281">
        <v>0</v>
      </c>
      <c r="AA29" s="281"/>
      <c r="AB29" s="281"/>
      <c r="AC29" s="281"/>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row>
    <row r="30" spans="2:61" x14ac:dyDescent="0.2">
      <c r="B30" s="390" t="s">
        <v>571</v>
      </c>
      <c r="C30" s="130"/>
      <c r="D30" s="154" t="s">
        <v>165</v>
      </c>
      <c r="E30" s="280">
        <f t="shared" si="1"/>
        <v>-124112980.8107328</v>
      </c>
      <c r="F30" s="281">
        <v>0</v>
      </c>
      <c r="G30" s="281">
        <v>0</v>
      </c>
      <c r="H30" s="281">
        <v>-10966982.179849176</v>
      </c>
      <c r="I30" s="281">
        <v>-10922399.255832106</v>
      </c>
      <c r="J30" s="281">
        <v>-10771041.76709231</v>
      </c>
      <c r="K30" s="281">
        <v>-9610945.6040579341</v>
      </c>
      <c r="L30" s="281">
        <v>-10163161.955591604</v>
      </c>
      <c r="M30" s="281">
        <v>-10181487.508145969</v>
      </c>
      <c r="N30" s="281">
        <v>-9022869.7051213291</v>
      </c>
      <c r="O30" s="281">
        <v>-8308621.8682344705</v>
      </c>
      <c r="P30" s="281">
        <v>-8056134.0150095802</v>
      </c>
      <c r="Q30" s="281">
        <v>-6948727.3137386907</v>
      </c>
      <c r="R30" s="281">
        <v>-6278273.1434423327</v>
      </c>
      <c r="S30" s="281">
        <v>-5425235.8069301713</v>
      </c>
      <c r="T30" s="281">
        <v>-4503190.7333663534</v>
      </c>
      <c r="U30" s="281">
        <v>-3468711.0423340909</v>
      </c>
      <c r="V30" s="281">
        <v>-2176779.4670782126</v>
      </c>
      <c r="W30" s="281">
        <v>-1556349.9227766283</v>
      </c>
      <c r="X30" s="281">
        <v>-1638049.8141946595</v>
      </c>
      <c r="Y30" s="281">
        <v>-1947126.0867373825</v>
      </c>
      <c r="Z30" s="281">
        <v>-2166893.6211997988</v>
      </c>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c r="BI30" s="438"/>
    </row>
    <row r="31" spans="2:61" x14ac:dyDescent="0.2">
      <c r="B31" s="324"/>
      <c r="C31" s="130"/>
      <c r="D31" s="153" t="s">
        <v>166</v>
      </c>
      <c r="E31" s="280">
        <f t="shared" si="1"/>
        <v>101800180.69694075</v>
      </c>
      <c r="F31" s="282">
        <f>SUM(F26:F30)</f>
        <v>0</v>
      </c>
      <c r="G31" s="282">
        <f t="shared" ref="G31:BH31" si="5">SUM(G26:G30)</f>
        <v>4517094.4571003085</v>
      </c>
      <c r="H31" s="282">
        <f t="shared" si="5"/>
        <v>2487867.6019767243</v>
      </c>
      <c r="I31" s="282">
        <f t="shared" si="5"/>
        <v>3917099.847233953</v>
      </c>
      <c r="J31" s="282">
        <f t="shared" si="5"/>
        <v>3910913.7298511509</v>
      </c>
      <c r="K31" s="282">
        <f t="shared" si="5"/>
        <v>3790214.2875592951</v>
      </c>
      <c r="L31" s="282">
        <f t="shared" si="5"/>
        <v>-92858.375591602176</v>
      </c>
      <c r="M31" s="282">
        <f t="shared" si="5"/>
        <v>4618269.2604567818</v>
      </c>
      <c r="N31" s="282">
        <f t="shared" si="5"/>
        <v>5643618.5713314954</v>
      </c>
      <c r="O31" s="282">
        <f t="shared" si="5"/>
        <v>6582437.4752101954</v>
      </c>
      <c r="P31" s="282">
        <f t="shared" si="5"/>
        <v>6818528.0010150634</v>
      </c>
      <c r="Q31" s="282">
        <f t="shared" si="5"/>
        <v>8204014.7442206498</v>
      </c>
      <c r="R31" s="282">
        <f t="shared" si="5"/>
        <v>9226278.0576836038</v>
      </c>
      <c r="S31" s="282">
        <f t="shared" si="5"/>
        <v>10278269.825790672</v>
      </c>
      <c r="T31" s="282">
        <f t="shared" si="5"/>
        <v>11491993.859217361</v>
      </c>
      <c r="U31" s="282">
        <f t="shared" si="5"/>
        <v>12659000.527123556</v>
      </c>
      <c r="V31" s="282">
        <f t="shared" si="5"/>
        <v>12560901.991670011</v>
      </c>
      <c r="W31" s="282">
        <f t="shared" si="5"/>
        <v>-1298607.352776628</v>
      </c>
      <c r="X31" s="282">
        <f t="shared" si="5"/>
        <v>-1046373.1341946598</v>
      </c>
      <c r="Y31" s="282">
        <f t="shared" si="5"/>
        <v>-1474185.5267373829</v>
      </c>
      <c r="Z31" s="282">
        <f t="shared" si="5"/>
        <v>-994297.15119979717</v>
      </c>
      <c r="AA31" s="282">
        <f t="shared" si="5"/>
        <v>0</v>
      </c>
      <c r="AB31" s="282">
        <f t="shared" si="5"/>
        <v>0</v>
      </c>
      <c r="AC31" s="282">
        <f t="shared" si="5"/>
        <v>0</v>
      </c>
      <c r="AD31" s="282">
        <f t="shared" si="5"/>
        <v>0</v>
      </c>
      <c r="AE31" s="282">
        <f t="shared" si="5"/>
        <v>0</v>
      </c>
      <c r="AF31" s="282">
        <f t="shared" si="5"/>
        <v>0</v>
      </c>
      <c r="AG31" s="282">
        <f t="shared" si="5"/>
        <v>0</v>
      </c>
      <c r="AH31" s="282">
        <f t="shared" si="5"/>
        <v>0</v>
      </c>
      <c r="AI31" s="282">
        <f t="shared" si="5"/>
        <v>0</v>
      </c>
      <c r="AJ31" s="282">
        <f t="shared" si="5"/>
        <v>0</v>
      </c>
      <c r="AK31" s="282">
        <f t="shared" si="5"/>
        <v>0</v>
      </c>
      <c r="AL31" s="282">
        <f t="shared" si="5"/>
        <v>0</v>
      </c>
      <c r="AM31" s="282">
        <f t="shared" si="5"/>
        <v>0</v>
      </c>
      <c r="AN31" s="282">
        <f t="shared" si="5"/>
        <v>0</v>
      </c>
      <c r="AO31" s="282">
        <f t="shared" si="5"/>
        <v>0</v>
      </c>
      <c r="AP31" s="282">
        <f t="shared" si="5"/>
        <v>0</v>
      </c>
      <c r="AQ31" s="282">
        <f t="shared" si="5"/>
        <v>0</v>
      </c>
      <c r="AR31" s="282">
        <f t="shared" si="5"/>
        <v>0</v>
      </c>
      <c r="AS31" s="282">
        <f t="shared" si="5"/>
        <v>0</v>
      </c>
      <c r="AT31" s="282">
        <f t="shared" si="5"/>
        <v>0</v>
      </c>
      <c r="AU31" s="282">
        <f t="shared" si="5"/>
        <v>0</v>
      </c>
      <c r="AV31" s="282">
        <f t="shared" si="5"/>
        <v>0</v>
      </c>
      <c r="AW31" s="282">
        <f t="shared" si="5"/>
        <v>0</v>
      </c>
      <c r="AX31" s="282">
        <f t="shared" si="5"/>
        <v>0</v>
      </c>
      <c r="AY31" s="282">
        <f t="shared" si="5"/>
        <v>0</v>
      </c>
      <c r="AZ31" s="282">
        <f t="shared" si="5"/>
        <v>0</v>
      </c>
      <c r="BA31" s="282">
        <f t="shared" si="5"/>
        <v>0</v>
      </c>
      <c r="BB31" s="282">
        <f t="shared" si="5"/>
        <v>0</v>
      </c>
      <c r="BC31" s="282">
        <f t="shared" si="5"/>
        <v>0</v>
      </c>
      <c r="BD31" s="282">
        <f t="shared" si="5"/>
        <v>0</v>
      </c>
      <c r="BE31" s="282">
        <f t="shared" si="5"/>
        <v>0</v>
      </c>
      <c r="BF31" s="282">
        <f t="shared" si="5"/>
        <v>0</v>
      </c>
      <c r="BG31" s="282">
        <f t="shared" si="5"/>
        <v>0</v>
      </c>
      <c r="BH31" s="282">
        <f t="shared" si="5"/>
        <v>0</v>
      </c>
      <c r="BI31" s="438"/>
    </row>
    <row r="32" spans="2:61" ht="15.75" x14ac:dyDescent="0.2">
      <c r="B32" s="324"/>
      <c r="C32" s="40"/>
      <c r="D32" s="57" t="s">
        <v>205</v>
      </c>
      <c r="E32" s="280">
        <f t="shared" si="1"/>
        <v>28093623.375193536</v>
      </c>
      <c r="F32" s="282">
        <f>F16+F23-F31</f>
        <v>0</v>
      </c>
      <c r="G32" s="282">
        <f t="shared" ref="G32:BH32" si="6">G16+G23-G31</f>
        <v>116068833.15627421</v>
      </c>
      <c r="H32" s="282">
        <f t="shared" si="6"/>
        <v>-2416923.1422987487</v>
      </c>
      <c r="I32" s="282">
        <f t="shared" si="6"/>
        <v>-3917099.847233953</v>
      </c>
      <c r="J32" s="282">
        <f t="shared" si="6"/>
        <v>-3910913.7298511509</v>
      </c>
      <c r="K32" s="282">
        <f t="shared" si="6"/>
        <v>-3759379.9169155741</v>
      </c>
      <c r="L32" s="282">
        <f t="shared" si="6"/>
        <v>143029.52539360721</v>
      </c>
      <c r="M32" s="282">
        <f t="shared" si="6"/>
        <v>-4465550.5386152528</v>
      </c>
      <c r="N32" s="282">
        <f t="shared" si="6"/>
        <v>-5314992.5264598886</v>
      </c>
      <c r="O32" s="282">
        <f t="shared" si="6"/>
        <v>-6009540.2508326508</v>
      </c>
      <c r="P32" s="282">
        <f t="shared" si="6"/>
        <v>-6091331.3026107773</v>
      </c>
      <c r="Q32" s="282">
        <f t="shared" si="6"/>
        <v>-7795310.0974375466</v>
      </c>
      <c r="R32" s="282">
        <f t="shared" si="6"/>
        <v>-9137075.2914683633</v>
      </c>
      <c r="S32" s="282">
        <f t="shared" si="6"/>
        <v>-9547768.239968529</v>
      </c>
      <c r="T32" s="282">
        <f t="shared" si="6"/>
        <v>-10876030.152887214</v>
      </c>
      <c r="U32" s="282">
        <f t="shared" si="6"/>
        <v>-12659000.527123556</v>
      </c>
      <c r="V32" s="282">
        <f t="shared" si="6"/>
        <v>-7073619.5944186058</v>
      </c>
      <c r="W32" s="282">
        <f t="shared" si="6"/>
        <v>1298607.352776628</v>
      </c>
      <c r="X32" s="282">
        <f t="shared" si="6"/>
        <v>1089205.8209337373</v>
      </c>
      <c r="Y32" s="282">
        <f t="shared" si="6"/>
        <v>1474185.5267373829</v>
      </c>
      <c r="Z32" s="282">
        <f t="shared" si="6"/>
        <v>994297.15119979717</v>
      </c>
      <c r="AA32" s="282">
        <f t="shared" si="6"/>
        <v>0</v>
      </c>
      <c r="AB32" s="282">
        <f t="shared" si="6"/>
        <v>0</v>
      </c>
      <c r="AC32" s="282">
        <f t="shared" si="6"/>
        <v>0</v>
      </c>
      <c r="AD32" s="282">
        <f t="shared" si="6"/>
        <v>0</v>
      </c>
      <c r="AE32" s="282">
        <f t="shared" si="6"/>
        <v>0</v>
      </c>
      <c r="AF32" s="282">
        <f t="shared" si="6"/>
        <v>0</v>
      </c>
      <c r="AG32" s="282">
        <f t="shared" si="6"/>
        <v>0</v>
      </c>
      <c r="AH32" s="282">
        <f t="shared" si="6"/>
        <v>0</v>
      </c>
      <c r="AI32" s="282">
        <f t="shared" si="6"/>
        <v>0</v>
      </c>
      <c r="AJ32" s="282">
        <f t="shared" si="6"/>
        <v>0</v>
      </c>
      <c r="AK32" s="282">
        <f t="shared" si="6"/>
        <v>0</v>
      </c>
      <c r="AL32" s="282">
        <f t="shared" si="6"/>
        <v>0</v>
      </c>
      <c r="AM32" s="282">
        <f t="shared" si="6"/>
        <v>0</v>
      </c>
      <c r="AN32" s="282">
        <f t="shared" si="6"/>
        <v>0</v>
      </c>
      <c r="AO32" s="282">
        <f t="shared" si="6"/>
        <v>0</v>
      </c>
      <c r="AP32" s="282">
        <f t="shared" si="6"/>
        <v>0</v>
      </c>
      <c r="AQ32" s="282">
        <f t="shared" si="6"/>
        <v>0</v>
      </c>
      <c r="AR32" s="282">
        <f t="shared" si="6"/>
        <v>0</v>
      </c>
      <c r="AS32" s="282">
        <f t="shared" si="6"/>
        <v>0</v>
      </c>
      <c r="AT32" s="282">
        <f t="shared" si="6"/>
        <v>0</v>
      </c>
      <c r="AU32" s="282">
        <f t="shared" si="6"/>
        <v>0</v>
      </c>
      <c r="AV32" s="282">
        <f t="shared" si="6"/>
        <v>0</v>
      </c>
      <c r="AW32" s="282">
        <f t="shared" si="6"/>
        <v>0</v>
      </c>
      <c r="AX32" s="282">
        <f t="shared" si="6"/>
        <v>0</v>
      </c>
      <c r="AY32" s="282">
        <f t="shared" si="6"/>
        <v>0</v>
      </c>
      <c r="AZ32" s="282">
        <f t="shared" si="6"/>
        <v>0</v>
      </c>
      <c r="BA32" s="282">
        <f t="shared" si="6"/>
        <v>0</v>
      </c>
      <c r="BB32" s="282">
        <f t="shared" si="6"/>
        <v>0</v>
      </c>
      <c r="BC32" s="282">
        <f t="shared" si="6"/>
        <v>0</v>
      </c>
      <c r="BD32" s="282">
        <f t="shared" si="6"/>
        <v>0</v>
      </c>
      <c r="BE32" s="282">
        <f t="shared" si="6"/>
        <v>0</v>
      </c>
      <c r="BF32" s="282">
        <f t="shared" si="6"/>
        <v>0</v>
      </c>
      <c r="BG32" s="282">
        <f t="shared" si="6"/>
        <v>0</v>
      </c>
      <c r="BH32" s="282">
        <f t="shared" si="6"/>
        <v>0</v>
      </c>
    </row>
    <row r="33" spans="2:60" ht="14.25" customHeight="1" x14ac:dyDescent="0.2">
      <c r="B33" s="325"/>
      <c r="C33" s="223" t="s">
        <v>505</v>
      </c>
      <c r="D33" s="341" t="s">
        <v>445</v>
      </c>
      <c r="E33" s="280"/>
      <c r="F33" s="282"/>
      <c r="G33" s="280">
        <f t="shared" ref="G33:AL33" si="7">F24+F33-F31</f>
        <v>0</v>
      </c>
      <c r="H33" s="280">
        <f t="shared" si="7"/>
        <v>116068833.15627421</v>
      </c>
      <c r="I33" s="280">
        <f t="shared" si="7"/>
        <v>113651910.01397547</v>
      </c>
      <c r="J33" s="280">
        <f t="shared" si="7"/>
        <v>109734810.16674152</v>
      </c>
      <c r="K33" s="280">
        <f t="shared" si="7"/>
        <v>105823896.43689036</v>
      </c>
      <c r="L33" s="280">
        <f t="shared" si="7"/>
        <v>102064516.51997478</v>
      </c>
      <c r="M33" s="280">
        <f t="shared" si="7"/>
        <v>102207546.04536839</v>
      </c>
      <c r="N33" s="280">
        <f t="shared" si="7"/>
        <v>97741995.506753132</v>
      </c>
      <c r="O33" s="280">
        <f t="shared" si="7"/>
        <v>92427002.980293244</v>
      </c>
      <c r="P33" s="280">
        <f t="shared" si="7"/>
        <v>86417462.729460597</v>
      </c>
      <c r="Q33" s="280">
        <f t="shared" si="7"/>
        <v>80326131.426849812</v>
      </c>
      <c r="R33" s="280">
        <f t="shared" si="7"/>
        <v>72530821.329412267</v>
      </c>
      <c r="S33" s="280">
        <f t="shared" si="7"/>
        <v>63393746.0379439</v>
      </c>
      <c r="T33" s="280">
        <f t="shared" si="7"/>
        <v>53845977.797975369</v>
      </c>
      <c r="U33" s="280">
        <f t="shared" si="7"/>
        <v>42969947.645088159</v>
      </c>
      <c r="V33" s="280">
        <f t="shared" si="7"/>
        <v>30310947.117964603</v>
      </c>
      <c r="W33" s="280">
        <f t="shared" si="7"/>
        <v>23237327.523545995</v>
      </c>
      <c r="X33" s="280">
        <f t="shared" si="7"/>
        <v>24535934.876322623</v>
      </c>
      <c r="Y33" s="280">
        <f t="shared" si="7"/>
        <v>25625140.69725636</v>
      </c>
      <c r="Z33" s="280">
        <f>Y24+Y33-Y31</f>
        <v>27099326.223993745</v>
      </c>
      <c r="AA33" s="280">
        <f t="shared" si="7"/>
        <v>28093623.375193544</v>
      </c>
      <c r="AB33" s="280">
        <f t="shared" si="7"/>
        <v>28093623.375193544</v>
      </c>
      <c r="AC33" s="280">
        <f t="shared" si="7"/>
        <v>28093623.375193544</v>
      </c>
      <c r="AD33" s="280">
        <f t="shared" si="7"/>
        <v>28093623.375193544</v>
      </c>
      <c r="AE33" s="280">
        <f t="shared" si="7"/>
        <v>28093623.375193544</v>
      </c>
      <c r="AF33" s="280">
        <f t="shared" si="7"/>
        <v>28093623.375193544</v>
      </c>
      <c r="AG33" s="280">
        <f t="shared" si="7"/>
        <v>28093623.375193544</v>
      </c>
      <c r="AH33" s="280">
        <f t="shared" si="7"/>
        <v>28093623.375193544</v>
      </c>
      <c r="AI33" s="280">
        <f t="shared" si="7"/>
        <v>28093623.375193544</v>
      </c>
      <c r="AJ33" s="280">
        <f t="shared" si="7"/>
        <v>28093623.375193544</v>
      </c>
      <c r="AK33" s="280">
        <f t="shared" si="7"/>
        <v>28093623.375193544</v>
      </c>
      <c r="AL33" s="280">
        <f t="shared" si="7"/>
        <v>28093623.375193544</v>
      </c>
      <c r="AM33" s="280">
        <f t="shared" ref="AM33:BH33" si="8">AL24+AL33-AL31</f>
        <v>28093623.375193544</v>
      </c>
      <c r="AN33" s="280">
        <f t="shared" si="8"/>
        <v>28093623.375193544</v>
      </c>
      <c r="AO33" s="280">
        <f t="shared" si="8"/>
        <v>28093623.375193544</v>
      </c>
      <c r="AP33" s="280">
        <f t="shared" si="8"/>
        <v>28093623.375193544</v>
      </c>
      <c r="AQ33" s="280">
        <f t="shared" si="8"/>
        <v>28093623.375193544</v>
      </c>
      <c r="AR33" s="280">
        <f t="shared" si="8"/>
        <v>28093623.375193544</v>
      </c>
      <c r="AS33" s="280">
        <f t="shared" si="8"/>
        <v>28093623.375193544</v>
      </c>
      <c r="AT33" s="280">
        <f t="shared" si="8"/>
        <v>28093623.375193544</v>
      </c>
      <c r="AU33" s="280">
        <f t="shared" si="8"/>
        <v>28093623.375193544</v>
      </c>
      <c r="AV33" s="280">
        <f t="shared" si="8"/>
        <v>28093623.375193544</v>
      </c>
      <c r="AW33" s="280">
        <f t="shared" si="8"/>
        <v>28093623.375193544</v>
      </c>
      <c r="AX33" s="280">
        <f t="shared" si="8"/>
        <v>28093623.375193544</v>
      </c>
      <c r="AY33" s="280">
        <f t="shared" si="8"/>
        <v>28093623.375193544</v>
      </c>
      <c r="AZ33" s="280">
        <f t="shared" si="8"/>
        <v>28093623.375193544</v>
      </c>
      <c r="BA33" s="280">
        <f t="shared" si="8"/>
        <v>28093623.375193544</v>
      </c>
      <c r="BB33" s="280">
        <f t="shared" si="8"/>
        <v>28093623.375193544</v>
      </c>
      <c r="BC33" s="280">
        <f t="shared" si="8"/>
        <v>28093623.375193544</v>
      </c>
      <c r="BD33" s="280">
        <f t="shared" si="8"/>
        <v>28093623.375193544</v>
      </c>
      <c r="BE33" s="280">
        <f t="shared" si="8"/>
        <v>28093623.375193544</v>
      </c>
      <c r="BF33" s="280">
        <f t="shared" si="8"/>
        <v>28093623.375193544</v>
      </c>
      <c r="BG33" s="280">
        <f t="shared" si="8"/>
        <v>28093623.375193544</v>
      </c>
      <c r="BH33" s="280">
        <f t="shared" si="8"/>
        <v>28093623.375193544</v>
      </c>
    </row>
    <row r="34" spans="2:60" ht="14.25" customHeight="1" x14ac:dyDescent="0.2">
      <c r="B34" s="325"/>
      <c r="C34" s="223" t="s">
        <v>505</v>
      </c>
      <c r="D34" s="341" t="s">
        <v>446</v>
      </c>
      <c r="E34" s="280"/>
      <c r="F34" s="407" t="s">
        <v>566</v>
      </c>
      <c r="G34" s="407" t="s">
        <v>566</v>
      </c>
      <c r="H34" s="407">
        <v>9.4486882323382315E-2</v>
      </c>
      <c r="I34" s="407">
        <v>9.6103965648170878E-2</v>
      </c>
      <c r="J34" s="407">
        <v>9.8155195700669301E-2</v>
      </c>
      <c r="K34" s="407">
        <v>9.0820182658739687E-2</v>
      </c>
      <c r="L34" s="407">
        <v>9.9575859486902063E-2</v>
      </c>
      <c r="M34" s="407">
        <v>9.9615810202766816E-2</v>
      </c>
      <c r="N34" s="407">
        <v>9.2313131713153182E-2</v>
      </c>
      <c r="O34" s="407">
        <v>8.989387949759646E-2</v>
      </c>
      <c r="P34" s="407">
        <v>9.3223449989849813E-2</v>
      </c>
      <c r="Q34" s="407">
        <v>8.6506435580887539E-2</v>
      </c>
      <c r="R34" s="407">
        <v>8.6560072371556107E-2</v>
      </c>
      <c r="S34" s="407">
        <v>8.5579984556882496E-2</v>
      </c>
      <c r="T34" s="407">
        <v>8.3630958476821893E-2</v>
      </c>
      <c r="U34" s="407">
        <v>8.0724116095835949E-2</v>
      </c>
      <c r="V34" s="407">
        <v>7.1814960403796951E-2</v>
      </c>
      <c r="W34" s="407">
        <v>6.69762872343906E-2</v>
      </c>
      <c r="X34" s="407">
        <v>6.6761255377124004E-2</v>
      </c>
      <c r="Y34" s="407">
        <v>7.5984991057858137E-2</v>
      </c>
      <c r="Z34" s="407">
        <v>7.9961162255068524E-2</v>
      </c>
      <c r="AA34" s="407"/>
      <c r="AB34" s="407"/>
      <c r="AC34" s="407"/>
      <c r="AD34" s="407"/>
      <c r="AE34" s="407"/>
      <c r="AF34" s="407"/>
      <c r="AG34" s="407"/>
      <c r="AH34" s="407"/>
      <c r="AI34" s="407"/>
      <c r="AJ34" s="407"/>
      <c r="AK34" s="407"/>
      <c r="AL34" s="407"/>
      <c r="AM34" s="407"/>
      <c r="AN34" s="407"/>
      <c r="AO34" s="407"/>
      <c r="AP34" s="407"/>
      <c r="AQ34" s="407"/>
      <c r="AR34" s="407"/>
      <c r="AS34" s="407"/>
      <c r="AT34" s="407"/>
      <c r="AU34" s="407"/>
      <c r="AV34" s="407"/>
      <c r="AW34" s="407"/>
      <c r="AX34" s="407"/>
      <c r="AY34" s="407"/>
      <c r="AZ34" s="407"/>
      <c r="BA34" s="407"/>
      <c r="BB34" s="407"/>
      <c r="BC34" s="407"/>
      <c r="BD34" s="407"/>
      <c r="BE34" s="281"/>
      <c r="BF34" s="281"/>
      <c r="BG34" s="281"/>
      <c r="BH34" s="281"/>
    </row>
    <row r="35" spans="2:60" ht="29.25" customHeight="1" x14ac:dyDescent="0.2">
      <c r="H35" s="443"/>
      <c r="I35" s="443"/>
      <c r="J35" s="443"/>
      <c r="K35" s="443"/>
      <c r="L35" s="443"/>
      <c r="M35" s="443"/>
      <c r="N35" s="443"/>
      <c r="O35" s="443"/>
      <c r="P35" s="443"/>
      <c r="Q35" s="443"/>
      <c r="R35" s="443"/>
      <c r="S35" s="443"/>
      <c r="T35" s="443"/>
      <c r="U35" s="443"/>
      <c r="V35" s="443"/>
      <c r="W35" s="443"/>
      <c r="X35" s="443"/>
      <c r="Y35" s="443"/>
      <c r="Z35" s="443"/>
    </row>
    <row r="36" spans="2:60" s="441" customFormat="1" ht="15.75" x14ac:dyDescent="0.25">
      <c r="B36" s="439" t="s">
        <v>222</v>
      </c>
      <c r="C36" s="440"/>
    </row>
    <row r="37" spans="2:60" x14ac:dyDescent="0.2">
      <c r="B37" s="367"/>
      <c r="C37" s="368"/>
      <c r="H37" s="442"/>
      <c r="I37" s="442"/>
      <c r="J37" s="442"/>
      <c r="K37" s="442"/>
      <c r="L37" s="442"/>
      <c r="M37" s="442"/>
      <c r="N37" s="442"/>
      <c r="O37" s="442"/>
      <c r="P37" s="442"/>
      <c r="Q37" s="442"/>
      <c r="R37" s="442"/>
      <c r="S37" s="442"/>
      <c r="T37" s="442"/>
      <c r="U37" s="442"/>
      <c r="V37" s="442"/>
      <c r="W37" s="442"/>
      <c r="X37" s="442"/>
      <c r="Y37" s="442"/>
    </row>
    <row r="38" spans="2:60" x14ac:dyDescent="0.2">
      <c r="B38" s="96" t="s">
        <v>137</v>
      </c>
      <c r="C38" s="131">
        <v>37622</v>
      </c>
    </row>
    <row r="39" spans="2:60" x14ac:dyDescent="0.2">
      <c r="B39" s="96" t="s">
        <v>167</v>
      </c>
      <c r="C39" s="426">
        <f>E11</f>
        <v>0</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9999"/>
  </sheetPr>
  <dimension ref="B1:E34"/>
  <sheetViews>
    <sheetView workbookViewId="0"/>
  </sheetViews>
  <sheetFormatPr defaultColWidth="9.140625" defaultRowHeight="12.75" x14ac:dyDescent="0.2"/>
  <cols>
    <col min="1" max="1" width="12.140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140625" style="34" customWidth="1"/>
    <col min="8" max="16384" width="9.140625" style="34"/>
  </cols>
  <sheetData>
    <row r="1" spans="2:5" ht="20.25" x14ac:dyDescent="0.3">
      <c r="B1" s="493" t="s">
        <v>200</v>
      </c>
      <c r="C1" s="493"/>
      <c r="D1" s="21"/>
      <c r="E1" s="21"/>
    </row>
    <row r="2" spans="2:5" ht="20.25" x14ac:dyDescent="0.3">
      <c r="B2" s="52" t="str">
        <f>Tradingname</f>
        <v>EII GAS TRANSMISSION SERVICES WA (OPERATIONS) PTY LIMITED</v>
      </c>
      <c r="C2" s="53"/>
      <c r="D2" s="35"/>
      <c r="E2" s="35"/>
    </row>
    <row r="3" spans="2:5" ht="15.75" customHeight="1" x14ac:dyDescent="0.45">
      <c r="B3" s="54" t="s">
        <v>240</v>
      </c>
      <c r="C3" s="55" t="str">
        <f>TEXT(Yearstart,"dd/mm/yyyy")&amp;" to "&amp;TEXT(Yearending,"dd/mm/yyyy")</f>
        <v>01/01/2023 to 31/12/2023</v>
      </c>
      <c r="E3" s="47"/>
    </row>
    <row r="4" spans="2:5" ht="20.25" x14ac:dyDescent="0.3">
      <c r="B4" s="20"/>
    </row>
    <row r="5" spans="2:5" ht="15.75" x14ac:dyDescent="0.25">
      <c r="B5" s="38" t="s">
        <v>226</v>
      </c>
      <c r="C5" s="36"/>
      <c r="D5" s="36"/>
      <c r="E5" s="36"/>
    </row>
    <row r="6" spans="2:5" ht="15.75" x14ac:dyDescent="0.25">
      <c r="B6" s="38"/>
      <c r="C6" s="36"/>
      <c r="D6" s="36"/>
      <c r="E6" s="36"/>
    </row>
    <row r="7" spans="2:5" ht="25.5" x14ac:dyDescent="0.2">
      <c r="B7" s="111" t="s">
        <v>223</v>
      </c>
      <c r="C7" s="111" t="s">
        <v>173</v>
      </c>
      <c r="D7" s="111" t="s">
        <v>174</v>
      </c>
      <c r="E7" s="111" t="s">
        <v>210</v>
      </c>
    </row>
    <row r="8" spans="2:5" x14ac:dyDescent="0.2">
      <c r="B8" s="386"/>
      <c r="C8" s="389"/>
      <c r="D8" s="389"/>
      <c r="E8" s="312"/>
    </row>
    <row r="9" spans="2:5" x14ac:dyDescent="0.2">
      <c r="B9" s="386"/>
      <c r="C9" s="389"/>
      <c r="D9" s="389"/>
      <c r="E9" s="312"/>
    </row>
    <row r="10" spans="2:5" x14ac:dyDescent="0.2">
      <c r="B10" s="386"/>
      <c r="C10" s="389"/>
      <c r="D10" s="389"/>
      <c r="E10" s="312"/>
    </row>
    <row r="11" spans="2:5" x14ac:dyDescent="0.2">
      <c r="B11" s="386"/>
      <c r="C11" s="389"/>
      <c r="D11" s="389"/>
      <c r="E11" s="312"/>
    </row>
    <row r="12" spans="2:5" x14ac:dyDescent="0.2">
      <c r="B12" s="386"/>
      <c r="C12" s="389"/>
      <c r="D12" s="389"/>
      <c r="E12" s="312"/>
    </row>
    <row r="13" spans="2:5" x14ac:dyDescent="0.2">
      <c r="B13" s="386"/>
      <c r="C13" s="389"/>
      <c r="D13" s="389"/>
      <c r="E13" s="312"/>
    </row>
    <row r="14" spans="2:5" x14ac:dyDescent="0.2">
      <c r="B14" s="386"/>
      <c r="C14" s="389"/>
      <c r="D14" s="389"/>
      <c r="E14" s="312"/>
    </row>
    <row r="15" spans="2:5" x14ac:dyDescent="0.2">
      <c r="B15" s="386"/>
      <c r="C15" s="389"/>
      <c r="D15" s="389"/>
      <c r="E15" s="312"/>
    </row>
    <row r="16" spans="2:5" x14ac:dyDescent="0.2">
      <c r="B16" s="146"/>
      <c r="C16" s="146"/>
      <c r="D16" s="276"/>
      <c r="E16" s="312"/>
    </row>
    <row r="17" spans="2:5" x14ac:dyDescent="0.2">
      <c r="B17" s="146"/>
      <c r="C17" s="146"/>
      <c r="D17" s="276"/>
      <c r="E17" s="312"/>
    </row>
    <row r="18" spans="2:5" x14ac:dyDescent="0.2">
      <c r="B18" s="146"/>
      <c r="C18" s="146"/>
      <c r="D18" s="276"/>
      <c r="E18" s="312"/>
    </row>
    <row r="19" spans="2:5" x14ac:dyDescent="0.2">
      <c r="B19" s="146"/>
      <c r="C19" s="146"/>
      <c r="D19" s="276"/>
      <c r="E19" s="312"/>
    </row>
    <row r="20" spans="2:5" x14ac:dyDescent="0.2">
      <c r="B20" s="146"/>
      <c r="C20" s="146"/>
      <c r="D20" s="276"/>
      <c r="E20" s="312"/>
    </row>
    <row r="21" spans="2:5" x14ac:dyDescent="0.2">
      <c r="B21" s="146"/>
      <c r="C21" s="146"/>
      <c r="D21" s="276"/>
      <c r="E21" s="312"/>
    </row>
    <row r="22" spans="2:5" x14ac:dyDescent="0.2">
      <c r="B22" s="146"/>
      <c r="C22" s="146"/>
      <c r="D22" s="276"/>
      <c r="E22" s="312"/>
    </row>
    <row r="23" spans="2:5" x14ac:dyDescent="0.2">
      <c r="B23" s="146"/>
      <c r="C23" s="146"/>
      <c r="D23" s="276"/>
      <c r="E23" s="312"/>
    </row>
    <row r="24" spans="2:5" x14ac:dyDescent="0.2">
      <c r="B24" s="146"/>
      <c r="C24" s="146"/>
      <c r="D24" s="276"/>
      <c r="E24" s="312"/>
    </row>
    <row r="25" spans="2:5" x14ac:dyDescent="0.2">
      <c r="B25" s="146"/>
      <c r="C25" s="146"/>
      <c r="D25" s="276"/>
      <c r="E25" s="312"/>
    </row>
    <row r="26" spans="2:5" x14ac:dyDescent="0.2">
      <c r="B26" s="146"/>
      <c r="C26" s="146"/>
      <c r="D26" s="276"/>
      <c r="E26" s="312"/>
    </row>
    <row r="27" spans="2:5" x14ac:dyDescent="0.2">
      <c r="B27" s="146"/>
      <c r="C27" s="146"/>
      <c r="D27" s="276"/>
      <c r="E27" s="312"/>
    </row>
    <row r="28" spans="2:5" x14ac:dyDescent="0.2">
      <c r="B28" s="146"/>
      <c r="C28" s="146"/>
      <c r="D28" s="276"/>
      <c r="E28" s="312"/>
    </row>
    <row r="29" spans="2:5" x14ac:dyDescent="0.2">
      <c r="B29" s="146"/>
      <c r="C29" s="146"/>
      <c r="D29" s="276"/>
      <c r="E29" s="312"/>
    </row>
    <row r="30" spans="2:5" x14ac:dyDescent="0.2">
      <c r="B30" s="146"/>
      <c r="C30" s="146"/>
      <c r="D30" s="276"/>
      <c r="E30" s="312"/>
    </row>
    <row r="31" spans="2:5" x14ac:dyDescent="0.2">
      <c r="B31" s="146"/>
      <c r="C31" s="146"/>
      <c r="D31" s="276"/>
      <c r="E31" s="312"/>
    </row>
    <row r="32" spans="2:5" x14ac:dyDescent="0.2">
      <c r="B32" s="146"/>
      <c r="C32" s="146"/>
      <c r="D32" s="276"/>
      <c r="E32" s="312"/>
    </row>
    <row r="33" spans="2:5" x14ac:dyDescent="0.2">
      <c r="B33" s="146"/>
      <c r="C33" s="146"/>
      <c r="D33" s="276"/>
      <c r="E33" s="312"/>
    </row>
    <row r="34" spans="2:5" x14ac:dyDescent="0.2">
      <c r="B34" s="146"/>
      <c r="C34" s="146"/>
      <c r="D34" s="276"/>
      <c r="E34" s="312"/>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E9D9"/>
  </sheetPr>
  <dimension ref="A1"/>
  <sheetViews>
    <sheetView workbookViewId="0"/>
  </sheetViews>
  <sheetFormatPr defaultColWidth="9" defaultRowHeight="12.75" x14ac:dyDescent="0.2"/>
  <cols>
    <col min="1" max="16384" width="9" style="362"/>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9999"/>
    <pageSetUpPr fitToPage="1"/>
  </sheetPr>
  <dimension ref="B1:BJ111"/>
  <sheetViews>
    <sheetView workbookViewId="0"/>
  </sheetViews>
  <sheetFormatPr defaultColWidth="9.140625" defaultRowHeight="12.75" x14ac:dyDescent="0.2"/>
  <cols>
    <col min="1" max="1" width="11.85546875" style="22" customWidth="1"/>
    <col min="2" max="2" width="24.85546875" style="22" customWidth="1"/>
    <col min="3" max="3" width="35.85546875" style="22" customWidth="1"/>
    <col min="4" max="4" width="18.140625" style="22" customWidth="1"/>
    <col min="5" max="5" width="24.85546875" style="22" customWidth="1"/>
    <col min="6" max="11" width="9.140625" style="22"/>
    <col min="12" max="12" width="13.140625" style="22" customWidth="1"/>
    <col min="13" max="18" width="9.140625" style="22"/>
    <col min="19" max="19" width="14" style="22" customWidth="1"/>
    <col min="20" max="37" width="9.140625" style="22"/>
    <col min="38" max="38" width="14" style="22" customWidth="1"/>
    <col min="39" max="16384" width="9.140625" style="22"/>
  </cols>
  <sheetData>
    <row r="1" spans="2:62" ht="20.25" x14ac:dyDescent="0.3">
      <c r="B1" s="495" t="s">
        <v>201</v>
      </c>
      <c r="C1" s="495"/>
      <c r="D1" s="508"/>
      <c r="E1" s="205"/>
    </row>
    <row r="2" spans="2:62" ht="15" x14ac:dyDescent="0.25">
      <c r="B2" s="353" t="str">
        <f>Tradingname</f>
        <v>EII GAS TRANSMISSION SERVICES WA (OPERATIONS) PTY LIMITED</v>
      </c>
      <c r="C2" s="354"/>
    </row>
    <row r="3" spans="2:62" ht="15" x14ac:dyDescent="0.25">
      <c r="B3" s="355" t="s">
        <v>240</v>
      </c>
      <c r="C3" s="356" t="str">
        <f>TEXT(Yearstart,"dd/mm/yyyy")&amp;" to "&amp;TEXT(Yearending,"dd/mm/yyyy")</f>
        <v>01/01/2023 to 31/12/2023</v>
      </c>
    </row>
    <row r="4" spans="2:62" x14ac:dyDescent="0.2">
      <c r="B4" s="29"/>
      <c r="C4" s="29"/>
    </row>
    <row r="5" spans="2:62" ht="15.75" x14ac:dyDescent="0.2">
      <c r="B5" s="485" t="s">
        <v>203</v>
      </c>
      <c r="C5" s="485"/>
      <c r="D5" s="485"/>
      <c r="E5" s="204"/>
    </row>
    <row r="7" spans="2:62" s="30" customFormat="1" ht="13.35" customHeight="1" x14ac:dyDescent="0.2">
      <c r="B7" s="515" t="s">
        <v>507</v>
      </c>
      <c r="C7" s="515" t="s">
        <v>33</v>
      </c>
      <c r="D7" s="224"/>
      <c r="E7" s="518" t="s">
        <v>506</v>
      </c>
      <c r="F7" s="521" t="s">
        <v>101</v>
      </c>
      <c r="G7" s="522"/>
      <c r="H7" s="522"/>
      <c r="I7" s="522"/>
      <c r="J7" s="522"/>
      <c r="K7" s="523"/>
      <c r="L7" s="527" t="s">
        <v>102</v>
      </c>
      <c r="M7" s="528"/>
      <c r="N7" s="528"/>
      <c r="O7" s="528"/>
      <c r="P7" s="528"/>
      <c r="Q7" s="528"/>
      <c r="R7" s="529"/>
      <c r="S7" s="509" t="s">
        <v>103</v>
      </c>
      <c r="T7" s="510"/>
      <c r="U7" s="510"/>
      <c r="V7" s="510"/>
      <c r="W7" s="510"/>
      <c r="X7" s="510"/>
      <c r="Y7" s="510"/>
      <c r="Z7" s="510"/>
      <c r="AA7" s="510"/>
      <c r="AB7" s="510"/>
      <c r="AC7" s="510"/>
      <c r="AD7" s="510"/>
      <c r="AE7" s="510"/>
      <c r="AF7" s="510"/>
      <c r="AG7" s="510"/>
      <c r="AH7" s="510"/>
      <c r="AI7" s="510"/>
      <c r="AJ7" s="510"/>
      <c r="AK7" s="511"/>
      <c r="AL7" s="512" t="s">
        <v>104</v>
      </c>
      <c r="AM7" s="513"/>
      <c r="AN7" s="513"/>
      <c r="AO7" s="513"/>
      <c r="AP7" s="513"/>
      <c r="AQ7" s="513"/>
      <c r="AR7" s="513"/>
      <c r="AS7" s="513"/>
      <c r="AT7" s="513"/>
      <c r="AU7" s="513"/>
      <c r="AV7" s="513"/>
      <c r="AW7" s="513"/>
      <c r="AX7" s="513"/>
      <c r="AY7" s="513"/>
      <c r="AZ7" s="513"/>
      <c r="BA7" s="513"/>
      <c r="BB7" s="513"/>
      <c r="BC7" s="513"/>
      <c r="BD7" s="513"/>
      <c r="BE7" s="513"/>
      <c r="BF7" s="513"/>
      <c r="BG7" s="513"/>
      <c r="BH7" s="513"/>
      <c r="BI7" s="513"/>
      <c r="BJ7" s="514"/>
    </row>
    <row r="8" spans="2:62" s="29" customFormat="1" ht="15" x14ac:dyDescent="0.2">
      <c r="B8" s="516"/>
      <c r="C8" s="516"/>
      <c r="D8" s="225"/>
      <c r="E8" s="519"/>
      <c r="F8" s="524"/>
      <c r="G8" s="525"/>
      <c r="H8" s="525"/>
      <c r="I8" s="525"/>
      <c r="J8" s="525"/>
      <c r="K8" s="526"/>
      <c r="L8" s="530"/>
      <c r="M8" s="531"/>
      <c r="N8" s="531"/>
      <c r="O8" s="531"/>
      <c r="P8" s="531"/>
      <c r="Q8" s="531"/>
      <c r="R8" s="531"/>
      <c r="S8" s="228"/>
      <c r="T8" s="510" t="s">
        <v>105</v>
      </c>
      <c r="U8" s="510"/>
      <c r="V8" s="510"/>
      <c r="W8" s="510"/>
      <c r="X8" s="510"/>
      <c r="Y8" s="511"/>
      <c r="Z8" s="536" t="s">
        <v>106</v>
      </c>
      <c r="AA8" s="536"/>
      <c r="AB8" s="536"/>
      <c r="AC8" s="536"/>
      <c r="AD8" s="536"/>
      <c r="AE8" s="537"/>
      <c r="AF8" s="535" t="s">
        <v>107</v>
      </c>
      <c r="AG8" s="536"/>
      <c r="AH8" s="536"/>
      <c r="AI8" s="536"/>
      <c r="AJ8" s="536"/>
      <c r="AK8" s="537"/>
      <c r="AL8" s="229"/>
      <c r="AM8" s="503" t="s">
        <v>108</v>
      </c>
      <c r="AN8" s="504"/>
      <c r="AO8" s="504"/>
      <c r="AP8" s="504"/>
      <c r="AQ8" s="504"/>
      <c r="AR8" s="505"/>
      <c r="AS8" s="503" t="s">
        <v>109</v>
      </c>
      <c r="AT8" s="504"/>
      <c r="AU8" s="504"/>
      <c r="AV8" s="504"/>
      <c r="AW8" s="504"/>
      <c r="AX8" s="505"/>
      <c r="AY8" s="503" t="s">
        <v>110</v>
      </c>
      <c r="AZ8" s="504"/>
      <c r="BA8" s="504"/>
      <c r="BB8" s="504"/>
      <c r="BC8" s="504"/>
      <c r="BD8" s="505"/>
      <c r="BE8" s="503" t="s">
        <v>111</v>
      </c>
      <c r="BF8" s="504"/>
      <c r="BG8" s="504"/>
      <c r="BH8" s="504"/>
      <c r="BI8" s="504"/>
      <c r="BJ8" s="505"/>
    </row>
    <row r="9" spans="2:62" s="29" customFormat="1" ht="36" x14ac:dyDescent="0.2">
      <c r="B9" s="516"/>
      <c r="C9" s="516"/>
      <c r="D9" s="225" t="s">
        <v>22</v>
      </c>
      <c r="E9" s="519"/>
      <c r="F9" s="507" t="s">
        <v>112</v>
      </c>
      <c r="G9" s="507"/>
      <c r="H9" s="507"/>
      <c r="I9" s="506" t="s">
        <v>113</v>
      </c>
      <c r="J9" s="506"/>
      <c r="K9" s="506"/>
      <c r="L9" s="227" t="s">
        <v>114</v>
      </c>
      <c r="M9" s="507" t="s">
        <v>92</v>
      </c>
      <c r="N9" s="507"/>
      <c r="O9" s="507"/>
      <c r="P9" s="506" t="s">
        <v>93</v>
      </c>
      <c r="Q9" s="506"/>
      <c r="R9" s="506"/>
      <c r="S9" s="227" t="s">
        <v>115</v>
      </c>
      <c r="T9" s="507" t="s">
        <v>92</v>
      </c>
      <c r="U9" s="507"/>
      <c r="V9" s="507"/>
      <c r="W9" s="506" t="s">
        <v>93</v>
      </c>
      <c r="X9" s="506"/>
      <c r="Y9" s="506"/>
      <c r="Z9" s="507" t="s">
        <v>92</v>
      </c>
      <c r="AA9" s="507"/>
      <c r="AB9" s="507"/>
      <c r="AC9" s="506" t="s">
        <v>93</v>
      </c>
      <c r="AD9" s="506"/>
      <c r="AE9" s="506"/>
      <c r="AF9" s="507" t="s">
        <v>92</v>
      </c>
      <c r="AG9" s="507"/>
      <c r="AH9" s="507"/>
      <c r="AI9" s="506" t="s">
        <v>93</v>
      </c>
      <c r="AJ9" s="506"/>
      <c r="AK9" s="506"/>
      <c r="AL9" s="227" t="s">
        <v>116</v>
      </c>
      <c r="AM9" s="507" t="s">
        <v>92</v>
      </c>
      <c r="AN9" s="507"/>
      <c r="AO9" s="507"/>
      <c r="AP9" s="506" t="s">
        <v>93</v>
      </c>
      <c r="AQ9" s="506"/>
      <c r="AR9" s="506"/>
      <c r="AS9" s="507" t="s">
        <v>92</v>
      </c>
      <c r="AT9" s="507"/>
      <c r="AU9" s="507"/>
      <c r="AV9" s="506" t="s">
        <v>93</v>
      </c>
      <c r="AW9" s="506"/>
      <c r="AX9" s="506"/>
      <c r="AY9" s="507" t="s">
        <v>92</v>
      </c>
      <c r="AZ9" s="507"/>
      <c r="BA9" s="507"/>
      <c r="BB9" s="506" t="s">
        <v>93</v>
      </c>
      <c r="BC9" s="506"/>
      <c r="BD9" s="506"/>
      <c r="BE9" s="507" t="s">
        <v>92</v>
      </c>
      <c r="BF9" s="507"/>
      <c r="BG9" s="507"/>
      <c r="BH9" s="506" t="s">
        <v>93</v>
      </c>
      <c r="BI9" s="506"/>
      <c r="BJ9" s="506"/>
    </row>
    <row r="10" spans="2:62" s="29" customFormat="1" ht="32.25" customHeight="1" x14ac:dyDescent="0.2">
      <c r="B10" s="517"/>
      <c r="C10" s="517"/>
      <c r="D10" s="226" t="s">
        <v>176</v>
      </c>
      <c r="E10" s="520"/>
      <c r="F10" s="323" t="s">
        <v>508</v>
      </c>
      <c r="G10" s="323" t="s">
        <v>509</v>
      </c>
      <c r="H10" s="323" t="s">
        <v>451</v>
      </c>
      <c r="I10" s="323" t="s">
        <v>508</v>
      </c>
      <c r="J10" s="323" t="s">
        <v>452</v>
      </c>
      <c r="K10" s="323" t="s">
        <v>451</v>
      </c>
      <c r="L10" s="342" t="s">
        <v>510</v>
      </c>
      <c r="M10" s="343" t="s">
        <v>449</v>
      </c>
      <c r="N10" s="343" t="s">
        <v>509</v>
      </c>
      <c r="O10" s="343" t="s">
        <v>451</v>
      </c>
      <c r="P10" s="343" t="s">
        <v>449</v>
      </c>
      <c r="Q10" s="343" t="s">
        <v>452</v>
      </c>
      <c r="R10" s="343" t="s">
        <v>451</v>
      </c>
      <c r="S10" s="344" t="s">
        <v>176</v>
      </c>
      <c r="T10" s="344" t="s">
        <v>449</v>
      </c>
      <c r="U10" s="344" t="s">
        <v>509</v>
      </c>
      <c r="V10" s="344" t="s">
        <v>451</v>
      </c>
      <c r="W10" s="344" t="s">
        <v>449</v>
      </c>
      <c r="X10" s="344" t="s">
        <v>177</v>
      </c>
      <c r="Y10" s="344" t="s">
        <v>451</v>
      </c>
      <c r="Z10" s="344" t="s">
        <v>508</v>
      </c>
      <c r="AA10" s="344" t="s">
        <v>509</v>
      </c>
      <c r="AB10" s="344" t="s">
        <v>451</v>
      </c>
      <c r="AC10" s="344" t="s">
        <v>508</v>
      </c>
      <c r="AD10" s="344" t="s">
        <v>177</v>
      </c>
      <c r="AE10" s="344" t="s">
        <v>451</v>
      </c>
      <c r="AF10" s="344" t="s">
        <v>449</v>
      </c>
      <c r="AG10" s="344" t="s">
        <v>509</v>
      </c>
      <c r="AH10" s="344" t="s">
        <v>451</v>
      </c>
      <c r="AI10" s="344" t="s">
        <v>449</v>
      </c>
      <c r="AJ10" s="344" t="s">
        <v>177</v>
      </c>
      <c r="AK10" s="344" t="s">
        <v>451</v>
      </c>
      <c r="AL10" s="345" t="s">
        <v>176</v>
      </c>
      <c r="AM10" s="345" t="s">
        <v>508</v>
      </c>
      <c r="AN10" s="345" t="s">
        <v>509</v>
      </c>
      <c r="AO10" s="345" t="s">
        <v>451</v>
      </c>
      <c r="AP10" s="345" t="s">
        <v>508</v>
      </c>
      <c r="AQ10" s="345" t="s">
        <v>452</v>
      </c>
      <c r="AR10" s="345" t="s">
        <v>451</v>
      </c>
      <c r="AS10" s="345" t="s">
        <v>449</v>
      </c>
      <c r="AT10" s="345" t="s">
        <v>509</v>
      </c>
      <c r="AU10" s="345" t="s">
        <v>451</v>
      </c>
      <c r="AV10" s="345" t="s">
        <v>449</v>
      </c>
      <c r="AW10" s="345" t="s">
        <v>452</v>
      </c>
      <c r="AX10" s="345" t="s">
        <v>451</v>
      </c>
      <c r="AY10" s="345" t="s">
        <v>449</v>
      </c>
      <c r="AZ10" s="345" t="s">
        <v>509</v>
      </c>
      <c r="BA10" s="345" t="s">
        <v>451</v>
      </c>
      <c r="BB10" s="345" t="s">
        <v>449</v>
      </c>
      <c r="BC10" s="345" t="s">
        <v>452</v>
      </c>
      <c r="BD10" s="345" t="s">
        <v>451</v>
      </c>
      <c r="BE10" s="345" t="s">
        <v>508</v>
      </c>
      <c r="BF10" s="345" t="s">
        <v>509</v>
      </c>
      <c r="BG10" s="345" t="s">
        <v>451</v>
      </c>
      <c r="BH10" s="345" t="s">
        <v>508</v>
      </c>
      <c r="BI10" s="345" t="s">
        <v>177</v>
      </c>
      <c r="BJ10" s="345" t="s">
        <v>451</v>
      </c>
    </row>
    <row r="11" spans="2:62" s="29" customFormat="1" ht="13.35" customHeight="1" x14ac:dyDescent="0.2">
      <c r="B11" s="390"/>
      <c r="C11" s="133" t="s">
        <v>34</v>
      </c>
      <c r="D11" s="132"/>
      <c r="E11" s="132"/>
      <c r="F11" s="532"/>
      <c r="G11" s="533"/>
      <c r="H11" s="533"/>
      <c r="I11" s="533"/>
      <c r="J11" s="533"/>
      <c r="K11" s="534"/>
      <c r="L11" s="346"/>
      <c r="M11" s="346"/>
      <c r="N11" s="346"/>
      <c r="O11" s="346"/>
      <c r="P11" s="346"/>
      <c r="Q11" s="346"/>
      <c r="R11" s="346"/>
      <c r="S11" s="347"/>
      <c r="T11" s="348"/>
      <c r="U11" s="347"/>
      <c r="V11" s="347"/>
      <c r="W11" s="347"/>
      <c r="X11" s="347"/>
      <c r="Y11" s="349"/>
      <c r="Z11" s="348"/>
      <c r="AA11" s="347"/>
      <c r="AB11" s="347"/>
      <c r="AC11" s="347"/>
      <c r="AD11" s="347"/>
      <c r="AE11" s="349"/>
      <c r="AF11" s="348"/>
      <c r="AG11" s="347"/>
      <c r="AH11" s="347"/>
      <c r="AI11" s="347"/>
      <c r="AJ11" s="347"/>
      <c r="AK11" s="349"/>
      <c r="AL11" s="350"/>
      <c r="AM11" s="351"/>
      <c r="AN11" s="350"/>
      <c r="AO11" s="350"/>
      <c r="AP11" s="350"/>
      <c r="AQ11" s="350"/>
      <c r="AR11" s="352"/>
      <c r="AS11" s="351"/>
      <c r="AT11" s="350"/>
      <c r="AU11" s="350"/>
      <c r="AV11" s="350"/>
      <c r="AW11" s="350"/>
      <c r="AX11" s="352"/>
      <c r="AY11" s="351"/>
      <c r="AZ11" s="350"/>
      <c r="BA11" s="350"/>
      <c r="BB11" s="350"/>
      <c r="BC11" s="350"/>
      <c r="BD11" s="352"/>
      <c r="BE11" s="351"/>
      <c r="BF11" s="350"/>
      <c r="BG11" s="350"/>
      <c r="BH11" s="350"/>
      <c r="BI11" s="350"/>
      <c r="BJ11" s="352"/>
    </row>
    <row r="12" spans="2:62" s="29" customFormat="1" ht="25.5" x14ac:dyDescent="0.2">
      <c r="B12" s="390" t="s">
        <v>660</v>
      </c>
      <c r="C12" s="155" t="s">
        <v>154</v>
      </c>
      <c r="D12" s="300">
        <f>L12+S12+AL12</f>
        <v>0</v>
      </c>
      <c r="E12" s="230"/>
      <c r="F12" s="314"/>
      <c r="G12" s="314"/>
      <c r="H12" s="314"/>
      <c r="I12" s="314"/>
      <c r="J12" s="314"/>
      <c r="K12" s="314"/>
      <c r="L12" s="300">
        <f>M12+P12</f>
        <v>0</v>
      </c>
      <c r="M12" s="311"/>
      <c r="N12" s="311"/>
      <c r="O12" s="317">
        <f>IFERROR(M12/N12,0)</f>
        <v>0</v>
      </c>
      <c r="P12" s="311"/>
      <c r="Q12" s="311"/>
      <c r="R12" s="317">
        <f>IFERROR(P12/Q12,0)</f>
        <v>0</v>
      </c>
      <c r="S12" s="300">
        <f>T12+W12+Z12+AC12+AF12+AI12</f>
        <v>0</v>
      </c>
      <c r="T12" s="311"/>
      <c r="U12" s="311"/>
      <c r="V12" s="317">
        <f>IFERROR(T12/U12,0)</f>
        <v>0</v>
      </c>
      <c r="W12" s="311"/>
      <c r="X12" s="311"/>
      <c r="Y12" s="317">
        <f>IFERROR(W12/X12,0)</f>
        <v>0</v>
      </c>
      <c r="Z12" s="311"/>
      <c r="AA12" s="311"/>
      <c r="AB12" s="317">
        <f>IFERROR(Z12/AA12,0)</f>
        <v>0</v>
      </c>
      <c r="AC12" s="311"/>
      <c r="AD12" s="311"/>
      <c r="AE12" s="317">
        <f>IFERROR(AC12/AD12,0)</f>
        <v>0</v>
      </c>
      <c r="AF12" s="311"/>
      <c r="AG12" s="311"/>
      <c r="AH12" s="317">
        <f>IFERROR(AF12/AG12,0)</f>
        <v>0</v>
      </c>
      <c r="AI12" s="311"/>
      <c r="AJ12" s="311"/>
      <c r="AK12" s="317">
        <f>IFERROR(AI12/AJ12,0)</f>
        <v>0</v>
      </c>
      <c r="AL12" s="300">
        <f>AM12+AP12+AS12+AV12+AY12+BB12+BE12+BH12</f>
        <v>0</v>
      </c>
      <c r="AM12" s="311"/>
      <c r="AN12" s="311"/>
      <c r="AO12" s="317">
        <f>IFERROR(AM12/AN12,0)</f>
        <v>0</v>
      </c>
      <c r="AP12" s="311"/>
      <c r="AQ12" s="311"/>
      <c r="AR12" s="317">
        <f>IFERROR(AP12/AQ12,0)</f>
        <v>0</v>
      </c>
      <c r="AS12" s="311"/>
      <c r="AT12" s="311"/>
      <c r="AU12" s="317">
        <f>IFERROR(AS12/AT12,0)</f>
        <v>0</v>
      </c>
      <c r="AV12" s="311"/>
      <c r="AW12" s="311"/>
      <c r="AX12" s="317">
        <f>IFERROR(AV12/AW12,0)</f>
        <v>0</v>
      </c>
      <c r="AY12" s="311"/>
      <c r="AZ12" s="311"/>
      <c r="BA12" s="317">
        <f>IFERROR(AY12/AZ12,0)</f>
        <v>0</v>
      </c>
      <c r="BB12" s="311"/>
      <c r="BC12" s="311"/>
      <c r="BD12" s="317">
        <f>IFERROR(BB12/BC12,0)</f>
        <v>0</v>
      </c>
      <c r="BE12" s="311"/>
      <c r="BF12" s="311"/>
      <c r="BG12" s="317">
        <f>IFERROR(BE12/BF12,0)</f>
        <v>0</v>
      </c>
      <c r="BH12" s="311"/>
      <c r="BI12" s="311"/>
      <c r="BJ12" s="317">
        <f>IFERROR(BH12/BI12,0)</f>
        <v>0</v>
      </c>
    </row>
    <row r="13" spans="2:62" s="29" customFormat="1" ht="25.5" x14ac:dyDescent="0.2">
      <c r="B13" s="390" t="s">
        <v>660</v>
      </c>
      <c r="C13" s="155" t="s">
        <v>202</v>
      </c>
      <c r="D13" s="300">
        <f>L13+S13+AL13</f>
        <v>0</v>
      </c>
      <c r="E13" s="230"/>
      <c r="F13" s="314"/>
      <c r="G13" s="314"/>
      <c r="H13" s="314"/>
      <c r="I13" s="314"/>
      <c r="J13" s="314"/>
      <c r="K13" s="314"/>
      <c r="L13" s="300">
        <f>M13+P13</f>
        <v>0</v>
      </c>
      <c r="M13" s="311"/>
      <c r="N13" s="311"/>
      <c r="O13" s="317">
        <f>IFERROR(M13/N13,0)</f>
        <v>0</v>
      </c>
      <c r="P13" s="311"/>
      <c r="Q13" s="311"/>
      <c r="R13" s="317">
        <f>IFERROR(P13/Q13,0)</f>
        <v>0</v>
      </c>
      <c r="S13" s="300">
        <f>T13+W13+Z13+AC13+AF13+AI13</f>
        <v>0</v>
      </c>
      <c r="T13" s="311"/>
      <c r="U13" s="311"/>
      <c r="V13" s="317">
        <f>IFERROR(T13/U13,0)</f>
        <v>0</v>
      </c>
      <c r="W13" s="311"/>
      <c r="X13" s="311"/>
      <c r="Y13" s="317">
        <f>IFERROR(W13/X13,0)</f>
        <v>0</v>
      </c>
      <c r="Z13" s="311"/>
      <c r="AA13" s="311"/>
      <c r="AB13" s="317">
        <f>IFERROR(Z13/AA13,0)</f>
        <v>0</v>
      </c>
      <c r="AC13" s="311"/>
      <c r="AD13" s="311"/>
      <c r="AE13" s="317">
        <f>IFERROR(AC13/AD13,0)</f>
        <v>0</v>
      </c>
      <c r="AF13" s="311"/>
      <c r="AG13" s="311"/>
      <c r="AH13" s="317">
        <f>IFERROR(AF13/AG13,0)</f>
        <v>0</v>
      </c>
      <c r="AI13" s="311"/>
      <c r="AJ13" s="311"/>
      <c r="AK13" s="317">
        <f>IFERROR(AI13/AJ13,0)</f>
        <v>0</v>
      </c>
      <c r="AL13" s="300">
        <f>AM13+AP13+AS13+AV13+AY13+BB13+BE13+BH13</f>
        <v>0</v>
      </c>
      <c r="AM13" s="311"/>
      <c r="AN13" s="311"/>
      <c r="AO13" s="317">
        <f>IFERROR(AM13/AN13,0)</f>
        <v>0</v>
      </c>
      <c r="AP13" s="311"/>
      <c r="AQ13" s="311"/>
      <c r="AR13" s="317">
        <f>IFERROR(AP13/AQ13,0)</f>
        <v>0</v>
      </c>
      <c r="AS13" s="311"/>
      <c r="AT13" s="311"/>
      <c r="AU13" s="317">
        <f>IFERROR(AS13/AT13,0)</f>
        <v>0</v>
      </c>
      <c r="AV13" s="311"/>
      <c r="AW13" s="311"/>
      <c r="AX13" s="317">
        <f>IFERROR(AV13/AW13,0)</f>
        <v>0</v>
      </c>
      <c r="AY13" s="311"/>
      <c r="AZ13" s="311"/>
      <c r="BA13" s="317">
        <f>IFERROR(AY13/AZ13,0)</f>
        <v>0</v>
      </c>
      <c r="BB13" s="311"/>
      <c r="BC13" s="311"/>
      <c r="BD13" s="317">
        <f>IFERROR(BB13/BC13,0)</f>
        <v>0</v>
      </c>
      <c r="BE13" s="311"/>
      <c r="BF13" s="311"/>
      <c r="BG13" s="317">
        <f>IFERROR(BE13/BF13,0)</f>
        <v>0</v>
      </c>
      <c r="BH13" s="311"/>
      <c r="BI13" s="311"/>
      <c r="BJ13" s="317">
        <f>IFERROR(BH13/BI13,0)</f>
        <v>0</v>
      </c>
    </row>
    <row r="14" spans="2:62" s="29" customFormat="1" x14ac:dyDescent="0.2">
      <c r="B14" s="390" t="s">
        <v>660</v>
      </c>
      <c r="C14" s="155" t="s">
        <v>36</v>
      </c>
      <c r="D14" s="300">
        <f>L14+S14+AL14</f>
        <v>0</v>
      </c>
      <c r="E14" s="230"/>
      <c r="F14" s="314"/>
      <c r="G14" s="314"/>
      <c r="H14" s="314"/>
      <c r="I14" s="314"/>
      <c r="J14" s="314"/>
      <c r="K14" s="314"/>
      <c r="L14" s="300">
        <f>M14+P14</f>
        <v>0</v>
      </c>
      <c r="M14" s="311"/>
      <c r="N14" s="311"/>
      <c r="O14" s="317">
        <f>IFERROR(M14/N14,0)</f>
        <v>0</v>
      </c>
      <c r="P14" s="311"/>
      <c r="Q14" s="311"/>
      <c r="R14" s="317">
        <f>IFERROR(P14/Q14,0)</f>
        <v>0</v>
      </c>
      <c r="S14" s="300">
        <f>T14+W14+Z14+AC14+AF14+AI14</f>
        <v>0</v>
      </c>
      <c r="T14" s="311"/>
      <c r="U14" s="311"/>
      <c r="V14" s="317">
        <f>IFERROR(T14/U14,0)</f>
        <v>0</v>
      </c>
      <c r="W14" s="311"/>
      <c r="X14" s="311"/>
      <c r="Y14" s="317">
        <f>IFERROR(W14/X14,0)</f>
        <v>0</v>
      </c>
      <c r="Z14" s="311"/>
      <c r="AA14" s="311"/>
      <c r="AB14" s="317">
        <f>IFERROR(Z14/AA14,0)</f>
        <v>0</v>
      </c>
      <c r="AC14" s="311"/>
      <c r="AD14" s="311"/>
      <c r="AE14" s="317">
        <f>IFERROR(AC14/AD14,0)</f>
        <v>0</v>
      </c>
      <c r="AF14" s="311"/>
      <c r="AG14" s="311"/>
      <c r="AH14" s="317">
        <f>IFERROR(AF14/AG14,0)</f>
        <v>0</v>
      </c>
      <c r="AI14" s="311"/>
      <c r="AJ14" s="311"/>
      <c r="AK14" s="317">
        <f>IFERROR(AI14/AJ14,0)</f>
        <v>0</v>
      </c>
      <c r="AL14" s="300">
        <f>AM14+AP14+AS14+AV14+AY14+BB14+BE14+BH14</f>
        <v>0</v>
      </c>
      <c r="AM14" s="311"/>
      <c r="AN14" s="311"/>
      <c r="AO14" s="317">
        <f>IFERROR(AM14/AN14,0)</f>
        <v>0</v>
      </c>
      <c r="AP14" s="311"/>
      <c r="AQ14" s="311"/>
      <c r="AR14" s="317">
        <f>IFERROR(AP14/AQ14,0)</f>
        <v>0</v>
      </c>
      <c r="AS14" s="311"/>
      <c r="AT14" s="311"/>
      <c r="AU14" s="317">
        <f>IFERROR(AS14/AT14,0)</f>
        <v>0</v>
      </c>
      <c r="AV14" s="311"/>
      <c r="AW14" s="311"/>
      <c r="AX14" s="317">
        <f>IFERROR(AV14/AW14,0)</f>
        <v>0</v>
      </c>
      <c r="AY14" s="311"/>
      <c r="AZ14" s="311"/>
      <c r="BA14" s="317">
        <f>IFERROR(AY14/AZ14,0)</f>
        <v>0</v>
      </c>
      <c r="BB14" s="311"/>
      <c r="BC14" s="311"/>
      <c r="BD14" s="317">
        <f>IFERROR(BB14/BC14,0)</f>
        <v>0</v>
      </c>
      <c r="BE14" s="311"/>
      <c r="BF14" s="311"/>
      <c r="BG14" s="317">
        <f>IFERROR(BE14/BF14,0)</f>
        <v>0</v>
      </c>
      <c r="BH14" s="311"/>
      <c r="BI14" s="311"/>
      <c r="BJ14" s="317">
        <f>IFERROR(BH14/BI14,0)</f>
        <v>0</v>
      </c>
    </row>
    <row r="15" spans="2:62" s="29" customFormat="1" x14ac:dyDescent="0.2">
      <c r="B15" s="390"/>
      <c r="C15" s="133" t="s">
        <v>229</v>
      </c>
      <c r="D15" s="313"/>
      <c r="E15" s="231"/>
      <c r="F15" s="313"/>
      <c r="G15" s="313"/>
      <c r="H15" s="313"/>
      <c r="I15" s="313"/>
      <c r="J15" s="313"/>
      <c r="K15" s="315"/>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6"/>
    </row>
    <row r="16" spans="2:62" s="29" customFormat="1" x14ac:dyDescent="0.2">
      <c r="B16" s="390" t="s">
        <v>661</v>
      </c>
      <c r="C16" s="155" t="s">
        <v>227</v>
      </c>
      <c r="D16" s="300">
        <f>F16+I16</f>
        <v>0</v>
      </c>
      <c r="E16" s="230"/>
      <c r="F16" s="281"/>
      <c r="G16" s="281"/>
      <c r="H16" s="317">
        <f>IFERROR(F16/G16,0)</f>
        <v>0</v>
      </c>
      <c r="I16" s="281">
        <v>0</v>
      </c>
      <c r="J16" s="281">
        <v>0</v>
      </c>
      <c r="K16" s="317">
        <f>IFERROR(I16/J16,0)</f>
        <v>0</v>
      </c>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6"/>
    </row>
    <row r="17" spans="2:62" s="29" customFormat="1" x14ac:dyDescent="0.2">
      <c r="B17" s="390"/>
      <c r="C17" s="133" t="s">
        <v>37</v>
      </c>
      <c r="D17" s="313"/>
      <c r="E17" s="231"/>
      <c r="F17" s="313"/>
      <c r="G17" s="313"/>
      <c r="H17" s="313"/>
      <c r="I17" s="313"/>
      <c r="J17" s="313"/>
      <c r="K17" s="315"/>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6"/>
    </row>
    <row r="18" spans="2:62" s="29" customFormat="1" x14ac:dyDescent="0.2">
      <c r="B18" s="390" t="s">
        <v>662</v>
      </c>
      <c r="C18" s="155" t="s">
        <v>228</v>
      </c>
      <c r="D18" s="300">
        <f>F18+I18</f>
        <v>0</v>
      </c>
      <c r="E18" s="230"/>
      <c r="F18" s="281"/>
      <c r="G18" s="281"/>
      <c r="H18" s="317">
        <f>IFERROR(F18/G18,0)</f>
        <v>0</v>
      </c>
      <c r="I18" s="281">
        <v>0</v>
      </c>
      <c r="J18" s="281">
        <v>0</v>
      </c>
      <c r="K18" s="317">
        <f>IFERROR(I18/J18,0)</f>
        <v>0</v>
      </c>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6"/>
    </row>
    <row r="19" spans="2:62" s="29" customFormat="1" x14ac:dyDescent="0.2">
      <c r="B19" s="388">
        <v>4.4000000000000004</v>
      </c>
      <c r="C19" s="233" t="s">
        <v>91</v>
      </c>
      <c r="D19" s="300">
        <f>F19+I19</f>
        <v>5465.7420499999998</v>
      </c>
      <c r="E19" s="230"/>
      <c r="F19" s="281">
        <v>5465.7420499999998</v>
      </c>
      <c r="G19" s="314"/>
      <c r="H19" s="314"/>
      <c r="I19" s="281"/>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6"/>
    </row>
    <row r="20" spans="2:62" s="29" customFormat="1" x14ac:dyDescent="0.2">
      <c r="B20" s="390"/>
      <c r="C20" s="232" t="s">
        <v>25</v>
      </c>
      <c r="D20" s="305">
        <f>SUM(D12:D19)</f>
        <v>5465.7420499999998</v>
      </c>
      <c r="E20" s="230"/>
      <c r="F20" s="305">
        <f>SUM(F12:F19)</f>
        <v>5465.7420499999998</v>
      </c>
      <c r="G20" s="305">
        <f>SUM(G12:G19)</f>
        <v>0</v>
      </c>
      <c r="H20" s="305"/>
      <c r="I20" s="305">
        <f>SUM(I12:I19)</f>
        <v>0</v>
      </c>
      <c r="J20" s="305">
        <f>SUM(J12:J19)</f>
        <v>0</v>
      </c>
      <c r="K20" s="305"/>
      <c r="L20" s="305">
        <f>SUM(L12:L19)</f>
        <v>0</v>
      </c>
      <c r="M20" s="305">
        <f>SUM(M12:M19)</f>
        <v>0</v>
      </c>
      <c r="N20" s="305">
        <f>SUM(N12:N19)</f>
        <v>0</v>
      </c>
      <c r="O20" s="305"/>
      <c r="P20" s="305">
        <f>SUM(P12:P19)</f>
        <v>0</v>
      </c>
      <c r="Q20" s="305">
        <f>SUM(Q12:Q19)</f>
        <v>0</v>
      </c>
      <c r="R20" s="305"/>
      <c r="S20" s="305">
        <f>SUM(S12:S19)</f>
        <v>0</v>
      </c>
      <c r="T20" s="305">
        <f>SUM(T12:T19)</f>
        <v>0</v>
      </c>
      <c r="U20" s="305">
        <f>SUM(U12:U19)</f>
        <v>0</v>
      </c>
      <c r="V20" s="305"/>
      <c r="W20" s="305">
        <f>SUM(W12:W19)</f>
        <v>0</v>
      </c>
      <c r="X20" s="305">
        <f>SUM(X12:X19)</f>
        <v>0</v>
      </c>
      <c r="Y20" s="305"/>
      <c r="Z20" s="305">
        <f>SUM(Z12:Z19)</f>
        <v>0</v>
      </c>
      <c r="AA20" s="305">
        <f>SUM(AA12:AA19)</f>
        <v>0</v>
      </c>
      <c r="AB20" s="305"/>
      <c r="AC20" s="305">
        <f>SUM(AC12:AC19)</f>
        <v>0</v>
      </c>
      <c r="AD20" s="305">
        <f>SUM(AD12:AD19)</f>
        <v>0</v>
      </c>
      <c r="AE20" s="305"/>
      <c r="AF20" s="305">
        <f>SUM(AF12:AF19)</f>
        <v>0</v>
      </c>
      <c r="AG20" s="305">
        <f>SUM(AG12:AG19)</f>
        <v>0</v>
      </c>
      <c r="AH20" s="305"/>
      <c r="AI20" s="305">
        <f>SUM(AI12:AI19)</f>
        <v>0</v>
      </c>
      <c r="AJ20" s="305">
        <f>SUM(AJ12:AJ19)</f>
        <v>0</v>
      </c>
      <c r="AK20" s="305"/>
      <c r="AL20" s="305">
        <f>SUM(AL12:AL19)</f>
        <v>0</v>
      </c>
      <c r="AM20" s="305">
        <f>SUM(AM12:AM19)</f>
        <v>0</v>
      </c>
      <c r="AN20" s="305">
        <f>SUM(AN12:AN19)</f>
        <v>0</v>
      </c>
      <c r="AO20" s="305"/>
      <c r="AP20" s="305">
        <f>SUM(AP12:AP19)</f>
        <v>0</v>
      </c>
      <c r="AQ20" s="305">
        <f>SUM(AQ12:AQ19)</f>
        <v>0</v>
      </c>
      <c r="AR20" s="305"/>
      <c r="AS20" s="305">
        <f>SUM(AS12:AS19)</f>
        <v>0</v>
      </c>
      <c r="AT20" s="305">
        <f>SUM(AT12:AT19)</f>
        <v>0</v>
      </c>
      <c r="AU20" s="305"/>
      <c r="AV20" s="305">
        <f>SUM(AV12:AV19)</f>
        <v>0</v>
      </c>
      <c r="AW20" s="305">
        <f>SUM(AW12:AW19)</f>
        <v>0</v>
      </c>
      <c r="AX20" s="305"/>
      <c r="AY20" s="305">
        <f>SUM(AY12:AY19)</f>
        <v>0</v>
      </c>
      <c r="AZ20" s="305">
        <f>SUM(AZ12:AZ19)</f>
        <v>0</v>
      </c>
      <c r="BA20" s="305"/>
      <c r="BB20" s="305">
        <f>SUM(BB12:BB19)</f>
        <v>0</v>
      </c>
      <c r="BC20" s="305">
        <f>SUM(BC12:BC19)</f>
        <v>0</v>
      </c>
      <c r="BD20" s="305"/>
      <c r="BE20" s="305">
        <f>SUM(BE12:BE19)</f>
        <v>0</v>
      </c>
      <c r="BF20" s="305">
        <f>SUM(BF12:BF19)</f>
        <v>0</v>
      </c>
      <c r="BG20" s="305"/>
      <c r="BH20" s="305">
        <f>SUM(BH12:BH19)</f>
        <v>0</v>
      </c>
      <c r="BI20" s="305">
        <f>SUM(BI12:BI19)</f>
        <v>0</v>
      </c>
      <c r="BJ20" s="305"/>
    </row>
    <row r="21" spans="2:62" x14ac:dyDescent="0.2">
      <c r="B21" s="29"/>
      <c r="C21" s="29"/>
      <c r="D21" s="29"/>
      <c r="E21" s="29"/>
    </row>
    <row r="22" spans="2:62" x14ac:dyDescent="0.2">
      <c r="B22" s="357" t="s">
        <v>511</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9999"/>
  </sheetPr>
  <dimension ref="B1:I13"/>
  <sheetViews>
    <sheetView workbookViewId="0"/>
  </sheetViews>
  <sheetFormatPr defaultColWidth="9.140625" defaultRowHeight="12.75" x14ac:dyDescent="0.2"/>
  <cols>
    <col min="1" max="1" width="12" style="22" customWidth="1"/>
    <col min="2" max="2" width="34.140625" style="22" customWidth="1"/>
    <col min="3" max="3" width="25.5703125" style="22" customWidth="1"/>
    <col min="4" max="4" width="50.140625" style="22" customWidth="1"/>
    <col min="5" max="5" width="20.140625" style="22" customWidth="1"/>
    <col min="6" max="6" width="5.85546875" style="22" customWidth="1"/>
    <col min="7" max="9" width="19.85546875" style="22" customWidth="1"/>
    <col min="10" max="10" width="18.140625" style="22" customWidth="1"/>
    <col min="11" max="16384" width="9.140625" style="22"/>
  </cols>
  <sheetData>
    <row r="1" spans="2:9" ht="20.25" x14ac:dyDescent="0.3">
      <c r="B1" s="23" t="s">
        <v>238</v>
      </c>
      <c r="C1" s="21"/>
      <c r="D1" s="21"/>
      <c r="E1" s="21"/>
      <c r="F1" s="21"/>
      <c r="G1" s="21"/>
      <c r="H1" s="21"/>
      <c r="I1" s="21"/>
    </row>
    <row r="2" spans="2:9" ht="15" x14ac:dyDescent="0.25">
      <c r="B2" s="52" t="str">
        <f>Tradingname</f>
        <v>EII GAS TRANSMISSION SERVICES WA (OPERATIONS) PTY LIMITED</v>
      </c>
      <c r="C2" s="53"/>
    </row>
    <row r="3" spans="2:9" ht="18" customHeight="1" x14ac:dyDescent="0.45">
      <c r="B3" s="54" t="s">
        <v>240</v>
      </c>
      <c r="C3" s="55" t="str">
        <f>TEXT(Yearstart,"dd/mm/yyyy")&amp;" to "&amp;TEXT(Yearending,"dd/mm/yyyy")</f>
        <v>01/01/2023 to 31/12/2023</v>
      </c>
      <c r="D3" s="47"/>
      <c r="E3" s="47"/>
    </row>
    <row r="4" spans="2:9" ht="20.25" x14ac:dyDescent="0.3">
      <c r="B4" s="20"/>
    </row>
    <row r="5" spans="2:9" ht="15.75" x14ac:dyDescent="0.25">
      <c r="B5" s="32" t="s">
        <v>239</v>
      </c>
    </row>
    <row r="6" spans="2:9" x14ac:dyDescent="0.2">
      <c r="B6" s="24"/>
      <c r="C6" s="27"/>
      <c r="D6" s="27"/>
      <c r="E6" s="27"/>
      <c r="G6" s="33"/>
      <c r="H6" s="29"/>
      <c r="I6" s="29"/>
    </row>
    <row r="7" spans="2:9" ht="57" customHeight="1" x14ac:dyDescent="0.2">
      <c r="B7" s="539" t="s">
        <v>138</v>
      </c>
      <c r="C7" s="540"/>
      <c r="D7" s="540"/>
      <c r="E7" s="541"/>
    </row>
    <row r="8" spans="2:9" ht="13.5" customHeight="1" x14ac:dyDescent="0.2">
      <c r="B8" s="542" t="s">
        <v>675</v>
      </c>
      <c r="C8" s="543"/>
      <c r="D8" s="543"/>
      <c r="E8" s="544"/>
    </row>
    <row r="9" spans="2:9" ht="13.5" customHeight="1" x14ac:dyDescent="0.2">
      <c r="B9" s="545" t="s">
        <v>676</v>
      </c>
      <c r="C9" s="546"/>
      <c r="D9" s="546"/>
      <c r="E9" s="547"/>
    </row>
    <row r="10" spans="2:9" ht="13.5" customHeight="1" x14ac:dyDescent="0.2">
      <c r="B10" s="538"/>
      <c r="C10" s="538"/>
      <c r="D10" s="538"/>
      <c r="E10" s="538"/>
    </row>
    <row r="11" spans="2:9" ht="13.5" customHeight="1" x14ac:dyDescent="0.2">
      <c r="B11" s="538"/>
      <c r="C11" s="538"/>
      <c r="D11" s="538"/>
      <c r="E11" s="538"/>
    </row>
    <row r="12" spans="2:9" ht="13.5" customHeight="1" x14ac:dyDescent="0.2">
      <c r="B12" s="538"/>
      <c r="C12" s="538"/>
      <c r="D12" s="538"/>
      <c r="E12" s="538"/>
    </row>
    <row r="13" spans="2:9" ht="13.5" customHeight="1" x14ac:dyDescent="0.2">
      <c r="B13" s="538"/>
      <c r="C13" s="538"/>
      <c r="D13" s="538"/>
      <c r="E13" s="538"/>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1:G41"/>
  <sheetViews>
    <sheetView workbookViewId="0"/>
  </sheetViews>
  <sheetFormatPr defaultColWidth="9.140625" defaultRowHeight="12.75" x14ac:dyDescent="0.2"/>
  <cols>
    <col min="1" max="1" width="11.85546875" style="22" customWidth="1"/>
    <col min="2" max="2" width="22.42578125" style="22" customWidth="1"/>
    <col min="3" max="3" width="15.85546875" style="22" customWidth="1"/>
    <col min="4" max="5" width="42.140625" style="22" customWidth="1"/>
    <col min="6" max="6" width="9.140625" style="22"/>
    <col min="7" max="7" width="12.85546875" style="22" bestFit="1" customWidth="1"/>
    <col min="8" max="16384" width="9.140625" style="22"/>
  </cols>
  <sheetData>
    <row r="1" spans="2:7" ht="20.25" x14ac:dyDescent="0.3">
      <c r="B1" s="23" t="s">
        <v>230</v>
      </c>
      <c r="C1" s="21"/>
    </row>
    <row r="2" spans="2:7" ht="15" x14ac:dyDescent="0.25">
      <c r="B2" s="52" t="str">
        <f>Tradingname</f>
        <v>EII GAS TRANSMISSION SERVICES WA (OPERATIONS) PTY LIMITED</v>
      </c>
      <c r="C2" s="53"/>
    </row>
    <row r="3" spans="2:7" ht="15.75" customHeight="1" x14ac:dyDescent="0.25">
      <c r="B3" s="54" t="s">
        <v>181</v>
      </c>
      <c r="C3" s="55">
        <f>Yearending</f>
        <v>45291</v>
      </c>
    </row>
    <row r="4" spans="2:7" ht="20.25" x14ac:dyDescent="0.3">
      <c r="B4" s="20"/>
    </row>
    <row r="5" spans="2:7" ht="13.5" x14ac:dyDescent="0.2">
      <c r="B5" s="394" t="s">
        <v>612</v>
      </c>
      <c r="C5" s="395"/>
      <c r="D5" s="395"/>
      <c r="E5" s="395"/>
    </row>
    <row r="6" spans="2:7" ht="15" customHeight="1" thickBot="1" x14ac:dyDescent="0.25">
      <c r="B6" s="396"/>
      <c r="C6" s="395"/>
      <c r="D6" s="395"/>
      <c r="E6" s="395"/>
    </row>
    <row r="7" spans="2:7" ht="19.350000000000001" customHeight="1" thickBot="1" x14ac:dyDescent="0.25">
      <c r="B7" s="431" t="s">
        <v>613</v>
      </c>
      <c r="C7" s="559" t="s">
        <v>642</v>
      </c>
      <c r="D7" s="560"/>
      <c r="E7" s="561"/>
    </row>
    <row r="8" spans="2:7" ht="33.75" customHeight="1" thickBot="1" x14ac:dyDescent="0.25">
      <c r="B8" s="431" t="s">
        <v>613</v>
      </c>
      <c r="C8" s="559" t="s">
        <v>643</v>
      </c>
      <c r="D8" s="560"/>
      <c r="E8" s="561"/>
    </row>
    <row r="9" spans="2:7" s="396" customFormat="1" ht="50.25" customHeight="1" thickBot="1" x14ac:dyDescent="0.25">
      <c r="B9" s="430" t="s">
        <v>278</v>
      </c>
      <c r="C9" s="559" t="s">
        <v>665</v>
      </c>
      <c r="D9" s="560"/>
      <c r="E9" s="561"/>
    </row>
    <row r="10" spans="2:7" ht="30.75" customHeight="1" thickBot="1" x14ac:dyDescent="0.25">
      <c r="B10" s="397">
        <v>1.1000000000000001</v>
      </c>
      <c r="C10" s="577" t="s">
        <v>644</v>
      </c>
      <c r="D10" s="578"/>
      <c r="E10" s="579"/>
    </row>
    <row r="11" spans="2:7" ht="33" customHeight="1" thickBot="1" x14ac:dyDescent="0.25">
      <c r="B11" s="413">
        <v>1.2</v>
      </c>
      <c r="C11" s="577" t="s">
        <v>614</v>
      </c>
      <c r="D11" s="578"/>
      <c r="E11" s="579"/>
    </row>
    <row r="12" spans="2:7" ht="32.25" customHeight="1" thickBot="1" x14ac:dyDescent="0.25">
      <c r="B12" s="548" t="s">
        <v>659</v>
      </c>
      <c r="C12" s="580" t="s">
        <v>645</v>
      </c>
      <c r="D12" s="581"/>
      <c r="E12" s="582"/>
    </row>
    <row r="13" spans="2:7" ht="17.25" customHeight="1" thickBot="1" x14ac:dyDescent="0.25">
      <c r="B13" s="549"/>
      <c r="C13" s="571" t="s">
        <v>646</v>
      </c>
      <c r="D13" s="572"/>
      <c r="E13" s="573"/>
    </row>
    <row r="14" spans="2:7" ht="87" customHeight="1" thickBot="1" x14ac:dyDescent="0.25">
      <c r="B14" s="549"/>
      <c r="C14" s="574" t="s">
        <v>670</v>
      </c>
      <c r="D14" s="575"/>
      <c r="E14" s="576"/>
      <c r="G14" s="437"/>
    </row>
    <row r="15" spans="2:7" ht="17.25" customHeight="1" thickBot="1" x14ac:dyDescent="0.25">
      <c r="B15" s="549"/>
      <c r="C15" s="571" t="s">
        <v>655</v>
      </c>
      <c r="D15" s="572"/>
      <c r="E15" s="573"/>
    </row>
    <row r="16" spans="2:7" ht="162" customHeight="1" thickBot="1" x14ac:dyDescent="0.25">
      <c r="B16" s="550"/>
      <c r="C16" s="574" t="s">
        <v>671</v>
      </c>
      <c r="D16" s="575"/>
      <c r="E16" s="576"/>
    </row>
    <row r="17" spans="2:7" ht="50.25" customHeight="1" thickBot="1" x14ac:dyDescent="0.25">
      <c r="B17" s="548">
        <v>3.1</v>
      </c>
      <c r="C17" s="552" t="s">
        <v>651</v>
      </c>
      <c r="D17" s="553"/>
      <c r="E17" s="554"/>
      <c r="F17" s="366"/>
    </row>
    <row r="18" spans="2:7" ht="19.5" customHeight="1" thickBot="1" x14ac:dyDescent="0.25">
      <c r="B18" s="555"/>
      <c r="C18" s="552" t="s">
        <v>656</v>
      </c>
      <c r="D18" s="553"/>
      <c r="E18" s="554"/>
      <c r="F18" s="366"/>
    </row>
    <row r="19" spans="2:7" ht="72.75" customHeight="1" thickBot="1" x14ac:dyDescent="0.25">
      <c r="B19" s="432" t="s">
        <v>276</v>
      </c>
      <c r="C19" s="552" t="s">
        <v>666</v>
      </c>
      <c r="D19" s="553"/>
      <c r="E19" s="554"/>
      <c r="F19" s="366"/>
    </row>
    <row r="20" spans="2:7" ht="17.25" customHeight="1" thickBot="1" x14ac:dyDescent="0.25">
      <c r="B20" s="548" t="s">
        <v>575</v>
      </c>
      <c r="C20" s="568" t="s">
        <v>647</v>
      </c>
      <c r="D20" s="569"/>
      <c r="E20" s="570"/>
    </row>
    <row r="21" spans="2:7" ht="45.6" customHeight="1" x14ac:dyDescent="0.2">
      <c r="B21" s="549"/>
      <c r="C21" s="559" t="s">
        <v>672</v>
      </c>
      <c r="D21" s="560"/>
      <c r="E21" s="561"/>
    </row>
    <row r="22" spans="2:7" ht="13.5" customHeight="1" x14ac:dyDescent="0.2">
      <c r="B22" s="549"/>
      <c r="C22" s="562"/>
      <c r="D22" s="563"/>
      <c r="E22" s="564"/>
    </row>
    <row r="23" spans="2:7" ht="213.75" customHeight="1" thickBot="1" x14ac:dyDescent="0.25">
      <c r="B23" s="549"/>
      <c r="C23" s="565"/>
      <c r="D23" s="566"/>
      <c r="E23" s="567"/>
    </row>
    <row r="24" spans="2:7" ht="42.75" customHeight="1" thickBot="1" x14ac:dyDescent="0.25">
      <c r="B24" s="549"/>
      <c r="C24" s="556" t="s">
        <v>669</v>
      </c>
      <c r="D24" s="557"/>
      <c r="E24" s="558"/>
    </row>
    <row r="25" spans="2:7" ht="22.5" customHeight="1" thickBot="1" x14ac:dyDescent="0.25">
      <c r="B25" s="549"/>
      <c r="C25" s="556" t="s">
        <v>668</v>
      </c>
      <c r="D25" s="557"/>
      <c r="E25" s="558"/>
    </row>
    <row r="26" spans="2:7" ht="33.75" customHeight="1" thickBot="1" x14ac:dyDescent="0.25">
      <c r="B26" s="433" t="s">
        <v>260</v>
      </c>
      <c r="C26" s="552" t="s">
        <v>667</v>
      </c>
      <c r="D26" s="553"/>
      <c r="E26" s="554"/>
    </row>
    <row r="27" spans="2:7" ht="33" customHeight="1" thickBot="1" x14ac:dyDescent="0.25">
      <c r="B27" s="548">
        <v>4.0999999999999996</v>
      </c>
      <c r="C27" s="553" t="s">
        <v>652</v>
      </c>
      <c r="D27" s="553"/>
      <c r="E27" s="554"/>
    </row>
    <row r="28" spans="2:7" s="419" customFormat="1" ht="36.6" customHeight="1" thickBot="1" x14ac:dyDescent="0.25">
      <c r="B28" s="549"/>
      <c r="C28" s="553" t="s">
        <v>648</v>
      </c>
      <c r="D28" s="553"/>
      <c r="E28" s="554"/>
      <c r="F28" s="420"/>
      <c r="G28" s="420"/>
    </row>
    <row r="29" spans="2:7" ht="75.75" customHeight="1" thickBot="1" x14ac:dyDescent="0.25">
      <c r="B29" s="549"/>
      <c r="C29" s="553" t="s">
        <v>649</v>
      </c>
      <c r="D29" s="553"/>
      <c r="E29" s="554"/>
    </row>
    <row r="30" spans="2:7" ht="301.14999999999998" customHeight="1" thickBot="1" x14ac:dyDescent="0.25">
      <c r="B30" s="549"/>
      <c r="C30" s="553" t="s">
        <v>653</v>
      </c>
      <c r="D30" s="553"/>
      <c r="E30" s="554"/>
    </row>
    <row r="31" spans="2:7" s="419" customFormat="1" ht="32.65" customHeight="1" thickBot="1" x14ac:dyDescent="0.25">
      <c r="B31" s="549"/>
      <c r="C31" s="553" t="s">
        <v>654</v>
      </c>
      <c r="D31" s="553"/>
      <c r="E31" s="554"/>
      <c r="F31" s="420"/>
      <c r="G31" s="420"/>
    </row>
    <row r="32" spans="2:7" ht="68.25" customHeight="1" thickBot="1" x14ac:dyDescent="0.25">
      <c r="B32" s="434">
        <v>5.0999999999999996</v>
      </c>
      <c r="C32" s="552" t="s">
        <v>650</v>
      </c>
      <c r="D32" s="553"/>
      <c r="E32" s="554"/>
    </row>
    <row r="34" spans="2:7" ht="15.75" x14ac:dyDescent="0.2">
      <c r="B34" s="416"/>
      <c r="C34" s="414"/>
      <c r="D34" s="414"/>
      <c r="E34" s="414"/>
      <c r="F34" s="416"/>
    </row>
    <row r="35" spans="2:7" x14ac:dyDescent="0.2">
      <c r="B35" s="416"/>
      <c r="C35" s="416"/>
      <c r="D35" s="416"/>
      <c r="E35" s="416"/>
      <c r="F35" s="416"/>
    </row>
    <row r="36" spans="2:7" x14ac:dyDescent="0.2">
      <c r="B36" s="416"/>
      <c r="C36" s="416"/>
      <c r="D36" s="416"/>
      <c r="E36" s="416"/>
      <c r="F36" s="416"/>
    </row>
    <row r="37" spans="2:7" ht="13.5" x14ac:dyDescent="0.2">
      <c r="B37" s="421"/>
      <c r="C37" s="551"/>
      <c r="D37" s="551"/>
      <c r="E37" s="551"/>
      <c r="F37" s="421"/>
      <c r="G37" s="366"/>
    </row>
    <row r="38" spans="2:7" x14ac:dyDescent="0.2">
      <c r="B38" s="421"/>
      <c r="C38" s="421"/>
      <c r="D38" s="421"/>
      <c r="E38" s="421"/>
      <c r="F38" s="421"/>
      <c r="G38" s="366"/>
    </row>
    <row r="39" spans="2:7" x14ac:dyDescent="0.2">
      <c r="B39" s="398"/>
      <c r="C39" s="398"/>
      <c r="D39" s="362"/>
      <c r="E39" s="362"/>
      <c r="F39" s="362"/>
      <c r="G39" s="362"/>
    </row>
    <row r="40" spans="2:7" x14ac:dyDescent="0.2">
      <c r="B40" s="366"/>
      <c r="C40" s="366"/>
      <c r="D40" s="366"/>
      <c r="E40" s="366"/>
      <c r="F40" s="366"/>
      <c r="G40" s="366"/>
    </row>
    <row r="41" spans="2:7" x14ac:dyDescent="0.2">
      <c r="B41" s="366"/>
      <c r="C41" s="366"/>
      <c r="D41" s="366"/>
      <c r="E41" s="366"/>
      <c r="F41" s="366"/>
      <c r="G41" s="366"/>
    </row>
  </sheetData>
  <mergeCells count="29">
    <mergeCell ref="C7:E7"/>
    <mergeCell ref="C27:E27"/>
    <mergeCell ref="C19:E19"/>
    <mergeCell ref="C18:E18"/>
    <mergeCell ref="C13:E13"/>
    <mergeCell ref="C15:E15"/>
    <mergeCell ref="C14:E14"/>
    <mergeCell ref="C9:E9"/>
    <mergeCell ref="C10:E10"/>
    <mergeCell ref="C8:E8"/>
    <mergeCell ref="C11:E11"/>
    <mergeCell ref="C12:E12"/>
    <mergeCell ref="C16:E16"/>
    <mergeCell ref="C24:E24"/>
    <mergeCell ref="B12:B16"/>
    <mergeCell ref="C37:E37"/>
    <mergeCell ref="C17:E17"/>
    <mergeCell ref="C32:E32"/>
    <mergeCell ref="B17:B18"/>
    <mergeCell ref="B20:B25"/>
    <mergeCell ref="C25:E25"/>
    <mergeCell ref="C30:E30"/>
    <mergeCell ref="C31:E31"/>
    <mergeCell ref="C26:E26"/>
    <mergeCell ref="C21:E23"/>
    <mergeCell ref="C28:E28"/>
    <mergeCell ref="C20:E20"/>
    <mergeCell ref="B27:B31"/>
    <mergeCell ref="C29:E29"/>
  </mergeCells>
  <pageMargins left="0.25" right="0.25" top="0.75" bottom="0.75" header="0.3" footer="0.3"/>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33CCCC"/>
    <pageSetUpPr fitToPage="1"/>
  </sheetPr>
  <dimension ref="A1:P95"/>
  <sheetViews>
    <sheetView workbookViewId="0"/>
  </sheetViews>
  <sheetFormatPr defaultColWidth="9" defaultRowHeight="12.75" x14ac:dyDescent="0.2"/>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63.85546875" style="182" customWidth="1"/>
    <col min="8" max="8" width="19.140625" style="196" customWidth="1"/>
    <col min="9" max="9" width="16.5703125" style="196" customWidth="1"/>
    <col min="10" max="10" width="12.42578125" style="196" customWidth="1"/>
    <col min="11" max="11" width="9.85546875" style="196" customWidth="1"/>
    <col min="12" max="12" width="9" style="196" customWidth="1"/>
    <col min="13" max="13" width="9" style="196"/>
    <col min="14" max="14" width="11.140625" style="196" customWidth="1"/>
    <col min="15" max="15" width="9" style="196"/>
    <col min="16" max="16" width="82.140625" style="196" customWidth="1"/>
    <col min="17" max="16384" width="9" style="182"/>
  </cols>
  <sheetData>
    <row r="1" spans="1:16" ht="22.35" customHeight="1" x14ac:dyDescent="0.2">
      <c r="H1" s="195"/>
    </row>
    <row r="2" spans="1:16" ht="28.5" customHeight="1" x14ac:dyDescent="0.2">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x14ac:dyDescent="0.2">
      <c r="A3" s="183">
        <v>44084</v>
      </c>
      <c r="B3" s="184">
        <v>1</v>
      </c>
      <c r="C3" s="187" t="s">
        <v>250</v>
      </c>
      <c r="D3" s="190"/>
      <c r="E3" s="188"/>
      <c r="F3" s="188" t="s">
        <v>251</v>
      </c>
      <c r="G3" s="188" t="s">
        <v>329</v>
      </c>
      <c r="H3" s="198"/>
      <c r="I3" s="199"/>
      <c r="J3" s="199"/>
      <c r="K3" s="199"/>
      <c r="L3" s="199"/>
      <c r="M3" s="199"/>
      <c r="N3" s="199"/>
      <c r="O3" s="199"/>
      <c r="P3" s="200"/>
    </row>
    <row r="4" spans="1:16" s="185" customFormat="1" ht="25.5" x14ac:dyDescent="0.2">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x14ac:dyDescent="0.2">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x14ac:dyDescent="0.2">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x14ac:dyDescent="0.2">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x14ac:dyDescent="0.2">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x14ac:dyDescent="0.2">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x14ac:dyDescent="0.2">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38.25" x14ac:dyDescent="0.2">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x14ac:dyDescent="0.2">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x14ac:dyDescent="0.2">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x14ac:dyDescent="0.2">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x14ac:dyDescent="0.2">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x14ac:dyDescent="0.2">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x14ac:dyDescent="0.2">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x14ac:dyDescent="0.2">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x14ac:dyDescent="0.2">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x14ac:dyDescent="0.2">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x14ac:dyDescent="0.2">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x14ac:dyDescent="0.2">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x14ac:dyDescent="0.2">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x14ac:dyDescent="0.2">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x14ac:dyDescent="0.2">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x14ac:dyDescent="0.2">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x14ac:dyDescent="0.2">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x14ac:dyDescent="0.2">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x14ac:dyDescent="0.2">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x14ac:dyDescent="0.2">
      <c r="A30" s="183">
        <v>44109</v>
      </c>
      <c r="B30" s="206">
        <f t="shared" si="0"/>
        <v>28</v>
      </c>
      <c r="C30" s="185" t="s">
        <v>295</v>
      </c>
      <c r="D30" s="185" t="s">
        <v>276</v>
      </c>
      <c r="E30" s="185" t="s">
        <v>325</v>
      </c>
      <c r="F30" s="185" t="s">
        <v>320</v>
      </c>
      <c r="G30" s="186" t="s">
        <v>324</v>
      </c>
    </row>
    <row r="31" spans="1:16" x14ac:dyDescent="0.2">
      <c r="A31" s="391">
        <v>44377</v>
      </c>
      <c r="B31" s="206">
        <f t="shared" si="0"/>
        <v>29</v>
      </c>
      <c r="C31" s="234" t="s">
        <v>278</v>
      </c>
      <c r="D31" s="235"/>
      <c r="E31" s="236" t="s">
        <v>340</v>
      </c>
      <c r="F31" s="236" t="s">
        <v>341</v>
      </c>
      <c r="G31" s="236" t="s">
        <v>342</v>
      </c>
    </row>
    <row r="32" spans="1:16" x14ac:dyDescent="0.2">
      <c r="A32" s="391">
        <v>44377</v>
      </c>
      <c r="B32" s="206">
        <f t="shared" si="0"/>
        <v>30</v>
      </c>
      <c r="C32" s="234" t="s">
        <v>278</v>
      </c>
      <c r="D32" s="236"/>
      <c r="E32" s="236" t="s">
        <v>343</v>
      </c>
      <c r="F32" s="236" t="s">
        <v>341</v>
      </c>
      <c r="G32" s="236" t="s">
        <v>344</v>
      </c>
    </row>
    <row r="33" spans="1:16" ht="51" x14ac:dyDescent="0.2">
      <c r="A33" s="391">
        <v>44377</v>
      </c>
      <c r="B33" s="206">
        <f t="shared" si="0"/>
        <v>31</v>
      </c>
      <c r="C33" s="234" t="s">
        <v>278</v>
      </c>
      <c r="D33" s="236"/>
      <c r="E33" s="236" t="s">
        <v>345</v>
      </c>
      <c r="F33" s="236" t="s">
        <v>581</v>
      </c>
      <c r="G33" s="236" t="s">
        <v>582</v>
      </c>
    </row>
    <row r="34" spans="1:16" ht="25.5" x14ac:dyDescent="0.2">
      <c r="A34" s="391">
        <v>44377</v>
      </c>
      <c r="B34" s="206">
        <f t="shared" si="0"/>
        <v>32</v>
      </c>
      <c r="C34" s="234" t="s">
        <v>535</v>
      </c>
      <c r="D34" s="240"/>
      <c r="E34" s="236"/>
      <c r="F34" s="236" t="s">
        <v>536</v>
      </c>
      <c r="G34" s="238" t="s">
        <v>583</v>
      </c>
    </row>
    <row r="35" spans="1:16" ht="38.25" x14ac:dyDescent="0.2">
      <c r="A35" s="391">
        <v>44377</v>
      </c>
      <c r="B35" s="206">
        <f t="shared" si="0"/>
        <v>33</v>
      </c>
      <c r="C35" s="234" t="s">
        <v>346</v>
      </c>
      <c r="D35" s="236"/>
      <c r="E35" s="236"/>
      <c r="F35" s="236" t="s">
        <v>347</v>
      </c>
      <c r="G35" s="236" t="s">
        <v>348</v>
      </c>
    </row>
    <row r="36" spans="1:16" x14ac:dyDescent="0.2">
      <c r="A36" s="391">
        <v>44377</v>
      </c>
      <c r="B36" s="206">
        <f t="shared" si="0"/>
        <v>34</v>
      </c>
      <c r="C36" s="234" t="s">
        <v>349</v>
      </c>
      <c r="D36" s="236">
        <v>1.2</v>
      </c>
      <c r="E36" s="236" t="s">
        <v>350</v>
      </c>
      <c r="F36" s="236" t="s">
        <v>351</v>
      </c>
      <c r="G36" s="236" t="s">
        <v>352</v>
      </c>
    </row>
    <row r="37" spans="1:16" x14ac:dyDescent="0.2">
      <c r="A37" s="391">
        <v>44377</v>
      </c>
      <c r="B37" s="206">
        <f t="shared" si="0"/>
        <v>35</v>
      </c>
      <c r="C37" s="234" t="s">
        <v>349</v>
      </c>
      <c r="D37" s="236">
        <v>1.2</v>
      </c>
      <c r="E37" s="236" t="s">
        <v>540</v>
      </c>
      <c r="F37" s="236" t="s">
        <v>541</v>
      </c>
      <c r="G37" s="238" t="s">
        <v>542</v>
      </c>
    </row>
    <row r="38" spans="1:16" s="393" customFormat="1" x14ac:dyDescent="0.2">
      <c r="A38" s="391">
        <v>44377</v>
      </c>
      <c r="B38" s="206">
        <f t="shared" si="0"/>
        <v>36</v>
      </c>
      <c r="C38" s="234" t="s">
        <v>281</v>
      </c>
      <c r="D38" s="240" t="s">
        <v>282</v>
      </c>
      <c r="E38" s="236" t="s">
        <v>283</v>
      </c>
      <c r="F38" s="236" t="s">
        <v>382</v>
      </c>
      <c r="G38" s="238" t="s">
        <v>584</v>
      </c>
      <c r="H38" s="392"/>
      <c r="I38" s="392"/>
      <c r="J38" s="392"/>
      <c r="K38" s="392"/>
      <c r="L38" s="392"/>
      <c r="M38" s="392"/>
      <c r="N38" s="392"/>
      <c r="O38" s="392"/>
      <c r="P38" s="392"/>
    </row>
    <row r="39" spans="1:16" ht="63.75" x14ac:dyDescent="0.2">
      <c r="A39" s="391">
        <v>44377</v>
      </c>
      <c r="B39" s="206">
        <f t="shared" si="0"/>
        <v>37</v>
      </c>
      <c r="C39" s="234" t="s">
        <v>252</v>
      </c>
      <c r="D39" s="236">
        <v>2.1</v>
      </c>
      <c r="E39" s="236" t="s">
        <v>353</v>
      </c>
      <c r="F39" s="236" t="s">
        <v>354</v>
      </c>
      <c r="G39" s="236" t="s">
        <v>355</v>
      </c>
    </row>
    <row r="40" spans="1:16" ht="25.5" x14ac:dyDescent="0.2">
      <c r="A40" s="391">
        <v>44377</v>
      </c>
      <c r="B40" s="206">
        <f t="shared" si="0"/>
        <v>38</v>
      </c>
      <c r="C40" s="234" t="s">
        <v>252</v>
      </c>
      <c r="D40" s="236">
        <v>2.1</v>
      </c>
      <c r="E40" s="236" t="s">
        <v>356</v>
      </c>
      <c r="F40" s="234" t="s">
        <v>254</v>
      </c>
      <c r="G40" s="236" t="s">
        <v>357</v>
      </c>
    </row>
    <row r="41" spans="1:16" ht="25.5" x14ac:dyDescent="0.2">
      <c r="A41" s="391">
        <v>44377</v>
      </c>
      <c r="B41" s="206">
        <f t="shared" si="0"/>
        <v>39</v>
      </c>
      <c r="C41" s="234" t="s">
        <v>252</v>
      </c>
      <c r="D41" s="236">
        <v>2.1</v>
      </c>
      <c r="E41" s="236" t="s">
        <v>545</v>
      </c>
      <c r="F41" s="234" t="s">
        <v>382</v>
      </c>
      <c r="G41" s="236" t="s">
        <v>585</v>
      </c>
    </row>
    <row r="42" spans="1:16" x14ac:dyDescent="0.2">
      <c r="A42" s="391">
        <v>44377</v>
      </c>
      <c r="B42" s="206">
        <f t="shared" si="0"/>
        <v>40</v>
      </c>
      <c r="C42" s="234" t="s">
        <v>252</v>
      </c>
      <c r="D42" s="236">
        <v>2.1</v>
      </c>
      <c r="E42" s="236" t="s">
        <v>546</v>
      </c>
      <c r="F42" s="234" t="s">
        <v>254</v>
      </c>
      <c r="G42" s="238" t="s">
        <v>586</v>
      </c>
    </row>
    <row r="43" spans="1:16" ht="25.5" x14ac:dyDescent="0.2">
      <c r="A43" s="391">
        <v>44377</v>
      </c>
      <c r="B43" s="206">
        <f t="shared" si="0"/>
        <v>41</v>
      </c>
      <c r="C43" s="234" t="s">
        <v>252</v>
      </c>
      <c r="D43" s="236">
        <v>2.1</v>
      </c>
      <c r="E43" s="236" t="s">
        <v>358</v>
      </c>
      <c r="F43" s="234" t="s">
        <v>254</v>
      </c>
      <c r="G43" s="236" t="s">
        <v>359</v>
      </c>
    </row>
    <row r="44" spans="1:16" ht="38.25" x14ac:dyDescent="0.2">
      <c r="A44" s="391">
        <v>44377</v>
      </c>
      <c r="B44" s="206">
        <f t="shared" si="0"/>
        <v>42</v>
      </c>
      <c r="C44" s="234" t="s">
        <v>360</v>
      </c>
      <c r="D44" s="236" t="s">
        <v>361</v>
      </c>
      <c r="E44" s="236" t="s">
        <v>547</v>
      </c>
      <c r="F44" s="234" t="s">
        <v>362</v>
      </c>
      <c r="G44" s="236" t="s">
        <v>363</v>
      </c>
    </row>
    <row r="45" spans="1:16" ht="76.5" x14ac:dyDescent="0.2">
      <c r="A45" s="391">
        <v>44377</v>
      </c>
      <c r="B45" s="206">
        <f t="shared" si="0"/>
        <v>43</v>
      </c>
      <c r="C45" s="234" t="s">
        <v>360</v>
      </c>
      <c r="D45" s="236" t="s">
        <v>361</v>
      </c>
      <c r="E45" s="236" t="s">
        <v>364</v>
      </c>
      <c r="F45" s="234" t="s">
        <v>365</v>
      </c>
      <c r="G45" s="236" t="s">
        <v>587</v>
      </c>
    </row>
    <row r="46" spans="1:16" ht="38.25" x14ac:dyDescent="0.2">
      <c r="A46" s="391">
        <v>44377</v>
      </c>
      <c r="B46" s="206">
        <f t="shared" si="0"/>
        <v>44</v>
      </c>
      <c r="C46" s="234" t="s">
        <v>360</v>
      </c>
      <c r="D46" s="236" t="s">
        <v>361</v>
      </c>
      <c r="E46" s="236" t="s">
        <v>517</v>
      </c>
      <c r="F46" s="234" t="s">
        <v>588</v>
      </c>
      <c r="G46" s="236" t="s">
        <v>366</v>
      </c>
    </row>
    <row r="47" spans="1:16" ht="25.5" x14ac:dyDescent="0.2">
      <c r="A47" s="391">
        <v>44377</v>
      </c>
      <c r="B47" s="206">
        <f t="shared" si="0"/>
        <v>45</v>
      </c>
      <c r="C47" s="234" t="s">
        <v>360</v>
      </c>
      <c r="D47" s="236" t="s">
        <v>361</v>
      </c>
      <c r="E47" s="236" t="s">
        <v>367</v>
      </c>
      <c r="F47" s="234" t="s">
        <v>368</v>
      </c>
      <c r="G47" s="236" t="s">
        <v>518</v>
      </c>
    </row>
    <row r="48" spans="1:16" x14ac:dyDescent="0.2">
      <c r="A48" s="391">
        <v>44377</v>
      </c>
      <c r="B48" s="206">
        <f t="shared" si="0"/>
        <v>46</v>
      </c>
      <c r="C48" s="234" t="s">
        <v>360</v>
      </c>
      <c r="D48" s="236" t="s">
        <v>361</v>
      </c>
      <c r="E48" s="236" t="s">
        <v>369</v>
      </c>
      <c r="F48" s="234" t="s">
        <v>248</v>
      </c>
      <c r="G48" s="234" t="s">
        <v>370</v>
      </c>
    </row>
    <row r="49" spans="1:16" ht="25.5" x14ac:dyDescent="0.2">
      <c r="A49" s="391">
        <v>44377</v>
      </c>
      <c r="B49" s="206">
        <f t="shared" si="0"/>
        <v>47</v>
      </c>
      <c r="C49" s="234" t="s">
        <v>371</v>
      </c>
      <c r="D49" s="236" t="s">
        <v>372</v>
      </c>
      <c r="E49" s="236" t="s">
        <v>373</v>
      </c>
      <c r="F49" s="236" t="s">
        <v>519</v>
      </c>
      <c r="G49" s="236" t="s">
        <v>374</v>
      </c>
    </row>
    <row r="50" spans="1:16" ht="25.5" x14ac:dyDescent="0.2">
      <c r="A50" s="391">
        <v>44377</v>
      </c>
      <c r="B50" s="206">
        <f t="shared" si="0"/>
        <v>48</v>
      </c>
      <c r="C50" s="234" t="s">
        <v>375</v>
      </c>
      <c r="D50" s="236" t="s">
        <v>376</v>
      </c>
      <c r="E50" s="236" t="s">
        <v>377</v>
      </c>
      <c r="F50" s="234" t="s">
        <v>268</v>
      </c>
      <c r="G50" s="236" t="s">
        <v>378</v>
      </c>
    </row>
    <row r="51" spans="1:16" s="393" customFormat="1" x14ac:dyDescent="0.2">
      <c r="A51" s="391">
        <v>44377</v>
      </c>
      <c r="B51" s="206">
        <f t="shared" si="0"/>
        <v>49</v>
      </c>
      <c r="C51" s="234" t="s">
        <v>375</v>
      </c>
      <c r="D51" s="236" t="s">
        <v>376</v>
      </c>
      <c r="E51" s="236" t="s">
        <v>589</v>
      </c>
      <c r="F51" s="234" t="s">
        <v>382</v>
      </c>
      <c r="G51" s="238" t="s">
        <v>590</v>
      </c>
      <c r="H51" s="392"/>
      <c r="I51" s="392"/>
      <c r="J51" s="392"/>
      <c r="K51" s="392"/>
      <c r="L51" s="392"/>
      <c r="M51" s="392"/>
      <c r="N51" s="392"/>
      <c r="O51" s="392"/>
      <c r="P51" s="392"/>
    </row>
    <row r="52" spans="1:16" ht="25.5" x14ac:dyDescent="0.2">
      <c r="A52" s="391">
        <v>44377</v>
      </c>
      <c r="B52" s="206">
        <f t="shared" si="0"/>
        <v>50</v>
      </c>
      <c r="C52" s="234" t="s">
        <v>379</v>
      </c>
      <c r="D52" s="236" t="s">
        <v>380</v>
      </c>
      <c r="E52" s="236" t="s">
        <v>377</v>
      </c>
      <c r="F52" s="234" t="s">
        <v>268</v>
      </c>
      <c r="G52" s="236" t="s">
        <v>378</v>
      </c>
    </row>
    <row r="53" spans="1:16" x14ac:dyDescent="0.2">
      <c r="A53" s="391">
        <v>44377</v>
      </c>
      <c r="B53" s="206">
        <f t="shared" si="0"/>
        <v>51</v>
      </c>
      <c r="C53" s="234" t="s">
        <v>379</v>
      </c>
      <c r="D53" s="236" t="s">
        <v>380</v>
      </c>
      <c r="E53" s="236" t="s">
        <v>548</v>
      </c>
      <c r="F53" s="234" t="s">
        <v>254</v>
      </c>
      <c r="G53" s="236" t="s">
        <v>381</v>
      </c>
    </row>
    <row r="54" spans="1:16" x14ac:dyDescent="0.2">
      <c r="A54" s="391">
        <v>44377</v>
      </c>
      <c r="B54" s="206">
        <f t="shared" si="0"/>
        <v>52</v>
      </c>
      <c r="C54" s="234" t="s">
        <v>379</v>
      </c>
      <c r="D54" s="236" t="s">
        <v>380</v>
      </c>
      <c r="E54" s="236" t="s">
        <v>549</v>
      </c>
      <c r="F54" s="234" t="s">
        <v>382</v>
      </c>
      <c r="G54" s="236" t="s">
        <v>383</v>
      </c>
    </row>
    <row r="55" spans="1:16" x14ac:dyDescent="0.2">
      <c r="A55" s="391">
        <v>44377</v>
      </c>
      <c r="B55" s="206">
        <f t="shared" si="0"/>
        <v>53</v>
      </c>
      <c r="C55" s="234" t="s">
        <v>379</v>
      </c>
      <c r="D55" s="236" t="s">
        <v>380</v>
      </c>
      <c r="E55" s="236" t="s">
        <v>589</v>
      </c>
      <c r="F55" s="234" t="s">
        <v>382</v>
      </c>
      <c r="G55" s="238" t="s">
        <v>590</v>
      </c>
    </row>
    <row r="56" spans="1:16" ht="25.5" x14ac:dyDescent="0.2">
      <c r="A56" s="391">
        <v>44377</v>
      </c>
      <c r="B56" s="206">
        <f t="shared" si="0"/>
        <v>54</v>
      </c>
      <c r="C56" s="234" t="s">
        <v>521</v>
      </c>
      <c r="D56" s="236">
        <v>3.1</v>
      </c>
      <c r="E56" s="236" t="s">
        <v>550</v>
      </c>
      <c r="F56" s="234" t="s">
        <v>384</v>
      </c>
      <c r="G56" s="236" t="s">
        <v>385</v>
      </c>
    </row>
    <row r="57" spans="1:16" ht="25.5" x14ac:dyDescent="0.2">
      <c r="A57" s="391">
        <v>44377</v>
      </c>
      <c r="B57" s="206">
        <f t="shared" si="0"/>
        <v>55</v>
      </c>
      <c r="C57" s="234" t="s">
        <v>521</v>
      </c>
      <c r="D57" s="236">
        <v>3.1</v>
      </c>
      <c r="E57" s="236" t="s">
        <v>386</v>
      </c>
      <c r="F57" s="234" t="s">
        <v>351</v>
      </c>
      <c r="G57" s="236" t="s">
        <v>523</v>
      </c>
    </row>
    <row r="58" spans="1:16" ht="126.6" customHeight="1" x14ac:dyDescent="0.2">
      <c r="A58" s="391">
        <v>44377</v>
      </c>
      <c r="B58" s="206">
        <f t="shared" si="0"/>
        <v>56</v>
      </c>
      <c r="C58" s="234" t="s">
        <v>521</v>
      </c>
      <c r="D58" s="236">
        <v>3.1</v>
      </c>
      <c r="E58" s="236" t="s">
        <v>387</v>
      </c>
      <c r="F58" s="236" t="s">
        <v>539</v>
      </c>
      <c r="G58" s="236" t="s">
        <v>520</v>
      </c>
    </row>
    <row r="59" spans="1:16" ht="51" x14ac:dyDescent="0.2">
      <c r="A59" s="391">
        <v>44377</v>
      </c>
      <c r="B59" s="206">
        <f t="shared" si="0"/>
        <v>57</v>
      </c>
      <c r="C59" s="234" t="s">
        <v>521</v>
      </c>
      <c r="D59" s="234">
        <v>3.1</v>
      </c>
      <c r="E59" s="236" t="s">
        <v>591</v>
      </c>
      <c r="F59" s="236" t="s">
        <v>248</v>
      </c>
      <c r="G59" s="238" t="s">
        <v>537</v>
      </c>
    </row>
    <row r="60" spans="1:16" ht="38.25" x14ac:dyDescent="0.2">
      <c r="A60" s="391">
        <v>44377</v>
      </c>
      <c r="B60" s="206">
        <f t="shared" si="0"/>
        <v>58</v>
      </c>
      <c r="C60" s="234" t="s">
        <v>388</v>
      </c>
      <c r="D60" s="236"/>
      <c r="E60" s="236"/>
      <c r="F60" s="234" t="s">
        <v>389</v>
      </c>
      <c r="G60" s="236" t="s">
        <v>592</v>
      </c>
    </row>
    <row r="61" spans="1:16" s="393" customFormat="1" x14ac:dyDescent="0.2">
      <c r="A61" s="391">
        <v>44377</v>
      </c>
      <c r="B61" s="206">
        <f t="shared" si="0"/>
        <v>59</v>
      </c>
      <c r="C61" s="234" t="s">
        <v>388</v>
      </c>
      <c r="D61" s="240" t="s">
        <v>276</v>
      </c>
      <c r="E61" s="236" t="s">
        <v>572</v>
      </c>
      <c r="F61" s="234" t="s">
        <v>593</v>
      </c>
      <c r="G61" s="238" t="s">
        <v>594</v>
      </c>
      <c r="H61" s="392"/>
      <c r="I61" s="392"/>
      <c r="J61" s="392"/>
      <c r="K61" s="392"/>
      <c r="L61" s="392"/>
      <c r="M61" s="392"/>
      <c r="N61" s="392"/>
      <c r="O61" s="392"/>
      <c r="P61" s="392"/>
    </row>
    <row r="62" spans="1:16" x14ac:dyDescent="0.2">
      <c r="A62" s="391">
        <v>44377</v>
      </c>
      <c r="B62" s="206">
        <f t="shared" si="0"/>
        <v>60</v>
      </c>
      <c r="C62" s="234" t="s">
        <v>388</v>
      </c>
      <c r="D62" s="236" t="s">
        <v>276</v>
      </c>
      <c r="E62" s="236" t="s">
        <v>315</v>
      </c>
      <c r="F62" s="234" t="s">
        <v>382</v>
      </c>
      <c r="G62" s="236" t="s">
        <v>524</v>
      </c>
    </row>
    <row r="63" spans="1:16" ht="38.25" x14ac:dyDescent="0.2">
      <c r="A63" s="391">
        <v>44377</v>
      </c>
      <c r="B63" s="206">
        <f t="shared" si="0"/>
        <v>61</v>
      </c>
      <c r="C63" s="234" t="s">
        <v>391</v>
      </c>
      <c r="D63" s="236"/>
      <c r="E63" s="236"/>
      <c r="F63" s="234" t="s">
        <v>389</v>
      </c>
      <c r="G63" s="236" t="s">
        <v>595</v>
      </c>
    </row>
    <row r="64" spans="1:16" ht="38.25" x14ac:dyDescent="0.2">
      <c r="A64" s="391">
        <v>44377</v>
      </c>
      <c r="B64" s="206">
        <f t="shared" si="0"/>
        <v>62</v>
      </c>
      <c r="C64" s="237" t="s">
        <v>391</v>
      </c>
      <c r="D64" s="236" t="s">
        <v>596</v>
      </c>
      <c r="E64" s="236" t="s">
        <v>392</v>
      </c>
      <c r="F64" s="234" t="s">
        <v>382</v>
      </c>
      <c r="G64" s="236" t="s">
        <v>390</v>
      </c>
    </row>
    <row r="65" spans="1:16" x14ac:dyDescent="0.2">
      <c r="A65" s="391">
        <v>44377</v>
      </c>
      <c r="B65" s="206">
        <f t="shared" si="0"/>
        <v>63</v>
      </c>
      <c r="C65" s="237" t="s">
        <v>286</v>
      </c>
      <c r="D65" s="240"/>
      <c r="E65" s="236" t="s">
        <v>525</v>
      </c>
      <c r="F65" s="234" t="s">
        <v>265</v>
      </c>
      <c r="G65" s="238" t="s">
        <v>526</v>
      </c>
    </row>
    <row r="66" spans="1:16" ht="25.5" x14ac:dyDescent="0.2">
      <c r="A66" s="391">
        <v>44377</v>
      </c>
      <c r="B66" s="206">
        <f t="shared" si="0"/>
        <v>64</v>
      </c>
      <c r="C66" s="237" t="s">
        <v>286</v>
      </c>
      <c r="D66" s="236" t="s">
        <v>597</v>
      </c>
      <c r="E66" s="236" t="s">
        <v>551</v>
      </c>
      <c r="F66" s="234" t="s">
        <v>265</v>
      </c>
      <c r="G66" s="236" t="s">
        <v>527</v>
      </c>
    </row>
    <row r="67" spans="1:16" x14ac:dyDescent="0.2">
      <c r="A67" s="391">
        <v>44377</v>
      </c>
      <c r="B67" s="206">
        <f t="shared" si="0"/>
        <v>65</v>
      </c>
      <c r="C67" s="234" t="s">
        <v>286</v>
      </c>
      <c r="D67" s="236" t="s">
        <v>260</v>
      </c>
      <c r="E67" s="236" t="s">
        <v>293</v>
      </c>
      <c r="F67" s="234" t="s">
        <v>294</v>
      </c>
      <c r="G67" s="236" t="s">
        <v>393</v>
      </c>
    </row>
    <row r="68" spans="1:16" x14ac:dyDescent="0.2">
      <c r="A68" s="391">
        <v>44377</v>
      </c>
      <c r="B68" s="206">
        <f t="shared" si="0"/>
        <v>66</v>
      </c>
      <c r="C68" s="234" t="s">
        <v>286</v>
      </c>
      <c r="D68" s="236" t="s">
        <v>260</v>
      </c>
      <c r="E68" s="236" t="s">
        <v>394</v>
      </c>
      <c r="F68" s="234" t="s">
        <v>299</v>
      </c>
      <c r="G68" s="236" t="s">
        <v>395</v>
      </c>
    </row>
    <row r="69" spans="1:16" ht="25.5" x14ac:dyDescent="0.2">
      <c r="A69" s="391">
        <v>44377</v>
      </c>
      <c r="B69" s="206">
        <f t="shared" si="0"/>
        <v>67</v>
      </c>
      <c r="C69" s="234" t="s">
        <v>286</v>
      </c>
      <c r="D69" s="236" t="s">
        <v>598</v>
      </c>
      <c r="E69" s="236" t="s">
        <v>552</v>
      </c>
      <c r="F69" s="234" t="s">
        <v>382</v>
      </c>
      <c r="G69" s="236" t="s">
        <v>396</v>
      </c>
    </row>
    <row r="70" spans="1:16" ht="25.5" x14ac:dyDescent="0.2">
      <c r="A70" s="391">
        <v>44377</v>
      </c>
      <c r="B70" s="206">
        <f t="shared" ref="B70:B95" si="1">B69+1</f>
        <v>68</v>
      </c>
      <c r="C70" s="234" t="s">
        <v>286</v>
      </c>
      <c r="D70" s="238" t="s">
        <v>599</v>
      </c>
      <c r="E70" s="236" t="s">
        <v>557</v>
      </c>
      <c r="F70" s="234" t="s">
        <v>593</v>
      </c>
      <c r="G70" s="238" t="s">
        <v>600</v>
      </c>
    </row>
    <row r="71" spans="1:16" x14ac:dyDescent="0.2">
      <c r="A71" s="391">
        <v>44377</v>
      </c>
      <c r="B71" s="206">
        <f t="shared" si="1"/>
        <v>69</v>
      </c>
      <c r="C71" s="234" t="s">
        <v>286</v>
      </c>
      <c r="D71" s="236" t="s">
        <v>287</v>
      </c>
      <c r="E71" s="236" t="s">
        <v>528</v>
      </c>
      <c r="F71" s="234" t="s">
        <v>382</v>
      </c>
      <c r="G71" s="238" t="s">
        <v>529</v>
      </c>
    </row>
    <row r="72" spans="1:16" x14ac:dyDescent="0.2">
      <c r="A72" s="391">
        <v>44377</v>
      </c>
      <c r="B72" s="206">
        <f t="shared" si="1"/>
        <v>70</v>
      </c>
      <c r="C72" s="237" t="s">
        <v>286</v>
      </c>
      <c r="D72" s="236" t="s">
        <v>287</v>
      </c>
      <c r="E72" s="236" t="s">
        <v>331</v>
      </c>
      <c r="F72" s="234" t="s">
        <v>294</v>
      </c>
      <c r="G72" s="236" t="s">
        <v>393</v>
      </c>
    </row>
    <row r="73" spans="1:16" x14ac:dyDescent="0.2">
      <c r="A73" s="391">
        <v>44377</v>
      </c>
      <c r="B73" s="206">
        <f t="shared" si="1"/>
        <v>71</v>
      </c>
      <c r="C73" s="234" t="s">
        <v>397</v>
      </c>
      <c r="D73" s="234" t="s">
        <v>398</v>
      </c>
      <c r="E73" s="236" t="s">
        <v>399</v>
      </c>
      <c r="F73" s="234" t="s">
        <v>400</v>
      </c>
      <c r="G73" s="238" t="s">
        <v>530</v>
      </c>
    </row>
    <row r="74" spans="1:16" ht="25.5" x14ac:dyDescent="0.2">
      <c r="A74" s="391">
        <v>44377</v>
      </c>
      <c r="B74" s="206">
        <f t="shared" si="1"/>
        <v>72</v>
      </c>
      <c r="C74" s="234" t="s">
        <v>397</v>
      </c>
      <c r="D74" s="234" t="s">
        <v>398</v>
      </c>
      <c r="E74" s="236" t="s">
        <v>377</v>
      </c>
      <c r="F74" s="234" t="s">
        <v>268</v>
      </c>
      <c r="G74" s="238" t="s">
        <v>378</v>
      </c>
    </row>
    <row r="75" spans="1:16" s="393" customFormat="1" x14ac:dyDescent="0.2">
      <c r="A75" s="391">
        <v>44377</v>
      </c>
      <c r="B75" s="206">
        <f t="shared" si="1"/>
        <v>73</v>
      </c>
      <c r="C75" s="234" t="s">
        <v>397</v>
      </c>
      <c r="D75" s="240" t="s">
        <v>398</v>
      </c>
      <c r="E75" s="236" t="s">
        <v>589</v>
      </c>
      <c r="F75" s="234" t="s">
        <v>382</v>
      </c>
      <c r="G75" s="238" t="s">
        <v>590</v>
      </c>
      <c r="H75" s="392"/>
      <c r="I75" s="392"/>
      <c r="J75" s="392"/>
      <c r="K75" s="392"/>
      <c r="L75" s="392"/>
      <c r="M75" s="392"/>
      <c r="N75" s="392"/>
      <c r="O75" s="392"/>
      <c r="P75" s="392"/>
    </row>
    <row r="76" spans="1:16" x14ac:dyDescent="0.2">
      <c r="A76" s="391">
        <v>44377</v>
      </c>
      <c r="B76" s="206">
        <f t="shared" si="1"/>
        <v>74</v>
      </c>
      <c r="C76" s="234" t="s">
        <v>522</v>
      </c>
      <c r="D76" s="240"/>
      <c r="E76" s="236"/>
      <c r="F76" s="234" t="s">
        <v>389</v>
      </c>
      <c r="G76" s="238" t="s">
        <v>531</v>
      </c>
    </row>
    <row r="77" spans="1:16" ht="25.5" x14ac:dyDescent="0.2">
      <c r="A77" s="391">
        <v>44377</v>
      </c>
      <c r="B77" s="206">
        <f t="shared" si="1"/>
        <v>75</v>
      </c>
      <c r="C77" s="234" t="s">
        <v>522</v>
      </c>
      <c r="D77" s="234">
        <v>4.0999999999999996</v>
      </c>
      <c r="E77" s="236" t="s">
        <v>553</v>
      </c>
      <c r="F77" s="236" t="s">
        <v>354</v>
      </c>
      <c r="G77" s="238" t="s">
        <v>401</v>
      </c>
    </row>
    <row r="78" spans="1:16" ht="25.5" x14ac:dyDescent="0.2">
      <c r="A78" s="391">
        <v>44377</v>
      </c>
      <c r="B78" s="206">
        <f t="shared" si="1"/>
        <v>76</v>
      </c>
      <c r="C78" s="234" t="s">
        <v>522</v>
      </c>
      <c r="D78" s="234">
        <v>4.0999999999999996</v>
      </c>
      <c r="E78" s="236" t="s">
        <v>402</v>
      </c>
      <c r="F78" s="234" t="s">
        <v>254</v>
      </c>
      <c r="G78" s="238" t="s">
        <v>403</v>
      </c>
    </row>
    <row r="79" spans="1:16" x14ac:dyDescent="0.2">
      <c r="A79" s="391">
        <v>44377</v>
      </c>
      <c r="B79" s="206">
        <f t="shared" si="1"/>
        <v>77</v>
      </c>
      <c r="C79" s="234" t="s">
        <v>522</v>
      </c>
      <c r="D79" s="234">
        <v>4.0999999999999996</v>
      </c>
      <c r="E79" s="236" t="s">
        <v>404</v>
      </c>
      <c r="F79" s="234" t="s">
        <v>405</v>
      </c>
      <c r="G79" s="238" t="s">
        <v>406</v>
      </c>
    </row>
    <row r="80" spans="1:16" ht="25.5" x14ac:dyDescent="0.2">
      <c r="A80" s="391">
        <v>44377</v>
      </c>
      <c r="B80" s="206">
        <f t="shared" si="1"/>
        <v>78</v>
      </c>
      <c r="C80" s="234" t="s">
        <v>522</v>
      </c>
      <c r="D80" s="234">
        <v>4.0999999999999996</v>
      </c>
      <c r="E80" s="236" t="s">
        <v>409</v>
      </c>
      <c r="F80" s="234" t="s">
        <v>254</v>
      </c>
      <c r="G80" s="238" t="s">
        <v>410</v>
      </c>
    </row>
    <row r="81" spans="1:16" x14ac:dyDescent="0.2">
      <c r="A81" s="391">
        <v>44377</v>
      </c>
      <c r="B81" s="206">
        <f t="shared" si="1"/>
        <v>79</v>
      </c>
      <c r="C81" s="234" t="s">
        <v>522</v>
      </c>
      <c r="D81" s="234">
        <v>4.0999999999999996</v>
      </c>
      <c r="E81" s="236" t="s">
        <v>407</v>
      </c>
      <c r="F81" s="234" t="s">
        <v>254</v>
      </c>
      <c r="G81" s="238" t="s">
        <v>408</v>
      </c>
    </row>
    <row r="82" spans="1:16" ht="38.25" x14ac:dyDescent="0.2">
      <c r="A82" s="391">
        <v>44377</v>
      </c>
      <c r="B82" s="206">
        <f t="shared" si="1"/>
        <v>80</v>
      </c>
      <c r="C82" s="234" t="s">
        <v>532</v>
      </c>
      <c r="D82" s="234">
        <v>5.0999999999999996</v>
      </c>
      <c r="E82" s="236" t="s">
        <v>411</v>
      </c>
      <c r="F82" s="234" t="s">
        <v>412</v>
      </c>
      <c r="G82" s="238" t="s">
        <v>413</v>
      </c>
    </row>
    <row r="83" spans="1:16" ht="25.5" x14ac:dyDescent="0.2">
      <c r="A83" s="391">
        <v>44377</v>
      </c>
      <c r="B83" s="206">
        <f t="shared" si="1"/>
        <v>81</v>
      </c>
      <c r="C83" s="234" t="s">
        <v>532</v>
      </c>
      <c r="D83" s="234">
        <v>5.0999999999999996</v>
      </c>
      <c r="E83" s="236" t="s">
        <v>557</v>
      </c>
      <c r="F83" s="234" t="s">
        <v>412</v>
      </c>
      <c r="G83" s="238" t="s">
        <v>414</v>
      </c>
    </row>
    <row r="84" spans="1:16" x14ac:dyDescent="0.2">
      <c r="A84" s="391">
        <v>44377</v>
      </c>
      <c r="B84" s="206">
        <f t="shared" si="1"/>
        <v>82</v>
      </c>
      <c r="C84" s="234" t="s">
        <v>532</v>
      </c>
      <c r="D84" s="234">
        <v>5.0999999999999996</v>
      </c>
      <c r="E84" s="236" t="s">
        <v>554</v>
      </c>
      <c r="F84" s="234" t="s">
        <v>415</v>
      </c>
      <c r="G84" s="238" t="s">
        <v>416</v>
      </c>
    </row>
    <row r="85" spans="1:16" ht="63.75" x14ac:dyDescent="0.2">
      <c r="A85" s="391">
        <v>44377</v>
      </c>
      <c r="B85" s="206">
        <f t="shared" si="1"/>
        <v>83</v>
      </c>
      <c r="C85" s="234" t="s">
        <v>532</v>
      </c>
      <c r="D85" s="234">
        <v>5.0999999999999996</v>
      </c>
      <c r="E85" s="236" t="s">
        <v>417</v>
      </c>
      <c r="F85" s="236" t="s">
        <v>418</v>
      </c>
      <c r="G85" s="238" t="s">
        <v>555</v>
      </c>
    </row>
    <row r="86" spans="1:16" x14ac:dyDescent="0.2">
      <c r="A86" s="391">
        <v>44377</v>
      </c>
      <c r="B86" s="206">
        <f t="shared" si="1"/>
        <v>84</v>
      </c>
      <c r="C86" s="234" t="s">
        <v>532</v>
      </c>
      <c r="D86" s="234">
        <v>5.0999999999999996</v>
      </c>
      <c r="E86" s="236" t="s">
        <v>533</v>
      </c>
      <c r="F86" s="236" t="s">
        <v>382</v>
      </c>
      <c r="G86" s="238" t="s">
        <v>534</v>
      </c>
    </row>
    <row r="87" spans="1:16" ht="25.5" x14ac:dyDescent="0.2">
      <c r="A87" s="391">
        <v>44377</v>
      </c>
      <c r="B87" s="206">
        <f t="shared" si="1"/>
        <v>85</v>
      </c>
      <c r="C87" s="234" t="s">
        <v>532</v>
      </c>
      <c r="D87" s="236">
        <v>5.0999999999999996</v>
      </c>
      <c r="E87" s="236" t="s">
        <v>512</v>
      </c>
      <c r="F87" s="236" t="s">
        <v>513</v>
      </c>
      <c r="G87" s="236" t="s">
        <v>516</v>
      </c>
    </row>
    <row r="88" spans="1:16" ht="25.5" x14ac:dyDescent="0.2">
      <c r="A88" s="391">
        <v>44377</v>
      </c>
      <c r="B88" s="206">
        <f t="shared" si="1"/>
        <v>86</v>
      </c>
      <c r="C88" s="234" t="s">
        <v>419</v>
      </c>
      <c r="D88" s="234"/>
      <c r="E88" s="236" t="s">
        <v>420</v>
      </c>
      <c r="F88" s="234" t="s">
        <v>382</v>
      </c>
      <c r="G88" s="238" t="s">
        <v>543</v>
      </c>
    </row>
    <row r="89" spans="1:16" x14ac:dyDescent="0.2">
      <c r="A89" s="391">
        <v>44377</v>
      </c>
      <c r="B89" s="206">
        <f t="shared" si="1"/>
        <v>87</v>
      </c>
      <c r="C89" s="234" t="s">
        <v>419</v>
      </c>
      <c r="D89" s="239"/>
      <c r="E89" s="238" t="s">
        <v>514</v>
      </c>
      <c r="F89" s="234" t="s">
        <v>382</v>
      </c>
      <c r="G89" s="238" t="s">
        <v>515</v>
      </c>
    </row>
    <row r="90" spans="1:16" s="393" customFormat="1" x14ac:dyDescent="0.2">
      <c r="A90" s="391">
        <v>44377</v>
      </c>
      <c r="B90" s="206">
        <f t="shared" si="1"/>
        <v>88</v>
      </c>
      <c r="C90" s="187" t="s">
        <v>419</v>
      </c>
      <c r="D90" s="187"/>
      <c r="E90" s="187" t="s">
        <v>601</v>
      </c>
      <c r="F90" s="187" t="s">
        <v>382</v>
      </c>
      <c r="G90" s="188" t="s">
        <v>602</v>
      </c>
      <c r="H90" s="392"/>
      <c r="I90" s="392"/>
      <c r="J90" s="392"/>
      <c r="K90" s="392"/>
      <c r="L90" s="392"/>
      <c r="M90" s="392"/>
      <c r="N90" s="392"/>
      <c r="O90" s="392"/>
      <c r="P90" s="392"/>
    </row>
    <row r="91" spans="1:16" ht="25.5" x14ac:dyDescent="0.2">
      <c r="A91" s="391">
        <v>44377</v>
      </c>
      <c r="B91" s="206">
        <f t="shared" si="1"/>
        <v>89</v>
      </c>
      <c r="C91" s="238" t="s">
        <v>419</v>
      </c>
      <c r="D91" s="236"/>
      <c r="E91" s="238" t="s">
        <v>573</v>
      </c>
      <c r="F91" s="238" t="s">
        <v>382</v>
      </c>
      <c r="G91" s="238" t="s">
        <v>603</v>
      </c>
    </row>
    <row r="92" spans="1:16" ht="38.25" x14ac:dyDescent="0.2">
      <c r="A92" s="183">
        <v>44383</v>
      </c>
      <c r="B92" s="206">
        <f t="shared" si="1"/>
        <v>90</v>
      </c>
      <c r="C92" s="234" t="s">
        <v>346</v>
      </c>
      <c r="D92" s="185"/>
      <c r="E92" s="185" t="s">
        <v>604</v>
      </c>
      <c r="F92" s="185" t="s">
        <v>254</v>
      </c>
      <c r="G92" s="186" t="s">
        <v>605</v>
      </c>
    </row>
    <row r="93" spans="1:16" ht="25.5" x14ac:dyDescent="0.2">
      <c r="A93" s="183">
        <v>44383</v>
      </c>
      <c r="B93" s="206">
        <f t="shared" si="1"/>
        <v>91</v>
      </c>
      <c r="C93" s="234" t="s">
        <v>346</v>
      </c>
      <c r="D93" s="185"/>
      <c r="E93" s="185" t="s">
        <v>606</v>
      </c>
      <c r="F93" s="185" t="s">
        <v>254</v>
      </c>
      <c r="G93" s="186" t="s">
        <v>607</v>
      </c>
    </row>
    <row r="94" spans="1:16" ht="25.5" x14ac:dyDescent="0.2">
      <c r="A94" s="183">
        <v>44383</v>
      </c>
      <c r="B94" s="206">
        <f t="shared" si="1"/>
        <v>92</v>
      </c>
      <c r="C94" s="234" t="s">
        <v>521</v>
      </c>
      <c r="D94" s="236">
        <v>3.1</v>
      </c>
      <c r="E94" s="185" t="s">
        <v>608</v>
      </c>
      <c r="F94" s="185" t="s">
        <v>254</v>
      </c>
      <c r="G94" s="186" t="s">
        <v>609</v>
      </c>
    </row>
    <row r="95" spans="1:16" ht="25.5" x14ac:dyDescent="0.2">
      <c r="A95" s="183">
        <v>44383</v>
      </c>
      <c r="B95" s="206">
        <f t="shared" si="1"/>
        <v>93</v>
      </c>
      <c r="C95" s="234" t="s">
        <v>521</v>
      </c>
      <c r="D95" s="236">
        <v>3.1</v>
      </c>
      <c r="E95" s="185" t="s">
        <v>610</v>
      </c>
      <c r="F95" s="185" t="s">
        <v>254</v>
      </c>
      <c r="G95" s="186" t="s">
        <v>611</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33CCCC"/>
    <pageSetUpPr fitToPage="1"/>
  </sheetPr>
  <dimension ref="A1:P22"/>
  <sheetViews>
    <sheetView workbookViewId="0"/>
  </sheetViews>
  <sheetFormatPr defaultColWidth="9" defaultRowHeight="12.75" x14ac:dyDescent="0.2"/>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101.42578125" style="182" customWidth="1"/>
    <col min="8" max="8" width="19.140625" style="399" customWidth="1"/>
    <col min="9" max="9" width="16.5703125" style="399" customWidth="1"/>
    <col min="10" max="10" width="12.42578125" style="399" customWidth="1"/>
    <col min="11" max="11" width="9.85546875" style="399" customWidth="1"/>
    <col min="12" max="12" width="9" style="399" customWidth="1"/>
    <col min="13" max="13" width="9" style="399"/>
    <col min="14" max="14" width="11.140625" style="399" customWidth="1"/>
    <col min="15" max="15" width="9" style="399"/>
    <col min="16" max="16" width="82.140625" style="399" customWidth="1"/>
    <col min="17" max="16384" width="9" style="182"/>
  </cols>
  <sheetData>
    <row r="1" spans="1:16" ht="22.35" customHeight="1" x14ac:dyDescent="0.2">
      <c r="H1" s="398"/>
    </row>
    <row r="2" spans="1:16" ht="28.5" customHeight="1" x14ac:dyDescent="0.2">
      <c r="A2" s="202" t="s">
        <v>241</v>
      </c>
      <c r="B2" s="203" t="s">
        <v>615</v>
      </c>
      <c r="C2" s="202" t="s">
        <v>243</v>
      </c>
      <c r="D2" s="202" t="s">
        <v>244</v>
      </c>
      <c r="E2" s="202" t="s">
        <v>245</v>
      </c>
      <c r="F2" s="202" t="s">
        <v>246</v>
      </c>
      <c r="G2" s="202" t="s">
        <v>247</v>
      </c>
      <c r="H2" s="400"/>
      <c r="I2" s="400"/>
      <c r="J2" s="400"/>
      <c r="K2" s="400"/>
      <c r="L2" s="400"/>
      <c r="M2" s="400"/>
      <c r="N2" s="400"/>
      <c r="O2" s="400"/>
      <c r="P2" s="400"/>
    </row>
    <row r="3" spans="1:16" s="185" customFormat="1" x14ac:dyDescent="0.2">
      <c r="A3" s="183">
        <v>44434</v>
      </c>
      <c r="B3" s="184">
        <v>1</v>
      </c>
      <c r="C3" s="401" t="s">
        <v>616</v>
      </c>
      <c r="D3" s="402"/>
      <c r="E3" s="403"/>
      <c r="F3" s="403" t="s">
        <v>251</v>
      </c>
      <c r="G3" s="403" t="s">
        <v>329</v>
      </c>
      <c r="H3" s="404"/>
      <c r="I3" s="405"/>
      <c r="J3" s="405"/>
      <c r="K3" s="405"/>
      <c r="L3" s="405"/>
      <c r="M3" s="405"/>
      <c r="N3" s="405"/>
      <c r="O3" s="405"/>
      <c r="P3" s="406"/>
    </row>
    <row r="4" spans="1:16" s="185" customFormat="1" ht="25.5" x14ac:dyDescent="0.2">
      <c r="A4" s="183">
        <v>44434</v>
      </c>
      <c r="B4" s="184">
        <f>B3+1</f>
        <v>2</v>
      </c>
      <c r="C4" s="401" t="s">
        <v>286</v>
      </c>
      <c r="D4" s="402" t="s">
        <v>260</v>
      </c>
      <c r="E4" s="403" t="s">
        <v>617</v>
      </c>
      <c r="F4" s="403" t="s">
        <v>265</v>
      </c>
      <c r="G4" s="403" t="s">
        <v>266</v>
      </c>
      <c r="H4" s="404"/>
      <c r="I4" s="405"/>
      <c r="J4" s="405"/>
      <c r="K4" s="405"/>
      <c r="L4" s="405"/>
      <c r="M4" s="405"/>
      <c r="N4" s="405"/>
      <c r="O4" s="405"/>
      <c r="P4" s="406"/>
    </row>
    <row r="5" spans="1:16" s="185" customFormat="1" ht="25.5" x14ac:dyDescent="0.2">
      <c r="A5" s="408">
        <v>44432</v>
      </c>
      <c r="B5" s="409">
        <f>B4+1</f>
        <v>3</v>
      </c>
      <c r="C5" s="410" t="s">
        <v>346</v>
      </c>
      <c r="D5" s="409"/>
      <c r="E5" s="410" t="s">
        <v>618</v>
      </c>
      <c r="F5" s="411" t="s">
        <v>619</v>
      </c>
      <c r="G5" s="411" t="s">
        <v>620</v>
      </c>
      <c r="H5" s="404"/>
      <c r="I5" s="405"/>
      <c r="J5" s="405"/>
      <c r="K5" s="405"/>
      <c r="L5" s="405"/>
      <c r="M5" s="405"/>
      <c r="N5" s="405"/>
      <c r="O5" s="405"/>
      <c r="P5" s="406"/>
    </row>
    <row r="6" spans="1:16" s="185" customFormat="1" x14ac:dyDescent="0.2">
      <c r="A6" s="408">
        <v>44482</v>
      </c>
      <c r="B6" s="409">
        <f>B5+1</f>
        <v>4</v>
      </c>
      <c r="C6" s="410" t="s">
        <v>278</v>
      </c>
      <c r="D6" s="409"/>
      <c r="E6" s="410" t="s">
        <v>622</v>
      </c>
      <c r="F6" s="425" t="s">
        <v>623</v>
      </c>
      <c r="G6" s="411" t="s">
        <v>623</v>
      </c>
      <c r="H6" s="404"/>
      <c r="I6" s="405"/>
      <c r="J6" s="405"/>
      <c r="K6" s="405"/>
      <c r="L6" s="405"/>
      <c r="M6" s="405"/>
      <c r="N6" s="405"/>
      <c r="O6" s="405"/>
      <c r="P6" s="406"/>
    </row>
    <row r="7" spans="1:16" s="185" customFormat="1" x14ac:dyDescent="0.2">
      <c r="A7" s="183">
        <v>44489</v>
      </c>
      <c r="B7" s="409">
        <f>B6+1</f>
        <v>5</v>
      </c>
      <c r="C7" s="401" t="s">
        <v>564</v>
      </c>
      <c r="D7" s="402" t="s">
        <v>624</v>
      </c>
      <c r="E7" s="403" t="s">
        <v>625</v>
      </c>
      <c r="F7" s="427" t="s">
        <v>382</v>
      </c>
      <c r="G7" s="428" t="s">
        <v>626</v>
      </c>
      <c r="H7" s="404"/>
      <c r="I7" s="405"/>
      <c r="J7" s="405"/>
      <c r="K7" s="405"/>
      <c r="L7" s="405"/>
      <c r="M7" s="405"/>
      <c r="N7" s="405"/>
      <c r="O7" s="405"/>
      <c r="P7" s="406"/>
    </row>
    <row r="8" spans="1:16" s="185" customFormat="1" x14ac:dyDescent="0.2">
      <c r="A8" s="183">
        <v>44544</v>
      </c>
      <c r="B8" s="409">
        <f t="shared" ref="B8:B10" si="0">B7+1</f>
        <v>6</v>
      </c>
      <c r="C8" s="401" t="s">
        <v>521</v>
      </c>
      <c r="D8" s="402" t="s">
        <v>575</v>
      </c>
      <c r="E8" s="403"/>
      <c r="F8" s="403" t="s">
        <v>640</v>
      </c>
      <c r="G8" s="403" t="s">
        <v>641</v>
      </c>
      <c r="H8" s="404"/>
      <c r="I8" s="405"/>
      <c r="J8" s="405"/>
      <c r="K8" s="405"/>
      <c r="L8" s="405"/>
      <c r="M8" s="405"/>
      <c r="N8" s="405"/>
      <c r="O8" s="405"/>
      <c r="P8" s="406"/>
    </row>
    <row r="9" spans="1:16" s="185" customFormat="1" ht="25.5" x14ac:dyDescent="0.2">
      <c r="A9" s="183">
        <v>44544</v>
      </c>
      <c r="B9" s="409">
        <f t="shared" si="0"/>
        <v>7</v>
      </c>
      <c r="C9" s="401" t="s">
        <v>521</v>
      </c>
      <c r="D9" s="402" t="s">
        <v>575</v>
      </c>
      <c r="E9" s="403" t="s">
        <v>639</v>
      </c>
      <c r="F9" s="403" t="s">
        <v>637</v>
      </c>
      <c r="G9" s="403" t="s">
        <v>638</v>
      </c>
      <c r="H9" s="404"/>
      <c r="I9" s="405"/>
      <c r="J9" s="405"/>
      <c r="K9" s="405"/>
      <c r="L9" s="405"/>
      <c r="M9" s="405"/>
      <c r="N9" s="405"/>
      <c r="O9" s="405"/>
      <c r="P9" s="406"/>
    </row>
    <row r="10" spans="1:16" s="185" customFormat="1" x14ac:dyDescent="0.2">
      <c r="A10" s="183">
        <v>44662</v>
      </c>
      <c r="B10" s="409">
        <f t="shared" si="0"/>
        <v>8</v>
      </c>
      <c r="C10" s="401" t="s">
        <v>286</v>
      </c>
      <c r="D10" s="402" t="s">
        <v>260</v>
      </c>
      <c r="E10" s="403" t="s">
        <v>657</v>
      </c>
      <c r="F10" s="427" t="s">
        <v>382</v>
      </c>
      <c r="G10" s="428" t="s">
        <v>658</v>
      </c>
      <c r="H10" s="404"/>
      <c r="I10" s="405"/>
      <c r="J10" s="405"/>
      <c r="K10" s="405"/>
      <c r="L10" s="405"/>
      <c r="M10" s="405"/>
      <c r="N10" s="405"/>
      <c r="O10" s="405"/>
      <c r="P10" s="406"/>
    </row>
    <row r="11" spans="1:16" s="185" customFormat="1" x14ac:dyDescent="0.2">
      <c r="A11" s="183"/>
      <c r="B11" s="184"/>
      <c r="C11" s="401"/>
      <c r="D11" s="402"/>
      <c r="E11" s="403"/>
      <c r="F11" s="403"/>
      <c r="G11" s="403"/>
      <c r="H11" s="404"/>
      <c r="I11" s="405"/>
      <c r="J11" s="405"/>
      <c r="K11" s="405"/>
      <c r="L11" s="405"/>
      <c r="M11" s="405"/>
      <c r="N11" s="405"/>
      <c r="O11" s="405"/>
      <c r="P11" s="406"/>
    </row>
    <row r="12" spans="1:16" s="185" customFormat="1" x14ac:dyDescent="0.2">
      <c r="A12" s="183"/>
      <c r="B12" s="184"/>
      <c r="C12" s="401"/>
      <c r="D12" s="402"/>
      <c r="E12" s="403"/>
      <c r="F12" s="403"/>
      <c r="G12" s="403"/>
      <c r="H12" s="404"/>
      <c r="I12" s="405"/>
      <c r="J12" s="405"/>
      <c r="K12" s="405"/>
      <c r="L12" s="405"/>
      <c r="M12" s="405"/>
      <c r="N12" s="405"/>
      <c r="O12" s="405"/>
      <c r="P12" s="406"/>
    </row>
    <row r="13" spans="1:16" s="185" customFormat="1" x14ac:dyDescent="0.2">
      <c r="A13" s="183"/>
      <c r="B13" s="184"/>
      <c r="C13" s="401"/>
      <c r="D13" s="402"/>
      <c r="E13" s="403"/>
      <c r="F13" s="403"/>
      <c r="G13" s="403"/>
      <c r="H13" s="404"/>
      <c r="I13" s="405"/>
      <c r="J13" s="405"/>
      <c r="K13" s="405"/>
      <c r="L13" s="405"/>
      <c r="M13" s="405"/>
      <c r="N13" s="405"/>
      <c r="O13" s="405"/>
      <c r="P13" s="406"/>
    </row>
    <row r="14" spans="1:16" s="185" customFormat="1" x14ac:dyDescent="0.2">
      <c r="A14" s="183"/>
      <c r="B14" s="184"/>
      <c r="C14" s="401"/>
      <c r="D14" s="402"/>
      <c r="E14" s="403"/>
      <c r="F14" s="403"/>
      <c r="G14" s="403"/>
      <c r="H14" s="404"/>
      <c r="I14" s="405"/>
      <c r="J14" s="405"/>
      <c r="K14" s="405"/>
      <c r="L14" s="405"/>
      <c r="M14" s="405"/>
      <c r="N14" s="405"/>
      <c r="O14" s="405"/>
      <c r="P14" s="406"/>
    </row>
    <row r="15" spans="1:16" s="185" customFormat="1" x14ac:dyDescent="0.2">
      <c r="A15" s="183"/>
      <c r="B15" s="184"/>
      <c r="C15" s="401"/>
      <c r="D15" s="402"/>
      <c r="E15" s="403"/>
      <c r="F15" s="403"/>
      <c r="G15" s="403"/>
      <c r="H15" s="404"/>
      <c r="I15" s="405"/>
      <c r="J15" s="405"/>
      <c r="K15" s="405"/>
      <c r="L15" s="405"/>
      <c r="M15" s="405"/>
      <c r="N15" s="405"/>
      <c r="O15" s="405"/>
      <c r="P15" s="406"/>
    </row>
    <row r="16" spans="1:16" s="185" customFormat="1" x14ac:dyDescent="0.2">
      <c r="A16" s="183"/>
      <c r="B16" s="184"/>
      <c r="C16" s="401"/>
      <c r="D16" s="402"/>
      <c r="E16" s="403"/>
      <c r="F16" s="403"/>
      <c r="G16" s="403"/>
      <c r="H16" s="404"/>
      <c r="I16" s="405"/>
      <c r="J16" s="405"/>
      <c r="K16" s="405"/>
      <c r="L16" s="405"/>
      <c r="M16" s="405"/>
      <c r="N16" s="405"/>
      <c r="O16" s="405"/>
      <c r="P16" s="406"/>
    </row>
    <row r="17" spans="1:16" s="185" customFormat="1" x14ac:dyDescent="0.2">
      <c r="A17" s="183"/>
      <c r="B17" s="184"/>
      <c r="C17" s="401"/>
      <c r="D17" s="402"/>
      <c r="E17" s="403"/>
      <c r="F17" s="403"/>
      <c r="G17" s="403"/>
      <c r="H17" s="404"/>
      <c r="I17" s="405"/>
      <c r="J17" s="405"/>
      <c r="K17" s="405"/>
      <c r="L17" s="405"/>
      <c r="M17" s="405"/>
      <c r="N17" s="405"/>
      <c r="O17" s="405"/>
      <c r="P17" s="406"/>
    </row>
    <row r="18" spans="1:16" s="185" customFormat="1" x14ac:dyDescent="0.2">
      <c r="A18" s="183"/>
      <c r="B18" s="184"/>
      <c r="C18" s="401"/>
      <c r="D18" s="402"/>
      <c r="E18" s="403"/>
      <c r="F18" s="403"/>
      <c r="G18" s="403"/>
      <c r="H18" s="404"/>
      <c r="I18" s="405"/>
      <c r="J18" s="405"/>
      <c r="K18" s="405"/>
      <c r="L18" s="405"/>
      <c r="M18" s="405"/>
      <c r="N18" s="405"/>
      <c r="O18" s="405"/>
      <c r="P18" s="406"/>
    </row>
    <row r="19" spans="1:16" s="185" customFormat="1" x14ac:dyDescent="0.2">
      <c r="A19" s="183"/>
      <c r="B19" s="184"/>
      <c r="C19" s="401"/>
      <c r="D19" s="402"/>
      <c r="E19" s="403"/>
      <c r="F19" s="403"/>
      <c r="G19" s="403"/>
      <c r="H19" s="404"/>
      <c r="I19" s="405"/>
      <c r="J19" s="405"/>
      <c r="K19" s="405"/>
      <c r="L19" s="405"/>
      <c r="M19" s="405"/>
      <c r="N19" s="405"/>
      <c r="O19" s="405"/>
      <c r="P19" s="406"/>
    </row>
    <row r="20" spans="1:16" x14ac:dyDescent="0.2">
      <c r="A20" s="183"/>
      <c r="B20" s="184"/>
      <c r="C20" s="185"/>
      <c r="D20" s="185"/>
      <c r="E20" s="185"/>
      <c r="F20" s="185"/>
      <c r="G20" s="403"/>
    </row>
    <row r="21" spans="1:16" x14ac:dyDescent="0.2">
      <c r="A21" s="183"/>
      <c r="B21" s="184"/>
      <c r="C21" s="185"/>
      <c r="D21" s="185"/>
      <c r="E21" s="185"/>
      <c r="F21" s="185"/>
      <c r="G21" s="403"/>
    </row>
    <row r="22" spans="1:16" x14ac:dyDescent="0.2">
      <c r="A22" s="183"/>
      <c r="B22" s="184"/>
      <c r="C22" s="185"/>
      <c r="D22" s="185"/>
      <c r="E22" s="185"/>
      <c r="F22" s="185"/>
      <c r="G22" s="403"/>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B22"/>
  <sheetViews>
    <sheetView workbookViewId="0"/>
  </sheetViews>
  <sheetFormatPr defaultColWidth="9.140625" defaultRowHeight="15" customHeight="1" x14ac:dyDescent="0.2"/>
  <cols>
    <col min="1" max="1" width="16.140625" style="48" customWidth="1"/>
    <col min="2" max="2" width="26.85546875" style="48" customWidth="1"/>
    <col min="3" max="16384" width="9.140625" style="48"/>
  </cols>
  <sheetData>
    <row r="1" spans="1:2" ht="15" customHeight="1" x14ac:dyDescent="0.2">
      <c r="A1" s="48" t="s">
        <v>152</v>
      </c>
    </row>
    <row r="3" spans="1:2" ht="15" customHeight="1" x14ac:dyDescent="0.2">
      <c r="A3" s="221" t="s">
        <v>502</v>
      </c>
      <c r="B3" s="321" t="s">
        <v>142</v>
      </c>
    </row>
    <row r="4" spans="1:2" ht="15" customHeight="1" x14ac:dyDescent="0.2">
      <c r="B4" s="321" t="s">
        <v>85</v>
      </c>
    </row>
    <row r="5" spans="1:2" ht="15" customHeight="1" x14ac:dyDescent="0.2">
      <c r="B5" s="321" t="s">
        <v>143</v>
      </c>
    </row>
    <row r="6" spans="1:2" ht="15" customHeight="1" x14ac:dyDescent="0.2">
      <c r="B6" s="321" t="s">
        <v>145</v>
      </c>
    </row>
    <row r="7" spans="1:2" ht="15" customHeight="1" x14ac:dyDescent="0.2">
      <c r="B7" s="321" t="s">
        <v>491</v>
      </c>
    </row>
    <row r="8" spans="1:2" ht="15" customHeight="1" x14ac:dyDescent="0.2">
      <c r="B8" s="321" t="s">
        <v>147</v>
      </c>
    </row>
    <row r="9" spans="1:2" ht="15" customHeight="1" x14ac:dyDescent="0.2">
      <c r="B9" s="321" t="s">
        <v>1</v>
      </c>
    </row>
    <row r="10" spans="1:2" ht="15" customHeight="1" x14ac:dyDescent="0.2">
      <c r="B10" s="321" t="s">
        <v>149</v>
      </c>
    </row>
    <row r="11" spans="1:2" ht="15" customHeight="1" x14ac:dyDescent="0.2">
      <c r="B11" s="321" t="s">
        <v>233</v>
      </c>
    </row>
    <row r="12" spans="1:2" ht="15" customHeight="1" x14ac:dyDescent="0.2">
      <c r="B12" s="322" t="s">
        <v>544</v>
      </c>
    </row>
    <row r="15" spans="1:2" ht="15" customHeight="1" x14ac:dyDescent="0.2">
      <c r="A15" s="221" t="s">
        <v>501</v>
      </c>
      <c r="B15" s="322" t="s">
        <v>433</v>
      </c>
    </row>
    <row r="16" spans="1:2" ht="15" customHeight="1" x14ac:dyDescent="0.2">
      <c r="B16" s="322" t="s">
        <v>314</v>
      </c>
    </row>
    <row r="17" spans="1:2" ht="15" customHeight="1" x14ac:dyDescent="0.2">
      <c r="B17" s="322" t="s">
        <v>435</v>
      </c>
    </row>
    <row r="18" spans="1:2" ht="15" customHeight="1" x14ac:dyDescent="0.2">
      <c r="B18" s="322" t="s">
        <v>122</v>
      </c>
    </row>
    <row r="19" spans="1:2" ht="15" customHeight="1" x14ac:dyDescent="0.2">
      <c r="B19" s="322" t="s">
        <v>68</v>
      </c>
    </row>
    <row r="21" spans="1:2" ht="15" customHeight="1" x14ac:dyDescent="0.2">
      <c r="A21" s="221" t="s">
        <v>503</v>
      </c>
      <c r="B21" s="322" t="s">
        <v>499</v>
      </c>
    </row>
    <row r="22" spans="1:2" ht="15" customHeight="1" x14ac:dyDescent="0.2">
      <c r="B22" s="322"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2.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3.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6</vt:i4>
      </vt:variant>
    </vt:vector>
  </HeadingPairs>
  <TitlesOfParts>
    <vt:vector size="31"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2017-11-25T22:15:53Z</cp:lastPrinted>
  <dcterms:created xsi:type="dcterms:W3CDTF">2012-02-16T03:44:14Z</dcterms:created>
  <dcterms:modified xsi:type="dcterms:W3CDTF">2024-04-29T03:40:26Z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