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14.xml" ContentType="application/vnd.openxmlformats-officedocument.drawing+xml"/>
  <Override PartName="/xl/drawings/drawing1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9.xml" ContentType="application/vnd.openxmlformats-officedocument.drawing+xml"/>
  <Override PartName="/xl/drawings/drawing18.xml" ContentType="application/vnd.openxmlformats-officedocument.drawing+xml"/>
  <Override PartName="/xl/worksheets/sheet1.xml" ContentType="application/vnd.openxmlformats-officedocument.spreadsheetml.worksheet+xml"/>
  <Override PartName="/xl/drawings/drawing12.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comments3.xml" ContentType="application/vnd.openxmlformats-officedocument.spreadsheetml.comments+xml"/>
  <Override PartName="/xl/externalLinks/externalLink1.xml" ContentType="application/vnd.openxmlformats-officedocument.spreadsheetml.externalLink+xml"/>
  <Override PartName="/docProps/custom.xml" ContentType="application/vnd.openxmlformats-officedocument.custom-properties+xml"/>
  <Override PartName="/xl/comments1.xml" ContentType="application/vnd.openxmlformats-officedocument.spreadsheetml.comments+xml"/>
  <Override PartName="/docProps/app.xml" ContentType="application/vnd.openxmlformats-officedocument.extended-properties+xml"/>
  <Override PartName="/docProps/core.xml" ContentType="application/vnd.openxmlformats-package.core-properties+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codeName="ThisWorkbook"/>
  <mc:AlternateContent xmlns:mc="http://schemas.openxmlformats.org/markup-compatibility/2006">
    <mc:Choice Requires="x15">
      <x15ac:absPath xmlns:x15ac="http://schemas.microsoft.com/office/spreadsheetml/2010/11/ac" url="Z:\Finance\Reg Light Regulated Assets\FY23\3. CWP\Annual AER Templates\z. Submission\"/>
    </mc:Choice>
  </mc:AlternateContent>
  <bookViews>
    <workbookView xWindow="-105" yWindow="-105" windowWidth="23250" windowHeight="12570" tabRatio="776"/>
  </bookViews>
  <sheets>
    <sheet name="Cover" sheetId="11" r:id="rId1"/>
    <sheet name="Contents" sheetId="4" r:id="rId2"/>
    <sheet name="1. Pipeline information" sheetId="44" r:id="rId3"/>
    <sheet name="1.1 Financial summary" sheetId="68" r:id="rId4"/>
    <sheet name="2. Revenues and expenses" sheetId="5" r:id="rId5"/>
    <sheet name="2.1 Revenue by service" sheetId="56" r:id="rId6"/>
    <sheet name="2.2 Revenue contributions " sheetId="57" r:id="rId7"/>
    <sheet name="2.3 Indirect revenue" sheetId="45" r:id="rId8"/>
    <sheet name="2.4 Shared costs" sheetId="16" r:id="rId9"/>
    <sheet name="3. Statement of pipeline assets" sheetId="6" r:id="rId10"/>
    <sheet name="3.1 Pipeline asset useful life" sheetId="55" r:id="rId11"/>
    <sheet name="3.2 Shared supporting assets" sheetId="59" r:id="rId12"/>
    <sheet name="Auditor's Report Statements" sheetId="92" r:id="rId13"/>
    <sheet name="4 Recovered capital" sheetId="47" r:id="rId14"/>
    <sheet name="4.1 Pipelines capex" sheetId="66" r:id="rId15"/>
    <sheet name="5. Weighted average price" sheetId="54" r:id="rId16"/>
    <sheet name="5.1 Exempt WAP services" sheetId="60" r:id="rId17"/>
    <sheet name="5.2 Actual Pricing" sheetId="69" r:id="rId18"/>
    <sheet name="6. Notes" sheetId="64" r:id="rId19"/>
    <sheet name="Amendment record" sheetId="67" r:id="rId20"/>
    <sheet name="APA Amendment record" sheetId="70" r:id="rId21"/>
    <sheet name="Sheet1" sheetId="61" state="hidden" r:id="rId22"/>
  </sheets>
  <externalReferences>
    <externalReference r:id="rId23"/>
  </externalReferences>
  <definedNames>
    <definedName name="ABN">Cover!$C$17</definedName>
    <definedName name="_xlnm.Print_Area" localSheetId="2">'1. Pipeline information'!$A$1:$E$37</definedName>
    <definedName name="_xlnm.Print_Area" localSheetId="3">'1.1 Financial summary'!$A$1:$AA$34</definedName>
    <definedName name="_xlnm.Print_Area" localSheetId="4">'2. Revenues and expenses'!$A$1:$J$41</definedName>
    <definedName name="_xlnm.Print_Area" localSheetId="5">'2.1 Revenue by service'!$A$1:$J$25</definedName>
    <definedName name="_xlnm.Print_Area" localSheetId="6">'2.2 Revenue contributions '!$A$1:$F$29</definedName>
    <definedName name="_xlnm.Print_Area" localSheetId="7">'2.3 Indirect revenue'!$A$1:$I$37</definedName>
    <definedName name="_xlnm.Print_Area" localSheetId="8">'2.4 Shared costs'!$A$1:$J$37</definedName>
    <definedName name="_xlnm.Print_Area" localSheetId="9">'3. Statement of pipeline assets'!$A$1:$AC$91</definedName>
    <definedName name="_xlnm.Print_Area" localSheetId="10">'3.1 Pipeline asset useful life'!$A$1:$G$31</definedName>
    <definedName name="_xlnm.Print_Area" localSheetId="11">'3.2 Shared supporting assets'!$A$1:$H$42</definedName>
    <definedName name="_xlnm.Print_Area" localSheetId="13">'4 Recovered capital'!$A$1:$BL$46</definedName>
    <definedName name="_xlnm.Print_Area" localSheetId="14">'4.1 Pipelines capex'!$A$1:$F$35</definedName>
    <definedName name="_xlnm.Print_Area" localSheetId="15">'5. Weighted average price'!$A$1:$BJ$22</definedName>
    <definedName name="_xlnm.Print_Area" localSheetId="16">'5.1 Exempt WAP services'!$A$1:$F$15</definedName>
    <definedName name="_xlnm.Print_Area" localSheetId="17">'5.2 Actual Pricing'!$A$1:$E$4</definedName>
    <definedName name="_xlnm.Print_Area" localSheetId="18">'6. Notes'!$B$1:$C$10</definedName>
    <definedName name="_xlnm.Print_Area" localSheetId="20">'APA Amendment record'!$A$1:$G$30</definedName>
    <definedName name="_xlnm.Print_Area" localSheetId="1">Contents!$B$2:$I$40</definedName>
    <definedName name="_xlnm.Print_Area" localSheetId="0">Cover!$A$1:$J$43</definedName>
    <definedName name="_xlnm.Print_Area" localSheetId="21">Sheet1!$A$1:$N$33</definedName>
    <definedName name="Tradingname">Cover!$C$15</definedName>
    <definedName name="YEAR">[1]Outcomes!$B$3</definedName>
    <definedName name="Yearending">Cover!$C$23</definedName>
    <definedName name="Yearstart">Cover!$C$21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56" l="1"/>
  <c r="F16" i="56"/>
  <c r="F17" i="56"/>
  <c r="E41" i="59"/>
  <c r="AA11" i="68"/>
  <c r="AA8" i="68"/>
  <c r="AA31" i="47"/>
  <c r="AA23" i="47"/>
  <c r="AA16" i="47"/>
  <c r="AA24" i="47" s="1"/>
  <c r="AA20" i="54"/>
  <c r="AC14" i="54"/>
  <c r="Q14" i="54"/>
  <c r="AC13" i="54"/>
  <c r="Q13" i="54"/>
  <c r="AC12" i="54"/>
  <c r="Q12" i="54"/>
  <c r="AB9" i="6"/>
  <c r="AB6" i="68"/>
  <c r="I23" i="56"/>
  <c r="I22" i="56"/>
  <c r="H24" i="56"/>
  <c r="I21" i="56"/>
  <c r="I20" i="56"/>
  <c r="I19" i="56"/>
  <c r="I18" i="56"/>
  <c r="I16" i="56"/>
  <c r="I14" i="56"/>
  <c r="I13" i="56"/>
  <c r="I12" i="56"/>
  <c r="I24" i="5"/>
  <c r="I22" i="5"/>
  <c r="H16" i="5"/>
  <c r="I12" i="5"/>
  <c r="I30" i="5"/>
  <c r="I31" i="5"/>
  <c r="I36" i="5"/>
  <c r="I20" i="5"/>
  <c r="I32" i="5"/>
  <c r="I29" i="5"/>
  <c r="I23" i="5"/>
  <c r="I37" i="5"/>
  <c r="J12" i="54"/>
  <c r="J20" i="54" s="1"/>
  <c r="Z8" i="68"/>
  <c r="Z13" i="68"/>
  <c r="AA13" i="68"/>
  <c r="Y8" i="68"/>
  <c r="X8" i="68"/>
  <c r="W8" i="68"/>
  <c r="V8" i="68"/>
  <c r="U8" i="68"/>
  <c r="T8" i="68"/>
  <c r="S8" i="68"/>
  <c r="R8" i="68"/>
  <c r="Q8" i="68"/>
  <c r="P8" i="68"/>
  <c r="O8" i="68"/>
  <c r="N8" i="68"/>
  <c r="M8" i="68"/>
  <c r="L8" i="68"/>
  <c r="K8" i="68"/>
  <c r="J8" i="68"/>
  <c r="I8" i="68"/>
  <c r="H8" i="68"/>
  <c r="G8" i="68"/>
  <c r="F8" i="68"/>
  <c r="E8" i="68"/>
  <c r="Y13" i="68"/>
  <c r="F9" i="59"/>
  <c r="G9" i="59" s="1"/>
  <c r="S11" i="68"/>
  <c r="R11" i="68"/>
  <c r="L20" i="68"/>
  <c r="E13" i="68"/>
  <c r="I20" i="68"/>
  <c r="Q11" i="68"/>
  <c r="H20" i="68"/>
  <c r="N13" i="68"/>
  <c r="H11" i="68"/>
  <c r="J20" i="68"/>
  <c r="U13" i="68"/>
  <c r="W11" i="68"/>
  <c r="U11" i="68"/>
  <c r="K11" i="68"/>
  <c r="E12" i="5"/>
  <c r="F12" i="5"/>
  <c r="D11" i="68"/>
  <c r="D13" i="68"/>
  <c r="D10" i="68"/>
  <c r="D14" i="6"/>
  <c r="D17" i="6" s="1"/>
  <c r="D72" i="6" s="1"/>
  <c r="B4" i="70"/>
  <c r="B5" i="70" s="1"/>
  <c r="B6" i="70" s="1"/>
  <c r="B7" i="70" s="1"/>
  <c r="B8" i="70" s="1"/>
  <c r="B9" i="70" s="1"/>
  <c r="B10" i="70" s="1"/>
  <c r="B11" i="70" s="1"/>
  <c r="B12" i="70" s="1"/>
  <c r="B13" i="70" s="1"/>
  <c r="B14" i="70" s="1"/>
  <c r="B15" i="70" s="1"/>
  <c r="B16" i="70" s="1"/>
  <c r="B17" i="70" s="1"/>
  <c r="B18" i="70" s="1"/>
  <c r="B19" i="70" s="1"/>
  <c r="B20" i="70" s="1"/>
  <c r="B21" i="70" s="1"/>
  <c r="B22" i="70" s="1"/>
  <c r="B23" i="70" s="1"/>
  <c r="B24" i="70" s="1"/>
  <c r="B25" i="70" s="1"/>
  <c r="B26" i="70" s="1"/>
  <c r="B27" i="70" s="1"/>
  <c r="B28" i="70" s="1"/>
  <c r="B29" i="70" s="1"/>
  <c r="B30" i="70" s="1"/>
  <c r="E26" i="57"/>
  <c r="E25" i="57"/>
  <c r="E24" i="57"/>
  <c r="E23" i="57"/>
  <c r="E22" i="57"/>
  <c r="E27" i="57" s="1"/>
  <c r="E21" i="57"/>
  <c r="C3" i="69"/>
  <c r="F31" i="47"/>
  <c r="F23" i="47"/>
  <c r="E23" i="47" s="1"/>
  <c r="F16" i="47"/>
  <c r="E28" i="47"/>
  <c r="E21" i="47"/>
  <c r="E22" i="47"/>
  <c r="E14" i="47"/>
  <c r="E10" i="57"/>
  <c r="E11" i="57"/>
  <c r="E12" i="57"/>
  <c r="E13" i="57"/>
  <c r="E14" i="57"/>
  <c r="E9" i="57"/>
  <c r="E15" i="57"/>
  <c r="AB12" i="68" s="1"/>
  <c r="D20" i="68"/>
  <c r="E18" i="47"/>
  <c r="E20" i="47"/>
  <c r="E19" i="47"/>
  <c r="G35" i="59"/>
  <c r="G34" i="59"/>
  <c r="G33" i="59"/>
  <c r="G32" i="59"/>
  <c r="G31" i="59"/>
  <c r="G30" i="59"/>
  <c r="C32" i="55"/>
  <c r="C21" i="55"/>
  <c r="D84" i="6"/>
  <c r="E80" i="6" s="1"/>
  <c r="E84" i="6" s="1"/>
  <c r="F80" i="6" s="1"/>
  <c r="F84" i="6" s="1"/>
  <c r="G80" i="6" s="1"/>
  <c r="D78" i="6"/>
  <c r="E74" i="6" s="1"/>
  <c r="E78" i="6" s="1"/>
  <c r="D87" i="6"/>
  <c r="E85" i="6" s="1"/>
  <c r="E87" i="6" s="1"/>
  <c r="F85" i="6" s="1"/>
  <c r="F87" i="6" s="1"/>
  <c r="G85" i="6" s="1"/>
  <c r="G87" i="6" s="1"/>
  <c r="H85" i="6" s="1"/>
  <c r="H87" i="6" s="1"/>
  <c r="I85" i="6" s="1"/>
  <c r="I87" i="6" s="1"/>
  <c r="J85" i="6" s="1"/>
  <c r="J87" i="6" s="1"/>
  <c r="K85" i="6" s="1"/>
  <c r="K87" i="6" s="1"/>
  <c r="L85" i="6" s="1"/>
  <c r="L87" i="6" s="1"/>
  <c r="M85" i="6" s="1"/>
  <c r="M87" i="6" s="1"/>
  <c r="N85" i="6" s="1"/>
  <c r="N87" i="6" s="1"/>
  <c r="O85" i="6" s="1"/>
  <c r="O87" i="6" s="1"/>
  <c r="P85" i="6" s="1"/>
  <c r="P87" i="6" s="1"/>
  <c r="Q85" i="6" s="1"/>
  <c r="Q87" i="6" s="1"/>
  <c r="R85" i="6" s="1"/>
  <c r="R87" i="6" s="1"/>
  <c r="S85" i="6" s="1"/>
  <c r="S87" i="6" s="1"/>
  <c r="T85" i="6" s="1"/>
  <c r="T87" i="6" s="1"/>
  <c r="U85" i="6" s="1"/>
  <c r="U87" i="6" s="1"/>
  <c r="V85" i="6" s="1"/>
  <c r="V87" i="6" s="1"/>
  <c r="W85" i="6" s="1"/>
  <c r="W87" i="6" s="1"/>
  <c r="X85" i="6" s="1"/>
  <c r="X87" i="6" s="1"/>
  <c r="Y85" i="6" s="1"/>
  <c r="Y87" i="6" s="1"/>
  <c r="Z85" i="6" s="1"/>
  <c r="Z87" i="6" s="1"/>
  <c r="AA85" i="6" s="1"/>
  <c r="AA87" i="6" s="1"/>
  <c r="AB85" i="6" s="1"/>
  <c r="AB87" i="6" s="1"/>
  <c r="D71" i="6"/>
  <c r="E67" i="6"/>
  <c r="E71" i="6" s="1"/>
  <c r="F67" i="6" s="1"/>
  <c r="F71" i="6" s="1"/>
  <c r="G67" i="6" s="1"/>
  <c r="G71" i="6" s="1"/>
  <c r="H67" i="6" s="1"/>
  <c r="H71" i="6" s="1"/>
  <c r="I67" i="6" s="1"/>
  <c r="I71" i="6" s="1"/>
  <c r="J67" i="6" s="1"/>
  <c r="J71" i="6" s="1"/>
  <c r="K67" i="6" s="1"/>
  <c r="K71" i="6" s="1"/>
  <c r="L67" i="6" s="1"/>
  <c r="L71" i="6" s="1"/>
  <c r="M67" i="6" s="1"/>
  <c r="M71" i="6" s="1"/>
  <c r="N67" i="6" s="1"/>
  <c r="N71" i="6" s="1"/>
  <c r="O67" i="6" s="1"/>
  <c r="O71" i="6" s="1"/>
  <c r="P67" i="6" s="1"/>
  <c r="P71" i="6" s="1"/>
  <c r="Q67" i="6" s="1"/>
  <c r="Q71" i="6" s="1"/>
  <c r="R67" i="6" s="1"/>
  <c r="R71" i="6" s="1"/>
  <c r="S67" i="6" s="1"/>
  <c r="S71" i="6" s="1"/>
  <c r="T67" i="6" s="1"/>
  <c r="T71" i="6" s="1"/>
  <c r="U67" i="6" s="1"/>
  <c r="U71" i="6" s="1"/>
  <c r="V67" i="6" s="1"/>
  <c r="V71" i="6" s="1"/>
  <c r="W67" i="6" s="1"/>
  <c r="W71" i="6" s="1"/>
  <c r="X67" i="6" s="1"/>
  <c r="X71" i="6" s="1"/>
  <c r="Y67" i="6" s="1"/>
  <c r="Y71" i="6" s="1"/>
  <c r="Z67" i="6" s="1"/>
  <c r="Z71" i="6" s="1"/>
  <c r="AA67" i="6" s="1"/>
  <c r="AA71" i="6" s="1"/>
  <c r="AB67" i="6" s="1"/>
  <c r="AB71" i="6" s="1"/>
  <c r="D65" i="6"/>
  <c r="E61" i="6" s="1"/>
  <c r="E65" i="6" s="1"/>
  <c r="F61" i="6" s="1"/>
  <c r="F65" i="6" s="1"/>
  <c r="G61" i="6" s="1"/>
  <c r="G65" i="6" s="1"/>
  <c r="H61" i="6" s="1"/>
  <c r="H65" i="6" s="1"/>
  <c r="I61" i="6" s="1"/>
  <c r="I65" i="6" s="1"/>
  <c r="J61" i="6" s="1"/>
  <c r="J65" i="6" s="1"/>
  <c r="K61" i="6" s="1"/>
  <c r="K65" i="6" s="1"/>
  <c r="L61" i="6" s="1"/>
  <c r="L65" i="6" s="1"/>
  <c r="M61" i="6" s="1"/>
  <c r="M65" i="6" s="1"/>
  <c r="N61" i="6" s="1"/>
  <c r="N65" i="6" s="1"/>
  <c r="O61" i="6" s="1"/>
  <c r="O65" i="6" s="1"/>
  <c r="P61" i="6" s="1"/>
  <c r="P65" i="6" s="1"/>
  <c r="Q61" i="6" s="1"/>
  <c r="Q65" i="6" s="1"/>
  <c r="R61" i="6" s="1"/>
  <c r="R65" i="6" s="1"/>
  <c r="S61" i="6" s="1"/>
  <c r="S65" i="6" s="1"/>
  <c r="T61" i="6" s="1"/>
  <c r="T65" i="6" s="1"/>
  <c r="U61" i="6" s="1"/>
  <c r="U65" i="6" s="1"/>
  <c r="V61" i="6" s="1"/>
  <c r="V65" i="6" s="1"/>
  <c r="W61" i="6" s="1"/>
  <c r="W65" i="6" s="1"/>
  <c r="X61" i="6" s="1"/>
  <c r="X65" i="6" s="1"/>
  <c r="Y61" i="6" s="1"/>
  <c r="Y65" i="6" s="1"/>
  <c r="Z61" i="6" s="1"/>
  <c r="Z65" i="6" s="1"/>
  <c r="AA61" i="6" s="1"/>
  <c r="AA65" i="6" s="1"/>
  <c r="AB61" i="6" s="1"/>
  <c r="AB65" i="6" s="1"/>
  <c r="D21" i="68"/>
  <c r="D22" i="68"/>
  <c r="G27" i="59"/>
  <c r="D59" i="6"/>
  <c r="E55" i="6" s="1"/>
  <c r="E59" i="6" s="1"/>
  <c r="F55" i="6" s="1"/>
  <c r="F59" i="6" s="1"/>
  <c r="G55" i="6" s="1"/>
  <c r="G59" i="6" s="1"/>
  <c r="H55" i="6" s="1"/>
  <c r="H59" i="6" s="1"/>
  <c r="I55" i="6" s="1"/>
  <c r="I59" i="6" s="1"/>
  <c r="J55" i="6" s="1"/>
  <c r="J59" i="6" s="1"/>
  <c r="K55" i="6" s="1"/>
  <c r="K59" i="6" s="1"/>
  <c r="L55" i="6" s="1"/>
  <c r="L59" i="6" s="1"/>
  <c r="M55" i="6" s="1"/>
  <c r="M59" i="6" s="1"/>
  <c r="N55" i="6" s="1"/>
  <c r="N59" i="6" s="1"/>
  <c r="O55" i="6" s="1"/>
  <c r="O59" i="6" s="1"/>
  <c r="P55" i="6" s="1"/>
  <c r="P59" i="6" s="1"/>
  <c r="Q55" i="6" s="1"/>
  <c r="Q59" i="6" s="1"/>
  <c r="R55" i="6" s="1"/>
  <c r="R59" i="6" s="1"/>
  <c r="S55" i="6" s="1"/>
  <c r="S59" i="6" s="1"/>
  <c r="T55" i="6" s="1"/>
  <c r="T59" i="6" s="1"/>
  <c r="U55" i="6" s="1"/>
  <c r="U59" i="6" s="1"/>
  <c r="V55" i="6" s="1"/>
  <c r="V59" i="6" s="1"/>
  <c r="W55" i="6" s="1"/>
  <c r="W59" i="6" s="1"/>
  <c r="X55" i="6" s="1"/>
  <c r="X59" i="6" s="1"/>
  <c r="Y55" i="6" s="1"/>
  <c r="Y59" i="6" s="1"/>
  <c r="Z55" i="6" s="1"/>
  <c r="Z59" i="6" s="1"/>
  <c r="AA55" i="6" s="1"/>
  <c r="AA59" i="6" s="1"/>
  <c r="AB55" i="6" s="1"/>
  <c r="AB59" i="6" s="1"/>
  <c r="D53" i="6"/>
  <c r="E49" i="6" s="1"/>
  <c r="E53" i="6" s="1"/>
  <c r="F49" i="6" s="1"/>
  <c r="F53" i="6" s="1"/>
  <c r="G49" i="6" s="1"/>
  <c r="G53" i="6" s="1"/>
  <c r="H49" i="6" s="1"/>
  <c r="H53" i="6" s="1"/>
  <c r="I49" i="6" s="1"/>
  <c r="D47" i="6"/>
  <c r="E43" i="6" s="1"/>
  <c r="E47" i="6" s="1"/>
  <c r="F43" i="6" s="1"/>
  <c r="F47" i="6" s="1"/>
  <c r="G43" i="6" s="1"/>
  <c r="G47" i="6" s="1"/>
  <c r="H43" i="6" s="1"/>
  <c r="H47" i="6" s="1"/>
  <c r="I43" i="6" s="1"/>
  <c r="I47" i="6" s="1"/>
  <c r="J43" i="6" s="1"/>
  <c r="J47" i="6" s="1"/>
  <c r="K43" i="6" s="1"/>
  <c r="K47" i="6" s="1"/>
  <c r="L43" i="6" s="1"/>
  <c r="L47" i="6" s="1"/>
  <c r="M43" i="6" s="1"/>
  <c r="M47" i="6" s="1"/>
  <c r="N43" i="6" s="1"/>
  <c r="N47" i="6" s="1"/>
  <c r="O43" i="6" s="1"/>
  <c r="O47" i="6" s="1"/>
  <c r="P43" i="6" s="1"/>
  <c r="P47" i="6" s="1"/>
  <c r="Q43" i="6" s="1"/>
  <c r="Q47" i="6" s="1"/>
  <c r="R43" i="6" s="1"/>
  <c r="R47" i="6" s="1"/>
  <c r="S43" i="6" s="1"/>
  <c r="S47" i="6" s="1"/>
  <c r="T43" i="6" s="1"/>
  <c r="T47" i="6" s="1"/>
  <c r="U43" i="6" s="1"/>
  <c r="U47" i="6" s="1"/>
  <c r="V43" i="6" s="1"/>
  <c r="V47" i="6" s="1"/>
  <c r="W43" i="6" s="1"/>
  <c r="W47" i="6" s="1"/>
  <c r="X43" i="6" s="1"/>
  <c r="X47" i="6" s="1"/>
  <c r="Y43" i="6" s="1"/>
  <c r="Y47" i="6" s="1"/>
  <c r="Z43" i="6" s="1"/>
  <c r="Z47" i="6" s="1"/>
  <c r="AA43" i="6" s="1"/>
  <c r="AA47" i="6" s="1"/>
  <c r="AB43" i="6" s="1"/>
  <c r="AB47" i="6" s="1"/>
  <c r="D41" i="6"/>
  <c r="E37" i="6"/>
  <c r="E41" i="6" s="1"/>
  <c r="F37" i="6" s="1"/>
  <c r="F41" i="6" s="1"/>
  <c r="G37" i="6" s="1"/>
  <c r="D35" i="6"/>
  <c r="E31" i="6"/>
  <c r="D29" i="6"/>
  <c r="D23" i="6"/>
  <c r="E19" i="6" s="1"/>
  <c r="E23" i="6" s="1"/>
  <c r="F19" i="6" s="1"/>
  <c r="F23" i="6" s="1"/>
  <c r="G19" i="6" s="1"/>
  <c r="G23" i="6" s="1"/>
  <c r="H19" i="6" s="1"/>
  <c r="H23" i="6" s="1"/>
  <c r="I19" i="6" s="1"/>
  <c r="I23" i="6" s="1"/>
  <c r="J19" i="6" s="1"/>
  <c r="J23" i="6" s="1"/>
  <c r="K19" i="6" s="1"/>
  <c r="K23" i="6" s="1"/>
  <c r="L19" i="6" s="1"/>
  <c r="L23" i="6" s="1"/>
  <c r="M19" i="6" s="1"/>
  <c r="M23" i="6" s="1"/>
  <c r="N19" i="6" s="1"/>
  <c r="N23" i="6" s="1"/>
  <c r="O19" i="6" s="1"/>
  <c r="O23" i="6" s="1"/>
  <c r="P19" i="6" s="1"/>
  <c r="P23" i="6" s="1"/>
  <c r="Q19" i="6" s="1"/>
  <c r="Q23" i="6" s="1"/>
  <c r="R19" i="6" s="1"/>
  <c r="R23" i="6" s="1"/>
  <c r="S19" i="6" s="1"/>
  <c r="S23" i="6" s="1"/>
  <c r="T19" i="6" s="1"/>
  <c r="T23" i="6" s="1"/>
  <c r="U19" i="6" s="1"/>
  <c r="U23" i="6" s="1"/>
  <c r="V19" i="6" s="1"/>
  <c r="V23" i="6" s="1"/>
  <c r="W19" i="6" s="1"/>
  <c r="W23" i="6" s="1"/>
  <c r="X19" i="6" s="1"/>
  <c r="X23" i="6" s="1"/>
  <c r="Y19" i="6" s="1"/>
  <c r="Y23" i="6" s="1"/>
  <c r="C27" i="57"/>
  <c r="D21" i="56"/>
  <c r="E11" i="47"/>
  <c r="G15" i="59"/>
  <c r="BH31" i="47"/>
  <c r="BG31" i="47"/>
  <c r="BF31" i="47"/>
  <c r="AB31" i="47"/>
  <c r="BE31" i="47"/>
  <c r="BD31" i="47"/>
  <c r="BC31" i="47"/>
  <c r="BB31" i="47"/>
  <c r="BA31" i="47"/>
  <c r="AZ31" i="47"/>
  <c r="AY31" i="47"/>
  <c r="AX31" i="47"/>
  <c r="AW31" i="47"/>
  <c r="AV31" i="47"/>
  <c r="AU31" i="47"/>
  <c r="AT31" i="47"/>
  <c r="AS31" i="47"/>
  <c r="AS32" i="47" s="1"/>
  <c r="AR31" i="47"/>
  <c r="AQ31" i="47"/>
  <c r="AP31" i="47"/>
  <c r="AO31" i="47"/>
  <c r="AN31" i="47"/>
  <c r="AM31" i="47"/>
  <c r="AL31" i="47"/>
  <c r="AK31" i="47"/>
  <c r="AJ31" i="47"/>
  <c r="AI31" i="47"/>
  <c r="AI32" i="47" s="1"/>
  <c r="AH31" i="47"/>
  <c r="AG31" i="47"/>
  <c r="AF31" i="47"/>
  <c r="AE31" i="47"/>
  <c r="AD31" i="47"/>
  <c r="AD32" i="47"/>
  <c r="AC31" i="47"/>
  <c r="Z31" i="47"/>
  <c r="Y31" i="47"/>
  <c r="X31" i="47"/>
  <c r="X32" i="47" s="1"/>
  <c r="W31" i="47"/>
  <c r="V31" i="47"/>
  <c r="U31" i="47"/>
  <c r="T31" i="47"/>
  <c r="S31" i="47"/>
  <c r="R31" i="47"/>
  <c r="Q31" i="47"/>
  <c r="P31" i="47"/>
  <c r="O31" i="47"/>
  <c r="N31" i="47"/>
  <c r="M31" i="47"/>
  <c r="L31" i="47"/>
  <c r="L32" i="47" s="1"/>
  <c r="K31" i="47"/>
  <c r="J31" i="47"/>
  <c r="I31" i="47"/>
  <c r="H31" i="47"/>
  <c r="G31" i="47"/>
  <c r="G24" i="59"/>
  <c r="H9" i="45"/>
  <c r="H30" i="45"/>
  <c r="E36" i="45"/>
  <c r="G9" i="45"/>
  <c r="G36" i="45" s="1"/>
  <c r="D15" i="5" s="1"/>
  <c r="G10" i="45"/>
  <c r="F17" i="16"/>
  <c r="F36" i="16" s="1"/>
  <c r="BH12" i="54"/>
  <c r="BG20" i="54"/>
  <c r="BF20" i="54"/>
  <c r="BD20" i="54"/>
  <c r="BC20" i="54"/>
  <c r="BA20" i="54"/>
  <c r="AZ20" i="54"/>
  <c r="AX20" i="54"/>
  <c r="AW20" i="54"/>
  <c r="AU20" i="54"/>
  <c r="AT20" i="54"/>
  <c r="AR20" i="54"/>
  <c r="AQ20" i="54"/>
  <c r="AO20" i="54"/>
  <c r="AN20" i="54"/>
  <c r="AL20" i="54"/>
  <c r="AK20" i="54"/>
  <c r="AH20" i="54"/>
  <c r="AG20" i="54"/>
  <c r="AE20" i="54"/>
  <c r="AD20" i="54"/>
  <c r="AB20" i="54"/>
  <c r="Y20" i="54"/>
  <c r="X20" i="54"/>
  <c r="V20" i="54"/>
  <c r="U20" i="54"/>
  <c r="S20" i="54"/>
  <c r="R20" i="54"/>
  <c r="O20" i="54"/>
  <c r="N20" i="54"/>
  <c r="L20" i="54"/>
  <c r="H20" i="54"/>
  <c r="G20" i="54"/>
  <c r="E20" i="54"/>
  <c r="D20" i="54"/>
  <c r="F8" i="47"/>
  <c r="G8" i="47" s="1"/>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16" i="54"/>
  <c r="F16" i="54"/>
  <c r="C16" i="54"/>
  <c r="E10" i="47"/>
  <c r="C26" i="55"/>
  <c r="C16" i="55"/>
  <c r="C15" i="55"/>
  <c r="C14" i="55"/>
  <c r="C13" i="55"/>
  <c r="C12" i="55"/>
  <c r="C11" i="55"/>
  <c r="C10" i="55"/>
  <c r="C9" i="55"/>
  <c r="C3" i="60"/>
  <c r="C3" i="59"/>
  <c r="C3" i="55"/>
  <c r="C3" i="66"/>
  <c r="C3" i="64"/>
  <c r="C3" i="47"/>
  <c r="D3" i="6"/>
  <c r="C3" i="16"/>
  <c r="C3" i="45"/>
  <c r="C3" i="57"/>
  <c r="C15" i="57"/>
  <c r="D20" i="56"/>
  <c r="D15" i="57"/>
  <c r="E20" i="56"/>
  <c r="C3" i="56"/>
  <c r="C3" i="5"/>
  <c r="C3" i="44"/>
  <c r="BH13" i="54"/>
  <c r="BH14" i="54"/>
  <c r="BE13" i="54"/>
  <c r="BE14" i="54"/>
  <c r="BE12" i="54"/>
  <c r="BB13" i="54"/>
  <c r="BB14" i="54"/>
  <c r="BB12" i="54"/>
  <c r="AY13" i="54"/>
  <c r="AY14" i="54"/>
  <c r="AY12" i="54"/>
  <c r="AV13" i="54"/>
  <c r="AV14" i="54"/>
  <c r="AV12" i="54"/>
  <c r="AS13" i="54"/>
  <c r="AS14" i="54"/>
  <c r="AS12" i="54"/>
  <c r="AP13" i="54"/>
  <c r="AP14" i="54"/>
  <c r="AP12" i="54"/>
  <c r="AM13" i="54"/>
  <c r="AM14" i="54"/>
  <c r="AM12" i="54"/>
  <c r="AI13" i="54"/>
  <c r="AI14" i="54"/>
  <c r="AI12" i="54"/>
  <c r="AF13" i="54"/>
  <c r="AF14" i="54"/>
  <c r="AF12" i="54"/>
  <c r="Z13" i="54"/>
  <c r="Z14" i="54"/>
  <c r="Z12" i="54"/>
  <c r="W13" i="54"/>
  <c r="W14" i="54"/>
  <c r="W12" i="54"/>
  <c r="T13" i="54"/>
  <c r="T14" i="54"/>
  <c r="T12" i="54"/>
  <c r="P13" i="54"/>
  <c r="P14" i="54"/>
  <c r="P12" i="54"/>
  <c r="M13" i="54"/>
  <c r="M14" i="54"/>
  <c r="I18" i="54"/>
  <c r="F18" i="54"/>
  <c r="BH23" i="47"/>
  <c r="BG23" i="47"/>
  <c r="BG24" i="47" s="1"/>
  <c r="BF23" i="47"/>
  <c r="BE23" i="47"/>
  <c r="BD23" i="47"/>
  <c r="BC23" i="47"/>
  <c r="BB23" i="47"/>
  <c r="BA23" i="47"/>
  <c r="AZ23" i="47"/>
  <c r="AY23" i="47"/>
  <c r="AX23" i="47"/>
  <c r="AW23" i="47"/>
  <c r="AW32" i="47" s="1"/>
  <c r="AV23" i="47"/>
  <c r="AU23" i="47"/>
  <c r="AU24" i="47"/>
  <c r="AT23" i="47"/>
  <c r="AS23" i="47"/>
  <c r="AR23" i="47"/>
  <c r="AR24" i="47"/>
  <c r="AQ23" i="47"/>
  <c r="AP23" i="47"/>
  <c r="AO23" i="47"/>
  <c r="AN23" i="47"/>
  <c r="AM23" i="47"/>
  <c r="AL23" i="47"/>
  <c r="AK23" i="47"/>
  <c r="AJ23" i="47"/>
  <c r="AI23" i="47"/>
  <c r="AH23" i="47"/>
  <c r="AH24" i="47"/>
  <c r="AG23" i="47"/>
  <c r="AF23" i="47"/>
  <c r="AE23" i="47"/>
  <c r="AD23" i="47"/>
  <c r="AD24" i="47" s="1"/>
  <c r="AC23" i="47"/>
  <c r="AC24" i="47" s="1"/>
  <c r="AB23" i="47"/>
  <c r="Z23" i="47"/>
  <c r="Y23" i="47"/>
  <c r="X23" i="47"/>
  <c r="W23" i="47"/>
  <c r="V23" i="47"/>
  <c r="V24" i="47"/>
  <c r="U23" i="47"/>
  <c r="U32" i="47" s="1"/>
  <c r="T23" i="47"/>
  <c r="S23" i="47"/>
  <c r="R23" i="47"/>
  <c r="Q23" i="47"/>
  <c r="Q24" i="47" s="1"/>
  <c r="P23" i="47"/>
  <c r="O23" i="47"/>
  <c r="N23" i="47"/>
  <c r="M23" i="47"/>
  <c r="L23" i="47"/>
  <c r="K23" i="47"/>
  <c r="J23" i="47"/>
  <c r="I23" i="47"/>
  <c r="I24" i="47" s="1"/>
  <c r="H23" i="47"/>
  <c r="G23" i="47"/>
  <c r="G24" i="47" s="1"/>
  <c r="E13" i="47"/>
  <c r="G40" i="59"/>
  <c r="G39" i="59"/>
  <c r="G38" i="59"/>
  <c r="G37" i="59"/>
  <c r="G36" i="59"/>
  <c r="G29" i="59"/>
  <c r="G28" i="59"/>
  <c r="G26" i="59"/>
  <c r="G25" i="59"/>
  <c r="G23" i="59"/>
  <c r="G22" i="59"/>
  <c r="G21" i="59"/>
  <c r="G20" i="59"/>
  <c r="G19" i="59"/>
  <c r="G18" i="59"/>
  <c r="G17" i="59"/>
  <c r="G16" i="59"/>
  <c r="G14" i="59"/>
  <c r="G13" i="59"/>
  <c r="G12" i="59"/>
  <c r="G11" i="59"/>
  <c r="D27" i="57"/>
  <c r="E21" i="56" s="1"/>
  <c r="E24" i="56" s="1"/>
  <c r="E11" i="5" s="1"/>
  <c r="E13" i="5" s="1"/>
  <c r="F22" i="56"/>
  <c r="G16" i="47"/>
  <c r="H16" i="47"/>
  <c r="I16" i="47"/>
  <c r="J16" i="47"/>
  <c r="K16" i="47"/>
  <c r="K32" i="47" s="1"/>
  <c r="L16" i="47"/>
  <c r="M16" i="47"/>
  <c r="N16" i="47"/>
  <c r="N24" i="47" s="1"/>
  <c r="O16" i="47"/>
  <c r="P16" i="47"/>
  <c r="Q16" i="47"/>
  <c r="R16" i="47"/>
  <c r="S16" i="47"/>
  <c r="S32" i="47" s="1"/>
  <c r="T16" i="47"/>
  <c r="T24" i="47"/>
  <c r="U16" i="47"/>
  <c r="V16" i="47"/>
  <c r="W16" i="47"/>
  <c r="W32" i="47" s="1"/>
  <c r="W24" i="47"/>
  <c r="X16" i="47"/>
  <c r="Y16" i="47"/>
  <c r="Y24" i="47"/>
  <c r="Z16" i="47"/>
  <c r="Z24" i="47" s="1"/>
  <c r="AB16" i="47"/>
  <c r="AC16" i="47"/>
  <c r="AC32" i="47" s="1"/>
  <c r="AD16" i="47"/>
  <c r="AE16" i="47"/>
  <c r="AE32" i="47" s="1"/>
  <c r="AF16" i="47"/>
  <c r="AF24" i="47" s="1"/>
  <c r="AG16" i="47"/>
  <c r="AH16" i="47"/>
  <c r="AI16" i="47"/>
  <c r="AJ16" i="47"/>
  <c r="AJ24" i="47" s="1"/>
  <c r="AK16" i="47"/>
  <c r="AL16" i="47"/>
  <c r="AM16" i="47"/>
  <c r="AN16" i="47"/>
  <c r="AO16" i="47"/>
  <c r="AO32" i="47" s="1"/>
  <c r="AP16" i="47"/>
  <c r="AP32" i="47" s="1"/>
  <c r="AQ16" i="47"/>
  <c r="AQ24" i="47" s="1"/>
  <c r="AR16" i="47"/>
  <c r="AS16" i="47"/>
  <c r="AT16" i="47"/>
  <c r="AT32" i="47" s="1"/>
  <c r="AU16" i="47"/>
  <c r="AV16" i="47"/>
  <c r="AW16" i="47"/>
  <c r="AX16" i="47"/>
  <c r="AY16" i="47"/>
  <c r="AY32" i="47" s="1"/>
  <c r="AZ16" i="47"/>
  <c r="AZ24" i="47"/>
  <c r="BA16" i="47"/>
  <c r="BA32" i="47" s="1"/>
  <c r="BB16" i="47"/>
  <c r="BB24" i="47" s="1"/>
  <c r="BC16" i="47"/>
  <c r="BC32" i="47" s="1"/>
  <c r="BD16" i="47"/>
  <c r="BE16" i="47"/>
  <c r="BE32" i="47" s="1"/>
  <c r="BF16" i="47"/>
  <c r="BF24" i="47" s="1"/>
  <c r="BG16" i="47"/>
  <c r="BH16" i="47"/>
  <c r="BH24" i="47" s="1"/>
  <c r="BH32" i="47"/>
  <c r="E26" i="47"/>
  <c r="E27" i="47"/>
  <c r="E29" i="47"/>
  <c r="E30" i="47"/>
  <c r="C19" i="54"/>
  <c r="C18" i="54"/>
  <c r="AJ14" i="54"/>
  <c r="J14" i="54"/>
  <c r="C14" i="54" s="1"/>
  <c r="AJ13" i="54"/>
  <c r="J13" i="54"/>
  <c r="C13" i="54" s="1"/>
  <c r="AJ12" i="54"/>
  <c r="Q20" i="54"/>
  <c r="H10" i="16"/>
  <c r="D30" i="5"/>
  <c r="I10" i="16"/>
  <c r="E30" i="5"/>
  <c r="H11" i="16"/>
  <c r="D31" i="5"/>
  <c r="I11" i="16"/>
  <c r="E31" i="5"/>
  <c r="H13" i="16"/>
  <c r="D33" i="5"/>
  <c r="I13" i="16"/>
  <c r="E33" i="5"/>
  <c r="I14" i="16"/>
  <c r="E34" i="5"/>
  <c r="H15" i="16"/>
  <c r="D35" i="5"/>
  <c r="I15" i="16"/>
  <c r="E35" i="5"/>
  <c r="H16" i="16"/>
  <c r="D36" i="5"/>
  <c r="I16" i="16"/>
  <c r="E36" i="5"/>
  <c r="H20" i="16"/>
  <c r="I20" i="16"/>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29" i="5"/>
  <c r="H9" i="16"/>
  <c r="D29" i="5"/>
  <c r="H10" i="45"/>
  <c r="H11" i="45"/>
  <c r="H12" i="45"/>
  <c r="H13" i="45"/>
  <c r="H14" i="45"/>
  <c r="H15" i="45"/>
  <c r="H16" i="45"/>
  <c r="H17" i="45"/>
  <c r="H18" i="45"/>
  <c r="H19" i="45"/>
  <c r="H20" i="45"/>
  <c r="H21" i="45"/>
  <c r="H22" i="45"/>
  <c r="H23" i="45"/>
  <c r="H24" i="45"/>
  <c r="H25" i="45"/>
  <c r="H26" i="45"/>
  <c r="H27" i="45"/>
  <c r="H28" i="45"/>
  <c r="H29" i="45"/>
  <c r="H31" i="45"/>
  <c r="H32" i="45"/>
  <c r="H33" i="45"/>
  <c r="H34" i="45"/>
  <c r="H35" i="45"/>
  <c r="D36"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E12" i="47"/>
  <c r="E15" i="47"/>
  <c r="E27" i="5"/>
  <c r="Y21" i="68"/>
  <c r="Y22" i="68"/>
  <c r="AE24" i="47"/>
  <c r="AJ32" i="47"/>
  <c r="AU32" i="47"/>
  <c r="L24" i="47"/>
  <c r="AR32" i="47"/>
  <c r="M12" i="54"/>
  <c r="K20" i="54"/>
  <c r="Q9" i="6"/>
  <c r="D19" i="68"/>
  <c r="D23" i="68" s="1"/>
  <c r="AB8" i="68"/>
  <c r="B2" i="64"/>
  <c r="C2" i="6"/>
  <c r="B2" i="56"/>
  <c r="B2" i="57"/>
  <c r="B2" i="55"/>
  <c r="B2" i="44"/>
  <c r="Z32" i="47"/>
  <c r="S24" i="47"/>
  <c r="AA9" i="6"/>
  <c r="Z9" i="6"/>
  <c r="D4" i="6"/>
  <c r="F9" i="6"/>
  <c r="S9" i="6"/>
  <c r="X6" i="68"/>
  <c r="T6" i="68"/>
  <c r="X9" i="6"/>
  <c r="V9" i="6"/>
  <c r="O6" i="68"/>
  <c r="D9" i="6"/>
  <c r="N9" i="6"/>
  <c r="J9" i="6"/>
  <c r="Z6" i="68"/>
  <c r="E6" i="68"/>
  <c r="E9" i="6"/>
  <c r="W9" i="6"/>
  <c r="AA6" i="68"/>
  <c r="T9" i="6"/>
  <c r="H9" i="6"/>
  <c r="Y6" i="68"/>
  <c r="AP24" i="47"/>
  <c r="F21" i="56"/>
  <c r="O24" i="47"/>
  <c r="AA32" i="47"/>
  <c r="AA20" i="68"/>
  <c r="M24" i="47"/>
  <c r="M32" i="47"/>
  <c r="BE24" i="47"/>
  <c r="AT24" i="47"/>
  <c r="N6" i="68"/>
  <c r="U24" i="47"/>
  <c r="J24" i="47"/>
  <c r="O32" i="47"/>
  <c r="L9" i="6"/>
  <c r="H6" i="68"/>
  <c r="AY24" i="47"/>
  <c r="R6" i="68"/>
  <c r="O9" i="6"/>
  <c r="U6" i="68"/>
  <c r="Y9" i="6"/>
  <c r="Q6" i="68"/>
  <c r="R9" i="6"/>
  <c r="M9" i="6"/>
  <c r="S6" i="68"/>
  <c r="U9" i="6"/>
  <c r="F6" i="68"/>
  <c r="K9" i="6"/>
  <c r="G9" i="6"/>
  <c r="D6" i="68"/>
  <c r="I9" i="6"/>
  <c r="V6" i="68"/>
  <c r="J6" i="68"/>
  <c r="I6" i="68"/>
  <c r="P6" i="68"/>
  <c r="L6" i="68"/>
  <c r="W6" i="68"/>
  <c r="G6" i="68"/>
  <c r="BB32" i="47"/>
  <c r="X24" i="47"/>
  <c r="AL32" i="47"/>
  <c r="AL24" i="47"/>
  <c r="R32" i="47"/>
  <c r="R24" i="47"/>
  <c r="H24" i="47"/>
  <c r="G32" i="47"/>
  <c r="AV32" i="47"/>
  <c r="H32" i="47"/>
  <c r="Y32" i="47"/>
  <c r="AV24" i="47"/>
  <c r="Z21" i="68"/>
  <c r="H13" i="5"/>
  <c r="AX32" i="47"/>
  <c r="AX24" i="47"/>
  <c r="C12" i="54"/>
  <c r="AJ20" i="54"/>
  <c r="AG24" i="47"/>
  <c r="AG32" i="47"/>
  <c r="AI24" i="47"/>
  <c r="AS24" i="47"/>
  <c r="AH32" i="47"/>
  <c r="V32" i="47"/>
  <c r="BD32" i="47"/>
  <c r="BD24" i="47"/>
  <c r="H36" i="45"/>
  <c r="E15" i="5" s="1"/>
  <c r="E16" i="5" s="1"/>
  <c r="AB24" i="47"/>
  <c r="AB32" i="47"/>
  <c r="P32" i="47"/>
  <c r="J32" i="47"/>
  <c r="T32" i="47"/>
  <c r="AZ32" i="47"/>
  <c r="AF32" i="47"/>
  <c r="E25" i="6"/>
  <c r="E29" i="6" s="1"/>
  <c r="F25" i="6" s="1"/>
  <c r="F29" i="6" s="1"/>
  <c r="G25" i="6" s="1"/>
  <c r="G29" i="6" s="1"/>
  <c r="H25" i="6" s="1"/>
  <c r="H29" i="6" s="1"/>
  <c r="I25" i="6" s="1"/>
  <c r="I29" i="6" s="1"/>
  <c r="J25" i="6" s="1"/>
  <c r="J29" i="6" s="1"/>
  <c r="K25" i="6" s="1"/>
  <c r="K29" i="6" s="1"/>
  <c r="L25" i="6" s="1"/>
  <c r="L29" i="6" s="1"/>
  <c r="M25" i="6" s="1"/>
  <c r="M29" i="6" s="1"/>
  <c r="N25" i="6" s="1"/>
  <c r="N29" i="6" s="1"/>
  <c r="O25" i="6" s="1"/>
  <c r="O29" i="6" s="1"/>
  <c r="P25" i="6" s="1"/>
  <c r="P29" i="6" s="1"/>
  <c r="Q25" i="6" s="1"/>
  <c r="Q29" i="6" s="1"/>
  <c r="R25" i="6" s="1"/>
  <c r="R29" i="6" s="1"/>
  <c r="S25" i="6" s="1"/>
  <c r="S29" i="6" s="1"/>
  <c r="T25" i="6" s="1"/>
  <c r="T29" i="6" s="1"/>
  <c r="U25" i="6" s="1"/>
  <c r="U29" i="6" s="1"/>
  <c r="V25" i="6" s="1"/>
  <c r="V29" i="6" s="1"/>
  <c r="W25" i="6" s="1"/>
  <c r="W29" i="6" s="1"/>
  <c r="X25" i="6" s="1"/>
  <c r="X29" i="6" s="1"/>
  <c r="Y25" i="6" s="1"/>
  <c r="Y29" i="6" s="1"/>
  <c r="AN32" i="47"/>
  <c r="AN24" i="47"/>
  <c r="AM32" i="47"/>
  <c r="AM24" i="47"/>
  <c r="P24" i="47"/>
  <c r="B2" i="59"/>
  <c r="B2" i="66"/>
  <c r="B2" i="47"/>
  <c r="BF32" i="47"/>
  <c r="AK32" i="47"/>
  <c r="AK24" i="47"/>
  <c r="K6" i="68"/>
  <c r="P9" i="6"/>
  <c r="M6" i="68"/>
  <c r="F13" i="56"/>
  <c r="F15" i="56"/>
  <c r="I26" i="5"/>
  <c r="H17" i="5"/>
  <c r="I15" i="56"/>
  <c r="I35" i="5"/>
  <c r="I11" i="56"/>
  <c r="G24" i="56"/>
  <c r="V13" i="68"/>
  <c r="O13" i="68"/>
  <c r="R20" i="68"/>
  <c r="I21" i="5"/>
  <c r="V20" i="68"/>
  <c r="H18" i="16"/>
  <c r="G12" i="16"/>
  <c r="I12" i="16" s="1"/>
  <c r="H12" i="16"/>
  <c r="F10" i="59"/>
  <c r="G10" i="59"/>
  <c r="E17" i="5" l="1"/>
  <c r="D16" i="5"/>
  <c r="F15" i="5"/>
  <c r="F16" i="5" s="1"/>
  <c r="C20" i="54"/>
  <c r="Q32" i="47"/>
  <c r="E16" i="47"/>
  <c r="E24" i="47" s="1"/>
  <c r="N32" i="47"/>
  <c r="BG32" i="47"/>
  <c r="E31" i="47"/>
  <c r="K24" i="47"/>
  <c r="D88" i="6"/>
  <c r="D89" i="6" s="1"/>
  <c r="AW24" i="47"/>
  <c r="BC24" i="47"/>
  <c r="I32" i="47"/>
  <c r="BA24" i="47"/>
  <c r="F20" i="56"/>
  <c r="F32" i="47"/>
  <c r="AQ32" i="47"/>
  <c r="F24" i="47"/>
  <c r="AO24" i="47"/>
  <c r="F18" i="56"/>
  <c r="F25" i="5"/>
  <c r="F19" i="5"/>
  <c r="F24" i="5"/>
  <c r="F26" i="5"/>
  <c r="F22" i="5"/>
  <c r="F23" i="5"/>
  <c r="F30" i="5"/>
  <c r="E12" i="6"/>
  <c r="B2" i="69"/>
  <c r="F36" i="5"/>
  <c r="F33" i="5"/>
  <c r="B2" i="45"/>
  <c r="B2" i="60"/>
  <c r="B2" i="5"/>
  <c r="B2" i="16"/>
  <c r="Z25" i="6"/>
  <c r="Z29" i="6" s="1"/>
  <c r="AB25" i="6" s="1"/>
  <c r="AB29" i="6" s="1"/>
  <c r="AA25" i="6"/>
  <c r="AA29" i="6" s="1"/>
  <c r="Z19" i="6"/>
  <c r="Z23" i="6" s="1"/>
  <c r="AB19" i="6" s="1"/>
  <c r="AB23" i="6" s="1"/>
  <c r="AA19" i="6"/>
  <c r="AA23" i="6" s="1"/>
  <c r="E35" i="6"/>
  <c r="F31" i="6" s="1"/>
  <c r="F35" i="6" s="1"/>
  <c r="G31" i="6" s="1"/>
  <c r="G35" i="6" s="1"/>
  <c r="H31" i="6" s="1"/>
  <c r="H35" i="6" s="1"/>
  <c r="I31" i="6" s="1"/>
  <c r="I35" i="6" s="1"/>
  <c r="J31" i="6" s="1"/>
  <c r="J35" i="6" s="1"/>
  <c r="K31" i="6" s="1"/>
  <c r="K35" i="6" s="1"/>
  <c r="L31" i="6" s="1"/>
  <c r="L35" i="6" s="1"/>
  <c r="M31" i="6" s="1"/>
  <c r="M35" i="6" s="1"/>
  <c r="N31" i="6" s="1"/>
  <c r="N35" i="6" s="1"/>
  <c r="O31" i="6" s="1"/>
  <c r="O35" i="6" s="1"/>
  <c r="P31" i="6" s="1"/>
  <c r="P35" i="6" s="1"/>
  <c r="Q31" i="6" s="1"/>
  <c r="Q35" i="6" s="1"/>
  <c r="R31" i="6" s="1"/>
  <c r="R35" i="6" s="1"/>
  <c r="S31" i="6" s="1"/>
  <c r="S35" i="6" s="1"/>
  <c r="T31" i="6" s="1"/>
  <c r="T35" i="6" s="1"/>
  <c r="U31" i="6" s="1"/>
  <c r="U35" i="6" s="1"/>
  <c r="V31" i="6" s="1"/>
  <c r="V35" i="6" s="1"/>
  <c r="W31" i="6" s="1"/>
  <c r="W35" i="6" s="1"/>
  <c r="X31" i="6" s="1"/>
  <c r="X35" i="6" s="1"/>
  <c r="Y31" i="6" s="1"/>
  <c r="Y35" i="6" s="1"/>
  <c r="Z31" i="6" s="1"/>
  <c r="Z35" i="6" s="1"/>
  <c r="AA31" i="6" s="1"/>
  <c r="AA35" i="6" s="1"/>
  <c r="AB31" i="6" s="1"/>
  <c r="AB35" i="6" s="1"/>
  <c r="E11" i="68"/>
  <c r="G41" i="6"/>
  <c r="H37" i="6" s="1"/>
  <c r="H41" i="6" s="1"/>
  <c r="I37" i="6" s="1"/>
  <c r="I41" i="6" s="1"/>
  <c r="J37" i="6" s="1"/>
  <c r="J41" i="6" s="1"/>
  <c r="K37" i="6" s="1"/>
  <c r="K41" i="6" s="1"/>
  <c r="L37" i="6" s="1"/>
  <c r="L41" i="6" s="1"/>
  <c r="M37" i="6" s="1"/>
  <c r="M41" i="6" s="1"/>
  <c r="N37" i="6" s="1"/>
  <c r="N41" i="6" s="1"/>
  <c r="O37" i="6" s="1"/>
  <c r="O41" i="6" s="1"/>
  <c r="P37" i="6" s="1"/>
  <c r="P41" i="6" s="1"/>
  <c r="Q37" i="6" s="1"/>
  <c r="Q41" i="6" s="1"/>
  <c r="R37" i="6" s="1"/>
  <c r="R41" i="6" s="1"/>
  <c r="S37" i="6" s="1"/>
  <c r="S41" i="6" s="1"/>
  <c r="T37" i="6" s="1"/>
  <c r="T41" i="6" s="1"/>
  <c r="U37" i="6" s="1"/>
  <c r="U41" i="6" s="1"/>
  <c r="V37" i="6" s="1"/>
  <c r="V41" i="6" s="1"/>
  <c r="W37" i="6" s="1"/>
  <c r="W41" i="6" s="1"/>
  <c r="X37" i="6" s="1"/>
  <c r="X41" i="6" s="1"/>
  <c r="Y37" i="6" s="1"/>
  <c r="Y41" i="6" s="1"/>
  <c r="Z37" i="6" s="1"/>
  <c r="Z41" i="6" s="1"/>
  <c r="AA37" i="6" s="1"/>
  <c r="AA41" i="6" s="1"/>
  <c r="AB37" i="6" s="1"/>
  <c r="AB41" i="6" s="1"/>
  <c r="I33" i="5"/>
  <c r="I38" i="5" s="1"/>
  <c r="G38" i="5"/>
  <c r="G16" i="5"/>
  <c r="I15" i="5"/>
  <c r="I16" i="5" s="1"/>
  <c r="AB13" i="68"/>
  <c r="E17" i="16"/>
  <c r="I19" i="16"/>
  <c r="E20" i="68"/>
  <c r="Y11" i="68"/>
  <c r="H27" i="5"/>
  <c r="H39" i="5" s="1"/>
  <c r="H40" i="5" s="1"/>
  <c r="I19" i="5"/>
  <c r="M13" i="68"/>
  <c r="F74" i="6"/>
  <c r="F78" i="6" s="1"/>
  <c r="E88" i="6"/>
  <c r="G41" i="59"/>
  <c r="G84" i="6"/>
  <c r="H80" i="6" s="1"/>
  <c r="H84" i="6" s="1"/>
  <c r="I80" i="6" s="1"/>
  <c r="I84" i="6" s="1"/>
  <c r="J80" i="6" s="1"/>
  <c r="J84" i="6" s="1"/>
  <c r="K80" i="6" s="1"/>
  <c r="K84" i="6" s="1"/>
  <c r="L80" i="6" s="1"/>
  <c r="L84" i="6" s="1"/>
  <c r="M80" i="6" s="1"/>
  <c r="M84" i="6" s="1"/>
  <c r="N80" i="6" s="1"/>
  <c r="N84" i="6" s="1"/>
  <c r="O80" i="6" s="1"/>
  <c r="O84" i="6" s="1"/>
  <c r="P80" i="6" s="1"/>
  <c r="P84" i="6" s="1"/>
  <c r="Q80" i="6" s="1"/>
  <c r="Q84" i="6" s="1"/>
  <c r="R80" i="6" s="1"/>
  <c r="R84" i="6" s="1"/>
  <c r="S80" i="6" s="1"/>
  <c r="S84" i="6" s="1"/>
  <c r="T80" i="6" s="1"/>
  <c r="T84" i="6" s="1"/>
  <c r="U80" i="6" s="1"/>
  <c r="U84" i="6" s="1"/>
  <c r="V80" i="6" s="1"/>
  <c r="V84" i="6" s="1"/>
  <c r="W80" i="6" s="1"/>
  <c r="W84" i="6" s="1"/>
  <c r="X80" i="6" s="1"/>
  <c r="X84" i="6" s="1"/>
  <c r="Y80" i="6" s="1"/>
  <c r="Y84" i="6" s="1"/>
  <c r="Z80" i="6" s="1"/>
  <c r="Z84" i="6" s="1"/>
  <c r="AA80" i="6" s="1"/>
  <c r="AA84" i="6" s="1"/>
  <c r="AB80" i="6" s="1"/>
  <c r="AB84" i="6" s="1"/>
  <c r="I34" i="5"/>
  <c r="H38" i="5"/>
  <c r="D32" i="5"/>
  <c r="AB20" i="68"/>
  <c r="I11" i="68"/>
  <c r="E32" i="5"/>
  <c r="J11" i="68"/>
  <c r="V11" i="68"/>
  <c r="L11" i="68"/>
  <c r="X11" i="68"/>
  <c r="AB11" i="68"/>
  <c r="Y20" i="68"/>
  <c r="I17" i="56"/>
  <c r="I24" i="56" s="1"/>
  <c r="I18" i="16"/>
  <c r="I53" i="6"/>
  <c r="J49" i="6" s="1"/>
  <c r="J53" i="6" s="1"/>
  <c r="K49" i="6" s="1"/>
  <c r="K53" i="6" s="1"/>
  <c r="L49" i="6" s="1"/>
  <c r="L53" i="6" s="1"/>
  <c r="M49" i="6" s="1"/>
  <c r="M53" i="6" s="1"/>
  <c r="N49" i="6" s="1"/>
  <c r="N53" i="6" s="1"/>
  <c r="O49" i="6" s="1"/>
  <c r="O53" i="6" s="1"/>
  <c r="P49" i="6" s="1"/>
  <c r="P53" i="6" s="1"/>
  <c r="Q49" i="6" s="1"/>
  <c r="Q53" i="6" s="1"/>
  <c r="R49" i="6" s="1"/>
  <c r="R53" i="6" s="1"/>
  <c r="S49" i="6" s="1"/>
  <c r="S53" i="6" s="1"/>
  <c r="T49" i="6" s="1"/>
  <c r="T53" i="6" s="1"/>
  <c r="U49" i="6" s="1"/>
  <c r="U53" i="6" s="1"/>
  <c r="V49" i="6" s="1"/>
  <c r="V53" i="6" s="1"/>
  <c r="W49" i="6" s="1"/>
  <c r="W53" i="6" s="1"/>
  <c r="X49" i="6" s="1"/>
  <c r="X53" i="6" s="1"/>
  <c r="Y49" i="6" s="1"/>
  <c r="Y53" i="6" s="1"/>
  <c r="Z49" i="6" s="1"/>
  <c r="Z53" i="6" s="1"/>
  <c r="AA49" i="6" s="1"/>
  <c r="AA53" i="6" s="1"/>
  <c r="AB49" i="6" s="1"/>
  <c r="AB53" i="6" s="1"/>
  <c r="T13" i="68"/>
  <c r="I13" i="68"/>
  <c r="P11" i="68"/>
  <c r="F20" i="68"/>
  <c r="N11" i="68"/>
  <c r="F31" i="5"/>
  <c r="L13" i="68"/>
  <c r="X13" i="68"/>
  <c r="G20" i="68"/>
  <c r="W13" i="68"/>
  <c r="F13" i="68"/>
  <c r="F35" i="5"/>
  <c r="M11" i="68"/>
  <c r="G13" i="68"/>
  <c r="Z11" i="68"/>
  <c r="T20" i="68"/>
  <c r="N20" i="68"/>
  <c r="Z20" i="68"/>
  <c r="U20" i="68"/>
  <c r="O20" i="68"/>
  <c r="G27" i="5"/>
  <c r="R13" i="68"/>
  <c r="P20" i="68"/>
  <c r="W20" i="68"/>
  <c r="F11" i="68"/>
  <c r="F29" i="5"/>
  <c r="G11" i="68"/>
  <c r="K13" i="68"/>
  <c r="S13" i="68"/>
  <c r="Q20" i="68"/>
  <c r="M20" i="68"/>
  <c r="X20" i="68"/>
  <c r="P13" i="68"/>
  <c r="T11" i="68"/>
  <c r="S20" i="68"/>
  <c r="Q13" i="68"/>
  <c r="G13" i="5"/>
  <c r="I11" i="5"/>
  <c r="J13" i="68"/>
  <c r="O11" i="68"/>
  <c r="K20" i="68"/>
  <c r="H13" i="68"/>
  <c r="I25" i="5"/>
  <c r="E32" i="47" l="1"/>
  <c r="F14" i="56"/>
  <c r="E14" i="6"/>
  <c r="E17" i="6" s="1"/>
  <c r="E72" i="6" s="1"/>
  <c r="E89" i="6" s="1"/>
  <c r="E10" i="68"/>
  <c r="F20" i="5"/>
  <c r="F23" i="56"/>
  <c r="F19" i="56"/>
  <c r="F32" i="5"/>
  <c r="G74" i="6"/>
  <c r="G78" i="6" s="1"/>
  <c r="F88" i="6"/>
  <c r="AA14" i="68"/>
  <c r="I27" i="5"/>
  <c r="I39" i="5" s="1"/>
  <c r="G39" i="5"/>
  <c r="I17" i="16"/>
  <c r="H19" i="16"/>
  <c r="H17" i="16" s="1"/>
  <c r="D37" i="5" s="1"/>
  <c r="F12" i="6"/>
  <c r="G17" i="5"/>
  <c r="G40" i="5" s="1"/>
  <c r="I13" i="5"/>
  <c r="I17" i="5" s="1"/>
  <c r="E19" i="68" l="1"/>
  <c r="F11" i="56"/>
  <c r="F24" i="56" s="1"/>
  <c r="D24" i="56"/>
  <c r="D11" i="5" s="1"/>
  <c r="D13" i="5" s="1"/>
  <c r="D17" i="5" s="1"/>
  <c r="E37" i="5"/>
  <c r="E38" i="5" s="1"/>
  <c r="E39" i="5" s="1"/>
  <c r="E40" i="5" s="1"/>
  <c r="I36" i="16"/>
  <c r="AA26" i="68"/>
  <c r="I40" i="5"/>
  <c r="AA21" i="68"/>
  <c r="F10" i="68"/>
  <c r="F14" i="6"/>
  <c r="F17" i="6" s="1"/>
  <c r="H74" i="6"/>
  <c r="H78" i="6" s="1"/>
  <c r="G88" i="6"/>
  <c r="F11" i="5" l="1"/>
  <c r="F13" i="5" s="1"/>
  <c r="F17" i="5" s="1"/>
  <c r="F19" i="68"/>
  <c r="F21" i="5"/>
  <c r="F27" i="5" s="1"/>
  <c r="D27" i="5"/>
  <c r="G12" i="6"/>
  <c r="F72" i="6"/>
  <c r="F89" i="6" s="1"/>
  <c r="H88" i="6"/>
  <c r="I74" i="6"/>
  <c r="I78" i="6" s="1"/>
  <c r="F37" i="5"/>
  <c r="E21" i="68"/>
  <c r="AB26" i="68" l="1"/>
  <c r="J74" i="6"/>
  <c r="J78" i="6" s="1"/>
  <c r="I88" i="6"/>
  <c r="G10" i="68"/>
  <c r="G14" i="6"/>
  <c r="G17" i="6" s="1"/>
  <c r="E22" i="68" l="1"/>
  <c r="E23" i="68" s="1"/>
  <c r="J88" i="6"/>
  <c r="K74" i="6"/>
  <c r="K78" i="6" s="1"/>
  <c r="G72" i="6"/>
  <c r="G89" i="6" s="1"/>
  <c r="H12" i="6"/>
  <c r="G19" i="68"/>
  <c r="F21" i="68"/>
  <c r="F22" i="68" l="1"/>
  <c r="F23" i="68" s="1"/>
  <c r="K88" i="6"/>
  <c r="L74" i="6"/>
  <c r="L78" i="6" s="1"/>
  <c r="H10" i="68"/>
  <c r="H14" i="6"/>
  <c r="H17" i="6" s="1"/>
  <c r="G21" i="68" l="1"/>
  <c r="H72" i="6"/>
  <c r="H89" i="6" s="1"/>
  <c r="I12" i="6"/>
  <c r="L88" i="6"/>
  <c r="M74" i="6"/>
  <c r="M78" i="6" s="1"/>
  <c r="H19" i="68"/>
  <c r="I14" i="6" l="1"/>
  <c r="I17" i="6" s="1"/>
  <c r="I10" i="68"/>
  <c r="M88" i="6"/>
  <c r="N74" i="6"/>
  <c r="N78" i="6" s="1"/>
  <c r="G22" i="68"/>
  <c r="G23" i="68" s="1"/>
  <c r="I19" i="68" l="1"/>
  <c r="I72" i="6"/>
  <c r="I89" i="6" s="1"/>
  <c r="J12" i="6"/>
  <c r="N88" i="6"/>
  <c r="O74" i="6"/>
  <c r="O78" i="6" s="1"/>
  <c r="H21" i="68"/>
  <c r="O88" i="6" l="1"/>
  <c r="P74" i="6"/>
  <c r="P78" i="6" s="1"/>
  <c r="J10" i="68"/>
  <c r="J14" i="6"/>
  <c r="J17" i="6" s="1"/>
  <c r="H22" i="68"/>
  <c r="H23" i="68" s="1"/>
  <c r="I21" i="68" l="1"/>
  <c r="Q74" i="6"/>
  <c r="Q78" i="6" s="1"/>
  <c r="P88" i="6"/>
  <c r="J72" i="6"/>
  <c r="J89" i="6" s="1"/>
  <c r="K12" i="6"/>
  <c r="J19" i="68"/>
  <c r="I22" i="68" l="1"/>
  <c r="I23" i="68" s="1"/>
  <c r="R74" i="6"/>
  <c r="R78" i="6" s="1"/>
  <c r="Q88" i="6"/>
  <c r="K10" i="68"/>
  <c r="K14" i="6"/>
  <c r="K17" i="6" s="1"/>
  <c r="K72" i="6" l="1"/>
  <c r="K89" i="6" s="1"/>
  <c r="L12" i="6"/>
  <c r="J21" i="68"/>
  <c r="S74" i="6"/>
  <c r="S78" i="6" s="1"/>
  <c r="R88" i="6"/>
  <c r="K19" i="68"/>
  <c r="S88" i="6" l="1"/>
  <c r="T74" i="6"/>
  <c r="T78" i="6" s="1"/>
  <c r="J22" i="68"/>
  <c r="J23" i="68" s="1"/>
  <c r="L14" i="6"/>
  <c r="L17" i="6" s="1"/>
  <c r="L10" i="68"/>
  <c r="K21" i="68" l="1"/>
  <c r="T88" i="6"/>
  <c r="U74" i="6"/>
  <c r="U78" i="6" s="1"/>
  <c r="L72" i="6"/>
  <c r="L89" i="6" s="1"/>
  <c r="M12" i="6"/>
  <c r="L19" i="68"/>
  <c r="V74" i="6" l="1"/>
  <c r="V78" i="6" s="1"/>
  <c r="U88" i="6"/>
  <c r="K22" i="68"/>
  <c r="K23" i="68" s="1"/>
  <c r="M10" i="68"/>
  <c r="M14" i="6"/>
  <c r="M17" i="6" s="1"/>
  <c r="M19" i="68" l="1"/>
  <c r="L21" i="68"/>
  <c r="N12" i="6"/>
  <c r="M72" i="6"/>
  <c r="M89" i="6" s="1"/>
  <c r="V88" i="6"/>
  <c r="W74" i="6"/>
  <c r="W78" i="6" s="1"/>
  <c r="X74" i="6" l="1"/>
  <c r="X78" i="6" s="1"/>
  <c r="W88" i="6"/>
  <c r="N10" i="68"/>
  <c r="N14" i="6"/>
  <c r="N17" i="6" s="1"/>
  <c r="L22" i="68"/>
  <c r="L23" i="68" s="1"/>
  <c r="N72" i="6" l="1"/>
  <c r="N89" i="6" s="1"/>
  <c r="O12" i="6"/>
  <c r="X88" i="6"/>
  <c r="Y74" i="6"/>
  <c r="Y78" i="6" s="1"/>
  <c r="N19" i="68"/>
  <c r="M21" i="68"/>
  <c r="M22" i="68" l="1"/>
  <c r="M23" i="68" s="1"/>
  <c r="N21" i="68"/>
  <c r="O14" i="6"/>
  <c r="O17" i="6" s="1"/>
  <c r="O10" i="68"/>
  <c r="Y88" i="6"/>
  <c r="Z74" i="6"/>
  <c r="Z78" i="6" s="1"/>
  <c r="O19" i="68" l="1"/>
  <c r="AA74" i="6"/>
  <c r="AA78" i="6" s="1"/>
  <c r="Z88" i="6"/>
  <c r="P12" i="6"/>
  <c r="O72" i="6"/>
  <c r="O89" i="6" s="1"/>
  <c r="AB74" i="6" l="1"/>
  <c r="AB78" i="6" s="1"/>
  <c r="AB88" i="6" s="1"/>
  <c r="AA88" i="6"/>
  <c r="N22" i="68"/>
  <c r="N23" i="68" s="1"/>
  <c r="P10" i="68"/>
  <c r="P14" i="6"/>
  <c r="P17" i="6" s="1"/>
  <c r="Q12" i="6" l="1"/>
  <c r="P72" i="6"/>
  <c r="P89" i="6" s="1"/>
  <c r="O21" i="68"/>
  <c r="P19" i="68"/>
  <c r="Q14" i="6" l="1"/>
  <c r="Q17" i="6" s="1"/>
  <c r="Q10" i="68"/>
  <c r="P21" i="68" l="1"/>
  <c r="R12" i="6"/>
  <c r="Q72" i="6"/>
  <c r="Q89" i="6" s="1"/>
  <c r="O22" i="68"/>
  <c r="O23" i="68" s="1"/>
  <c r="Q19" i="68"/>
  <c r="P22" i="68" l="1"/>
  <c r="P23" i="68" s="1"/>
  <c r="R14" i="6"/>
  <c r="R17" i="6" s="1"/>
  <c r="R10" i="68"/>
  <c r="Q21" i="68" l="1"/>
  <c r="S12" i="6"/>
  <c r="R72" i="6"/>
  <c r="R89" i="6" s="1"/>
  <c r="R19" i="68"/>
  <c r="S14" i="6" l="1"/>
  <c r="S17" i="6" s="1"/>
  <c r="S10" i="68"/>
  <c r="Q22" i="68"/>
  <c r="Q23" i="68" s="1"/>
  <c r="R21" i="68" l="1"/>
  <c r="S19" i="68"/>
  <c r="T12" i="6"/>
  <c r="S72" i="6"/>
  <c r="S89" i="6" s="1"/>
  <c r="T14" i="6" l="1"/>
  <c r="T17" i="6" s="1"/>
  <c r="T10" i="68"/>
  <c r="R22" i="68"/>
  <c r="R23" i="68" s="1"/>
  <c r="T19" i="68" l="1"/>
  <c r="T72" i="6"/>
  <c r="T89" i="6" s="1"/>
  <c r="U12" i="6"/>
  <c r="S21" i="68"/>
  <c r="U14" i="6" l="1"/>
  <c r="U17" i="6" s="1"/>
  <c r="U10" i="68"/>
  <c r="S22" i="68"/>
  <c r="S23" i="68" s="1"/>
  <c r="U19" i="68" l="1"/>
  <c r="T21" i="68"/>
  <c r="V12" i="6"/>
  <c r="U72" i="6"/>
  <c r="U89" i="6" s="1"/>
  <c r="V10" i="68" l="1"/>
  <c r="V14" i="6"/>
  <c r="V17" i="6" s="1"/>
  <c r="T22" i="68"/>
  <c r="T23" i="68" s="1"/>
  <c r="U21" i="68" l="1"/>
  <c r="W12" i="6"/>
  <c r="V72" i="6"/>
  <c r="V89" i="6" s="1"/>
  <c r="V19" i="68"/>
  <c r="U22" i="68" l="1"/>
  <c r="U23" i="68" s="1"/>
  <c r="W10" i="68"/>
  <c r="W14" i="6"/>
  <c r="W17" i="6" s="1"/>
  <c r="W19" i="68" l="1"/>
  <c r="W72" i="6"/>
  <c r="W89" i="6" s="1"/>
  <c r="X12" i="6"/>
  <c r="V21" i="68"/>
  <c r="X10" i="68" l="1"/>
  <c r="X14" i="6"/>
  <c r="X17" i="6" s="1"/>
  <c r="V22" i="68"/>
  <c r="V23" i="68" s="1"/>
  <c r="W21" i="68" l="1"/>
  <c r="X19" i="68"/>
  <c r="Y12" i="6"/>
  <c r="X72" i="6"/>
  <c r="X89" i="6" s="1"/>
  <c r="W22" i="68" l="1"/>
  <c r="W23" i="68" s="1"/>
  <c r="Y10" i="68"/>
  <c r="Y14" i="6"/>
  <c r="Y17" i="6" s="1"/>
  <c r="Y19" i="68" l="1"/>
  <c r="Y23" i="68" s="1"/>
  <c r="Y72" i="6"/>
  <c r="Y89" i="6" s="1"/>
  <c r="Z12" i="6"/>
  <c r="X21" i="68"/>
  <c r="Z10" i="68" l="1"/>
  <c r="Z14" i="6"/>
  <c r="Z17" i="6" s="1"/>
  <c r="X22" i="68" l="1"/>
  <c r="X23" i="68" s="1"/>
  <c r="Z19" i="68"/>
  <c r="AA12" i="6"/>
  <c r="Z72" i="6"/>
  <c r="Z89" i="6" s="1"/>
  <c r="AA14" i="6" l="1"/>
  <c r="AA17" i="6" s="1"/>
  <c r="AA10" i="68"/>
  <c r="AB12" i="6" l="1"/>
  <c r="AA72" i="6"/>
  <c r="AA89" i="6" s="1"/>
  <c r="AA19" i="68"/>
  <c r="AB10" i="68" l="1"/>
  <c r="AB14" i="6"/>
  <c r="AB17" i="6" s="1"/>
  <c r="AB72" i="6" s="1"/>
  <c r="AB89" i="6" s="1"/>
  <c r="AB19" i="68" l="1"/>
  <c r="AA22" i="68" l="1"/>
  <c r="AA23" i="68" s="1"/>
  <c r="Z22" i="68"/>
  <c r="Z23" i="68" s="1"/>
  <c r="AB22" i="68" l="1"/>
  <c r="H14" i="16"/>
  <c r="E36" i="16"/>
  <c r="D34" i="5" l="1"/>
  <c r="H36" i="16"/>
  <c r="F34" i="5" l="1"/>
  <c r="D38" i="5"/>
  <c r="D39" i="5" s="1"/>
  <c r="D40" i="5" s="1"/>
  <c r="AB14" i="68" l="1"/>
  <c r="F38" i="5"/>
  <c r="F39" i="5" s="1"/>
  <c r="F40" i="5" s="1"/>
  <c r="AB21" i="68" l="1"/>
  <c r="AB23" i="68" s="1"/>
</calcChain>
</file>

<file path=xl/comments1.xml><?xml version="1.0" encoding="utf-8"?>
<comments xmlns="http://schemas.openxmlformats.org/spreadsheetml/2006/main">
  <authors>
    <author>Tong, Albert</author>
  </authors>
  <commentList>
    <comment ref="D6" authorId="0" shapeId="0">
      <text>
        <r>
          <rPr>
            <b/>
            <sz val="9"/>
            <color indexed="81"/>
            <rFont val="Tahoma"/>
            <family val="2"/>
          </rPr>
          <t>AER:</t>
        </r>
        <r>
          <rPr>
            <sz val="9"/>
            <color indexed="81"/>
            <rFont val="Tahoma"/>
            <family val="2"/>
          </rPr>
          <t xml:space="preserve">
RAB at end of first year end since RAB established</t>
        </r>
      </text>
    </comment>
    <comment ref="E6" authorId="0" shapeId="0">
      <text>
        <r>
          <rPr>
            <b/>
            <sz val="9"/>
            <color indexed="81"/>
            <rFont val="Tahoma"/>
            <family val="2"/>
          </rPr>
          <t>AER:</t>
        </r>
        <r>
          <rPr>
            <sz val="9"/>
            <color indexed="81"/>
            <rFont val="Tahoma"/>
            <family val="2"/>
          </rPr>
          <t xml:space="preserve">
RAB values at reference date plus 1 year</t>
        </r>
      </text>
    </comment>
    <comment ref="F6" authorId="0" shapeId="0">
      <text>
        <r>
          <rPr>
            <b/>
            <sz val="9"/>
            <color indexed="81"/>
            <rFont val="Tahoma"/>
            <family val="2"/>
          </rPr>
          <t>AER:</t>
        </r>
        <r>
          <rPr>
            <sz val="9"/>
            <color indexed="81"/>
            <rFont val="Tahoma"/>
            <family val="2"/>
          </rPr>
          <t xml:space="preserve">
RAB year 2</t>
        </r>
      </text>
    </comment>
    <comment ref="G6" authorId="0" shapeId="0">
      <text>
        <r>
          <rPr>
            <b/>
            <sz val="9"/>
            <color indexed="81"/>
            <rFont val="Tahoma"/>
            <family val="2"/>
          </rPr>
          <t>AER:</t>
        </r>
        <r>
          <rPr>
            <sz val="9"/>
            <color indexed="81"/>
            <rFont val="Tahoma"/>
            <family val="2"/>
          </rPr>
          <t xml:space="preserve">
RAB year 3</t>
        </r>
      </text>
    </comment>
    <comment ref="AA6" authorId="0" shapeId="0">
      <text>
        <r>
          <rPr>
            <b/>
            <sz val="9"/>
            <color indexed="81"/>
            <rFont val="Tahoma"/>
            <family val="2"/>
          </rPr>
          <t>AER:</t>
        </r>
        <r>
          <rPr>
            <sz val="9"/>
            <color indexed="81"/>
            <rFont val="Tahoma"/>
            <family val="2"/>
          </rPr>
          <t xml:space="preserve">
Service providers are to insert columns between columns G and H  as required so that every year between the date the RAB was established and the reporting period is reported.
</t>
        </r>
      </text>
    </comment>
    <comment ref="B18" authorId="0" shapeId="0">
      <text>
        <r>
          <rPr>
            <b/>
            <sz val="9"/>
            <color indexed="81"/>
            <rFont val="Tahoma"/>
            <family val="2"/>
          </rPr>
          <t xml:space="preserve">AER:
</t>
        </r>
        <r>
          <rPr>
            <sz val="9"/>
            <color indexed="81"/>
            <rFont val="Tahoma"/>
            <family val="2"/>
          </rPr>
          <t xml:space="preserve">This is an estimated indicative Building Block Revenue if this pipeline has been under full regulation with a previously establish asset base and that the AER have validated all inputs as accurate and conforming.
</t>
        </r>
      </text>
    </comment>
    <comment ref="B19" authorId="0" shapeId="0">
      <text>
        <r>
          <rPr>
            <b/>
            <sz val="9"/>
            <color indexed="81"/>
            <rFont val="Tahoma"/>
            <family val="2"/>
          </rPr>
          <t>AER:</t>
        </r>
        <r>
          <rPr>
            <sz val="9"/>
            <color indexed="81"/>
            <rFont val="Tahoma"/>
            <family val="2"/>
          </rPr>
          <t xml:space="preserve">
This is an estimated indicative Return on Capital if this pipeline has been under full regulation ith a previously establish asset base and that the AER have validated all inputs as accurate and conforming.</t>
        </r>
      </text>
    </comment>
    <comment ref="B23" authorId="0" shapeId="0">
      <text>
        <r>
          <rPr>
            <b/>
            <sz val="9"/>
            <color indexed="81"/>
            <rFont val="Tahoma"/>
            <family val="2"/>
          </rPr>
          <t xml:space="preserve">AER:
</t>
        </r>
        <r>
          <rPr>
            <sz val="9"/>
            <color indexed="81"/>
            <rFont val="Tahoma"/>
            <family val="2"/>
          </rPr>
          <t>This is an estimated indicative revenue if this pipeline has been under full regulation with a previously establish asset base and that the AER have validated all inputs as accurate and conforming</t>
        </r>
        <r>
          <rPr>
            <b/>
            <sz val="9"/>
            <color indexed="81"/>
            <rFont val="Tahoma"/>
            <family val="2"/>
          </rPr>
          <t>.</t>
        </r>
        <r>
          <rPr>
            <sz val="9"/>
            <color indexed="81"/>
            <rFont val="Tahoma"/>
            <family val="2"/>
          </rPr>
          <t xml:space="preserve">
</t>
        </r>
      </text>
    </comment>
    <comment ref="B29" authorId="0" shapeId="0">
      <text>
        <r>
          <rPr>
            <b/>
            <sz val="9"/>
            <color indexed="81"/>
            <rFont val="Tahoma"/>
            <family val="2"/>
          </rPr>
          <t xml:space="preserve">AER:
</t>
        </r>
        <r>
          <rPr>
            <sz val="9"/>
            <color indexed="81"/>
            <rFont val="Tahoma"/>
            <family val="2"/>
          </rPr>
          <t xml:space="preserve">As stated in section 5 of the reporting guideline, the reporting of RCM value is only applicable on pipelines without a previous establish asset base from a regulator.
</t>
        </r>
      </text>
    </comment>
  </commentList>
</comments>
</file>

<file path=xl/comments2.xml><?xml version="1.0" encoding="utf-8"?>
<comments xmlns="http://schemas.openxmlformats.org/spreadsheetml/2006/main">
  <authors>
    <author>Tong, Albert</author>
    <author>Michael Dunnett</author>
  </authors>
  <commentList>
    <comment ref="D9" authorId="0" shapeId="0">
      <text>
        <r>
          <rPr>
            <b/>
            <sz val="9"/>
            <color indexed="81"/>
            <rFont val="Tahoma"/>
            <family val="2"/>
          </rPr>
          <t>AER:</t>
        </r>
        <r>
          <rPr>
            <sz val="9"/>
            <color indexed="81"/>
            <rFont val="Tahoma"/>
            <family val="2"/>
          </rPr>
          <t xml:space="preserve">
RAB at end of first year end since RAB established</t>
        </r>
      </text>
    </comment>
    <comment ref="E9" authorId="0" shapeId="0">
      <text>
        <r>
          <rPr>
            <b/>
            <sz val="9"/>
            <color indexed="81"/>
            <rFont val="Tahoma"/>
            <family val="2"/>
          </rPr>
          <t>AER:</t>
        </r>
        <r>
          <rPr>
            <sz val="9"/>
            <color indexed="81"/>
            <rFont val="Tahoma"/>
            <family val="2"/>
          </rPr>
          <t xml:space="preserve">
RAB values at reference date plus 1 year</t>
        </r>
      </text>
    </comment>
    <comment ref="F9" authorId="0" shapeId="0">
      <text>
        <r>
          <rPr>
            <b/>
            <sz val="9"/>
            <color indexed="81"/>
            <rFont val="Tahoma"/>
            <family val="2"/>
          </rPr>
          <t>AER:</t>
        </r>
        <r>
          <rPr>
            <sz val="9"/>
            <color indexed="81"/>
            <rFont val="Tahoma"/>
            <family val="2"/>
          </rPr>
          <t xml:space="preserve">
RAB year 2</t>
        </r>
      </text>
    </comment>
    <comment ref="G9" authorId="0" shapeId="0">
      <text>
        <r>
          <rPr>
            <b/>
            <sz val="9"/>
            <color indexed="81"/>
            <rFont val="Tahoma"/>
            <family val="2"/>
          </rPr>
          <t>AER:</t>
        </r>
        <r>
          <rPr>
            <sz val="9"/>
            <color indexed="81"/>
            <rFont val="Tahoma"/>
            <family val="2"/>
          </rPr>
          <t xml:space="preserve">
RAB year 3</t>
        </r>
      </text>
    </comment>
    <comment ref="AA9" authorId="0" shapeId="0">
      <text>
        <r>
          <rPr>
            <b/>
            <sz val="9"/>
            <color indexed="81"/>
            <rFont val="Tahoma"/>
            <family val="2"/>
          </rPr>
          <t>AER:</t>
        </r>
        <r>
          <rPr>
            <sz val="9"/>
            <color indexed="81"/>
            <rFont val="Tahoma"/>
            <family val="2"/>
          </rPr>
          <t xml:space="preserve">
Service providers are to insert columns between columns G and H  as required so that every year between the date the RAB was established and the reporting period is reported.
</t>
        </r>
      </text>
    </comment>
    <comment ref="C86" authorId="1" shapeId="0">
      <text>
        <r>
          <rPr>
            <sz val="9"/>
            <color indexed="81"/>
            <rFont val="Tahoma"/>
            <family val="2"/>
          </rPr>
          <t>Include only if allowed in the RFM Guidleline</t>
        </r>
      </text>
    </comment>
    <comment ref="C90" authorId="0" shapeId="0">
      <text>
        <r>
          <rPr>
            <sz val="9"/>
            <color indexed="81"/>
            <rFont val="Tahoma"/>
            <family val="2"/>
          </rPr>
          <t>Enter the CPI % that is used to index the RAB as determined in accordance with the RFM Guideline</t>
        </r>
      </text>
    </comment>
  </commentList>
</comments>
</file>

<file path=xl/comments3.xml><?xml version="1.0" encoding="utf-8"?>
<comments xmlns="http://schemas.openxmlformats.org/spreadsheetml/2006/main">
  <authors>
    <author>De Mamiel, Helen</author>
  </authors>
  <commentList>
    <comment ref="D14" authorId="0" shapeId="0">
      <text>
        <r>
          <rPr>
            <b/>
            <sz val="9"/>
            <color indexed="81"/>
            <rFont val="Tahoma"/>
            <family val="2"/>
          </rPr>
          <t>De Mamiel, Helen:</t>
        </r>
        <r>
          <rPr>
            <sz val="9"/>
            <color indexed="81"/>
            <rFont val="Tahoma"/>
            <family val="2"/>
          </rPr>
          <t xml:space="preserve">
This item only to be used for periods from the implementation of the revised accounting standard on leases AASB16</t>
        </r>
      </text>
    </comment>
    <comment ref="D21" authorId="0" shapeId="0">
      <text>
        <r>
          <rPr>
            <b/>
            <sz val="9"/>
            <color indexed="81"/>
            <rFont val="Tahoma"/>
            <family val="2"/>
          </rPr>
          <t>De Mamiel, Helen:</t>
        </r>
        <r>
          <rPr>
            <sz val="9"/>
            <color indexed="81"/>
            <rFont val="Tahoma"/>
            <family val="2"/>
          </rPr>
          <t xml:space="preserve">
This item only to be used for periods from the implementation of the revised accounting standard on leases AASB16</t>
        </r>
      </text>
    </comment>
    <comment ref="D28" authorId="0" shapeId="0">
      <text>
        <r>
          <rPr>
            <b/>
            <sz val="9"/>
            <color indexed="81"/>
            <rFont val="Tahoma"/>
            <family val="2"/>
          </rPr>
          <t>De Mamiel, Helen:</t>
        </r>
        <r>
          <rPr>
            <sz val="9"/>
            <color indexed="81"/>
            <rFont val="Tahoma"/>
            <family val="2"/>
          </rPr>
          <t xml:space="preserve">
This item only to be used for periods from the implementation of the revised accounting standard on leases AASB16</t>
        </r>
      </text>
    </comment>
  </commentList>
</comments>
</file>

<file path=xl/sharedStrings.xml><?xml version="1.0" encoding="utf-8"?>
<sst xmlns="http://schemas.openxmlformats.org/spreadsheetml/2006/main" count="1075" uniqueCount="498">
  <si>
    <t>Impairment Losses (nature of the impairment loss)</t>
  </si>
  <si>
    <t>Buildings</t>
  </si>
  <si>
    <t>Colour coding of input sheets:</t>
  </si>
  <si>
    <t>Dark blue = AER insructions/headings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</si>
  <si>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</si>
  <si>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</si>
  <si>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</si>
  <si>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</si>
  <si>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</si>
  <si>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</si>
  <si>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</si>
  <si>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</si>
  <si>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</si>
  <si>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</si>
  <si>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</si>
  <si>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</si>
  <si>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</si>
  <si>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</si>
  <si>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</si>
  <si>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</si>
  <si>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</si>
  <si>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</si>
  <si>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</si>
  <si>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</si>
  <si>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</si>
  <si>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</si>
  <si>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</si>
  <si>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</si>
  <si>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</si>
  <si>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</si>
  <si>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</si>
  <si>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</si>
  <si>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</si>
  <si>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</si>
  <si>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Firm transportation service</t>
  </si>
  <si>
    <t xml:space="preserve"> Interruptible or as available transportation service</t>
  </si>
  <si>
    <t xml:space="preserve"> Backhaul services</t>
  </si>
  <si>
    <t xml:space="preserve"> Firm compression service</t>
  </si>
  <si>
    <t xml:space="preserve"> Interruptible compression service</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</si>
  <si>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</si>
  <si>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</si>
  <si>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</si>
  <si>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</si>
  <si>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</si>
  <si>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</si>
  <si>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</si>
  <si>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</si>
  <si>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</si>
  <si>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Distribution/transmission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</si>
  <si>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</si>
  <si>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</si>
  <si>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</si>
  <si>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</si>
  <si>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</si>
  <si>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</si>
  <si>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</si>
  <si>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</si>
  <si>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</si>
  <si>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Indirect operating Expenses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</si>
  <si>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</si>
  <si>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</si>
  <si>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</si>
  <si>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</si>
  <si>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</si>
  <si>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</si>
  <si>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</si>
  <si>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</si>
  <si>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</si>
  <si>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</si>
  <si>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</si>
  <si>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</si>
  <si>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</si>
  <si>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Improvements capitalised</t>
  </si>
  <si>
    <t>% allocated to pipeline</t>
  </si>
  <si>
    <t>Income statement account applied to</t>
  </si>
  <si>
    <t>Construction cost</t>
  </si>
  <si>
    <t>Additions</t>
  </si>
  <si>
    <t>Cost base</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</si>
  <si>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</si>
  <si>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</si>
  <si>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</si>
  <si>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</si>
  <si>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</si>
  <si>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</si>
  <si>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</si>
  <si>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</si>
  <si>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</si>
  <si>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</si>
  <si>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odourant plants carrying value</t>
  </si>
  <si>
    <t>Closing buildings carrying value</t>
  </si>
  <si>
    <t>Total allocated to pipeline excluding related parties</t>
  </si>
  <si>
    <t>Total related party amounts allocated to pipeline</t>
  </si>
  <si>
    <t>Total exempt services</t>
  </si>
  <si>
    <t>Capacity based</t>
  </si>
  <si>
    <t>Volumetric based</t>
  </si>
  <si>
    <t>Total assets</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</si>
  <si>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</si>
  <si>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</si>
  <si>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</si>
  <si>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</si>
  <si>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</si>
  <si>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</si>
  <si>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</si>
  <si>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</si>
  <si>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</si>
  <si>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</si>
  <si>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</si>
  <si>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</si>
  <si>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</si>
  <si>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</si>
  <si>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</si>
  <si>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</si>
  <si>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</si>
  <si>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</si>
  <si>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 $</t>
  </si>
  <si>
    <t>Total MDQ</t>
  </si>
  <si>
    <t>WAP ($/MDQ)</t>
  </si>
  <si>
    <t>WAP (GJ)</t>
  </si>
  <si>
    <t>Revenue</t>
  </si>
  <si>
    <t>Operating expenses</t>
  </si>
  <si>
    <t>Net tax liabilities</t>
  </si>
  <si>
    <t>Shared supporting assets</t>
  </si>
  <si>
    <t>Closing shared property, plant and equipment</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</si>
  <si>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</si>
  <si>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</si>
  <si>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</si>
  <si>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</si>
  <si>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</si>
  <si>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</si>
  <si>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</si>
  <si>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</si>
  <si>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</si>
  <si>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</si>
  <si>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</si>
  <si>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</si>
  <si>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</si>
  <si>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</si>
  <si>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</si>
  <si>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Services exemption granted from AER for Weighted Average Price disclosure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</si>
  <si>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</si>
  <si>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</si>
  <si>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</si>
  <si>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</si>
  <si>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</si>
  <si>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</si>
  <si>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</si>
  <si>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</si>
  <si>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</si>
  <si>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</si>
  <si>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</si>
  <si>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</si>
  <si>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</si>
  <si>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depreciable assets</t>
  </si>
  <si>
    <t>Data validation lists</t>
  </si>
  <si>
    <t xml:space="preserve">Pipelines </t>
  </si>
  <si>
    <t xml:space="preserve">Compressors </t>
  </si>
  <si>
    <t xml:space="preserve">City Gates, supply regulators and valve stations </t>
  </si>
  <si>
    <t xml:space="preserve">Metering </t>
  </si>
  <si>
    <t xml:space="preserve">Odourant plants </t>
  </si>
  <si>
    <t xml:space="preserve">SCADA (Communications) </t>
  </si>
  <si>
    <t xml:space="preserve">Buildings </t>
  </si>
  <si>
    <t xml:space="preserve"> Firm forward haul transportation services</t>
  </si>
  <si>
    <t>Interruptible or as available transportation services</t>
  </si>
  <si>
    <t>Shared costs</t>
  </si>
  <si>
    <t>Reporting template</t>
  </si>
  <si>
    <t>Reporting period start date:</t>
  </si>
  <si>
    <t>Reporting period end date:</t>
  </si>
  <si>
    <t>Construction cost or acqusition cost (where allowed) apportioned</t>
  </si>
  <si>
    <t>Return on capital</t>
  </si>
  <si>
    <t>Total Return of Capital</t>
  </si>
  <si>
    <t>Negative residual value</t>
  </si>
  <si>
    <t>Description (list each individual shared asset category greater than 5%)</t>
  </si>
  <si>
    <t>Category of shared assets</t>
  </si>
  <si>
    <t>Total amount</t>
  </si>
  <si>
    <t>Description of works</t>
  </si>
  <si>
    <t>Date recognised</t>
  </si>
  <si>
    <t>Firm forward haul transportation services</t>
  </si>
  <si>
    <t>Park and park and loan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</si>
  <si>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</si>
  <si>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</si>
  <si>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</si>
  <si>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</si>
  <si>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</si>
  <si>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</si>
  <si>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</si>
  <si>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</si>
  <si>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</si>
  <si>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</si>
  <si>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</si>
  <si>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</si>
  <si>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</si>
  <si>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</si>
  <si>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</si>
  <si>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</si>
  <si>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</si>
  <si>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</si>
  <si>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</si>
  <si>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</si>
  <si>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</si>
  <si>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</si>
  <si>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</si>
  <si>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</si>
  <si>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</si>
  <si>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</si>
  <si>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Table 5.1.1: AER exemptions</t>
  </si>
  <si>
    <t xml:space="preserve"> Interruptible or as available transportation services</t>
  </si>
  <si>
    <t>Table 5.1:  Weighted average prices</t>
  </si>
  <si>
    <t>$</t>
  </si>
  <si>
    <t>Return of capital</t>
  </si>
  <si>
    <t>Recovered capital method total asset value</t>
  </si>
  <si>
    <t>Drag and drop columns if required</t>
  </si>
  <si>
    <t>Expenditure ($ nominal)</t>
  </si>
  <si>
    <t xml:space="preserve">insert asset description </t>
  </si>
  <si>
    <t>Table 3.1.1: Asset useful life</t>
  </si>
  <si>
    <t>Service provider:</t>
  </si>
  <si>
    <t>Pipeline name:</t>
  </si>
  <si>
    <t>Indirect revenue excluding related parties</t>
  </si>
  <si>
    <t>Shared costs excluding related parties</t>
  </si>
  <si>
    <t>Indirect  revenue from related parties</t>
  </si>
  <si>
    <t>Shared costs paid to related parties</t>
  </si>
  <si>
    <t>Additions and improvements capitalised</t>
  </si>
  <si>
    <t>Table 4.2: Pipeline details</t>
  </si>
  <si>
    <t>Basis of Preparation reference</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</si>
  <si>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</si>
  <si>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</si>
  <si>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</si>
  <si>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</si>
  <si>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</si>
  <si>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</si>
  <si>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</si>
  <si>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</si>
  <si>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</si>
  <si>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</si>
  <si>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</si>
  <si>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</si>
  <si>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</si>
  <si>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Date</t>
  </si>
  <si>
    <t>AER amendment#</t>
  </si>
  <si>
    <t>Worksheet</t>
  </si>
  <si>
    <t>Table</t>
  </si>
  <si>
    <t>Change</t>
  </si>
  <si>
    <t>Reason</t>
  </si>
  <si>
    <t>Cell</t>
  </si>
  <si>
    <t>Recovered capital method</t>
  </si>
  <si>
    <t>Date opening RAB established</t>
  </si>
  <si>
    <t xml:space="preserve">Nominal Opening Regulatory Asset Base </t>
  </si>
  <si>
    <t>Nominal Capex</t>
  </si>
  <si>
    <t xml:space="preserve">Less Nominal Actual Regulatory Depreciation </t>
  </si>
  <si>
    <t xml:space="preserve">Date RAB established </t>
  </si>
  <si>
    <t xml:space="preserve">RAB at date established </t>
  </si>
  <si>
    <t>Return on Capital</t>
  </si>
  <si>
    <t>Operating Expenditure</t>
  </si>
  <si>
    <t>Guideline Reference</t>
  </si>
  <si>
    <t>Capex ($m, Nominal)</t>
  </si>
  <si>
    <t>As above</t>
  </si>
  <si>
    <t>Formula</t>
  </si>
  <si>
    <t>Inputs</t>
  </si>
  <si>
    <t>Net Tax Liabilities</t>
  </si>
  <si>
    <t>Nominal WACC</t>
  </si>
  <si>
    <t>Opex ($m, Nominal)</t>
  </si>
  <si>
    <t>RFM output</t>
  </si>
  <si>
    <t>CPI</t>
  </si>
  <si>
    <t>Government contribution revenue</t>
  </si>
  <si>
    <t>Table 1.1.1 Financial Summary</t>
  </si>
  <si>
    <t>Table 3.2.1: Shared supporting asset allocation</t>
  </si>
  <si>
    <t>Less Asset disposal (at cost)</t>
  </si>
  <si>
    <t>Less Depreciation of compressors</t>
  </si>
  <si>
    <t>Less Disposal (at cost)</t>
  </si>
  <si>
    <t>Less Depreciation of city gates, supply regulators and valve stations</t>
  </si>
  <si>
    <t>Less Depreciation of metering</t>
  </si>
  <si>
    <t>Less Depreciation of odourant plants</t>
  </si>
  <si>
    <t>Less Depreciation of SCADA</t>
  </si>
  <si>
    <t>Less Depreciation of buildings</t>
  </si>
  <si>
    <t>Less Depreciation/amortisation</t>
  </si>
  <si>
    <t>Less Shared property, plant and equipment depreciation</t>
  </si>
  <si>
    <t>Total Contribution ($m, Nominal)</t>
  </si>
  <si>
    <t>Opening other assets</t>
  </si>
  <si>
    <t>Change in other assets</t>
  </si>
  <si>
    <t>Closing other assets</t>
  </si>
  <si>
    <t>Less disposals of shared supporting assets</t>
  </si>
  <si>
    <t>Section 1.5.2</t>
  </si>
  <si>
    <t>Section 4</t>
  </si>
  <si>
    <t>Section 6</t>
  </si>
  <si>
    <t>Section 3</t>
  </si>
  <si>
    <t>Net Tax Liabilities ($m, Nominal)</t>
  </si>
  <si>
    <t>Actual Revenue</t>
  </si>
  <si>
    <t>Opening Asset Base ($m, Nominal) - RAB value</t>
  </si>
  <si>
    <t>Opening Asset Base ($m, Nominal) - RCM value</t>
  </si>
  <si>
    <t>Return of Capital</t>
  </si>
  <si>
    <t>Estimated Revenue (Based on RAB value)</t>
  </si>
  <si>
    <t>Building Block Revenue ($m, Nominal) - RAB value</t>
  </si>
  <si>
    <t>Recovered Capital ($m, Nominal) - if applicable</t>
  </si>
  <si>
    <t>4. Recovered Capital</t>
  </si>
  <si>
    <t>ALL</t>
  </si>
  <si>
    <t>Initial release</t>
  </si>
  <si>
    <t>NA</t>
  </si>
  <si>
    <t>Leased pipeline assets</t>
  </si>
  <si>
    <t>Closing leased pipeline assets carrying value</t>
  </si>
  <si>
    <t>Shared leased assets</t>
  </si>
  <si>
    <t>Closing shared leased assets carrying value</t>
  </si>
  <si>
    <t>3. Statement of pipeline assets</t>
  </si>
  <si>
    <t>3.1: Pipeline assets</t>
  </si>
  <si>
    <t>Rows 57 and 62</t>
  </si>
  <si>
    <t>Row inserted</t>
  </si>
  <si>
    <t>Rows 66 to 71</t>
  </si>
  <si>
    <t>To enable reporting of Leased Pipeline Assets per AASB16</t>
  </si>
  <si>
    <t>Rows 79 to 84</t>
  </si>
  <si>
    <t>To enable reporting of Shared Leased Assets per AASB16</t>
  </si>
  <si>
    <t>D65:H65</t>
  </si>
  <si>
    <t>Originally added rows 61 to 63, changed to 61 to 64</t>
  </si>
  <si>
    <t>D72:H72</t>
  </si>
  <si>
    <t>Updated to include Leased Pipeline Assets in Total Pipeline Assets</t>
  </si>
  <si>
    <t>D78:H78</t>
  </si>
  <si>
    <t>Originally added rows 74 to 76, changed to 74 to 77</t>
  </si>
  <si>
    <t>D88:H88</t>
  </si>
  <si>
    <t>Updated to include Shared Leased Assets in Total shared supporting assets allocated</t>
  </si>
  <si>
    <t>3.1 Pipeline asset useful life</t>
  </si>
  <si>
    <t>3.1.2: Leased asset life</t>
  </si>
  <si>
    <t>B29:F43</t>
  </si>
  <si>
    <t>Table to capture details of lease asset lives (AASB16)</t>
  </si>
  <si>
    <t>B30:G34</t>
  </si>
  <si>
    <t>3.2 Shared supporting assets</t>
  </si>
  <si>
    <t>3.2.1: Shared supporting asset allocation</t>
  </si>
  <si>
    <t>5 rows inserted to allow for additional assets per AASB16</t>
  </si>
  <si>
    <t>4.1 Pipelines capex</t>
  </si>
  <si>
    <t>B37:E43</t>
  </si>
  <si>
    <t>4.1.2: leased asset greater than 5% of construction cost</t>
  </si>
  <si>
    <t>Table to capture lease assets if greater than 5% of construction costs</t>
  </si>
  <si>
    <t>4 Recovered capital</t>
  </si>
  <si>
    <t>4.1: Recovered capital method - pipeline assets</t>
  </si>
  <si>
    <t>B17:B20</t>
  </si>
  <si>
    <t>Insert missing formulae totalling the Shared Supporting Asset items across periods</t>
  </si>
  <si>
    <t>Less Depreciation of land and easement</t>
  </si>
  <si>
    <t>1.1 Financial summary</t>
  </si>
  <si>
    <t>1.1.1 Financial summary</t>
  </si>
  <si>
    <t>D20:H20</t>
  </si>
  <si>
    <t>Format</t>
  </si>
  <si>
    <t>Formula updated</t>
  </si>
  <si>
    <t>New table</t>
  </si>
  <si>
    <t>New formulae</t>
  </si>
  <si>
    <t>Address polarity issue coming from the source data by adding a negative sign to the formula and update to include additional depreciation items from amendment #1 and AASB-16</t>
  </si>
  <si>
    <t>To enable reporting of all aspects of Land and Easements, and Other Depreciable Pipeline Assets.</t>
  </si>
  <si>
    <t>Use of actual year instead of "RAB year 1", "RAB year 2", "RAB year 3", etc.</t>
  </si>
  <si>
    <t>D8:H9</t>
  </si>
  <si>
    <t>D5:H7</t>
  </si>
  <si>
    <t xml:space="preserve">2.2 Revenue contributions </t>
  </si>
  <si>
    <t>2.2.1: Customer contributions received</t>
  </si>
  <si>
    <t>C9:E15 and C21:E27</t>
  </si>
  <si>
    <t>Number format changed to Comma, no decimal places</t>
  </si>
  <si>
    <t>D12:H89</t>
  </si>
  <si>
    <t>D90:H90</t>
  </si>
  <si>
    <t>Number format changed to Percentage, 2 decimal places</t>
  </si>
  <si>
    <t>Leased Assets</t>
  </si>
  <si>
    <t>Leased Asset Interest/Financing Charge</t>
  </si>
  <si>
    <t>Rows 14, 21 and 28</t>
  </si>
  <si>
    <t>Rows inserted to separately capture the impacts of changes to accounting for leases.</t>
  </si>
  <si>
    <t>E14</t>
  </si>
  <si>
    <t>Correct error in formula, as adding incorrect years.  Formula now consistent with columns D, F, G and H</t>
  </si>
  <si>
    <t>Formulae added to columns C and D</t>
  </si>
  <si>
    <t>Formulae added to bring last period closing balance to opening balance</t>
  </si>
  <si>
    <t>E12:H12, E19:H19, E25:H25, E31:H31, E37:H37, E43:H43, E49:H49, E55:H55, E61:H61, E67:H67, E74:H74, E80:H80, E85:H85</t>
  </si>
  <si>
    <t>Actual Pricing per section 7.3 of Guideline</t>
  </si>
  <si>
    <t>5.2 Actual Pricing</t>
  </si>
  <si>
    <t>Worksheet added</t>
  </si>
  <si>
    <t>Inadvertantly excluded from original template, refer Guideline section 7.3</t>
  </si>
  <si>
    <t>Table deleted</t>
  </si>
  <si>
    <t>Leased assets meet definition of capital expenditure and therefore should not have a separate table, rather lease assets are to be included in table 4.1.1</t>
  </si>
  <si>
    <t>Leased assets meet definition of assets and therefore should not have a separate table, rather lease assets are to be included in table 3.1.1</t>
  </si>
  <si>
    <t>3.1.1: Asset useful life</t>
  </si>
  <si>
    <t>B21:F25 and B32:F36</t>
  </si>
  <si>
    <t>Rows inserted to separately capture the impacts of lives of lease assets.</t>
  </si>
  <si>
    <t>E9:E14, E21:E26</t>
  </si>
  <si>
    <t>APA Amendment Record</t>
  </si>
  <si>
    <t>APA amendment#</t>
  </si>
  <si>
    <t>Cover</t>
  </si>
  <si>
    <t>Column E</t>
  </si>
  <si>
    <t>Expanded column E.</t>
  </si>
  <si>
    <t>To disclose full name of Pipelines</t>
  </si>
  <si>
    <t>Level 25, 580 George Street</t>
  </si>
  <si>
    <t>Sydney</t>
  </si>
  <si>
    <t>NSW</t>
  </si>
  <si>
    <t>PO Box R41</t>
  </si>
  <si>
    <t>Royal Exchange</t>
  </si>
  <si>
    <t>D33 and D34</t>
  </si>
  <si>
    <t>Change colour of font from white to black.</t>
  </si>
  <si>
    <t>To make postal address visible.</t>
  </si>
  <si>
    <t>1. Pipeline information</t>
  </si>
  <si>
    <t>C8:C9</t>
  </si>
  <si>
    <t>Formatting updated</t>
  </si>
  <si>
    <t>Numbers formatted to the nearest dollar, negatives shown in brackets</t>
  </si>
  <si>
    <t>D5</t>
  </si>
  <si>
    <t>2. Revenues and expenses</t>
  </si>
  <si>
    <t>Cells D29:D37 &amp; Cells E29:E37</t>
  </si>
  <si>
    <t>Changed range and sum range in sumif formula.</t>
  </si>
  <si>
    <t>D11:I40</t>
  </si>
  <si>
    <t>I13</t>
  </si>
  <si>
    <t>Formula to include all relevant cells (Total direct revenue) to determine Closing value for Total direct revenue</t>
  </si>
  <si>
    <t>2.1 Revenue by service</t>
  </si>
  <si>
    <t>2.1.1</t>
  </si>
  <si>
    <t>D11:I24</t>
  </si>
  <si>
    <t>I24</t>
  </si>
  <si>
    <t>Formula to include all relevant cells (Direct revenue) to determine Closing value for Direct revenue</t>
  </si>
  <si>
    <t>2.2.1</t>
  </si>
  <si>
    <t>C9:E15</t>
  </si>
  <si>
    <t>2.2.2</t>
  </si>
  <si>
    <t>D21:D27</t>
  </si>
  <si>
    <t>2.4 Shared costs</t>
  </si>
  <si>
    <t>2.4.1</t>
  </si>
  <si>
    <t>E9:F36, H9:I36</t>
  </si>
  <si>
    <t>H36</t>
  </si>
  <si>
    <t>Formula updated to sum H9:H17, it was totalling H9:H35</t>
  </si>
  <si>
    <t>I36</t>
  </si>
  <si>
    <t>Formula updated to sum I9:I17, it was totalling I9:i35</t>
  </si>
  <si>
    <t>3.1.1</t>
  </si>
  <si>
    <t>E9:E37</t>
  </si>
  <si>
    <t>Numbers formatted to the nearest whole number</t>
  </si>
  <si>
    <t>3.2.1</t>
  </si>
  <si>
    <t>E9:E41, G9:G41</t>
  </si>
  <si>
    <t>E10:BH32</t>
  </si>
  <si>
    <t>4.1.1</t>
  </si>
  <si>
    <t>E8:E34</t>
  </si>
  <si>
    <t>APT Pipelines (NSW) Pty Limited</t>
  </si>
  <si>
    <t>37 080 842 360</t>
  </si>
  <si>
    <t>New South Wales</t>
  </si>
  <si>
    <t>Central West Pipeline</t>
  </si>
  <si>
    <t>Transmission</t>
  </si>
  <si>
    <t>Corporate operating expenditure</t>
  </si>
  <si>
    <t>Shared leased asset interest</t>
  </si>
  <si>
    <t>Formulas updated</t>
  </si>
  <si>
    <t>To reflect carried forward opening balances in schedule.</t>
  </si>
  <si>
    <t xml:space="preserve">Per Appendix A - Pipeline asset lives </t>
  </si>
  <si>
    <t>Indefinite</t>
  </si>
  <si>
    <t>N/a</t>
  </si>
  <si>
    <t>1/7/2005 to 30/6/2007</t>
  </si>
  <si>
    <t>Land and easments</t>
  </si>
  <si>
    <t>Per leased assets average life</t>
  </si>
  <si>
    <t>1.1.1</t>
  </si>
  <si>
    <t>To report Shared lease assets as part of capex additions.</t>
  </si>
  <si>
    <t>Line 11 FY20 - to initial period</t>
  </si>
  <si>
    <t>To report Other depreciable pipeline assets as part of capex additions.</t>
  </si>
  <si>
    <t>To report Leased pipeline assets as part of capex additions.</t>
  </si>
  <si>
    <t>Information Technology</t>
  </si>
  <si>
    <t xml:space="preserve">  </t>
  </si>
  <si>
    <t xml:space="preserve">Per Roma Brisbane Pipeline Access Arrangement </t>
  </si>
  <si>
    <t xml:space="preserve">Table reference </t>
  </si>
  <si>
    <t xml:space="preserve">Change to formula to reflect disposals as a positive number. </t>
  </si>
  <si>
    <t>Formatting to disclose worksheet in $M.</t>
  </si>
  <si>
    <t xml:space="preserve">F13 onwards </t>
  </si>
  <si>
    <t>To correctly state the return on capital reported in line 19, if formula was left as it was, Return on capital would have been over stated.</t>
  </si>
  <si>
    <t xml:space="preserve">Worksheet </t>
  </si>
  <si>
    <t>To disclose worksheet in $M.</t>
  </si>
  <si>
    <t>N/A</t>
  </si>
  <si>
    <t>C30 &amp; C31</t>
  </si>
  <si>
    <t>Description changed from "As above" to "4. Recovered Capital".</t>
  </si>
  <si>
    <t>Disclosure purposes.</t>
  </si>
  <si>
    <t>Lines 30 &amp; 31</t>
  </si>
  <si>
    <t>Change to disclose "N/A".  As RCM section is not relevant to this asset.</t>
  </si>
  <si>
    <t>Acquisition date</t>
  </si>
  <si>
    <t>D7</t>
  </si>
  <si>
    <t>Spelling</t>
  </si>
  <si>
    <t>"Acquisition" missed an "i"</t>
  </si>
  <si>
    <t>3.3.1</t>
  </si>
  <si>
    <t>3.3.2</t>
  </si>
  <si>
    <t>3.3.2.1</t>
  </si>
  <si>
    <t>3.3.2.3</t>
  </si>
  <si>
    <t>3.3.2.2</t>
  </si>
  <si>
    <t>3.4.2</t>
  </si>
  <si>
    <t>3.4.5</t>
  </si>
  <si>
    <t>3.4.6</t>
  </si>
  <si>
    <t>4.3.3</t>
  </si>
  <si>
    <t>4.3.2</t>
  </si>
  <si>
    <t>4.3.5</t>
  </si>
  <si>
    <t>4.3.4</t>
  </si>
  <si>
    <t xml:space="preserve">Disposal (at proceeds) ($m, Nominal) </t>
  </si>
  <si>
    <t>B13</t>
  </si>
  <si>
    <t>Description changed to "Disposal (at proceeds)"</t>
  </si>
  <si>
    <t>To reflect that disposals are recorded at proceeds.</t>
  </si>
  <si>
    <t>APARegReporting@apa.com.au</t>
  </si>
  <si>
    <t>The debt raising cost included in the table 1.1.1 is calculated by applying the debt raising cost rate to the average Regulated Asset Base to the permitted proportion of 60% for debt funding.</t>
  </si>
  <si>
    <t>Interest charge on the Right of Use asset are for reporting purposes in the financial summary included as part of operating expenditure and not separated out in the model.</t>
  </si>
  <si>
    <t>1/7/1999 to 30/6/2022</t>
  </si>
  <si>
    <t>1/7/2002 to 30/6/2022</t>
  </si>
  <si>
    <t xml:space="preserve">Cover </t>
  </si>
  <si>
    <t>APA has counted each contracting entity as a separate customer to determine customer numbers for each pipeline.</t>
  </si>
  <si>
    <t>Pipeline Services listed are those contracted to customers within the reporting period for the pipeline. Some services, in particular non-firm services, may be contracted but not used.</t>
  </si>
  <si>
    <t>1/7/2019 to 30/6/2023</t>
  </si>
  <si>
    <t>1/7/2003 to 30/6/2023</t>
  </si>
  <si>
    <t>1/7/2007 to 30/6/2023</t>
  </si>
  <si>
    <t>The financial reporting under light regulation is an annual reporting requirement for APA's light regulation pipelines, requiring annual publishing by 31 October 2023.  The information was published on Tuesday 31st October 2023.</t>
  </si>
  <si>
    <t xml:space="preserve">Payroll review
In FY22, APA identified certain employees across the Group were not paid in full compliance with the Group’s obligations under APA’s enterprise agreements (“EA’s”). The review identified payment errors to employees subject to these EA’s.                                                 </t>
  </si>
  <si>
    <t>For financial accounting purposes, the Group Statutory financial information (FY21 and retained earnings) was restated to account for the impact of the payroll review.</t>
  </si>
  <si>
    <t>As the regulatory framework under part 7 does not account for retained earnings, the cumulative payroll adjustment for all years was accounted for in FY22 and prior periods were not restated. The payroll adjustment has been allocated to individual pipelines based on a combination of direct costs attributable to pipelines and where the cost was not directly attributable, based on relevant non causal drivers.</t>
  </si>
  <si>
    <t>In FY22, included in wages of $471,218, recorded the ‘Statement of Pipeline Revenue and Expenses’, is $1,887 of payroll costs relating to prior periods.  APA also concluded that the amounts charged to the profit or loss in FY22 relating to prior periods had no material impact for Part 7 reporting purposes.</t>
  </si>
  <si>
    <t>Rebecca Culbertson  (Head of Investor Relations)</t>
  </si>
  <si>
    <t>+61 (07) 3565 3270</t>
  </si>
  <si>
    <t>1/7/2011 to 30/6/2023</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</si>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</sst>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_-* #,##0_-;\-* #,##0_-;_-* &quot;-&quot;??_-;_-@_-"/>
    <numFmt numFmtId="172" formatCode="_-* #,##0.0_-;\-* #,##0.0_-;_-* &quot;-&quot;??_-;_-@_-"/>
    <numFmt numFmtId="173" formatCode="d/mm/yy;@"/>
    <numFmt numFmtId="174" formatCode="_(* #,##0.00_);_(* \(#,##0.00\);_(* &quot;-&quot;??_);_(@_)"/>
    <numFmt numFmtId="175" formatCode="_(* #,##0.00%_);_(* \(#,##0.00%\);_(* &quot;-&quot;??_);_(@_)"/>
    <numFmt numFmtId="176" formatCode="_(* #,##0.00%_);_(* \(#,##0.00%\);_(* &quot;-&quot;_);_(@_)"/>
  </numFmts>
  <fonts count="70"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color indexed="51"/>
      <name val="Arial"/>
      <family val="2"/>
    </font>
    <font>
      <sz val="10"/>
      <name val="Arial"/>
      <family val="2"/>
    </font>
    <font>
      <b/>
      <sz val="8"/>
      <name val="Arial"/>
      <family val="2"/>
    </font>
    <font>
      <sz val="8"/>
      <name val="Arial"/>
      <family val="2"/>
    </font>
    <font>
      <b/>
      <sz val="14"/>
      <color indexed="51"/>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i/>
      <sz val="10"/>
      <color indexed="9"/>
      <name val="Arial"/>
      <family val="2"/>
    </font>
    <font>
      <b/>
      <sz val="12"/>
      <color indexed="9"/>
      <name val="Arial"/>
      <family val="2"/>
    </font>
    <font>
      <sz val="9"/>
      <color indexed="81"/>
      <name val="Tahoma"/>
      <family val="2"/>
    </font>
    <font>
      <b/>
      <sz val="9"/>
      <name val="Arial"/>
      <family val="2"/>
    </font>
    <font>
      <b/>
      <sz val="9"/>
      <color indexed="81"/>
      <name val="Tahoma"/>
      <family val="2"/>
    </font>
    <font>
      <sz val="9"/>
      <name val="Arial"/>
      <family val="2"/>
    </font>
    <font>
      <sz val="10"/>
      <name val="Arial"/>
      <family val="2"/>
    </font>
    <font>
      <sz val="10"/>
      <name val="Arial"/>
      <family val="2"/>
    </font>
    <font>
      <sz val="10"/>
      <name val="Arial"/>
      <family val="2"/>
    </font>
    <font>
      <sz val="11"/>
      <color theme="1"/>
      <name val="Calibri"/>
      <family val="2"/>
      <scheme val="minor"/>
    </font>
    <font>
      <u/>
      <sz val="11"/>
      <color theme="10"/>
      <name val="Calibri"/>
      <family val="2"/>
      <scheme val="minor"/>
    </font>
    <font>
      <sz val="10"/>
      <color theme="1"/>
      <name val="Arial"/>
      <family val="2"/>
    </font>
    <font>
      <sz val="10"/>
      <name val="Cambria"/>
      <family val="2"/>
      <scheme val="major"/>
    </font>
    <font>
      <sz val="11"/>
      <color theme="1"/>
      <name val="Calibri"/>
      <family val="2"/>
    </font>
    <font>
      <sz val="28"/>
      <color rgb="FFFF0000"/>
      <name val="Arial"/>
      <family val="2"/>
    </font>
    <font>
      <sz val="8"/>
      <color rgb="FF000000"/>
      <name val="Malgun Gothic"/>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theme="0"/>
      <name val="Arial"/>
      <family val="2"/>
    </font>
    <font>
      <b/>
      <sz val="22"/>
      <color rgb="FFFF0000"/>
      <name val="Arial"/>
      <family val="2"/>
    </font>
    <font>
      <b/>
      <sz val="9"/>
      <color theme="0"/>
      <name val="Malgun Gothic"/>
      <family val="2"/>
    </font>
  </fonts>
  <fills count="48">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62"/>
        <bgColor indexed="64"/>
      </patternFill>
    </fill>
    <fill>
      <patternFill patternType="solid">
        <fgColor indexed="29"/>
        <bgColor indexed="64"/>
      </patternFill>
    </fill>
    <fill>
      <patternFill patternType="solid">
        <fgColor indexed="8"/>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
      <patternFill patternType="solid">
        <fgColor rgb="FFFFFFFF"/>
        <bgColor indexed="64"/>
      </patternFill>
    </fill>
    <fill>
      <patternFill patternType="solid">
        <fgColor theme="4"/>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1"/>
        <bgColor indexed="64"/>
      </patternFill>
    </fill>
    <fill>
      <patternFill patternType="solid">
        <fgColor rgb="FF333399"/>
        <bgColor indexed="64"/>
      </patternFill>
    </fill>
    <fill>
      <patternFill patternType="solid">
        <fgColor rgb="FFFFFFCC"/>
        <bgColor indexed="64"/>
      </patternFill>
    </fill>
    <fill>
      <patternFill patternType="solid">
        <fgColor rgb="FF92D050"/>
        <bgColor indexed="64"/>
      </patternFill>
    </fill>
    <fill>
      <patternFill patternType="solid">
        <fgColor rgb="FF00B0F0"/>
        <bgColor indexed="64"/>
      </patternFill>
    </fill>
    <fill>
      <patternFill patternType="solid">
        <fgColor rgb="FF002060"/>
        <bgColor indexed="64"/>
      </patternFill>
    </fill>
    <fill>
      <patternFill patternType="solid">
        <fgColor rgb="FF0070C0"/>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2"/>
      </left>
      <right/>
      <top/>
      <bottom/>
      <diagonal/>
    </border>
    <border>
      <left/>
      <right style="medium">
        <color indexed="62"/>
      </right>
      <top/>
      <bottom/>
      <diagonal/>
    </border>
    <border>
      <left style="thin">
        <color indexed="64"/>
      </left>
      <right/>
      <top style="thin">
        <color indexed="64"/>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35">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164" fontId="7" fillId="13" borderId="0" applyNumberFormat="0" applyFont="0" applyBorder="0" applyAlignment="0">
      <alignment horizontal="right"/>
    </xf>
    <xf numFmtId="41" fontId="7" fillId="13" borderId="0" applyNumberFormat="0" applyFont="0" applyBorder="0" applyAlignment="0">
      <alignment horizontal="right"/>
    </xf>
    <xf numFmtId="41" fontId="44" fillId="13" borderId="0" applyNumberFormat="0" applyFont="0" applyBorder="0" applyAlignment="0">
      <alignment horizontal="right"/>
    </xf>
    <xf numFmtId="41" fontId="44" fillId="13" borderId="0" applyNumberFormat="0" applyFont="0" applyBorder="0" applyAlignment="0">
      <alignment horizontal="right"/>
    </xf>
    <xf numFmtId="0" fontId="22" fillId="8" borderId="1" applyNumberFormat="0" applyAlignment="0" applyProtection="0"/>
    <xf numFmtId="0" fontId="22" fillId="9" borderId="1" applyNumberFormat="0" applyAlignment="0" applyProtection="0"/>
    <xf numFmtId="0" fontId="23" fillId="26" borderId="2" applyNumberFormat="0" applyAlignment="0" applyProtection="0"/>
    <xf numFmtId="0" fontId="23" fillId="27" borderId="2" applyNumberFormat="0" applyAlignment="0" applyProtection="0"/>
    <xf numFmtId="43" fontId="1" fillId="0" borderId="0" applyFont="0" applyFill="0" applyBorder="0" applyAlignment="0" applyProtection="0"/>
    <xf numFmtId="43" fontId="7"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53" fillId="0" borderId="0" applyFont="0" applyFill="0" applyBorder="0" applyAlignment="0" applyProtection="0"/>
    <xf numFmtId="43" fontId="7" fillId="0" borderId="0" applyFont="0" applyFill="0" applyBorder="0" applyAlignment="0" applyProtection="0"/>
    <xf numFmtId="43" fontId="56"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4" fontId="1" fillId="0" borderId="0" applyFont="0" applyFill="0" applyBorder="0" applyAlignment="0" applyProtection="0"/>
    <xf numFmtId="44" fontId="7" fillId="0" borderId="0" applyFont="0" applyFill="0" applyBorder="0" applyAlignment="0" applyProtection="0"/>
    <xf numFmtId="0" fontId="24" fillId="0" borderId="0" applyNumberFormat="0" applyFill="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15" fillId="0" borderId="0" applyNumberFormat="0" applyFill="0" applyBorder="0" applyAlignment="0" applyProtection="0">
      <alignment vertical="top"/>
      <protection locked="0"/>
    </xf>
    <xf numFmtId="0" fontId="57" fillId="0" borderId="0" applyNumberFormat="0" applyFill="0" applyBorder="0" applyAlignment="0" applyProtection="0"/>
    <xf numFmtId="0" fontId="29" fillId="4" borderId="1" applyNumberFormat="0" applyAlignment="0" applyProtection="0"/>
    <xf numFmtId="0" fontId="29" fillId="5" borderId="1" applyNumberFormat="0" applyAlignment="0" applyProtection="0"/>
    <xf numFmtId="164" fontId="1" fillId="30" borderId="0" applyFont="0" applyBorder="0" applyAlignment="0">
      <alignment horizontal="right"/>
      <protection locked="0"/>
    </xf>
    <xf numFmtId="41" fontId="7" fillId="30" borderId="0" applyFont="0" applyBorder="0" applyAlignment="0">
      <alignment horizontal="right"/>
      <protection locked="0"/>
    </xf>
    <xf numFmtId="41" fontId="44" fillId="30" borderId="0" applyFont="0" applyBorder="0" applyAlignment="0">
      <alignment horizontal="right"/>
      <protection locked="0"/>
    </xf>
    <xf numFmtId="41" fontId="44" fillId="30" borderId="0" applyFont="0" applyBorder="0" applyAlignment="0">
      <alignment horizontal="right"/>
      <protection locked="0"/>
    </xf>
    <xf numFmtId="165" fontId="7" fillId="29" borderId="0" applyFont="0" applyBorder="0">
      <alignment horizontal="right"/>
      <protection locked="0"/>
    </xf>
    <xf numFmtId="165" fontId="44" fillId="29" borderId="0" applyFont="0" applyBorder="0">
      <alignment horizontal="right"/>
      <protection locked="0"/>
    </xf>
    <xf numFmtId="164" fontId="7" fillId="7" borderId="0" applyFont="0" applyBorder="0">
      <alignment horizontal="right"/>
      <protection locked="0"/>
    </xf>
    <xf numFmtId="41" fontId="7" fillId="7" borderId="0" applyFont="0" applyBorder="0">
      <alignment horizontal="right"/>
      <protection locked="0"/>
    </xf>
    <xf numFmtId="41" fontId="44" fillId="7" borderId="0" applyFont="0" applyBorder="0">
      <alignment horizontal="right"/>
      <protection locked="0"/>
    </xf>
    <xf numFmtId="41" fontId="44" fillId="7" borderId="0" applyFont="0" applyBorder="0">
      <alignment horizontal="right"/>
      <protection locked="0"/>
    </xf>
    <xf numFmtId="0" fontId="30" fillId="0" borderId="6" applyNumberFormat="0" applyFill="0" applyAlignment="0" applyProtection="0"/>
    <xf numFmtId="0" fontId="31" fillId="10" borderId="0" applyNumberFormat="0" applyBorder="0" applyAlignment="0" applyProtection="0"/>
    <xf numFmtId="0" fontId="31" fillId="11" borderId="0" applyNumberFormat="0" applyBorder="0" applyAlignment="0" applyProtection="0"/>
    <xf numFmtId="0" fontId="7" fillId="0" borderId="0"/>
    <xf numFmtId="0" fontId="7" fillId="0" borderId="0"/>
    <xf numFmtId="0" fontId="7" fillId="0" borderId="0"/>
    <xf numFmtId="0" fontId="58" fillId="0" borderId="0"/>
    <xf numFmtId="0" fontId="59" fillId="0" borderId="0"/>
    <xf numFmtId="0" fontId="43" fillId="0" borderId="0"/>
    <xf numFmtId="0" fontId="7" fillId="0" borderId="0"/>
    <xf numFmtId="0" fontId="44" fillId="0" borderId="0"/>
    <xf numFmtId="0" fontId="7" fillId="0" borderId="0"/>
    <xf numFmtId="0" fontId="7" fillId="0" borderId="0"/>
    <xf numFmtId="0" fontId="60" fillId="0" borderId="0"/>
    <xf numFmtId="0" fontId="56" fillId="0" borderId="0"/>
    <xf numFmtId="0" fontId="54" fillId="0" borderId="0"/>
    <xf numFmtId="0" fontId="1" fillId="9" borderId="0"/>
    <xf numFmtId="0" fontId="1" fillId="9" borderId="0"/>
    <xf numFmtId="0" fontId="1" fillId="9" borderId="0"/>
    <xf numFmtId="0" fontId="1" fillId="0" borderId="0"/>
    <xf numFmtId="0" fontId="1" fillId="9" borderId="0"/>
    <xf numFmtId="0" fontId="7" fillId="9" borderId="0"/>
    <xf numFmtId="0" fontId="1" fillId="9" borderId="0"/>
    <xf numFmtId="0" fontId="1" fillId="9" borderId="0"/>
    <xf numFmtId="0" fontId="44" fillId="9" borderId="0"/>
    <xf numFmtId="0" fontId="7" fillId="9" borderId="0"/>
    <xf numFmtId="0" fontId="1" fillId="9" borderId="0"/>
    <xf numFmtId="0" fontId="7" fillId="6" borderId="7" applyNumberFormat="0" applyFont="0" applyAlignment="0" applyProtection="0"/>
    <xf numFmtId="0" fontId="44" fillId="7" borderId="7" applyNumberFormat="0" applyFont="0" applyAlignment="0" applyProtection="0"/>
    <xf numFmtId="0" fontId="32" fillId="8" borderId="8" applyNumberFormat="0" applyAlignment="0" applyProtection="0"/>
    <xf numFmtId="0" fontId="32" fillId="9" borderId="8" applyNumberFormat="0" applyAlignment="0" applyProtection="0"/>
    <xf numFmtId="9" fontId="1"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53" fillId="0" borderId="0" applyFont="0" applyFill="0" applyBorder="0" applyAlignment="0" applyProtection="0"/>
    <xf numFmtId="9" fontId="7" fillId="0" borderId="0" applyFont="0" applyFill="0" applyBorder="0" applyAlignment="0" applyProtection="0"/>
    <xf numFmtId="9" fontId="58" fillId="0" borderId="0" applyFont="0" applyFill="0" applyBorder="0" applyAlignment="0" applyProtection="0"/>
    <xf numFmtId="0" fontId="1" fillId="0" borderId="0"/>
    <xf numFmtId="0" fontId="7" fillId="0" borderId="0"/>
    <xf numFmtId="0" fontId="44" fillId="0" borderId="0"/>
    <xf numFmtId="0" fontId="44" fillId="0" borderId="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cellStyleXfs>
  <cellXfs count="397">
    <xf numFmtId="0" fontId="0" fillId="0" borderId="0" xfId="0"/>
    <xf numFmtId="0" fontId="2" fillId="9" borderId="0" xfId="109" applyFont="1"/>
    <xf numFmtId="0" fontId="1" fillId="9" borderId="0" xfId="109"/>
    <xf numFmtId="0" fontId="3" fillId="9" borderId="0" xfId="109" applyFont="1"/>
    <xf numFmtId="0" fontId="5" fillId="31" borderId="10" xfId="109" applyFont="1" applyFill="1" applyBorder="1" applyAlignment="1" applyProtection="1">
      <protection locked="0"/>
    </xf>
    <xf numFmtId="0" fontId="6" fillId="31" borderId="0" xfId="109" applyFont="1" applyFill="1" applyBorder="1" applyAlignment="1"/>
    <xf numFmtId="0" fontId="6" fillId="31" borderId="11" xfId="109" applyFont="1" applyFill="1" applyBorder="1" applyAlignment="1"/>
    <xf numFmtId="2" fontId="8" fillId="9" borderId="0" xfId="109" applyNumberFormat="1" applyFont="1" applyBorder="1" applyAlignment="1" applyProtection="1">
      <alignment horizontal="left"/>
    </xf>
    <xf numFmtId="0" fontId="9" fillId="9" borderId="0" xfId="109" applyFont="1" applyAlignment="1" applyProtection="1">
      <protection locked="0"/>
    </xf>
    <xf numFmtId="0" fontId="9" fillId="9" borderId="0" xfId="109" applyFont="1" applyProtection="1">
      <protection locked="0"/>
    </xf>
    <xf numFmtId="0" fontId="8" fillId="9" borderId="0" xfId="109" applyFont="1"/>
    <xf numFmtId="0" fontId="1" fillId="9" borderId="0" xfId="109" applyAlignment="1"/>
    <xf numFmtId="0" fontId="10" fillId="31" borderId="12" xfId="109" applyFont="1" applyFill="1" applyBorder="1"/>
    <xf numFmtId="0" fontId="11" fillId="31" borderId="12" xfId="109" applyFont="1" applyFill="1" applyBorder="1"/>
    <xf numFmtId="0" fontId="11" fillId="9" borderId="0" xfId="109" applyFont="1"/>
    <xf numFmtId="0" fontId="10" fillId="31" borderId="13" xfId="109" applyFont="1" applyFill="1" applyBorder="1"/>
    <xf numFmtId="0" fontId="11" fillId="31" borderId="14" xfId="109" applyFont="1" applyFill="1" applyBorder="1"/>
    <xf numFmtId="0" fontId="13" fillId="9" borderId="0" xfId="107" applyFont="1"/>
    <xf numFmtId="0" fontId="13" fillId="9" borderId="0" xfId="107" applyFont="1" applyFill="1" applyBorder="1"/>
    <xf numFmtId="0" fontId="13" fillId="9" borderId="0" xfId="107" applyFont="1" applyFill="1"/>
    <xf numFmtId="0" fontId="14" fillId="9" borderId="0" xfId="107" applyFont="1" applyFill="1" applyBorder="1" applyAlignment="1">
      <alignment vertical="center"/>
    </xf>
    <xf numFmtId="0" fontId="14" fillId="9" borderId="0" xfId="107" applyFont="1" applyFill="1" applyBorder="1" applyAlignment="1"/>
    <xf numFmtId="0" fontId="13" fillId="9" borderId="0" xfId="107" applyFont="1" applyFill="1" applyBorder="1" applyAlignment="1">
      <alignment vertical="center"/>
    </xf>
    <xf numFmtId="0" fontId="13" fillId="9" borderId="0" xfId="107" applyFont="1" applyAlignment="1">
      <alignment vertical="center"/>
    </xf>
    <xf numFmtId="0" fontId="16" fillId="32" borderId="15" xfId="107" applyFont="1" applyFill="1" applyBorder="1" applyAlignment="1">
      <alignment vertical="center"/>
    </xf>
    <xf numFmtId="0" fontId="3" fillId="32" borderId="16" xfId="107" applyFont="1" applyFill="1" applyBorder="1" applyAlignment="1">
      <alignment vertical="center"/>
    </xf>
    <xf numFmtId="0" fontId="3" fillId="32" borderId="17" xfId="107" applyFont="1" applyFill="1" applyBorder="1" applyAlignment="1">
      <alignment vertical="center"/>
    </xf>
    <xf numFmtId="0" fontId="4" fillId="9" borderId="0" xfId="107" applyFont="1" applyFill="1" applyBorder="1" applyAlignment="1">
      <alignment vertical="center"/>
    </xf>
    <xf numFmtId="0" fontId="13" fillId="9" borderId="0" xfId="107" applyFont="1" applyFill="1" applyAlignment="1">
      <alignment vertical="center"/>
    </xf>
    <xf numFmtId="0" fontId="3" fillId="32" borderId="0" xfId="107" applyFont="1" applyFill="1" applyBorder="1" applyAlignment="1">
      <alignment vertical="center"/>
    </xf>
    <xf numFmtId="0" fontId="13" fillId="32" borderId="0" xfId="107" applyFont="1" applyFill="1" applyBorder="1" applyAlignment="1">
      <alignment vertical="center"/>
    </xf>
    <xf numFmtId="0" fontId="17" fillId="32" borderId="0" xfId="107" applyFont="1" applyFill="1" applyBorder="1" applyAlignment="1">
      <alignment horizontal="left" vertical="center"/>
    </xf>
    <xf numFmtId="0" fontId="16" fillId="32" borderId="0" xfId="107" applyFont="1" applyFill="1" applyBorder="1" applyAlignment="1">
      <alignment vertical="center"/>
    </xf>
    <xf numFmtId="0" fontId="18" fillId="9" borderId="0" xfId="107" applyFont="1" applyFill="1" applyBorder="1" applyAlignment="1">
      <alignment vertical="center"/>
    </xf>
    <xf numFmtId="0" fontId="16" fillId="32" borderId="10" xfId="107" applyFont="1" applyFill="1" applyBorder="1" applyAlignment="1">
      <alignment vertical="center"/>
    </xf>
    <xf numFmtId="0" fontId="16" fillId="32" borderId="11" xfId="107" applyFont="1" applyFill="1" applyBorder="1" applyAlignment="1">
      <alignment vertical="center"/>
    </xf>
    <xf numFmtId="0" fontId="13" fillId="32" borderId="18" xfId="107" applyFont="1" applyFill="1" applyBorder="1"/>
    <xf numFmtId="0" fontId="3" fillId="32" borderId="19" xfId="107" applyFont="1" applyFill="1" applyBorder="1" applyAlignment="1">
      <alignment vertical="center"/>
    </xf>
    <xf numFmtId="0" fontId="13" fillId="32" borderId="19" xfId="107" applyFont="1" applyFill="1" applyBorder="1"/>
    <xf numFmtId="0" fontId="13" fillId="32" borderId="20" xfId="107" applyFont="1" applyFill="1" applyBorder="1"/>
    <xf numFmtId="0" fontId="13" fillId="0" borderId="0" xfId="107" applyFont="1" applyFill="1" applyBorder="1"/>
    <xf numFmtId="0" fontId="2" fillId="9" borderId="0" xfId="111" applyFont="1"/>
    <xf numFmtId="0" fontId="37" fillId="9" borderId="0" xfId="110" applyFont="1" applyFill="1" applyBorder="1" applyAlignment="1"/>
    <xf numFmtId="0" fontId="1" fillId="9" borderId="0" xfId="111"/>
    <xf numFmtId="0" fontId="2" fillId="0" borderId="0" xfId="111" applyFont="1" applyFill="1" applyAlignment="1"/>
    <xf numFmtId="167" fontId="3" fillId="9" borderId="0" xfId="111" applyNumberFormat="1" applyFont="1" applyBorder="1" applyAlignment="1">
      <alignment horizontal="left"/>
    </xf>
    <xf numFmtId="49" fontId="7" fillId="9" borderId="0" xfId="111" applyNumberFormat="1" applyFont="1"/>
    <xf numFmtId="2" fontId="7" fillId="9" borderId="0" xfId="111" applyNumberFormat="1" applyFont="1" applyBorder="1"/>
    <xf numFmtId="164" fontId="7" fillId="9" borderId="0" xfId="111" applyNumberFormat="1" applyFont="1" applyBorder="1" applyAlignment="1">
      <alignment horizontal="center"/>
    </xf>
    <xf numFmtId="164" fontId="7" fillId="9" borderId="0" xfId="111" applyNumberFormat="1" applyFont="1" applyBorder="1"/>
    <xf numFmtId="0" fontId="7" fillId="9" borderId="0" xfId="111" applyFont="1"/>
    <xf numFmtId="168" fontId="38" fillId="31" borderId="12" xfId="111" quotePrefix="1" applyNumberFormat="1" applyFont="1" applyFill="1" applyBorder="1" applyAlignment="1">
      <alignment horizontal="center" vertical="center" wrapText="1"/>
    </xf>
    <xf numFmtId="49" fontId="38" fillId="31" borderId="12" xfId="111" applyNumberFormat="1" applyFont="1" applyFill="1" applyBorder="1" applyAlignment="1">
      <alignment horizontal="center" vertical="center" wrapText="1"/>
    </xf>
    <xf numFmtId="2" fontId="38" fillId="31" borderId="12" xfId="111" applyNumberFormat="1" applyFont="1" applyFill="1" applyBorder="1" applyAlignment="1">
      <alignment horizontal="center" vertical="center" wrapText="1"/>
    </xf>
    <xf numFmtId="167" fontId="12" fillId="31" borderId="12" xfId="111" applyNumberFormat="1" applyFont="1" applyFill="1" applyBorder="1" applyAlignment="1">
      <alignment horizontal="left"/>
    </xf>
    <xf numFmtId="2" fontId="12" fillId="31" borderId="12" xfId="59" applyNumberFormat="1" applyFont="1" applyFill="1" applyBorder="1" applyAlignment="1">
      <alignment horizontal="center"/>
    </xf>
    <xf numFmtId="0" fontId="12" fillId="31" borderId="12" xfId="111" applyFont="1" applyFill="1" applyBorder="1"/>
    <xf numFmtId="49" fontId="12" fillId="31" borderId="12" xfId="111" applyNumberFormat="1" applyFont="1" applyFill="1" applyBorder="1"/>
    <xf numFmtId="49" fontId="12" fillId="31" borderId="12" xfId="111" applyNumberFormat="1" applyFont="1" applyFill="1" applyBorder="1" applyAlignment="1">
      <alignment horizontal="left"/>
    </xf>
    <xf numFmtId="49" fontId="12" fillId="33" borderId="12" xfId="111" applyNumberFormat="1" applyFont="1" applyFill="1" applyBorder="1"/>
    <xf numFmtId="49" fontId="12" fillId="31" borderId="12" xfId="111" applyNumberFormat="1" applyFont="1" applyFill="1" applyBorder="1" applyAlignment="1">
      <alignment horizontal="left" wrapText="1"/>
    </xf>
    <xf numFmtId="167" fontId="7" fillId="31" borderId="12" xfId="111" applyNumberFormat="1" applyFont="1" applyFill="1" applyBorder="1" applyAlignment="1">
      <alignment horizontal="left"/>
    </xf>
    <xf numFmtId="0" fontId="3" fillId="9" borderId="0" xfId="111" applyFont="1"/>
    <xf numFmtId="0" fontId="41" fillId="9" borderId="0" xfId="111" applyFont="1"/>
    <xf numFmtId="167" fontId="12" fillId="31" borderId="21" xfId="59" applyNumberFormat="1" applyFont="1" applyFill="1" applyBorder="1" applyAlignment="1">
      <alignment horizontal="center" vertical="center"/>
    </xf>
    <xf numFmtId="0" fontId="4" fillId="9" borderId="0" xfId="111" applyFont="1"/>
    <xf numFmtId="39" fontId="7" fillId="9" borderId="0" xfId="111" applyNumberFormat="1" applyFont="1"/>
    <xf numFmtId="0" fontId="6" fillId="31" borderId="22" xfId="111" applyFont="1" applyFill="1" applyBorder="1" applyAlignment="1">
      <alignment horizontal="left" indent="1"/>
    </xf>
    <xf numFmtId="0" fontId="7" fillId="31" borderId="23" xfId="111" applyFont="1" applyFill="1" applyBorder="1" applyAlignment="1"/>
    <xf numFmtId="0" fontId="7" fillId="31" borderId="23" xfId="111" applyFont="1" applyFill="1" applyBorder="1"/>
    <xf numFmtId="0" fontId="7" fillId="31" borderId="24" xfId="111" applyFont="1" applyFill="1" applyBorder="1"/>
    <xf numFmtId="0" fontId="5" fillId="31" borderId="10" xfId="111" applyFont="1" applyFill="1" applyBorder="1" applyAlignment="1">
      <alignment horizontal="left" indent="1"/>
    </xf>
    <xf numFmtId="0" fontId="12" fillId="31" borderId="0" xfId="111" applyFont="1" applyFill="1" applyBorder="1" applyAlignment="1">
      <alignment horizontal="right" indent="1"/>
    </xf>
    <xf numFmtId="0" fontId="12" fillId="31" borderId="11" xfId="111" applyFont="1" applyFill="1" applyBorder="1" applyAlignment="1" applyProtection="1">
      <protection locked="0"/>
    </xf>
    <xf numFmtId="0" fontId="12" fillId="31" borderId="0" xfId="111" applyFont="1" applyFill="1" applyBorder="1"/>
    <xf numFmtId="0" fontId="7" fillId="7" borderId="25" xfId="111" applyFont="1" applyFill="1" applyBorder="1" applyAlignment="1" applyProtection="1">
      <alignment horizontal="left"/>
      <protection locked="0"/>
    </xf>
    <xf numFmtId="0" fontId="7" fillId="31" borderId="0" xfId="111" applyFont="1" applyFill="1" applyBorder="1"/>
    <xf numFmtId="0" fontId="7" fillId="31" borderId="11" xfId="111" applyFont="1" applyFill="1" applyBorder="1" applyProtection="1">
      <protection locked="0"/>
    </xf>
    <xf numFmtId="0" fontId="7" fillId="31" borderId="11" xfId="111" applyFont="1" applyFill="1" applyBorder="1"/>
    <xf numFmtId="0" fontId="7" fillId="31" borderId="11" xfId="111" applyFont="1" applyFill="1" applyBorder="1" applyAlignment="1" applyProtection="1">
      <protection locked="0"/>
    </xf>
    <xf numFmtId="0" fontId="6" fillId="31" borderId="10" xfId="111" applyFont="1" applyFill="1" applyBorder="1" applyAlignment="1">
      <alignment horizontal="left" indent="1"/>
    </xf>
    <xf numFmtId="0" fontId="6" fillId="31" borderId="18" xfId="111" applyFont="1" applyFill="1" applyBorder="1" applyAlignment="1">
      <alignment horizontal="left" indent="1"/>
    </xf>
    <xf numFmtId="0" fontId="7" fillId="31" borderId="19" xfId="111" applyFont="1" applyFill="1" applyBorder="1" applyAlignment="1"/>
    <xf numFmtId="0" fontId="7" fillId="31" borderId="19" xfId="111" applyFont="1" applyFill="1" applyBorder="1"/>
    <xf numFmtId="0" fontId="7" fillId="31" borderId="20" xfId="111" applyFont="1" applyFill="1" applyBorder="1"/>
    <xf numFmtId="0" fontId="1" fillId="9" borderId="0" xfId="114"/>
    <xf numFmtId="0" fontId="2" fillId="9" borderId="0" xfId="114" applyFont="1" applyAlignment="1"/>
    <xf numFmtId="49" fontId="7" fillId="9" borderId="0" xfId="114" applyNumberFormat="1" applyFont="1"/>
    <xf numFmtId="164" fontId="7" fillId="9" borderId="0" xfId="114" applyNumberFormat="1" applyFont="1" applyBorder="1"/>
    <xf numFmtId="167" fontId="4" fillId="9" borderId="0" xfId="114" applyNumberFormat="1" applyFont="1" applyBorder="1" applyAlignment="1">
      <alignment horizontal="left"/>
    </xf>
    <xf numFmtId="49" fontId="38" fillId="31" borderId="12" xfId="114" applyNumberFormat="1" applyFont="1" applyFill="1" applyBorder="1" applyAlignment="1">
      <alignment horizontal="center" vertical="center" wrapText="1"/>
    </xf>
    <xf numFmtId="164" fontId="38" fillId="31" borderId="12" xfId="114" applyNumberFormat="1" applyFont="1" applyFill="1" applyBorder="1" applyAlignment="1">
      <alignment horizontal="center" vertical="center" wrapText="1"/>
    </xf>
    <xf numFmtId="49" fontId="38" fillId="31" borderId="12" xfId="114" applyNumberFormat="1" applyFont="1" applyFill="1" applyBorder="1" applyAlignment="1">
      <alignment horizontal="center"/>
    </xf>
    <xf numFmtId="2" fontId="12" fillId="31" borderId="12" xfId="59" applyNumberFormat="1" applyFont="1" applyFill="1" applyBorder="1" applyAlignment="1">
      <alignment horizontal="center" wrapText="1"/>
    </xf>
    <xf numFmtId="169" fontId="7" fillId="7" borderId="12" xfId="114" applyNumberFormat="1" applyFont="1" applyFill="1" applyBorder="1"/>
    <xf numFmtId="169" fontId="7" fillId="7" borderId="12" xfId="114" applyNumberFormat="1" applyFont="1" applyFill="1" applyBorder="1" applyAlignment="1">
      <alignment horizontal="right"/>
    </xf>
    <xf numFmtId="169" fontId="7" fillId="7" borderId="12" xfId="114" applyNumberFormat="1" applyFont="1" applyFill="1" applyBorder="1" applyAlignment="1">
      <alignment horizontal="right" wrapText="1"/>
    </xf>
    <xf numFmtId="168" fontId="38" fillId="31" borderId="12" xfId="117" applyNumberFormat="1" applyFont="1" applyFill="1" applyBorder="1" applyAlignment="1">
      <alignment horizontal="center" vertical="center" wrapText="1"/>
    </xf>
    <xf numFmtId="49" fontId="38" fillId="31" borderId="12" xfId="117" applyNumberFormat="1" applyFont="1" applyFill="1" applyBorder="1" applyAlignment="1">
      <alignment horizontal="center" vertical="center" wrapText="1"/>
    </xf>
    <xf numFmtId="168" fontId="12" fillId="31" borderId="12" xfId="0" applyNumberFormat="1" applyFont="1" applyFill="1" applyBorder="1" applyAlignment="1">
      <alignment horizontal="left" vertical="center" wrapText="1"/>
    </xf>
    <xf numFmtId="168" fontId="12" fillId="33" borderId="0" xfId="0" applyNumberFormat="1" applyFont="1" applyFill="1" applyBorder="1" applyAlignment="1">
      <alignment horizontal="left" vertical="center" wrapText="1"/>
    </xf>
    <xf numFmtId="167" fontId="7" fillId="13" borderId="12" xfId="117" applyNumberFormat="1" applyFont="1" applyFill="1" applyBorder="1" applyAlignment="1">
      <alignment horizontal="right"/>
    </xf>
    <xf numFmtId="0" fontId="38" fillId="13" borderId="13" xfId="114" applyFont="1" applyFill="1" applyBorder="1" applyAlignment="1">
      <alignment horizontal="right"/>
    </xf>
    <xf numFmtId="167" fontId="7" fillId="7" borderId="26" xfId="111" applyNumberFormat="1" applyFont="1" applyFill="1" applyBorder="1" applyAlignment="1">
      <alignment horizontal="center"/>
    </xf>
    <xf numFmtId="49" fontId="38" fillId="31" borderId="27" xfId="111" applyNumberFormat="1" applyFont="1" applyFill="1" applyBorder="1" applyAlignment="1">
      <alignment horizontal="center" vertical="center" wrapText="1"/>
    </xf>
    <xf numFmtId="168" fontId="12" fillId="31" borderId="12" xfId="111" quotePrefix="1" applyNumberFormat="1" applyFont="1" applyFill="1" applyBorder="1" applyAlignment="1">
      <alignment vertical="center" wrapText="1"/>
    </xf>
    <xf numFmtId="168" fontId="12" fillId="31" borderId="12" xfId="111" quotePrefix="1" applyNumberFormat="1" applyFont="1" applyFill="1" applyBorder="1" applyAlignment="1">
      <alignment horizontal="left" vertical="center" wrapText="1"/>
    </xf>
    <xf numFmtId="0" fontId="38" fillId="31" borderId="12" xfId="111" applyFont="1" applyFill="1" applyBorder="1"/>
    <xf numFmtId="49" fontId="38" fillId="31" borderId="12" xfId="111" applyNumberFormat="1" applyFont="1" applyFill="1" applyBorder="1" applyAlignment="1">
      <alignment horizontal="left"/>
    </xf>
    <xf numFmtId="49" fontId="38" fillId="31" borderId="21" xfId="114" applyNumberFormat="1" applyFont="1" applyFill="1" applyBorder="1" applyAlignment="1">
      <alignment horizontal="center"/>
    </xf>
    <xf numFmtId="0" fontId="7" fillId="34" borderId="0" xfId="111" applyFont="1" applyFill="1"/>
    <xf numFmtId="49" fontId="38" fillId="31" borderId="12" xfId="117" applyNumberFormat="1" applyFont="1" applyFill="1" applyBorder="1" applyAlignment="1">
      <alignment horizontal="left" vertical="center" wrapText="1"/>
    </xf>
    <xf numFmtId="170" fontId="12" fillId="31" borderId="21" xfId="59" applyNumberFormat="1" applyFont="1" applyFill="1" applyBorder="1" applyAlignment="1">
      <alignment horizontal="center" vertical="center"/>
    </xf>
    <xf numFmtId="49" fontId="38" fillId="31" borderId="28" xfId="117" applyNumberFormat="1" applyFont="1" applyFill="1" applyBorder="1" applyAlignment="1">
      <alignment horizontal="center" vertical="center" wrapText="1"/>
    </xf>
    <xf numFmtId="43" fontId="7" fillId="7" borderId="12" xfId="59" applyFont="1" applyFill="1" applyBorder="1" applyAlignment="1">
      <alignment horizontal="right"/>
    </xf>
    <xf numFmtId="43" fontId="3" fillId="13" borderId="12" xfId="59" applyFont="1" applyFill="1" applyBorder="1" applyAlignment="1">
      <alignment horizontal="right"/>
    </xf>
    <xf numFmtId="43" fontId="7" fillId="13" borderId="12" xfId="59" applyFont="1" applyFill="1" applyBorder="1" applyAlignment="1">
      <alignment horizontal="right"/>
    </xf>
    <xf numFmtId="167" fontId="7" fillId="7" borderId="26" xfId="111" applyNumberFormat="1" applyFont="1" applyFill="1" applyBorder="1" applyAlignment="1">
      <alignment horizontal="right"/>
    </xf>
    <xf numFmtId="0" fontId="61" fillId="9" borderId="0" xfId="109" applyFont="1"/>
    <xf numFmtId="0" fontId="42" fillId="0" borderId="0" xfId="0" applyNumberFormat="1" applyFont="1" applyFill="1" applyAlignment="1" applyProtection="1">
      <alignment horizontal="center" wrapText="1"/>
      <protection locked="0"/>
    </xf>
    <xf numFmtId="0" fontId="42" fillId="35" borderId="0" xfId="0" applyNumberFormat="1" applyFont="1" applyFill="1" applyAlignment="1" applyProtection="1">
      <protection locked="0"/>
    </xf>
    <xf numFmtId="0" fontId="42" fillId="36" borderId="0" xfId="0" applyNumberFormat="1" applyFont="1" applyFill="1" applyAlignment="1" applyProtection="1">
      <protection locked="0"/>
    </xf>
    <xf numFmtId="49" fontId="38" fillId="31" borderId="12" xfId="114" applyNumberFormat="1" applyFont="1" applyFill="1" applyBorder="1" applyAlignment="1">
      <alignment horizontal="left" vertical="center" wrapText="1"/>
    </xf>
    <xf numFmtId="49" fontId="12" fillId="31" borderId="12" xfId="114" applyNumberFormat="1" applyFont="1" applyFill="1" applyBorder="1" applyAlignment="1">
      <alignment horizontal="left" vertical="center" wrapText="1"/>
    </xf>
    <xf numFmtId="49" fontId="12" fillId="31" borderId="12" xfId="117" applyNumberFormat="1" applyFont="1" applyFill="1" applyBorder="1" applyAlignment="1">
      <alignment horizontal="left" vertical="center" wrapText="1"/>
    </xf>
    <xf numFmtId="49" fontId="12" fillId="31" borderId="21" xfId="114" applyNumberFormat="1" applyFont="1" applyFill="1" applyBorder="1" applyAlignment="1">
      <alignment horizontal="center"/>
    </xf>
    <xf numFmtId="168" fontId="38" fillId="31" borderId="12" xfId="112" quotePrefix="1" applyNumberFormat="1" applyFont="1" applyFill="1" applyBorder="1" applyAlignment="1">
      <alignment horizontal="center" vertical="center" wrapText="1"/>
    </xf>
    <xf numFmtId="167" fontId="6" fillId="31" borderId="12" xfId="112" applyNumberFormat="1" applyFont="1" applyFill="1" applyBorder="1" applyAlignment="1">
      <alignment horizontal="left"/>
    </xf>
    <xf numFmtId="2" fontId="38" fillId="31" borderId="29" xfId="112" applyNumberFormat="1" applyFont="1" applyFill="1" applyBorder="1" applyAlignment="1">
      <alignment horizontal="center" vertical="center" wrapText="1"/>
    </xf>
    <xf numFmtId="41" fontId="5" fillId="31" borderId="12" xfId="112" applyNumberFormat="1" applyFont="1" applyFill="1" applyBorder="1"/>
    <xf numFmtId="41" fontId="12" fillId="31" borderId="13" xfId="112" applyNumberFormat="1" applyFont="1" applyFill="1" applyBorder="1" applyAlignment="1"/>
    <xf numFmtId="41" fontId="12" fillId="31" borderId="13" xfId="112" applyNumberFormat="1" applyFont="1" applyFill="1" applyBorder="1"/>
    <xf numFmtId="41" fontId="12" fillId="33" borderId="12" xfId="112" applyNumberFormat="1" applyFont="1" applyFill="1" applyBorder="1"/>
    <xf numFmtId="41" fontId="5" fillId="31" borderId="13" xfId="112" applyNumberFormat="1" applyFont="1" applyFill="1" applyBorder="1" applyAlignment="1"/>
    <xf numFmtId="167" fontId="12" fillId="31" borderId="21" xfId="60" applyNumberFormat="1" applyFont="1" applyFill="1" applyBorder="1" applyAlignment="1">
      <alignment horizontal="center" vertical="center"/>
    </xf>
    <xf numFmtId="0" fontId="42" fillId="37" borderId="0" xfId="0" applyNumberFormat="1" applyFont="1" applyFill="1" applyAlignment="1"/>
    <xf numFmtId="0" fontId="62" fillId="37" borderId="0" xfId="0" applyNumberFormat="1" applyFont="1" applyFill="1" applyAlignment="1"/>
    <xf numFmtId="167" fontId="7" fillId="7" borderId="28" xfId="117" applyNumberFormat="1" applyFont="1" applyFill="1" applyBorder="1" applyAlignment="1">
      <alignment vertical="top"/>
    </xf>
    <xf numFmtId="43" fontId="40" fillId="13" borderId="12" xfId="59" applyFont="1" applyFill="1" applyBorder="1" applyAlignment="1"/>
    <xf numFmtId="49" fontId="12" fillId="31" borderId="12" xfId="115" applyNumberFormat="1" applyFont="1" applyFill="1" applyBorder="1" applyAlignment="1">
      <alignment horizontal="left" vertical="center" wrapText="1"/>
    </xf>
    <xf numFmtId="43" fontId="38" fillId="31" borderId="12" xfId="59" applyFont="1" applyFill="1" applyBorder="1" applyAlignment="1">
      <alignment horizontal="center" vertical="center" wrapText="1"/>
    </xf>
    <xf numFmtId="43" fontId="39" fillId="13" borderId="12" xfId="59" applyFont="1" applyFill="1" applyBorder="1" applyAlignment="1"/>
    <xf numFmtId="43" fontId="7" fillId="31" borderId="12" xfId="59" applyFont="1" applyFill="1" applyBorder="1" applyAlignment="1"/>
    <xf numFmtId="49" fontId="38" fillId="31" borderId="0" xfId="117" applyNumberFormat="1" applyFont="1" applyFill="1" applyBorder="1" applyAlignment="1">
      <alignment horizontal="center" vertical="center" wrapText="1"/>
    </xf>
    <xf numFmtId="0" fontId="63" fillId="38" borderId="15" xfId="107" applyFont="1" applyFill="1" applyBorder="1"/>
    <xf numFmtId="0" fontId="63" fillId="38" borderId="16" xfId="107" applyFont="1" applyFill="1" applyBorder="1"/>
    <xf numFmtId="0" fontId="63" fillId="38" borderId="17" xfId="107" applyFont="1" applyFill="1" applyBorder="1"/>
    <xf numFmtId="0" fontId="63" fillId="38" borderId="30" xfId="107" applyFont="1" applyFill="1" applyBorder="1"/>
    <xf numFmtId="0" fontId="64" fillId="38" borderId="0" xfId="107" applyFont="1" applyFill="1" applyBorder="1" applyAlignment="1">
      <alignment horizontal="center" vertical="center"/>
    </xf>
    <xf numFmtId="0" fontId="63" fillId="38" borderId="0" xfId="107" applyFont="1" applyFill="1" applyBorder="1" applyAlignment="1">
      <alignment horizontal="center" vertical="center"/>
    </xf>
    <xf numFmtId="0" fontId="63" fillId="38" borderId="31" xfId="107" applyFont="1" applyFill="1" applyBorder="1" applyAlignment="1">
      <alignment vertical="center"/>
    </xf>
    <xf numFmtId="0" fontId="63" fillId="38" borderId="0" xfId="107" applyFont="1" applyFill="1" applyBorder="1"/>
    <xf numFmtId="0" fontId="65" fillId="38" borderId="0" xfId="107" applyFont="1" applyFill="1" applyBorder="1"/>
    <xf numFmtId="0" fontId="66" fillId="38" borderId="0" xfId="77" applyFont="1" applyFill="1" applyBorder="1" applyAlignment="1" applyProtection="1"/>
    <xf numFmtId="0" fontId="13" fillId="9" borderId="0" xfId="107" applyFont="1" applyBorder="1" applyAlignment="1">
      <alignment vertical="center"/>
    </xf>
    <xf numFmtId="0" fontId="1" fillId="9" borderId="0" xfId="107" applyFill="1" applyBorder="1"/>
    <xf numFmtId="0" fontId="7" fillId="9" borderId="0" xfId="109" applyFont="1"/>
    <xf numFmtId="0" fontId="7" fillId="7" borderId="26" xfId="111" applyNumberFormat="1" applyFont="1" applyFill="1" applyBorder="1" applyAlignment="1">
      <alignment horizontal="center"/>
    </xf>
    <xf numFmtId="2" fontId="7" fillId="7" borderId="26" xfId="111" applyNumberFormat="1" applyFont="1" applyFill="1" applyBorder="1" applyAlignment="1">
      <alignment horizontal="center"/>
    </xf>
    <xf numFmtId="0" fontId="45" fillId="39" borderId="0" xfId="111" applyFont="1" applyFill="1"/>
    <xf numFmtId="0" fontId="46" fillId="39" borderId="0" xfId="111" applyFont="1" applyFill="1"/>
    <xf numFmtId="14" fontId="45" fillId="39" borderId="0" xfId="111" applyNumberFormat="1" applyFont="1" applyFill="1"/>
    <xf numFmtId="14" fontId="45" fillId="39" borderId="0" xfId="111" applyNumberFormat="1" applyFont="1" applyFill="1" applyAlignment="1">
      <alignment horizontal="left"/>
    </xf>
    <xf numFmtId="168" fontId="47" fillId="31" borderId="12" xfId="111" quotePrefix="1" applyNumberFormat="1" applyFont="1" applyFill="1" applyBorder="1" applyAlignment="1">
      <alignment horizontal="left" vertical="center" wrapText="1"/>
    </xf>
    <xf numFmtId="167" fontId="7" fillId="7" borderId="12" xfId="111" applyNumberFormat="1" applyFont="1" applyFill="1" applyBorder="1" applyAlignment="1">
      <alignment horizontal="center"/>
    </xf>
    <xf numFmtId="0" fontId="46" fillId="39" borderId="12" xfId="111" applyFont="1" applyFill="1" applyBorder="1"/>
    <xf numFmtId="167" fontId="7" fillId="7" borderId="12" xfId="111" applyNumberFormat="1" applyFont="1" applyFill="1" applyBorder="1" applyAlignment="1">
      <alignment horizontal="left"/>
    </xf>
    <xf numFmtId="168" fontId="12" fillId="31" borderId="12" xfId="111" quotePrefix="1" applyNumberFormat="1" applyFont="1" applyFill="1" applyBorder="1" applyAlignment="1">
      <alignment horizontal="right" vertical="center" wrapText="1"/>
    </xf>
    <xf numFmtId="10" fontId="7" fillId="7" borderId="12" xfId="114" applyNumberFormat="1" applyFont="1" applyFill="1" applyBorder="1" applyAlignment="1">
      <alignment horizontal="right"/>
    </xf>
    <xf numFmtId="164" fontId="38" fillId="31" borderId="12" xfId="114" applyNumberFormat="1" applyFont="1" applyFill="1" applyBorder="1" applyAlignment="1">
      <alignment horizontal="right" vertical="center" wrapText="1"/>
    </xf>
    <xf numFmtId="167" fontId="12" fillId="31" borderId="21" xfId="59" applyNumberFormat="1" applyFont="1" applyFill="1" applyBorder="1" applyAlignment="1">
      <alignment horizontal="right" vertical="center"/>
    </xf>
    <xf numFmtId="0" fontId="7" fillId="7" borderId="12" xfId="114" applyNumberFormat="1" applyFont="1" applyFill="1" applyBorder="1"/>
    <xf numFmtId="43" fontId="7" fillId="13" borderId="12" xfId="59" applyFont="1" applyFill="1" applyBorder="1" applyAlignment="1"/>
    <xf numFmtId="49" fontId="38" fillId="31" borderId="12" xfId="114" applyNumberFormat="1" applyFont="1" applyFill="1" applyBorder="1" applyAlignment="1">
      <alignment horizontal="right" vertical="center" wrapText="1"/>
    </xf>
    <xf numFmtId="10" fontId="7" fillId="7" borderId="12" xfId="114" applyNumberFormat="1" applyFont="1" applyFill="1" applyBorder="1" applyAlignment="1"/>
    <xf numFmtId="0" fontId="0" fillId="9" borderId="0" xfId="114" applyFont="1"/>
    <xf numFmtId="0" fontId="7" fillId="7" borderId="12" xfId="59" applyNumberFormat="1" applyFont="1" applyFill="1" applyBorder="1" applyAlignment="1"/>
    <xf numFmtId="0" fontId="12" fillId="31" borderId="12" xfId="112" applyNumberFormat="1" applyFont="1" applyFill="1" applyBorder="1" applyAlignment="1">
      <alignment horizontal="left"/>
    </xf>
    <xf numFmtId="0" fontId="7" fillId="31" borderId="12" xfId="112" applyNumberFormat="1" applyFont="1" applyFill="1" applyBorder="1" applyAlignment="1">
      <alignment horizontal="left"/>
    </xf>
    <xf numFmtId="43" fontId="42" fillId="39" borderId="0" xfId="59" applyFont="1" applyFill="1" applyAlignment="1" applyProtection="1">
      <alignment horizontal="right"/>
      <protection locked="0"/>
    </xf>
    <xf numFmtId="49" fontId="38" fillId="31" borderId="12" xfId="114" applyNumberFormat="1" applyFont="1" applyFill="1" applyBorder="1" applyAlignment="1">
      <alignment horizontal="left" wrapText="1"/>
    </xf>
    <xf numFmtId="167" fontId="67" fillId="31" borderId="12" xfId="117" applyNumberFormat="1" applyFont="1" applyFill="1" applyBorder="1" applyAlignment="1">
      <alignment horizontal="left"/>
    </xf>
    <xf numFmtId="168" fontId="48" fillId="33" borderId="0" xfId="0" applyNumberFormat="1" applyFont="1" applyFill="1" applyBorder="1" applyAlignment="1">
      <alignment horizontal="left" vertical="center" wrapText="1"/>
    </xf>
    <xf numFmtId="169" fontId="7" fillId="39" borderId="12" xfId="114" applyNumberFormat="1" applyFont="1" applyFill="1" applyBorder="1"/>
    <xf numFmtId="0" fontId="7" fillId="34" borderId="0" xfId="113" applyFont="1" applyFill="1" applyBorder="1" applyAlignment="1">
      <alignment vertical="center"/>
    </xf>
    <xf numFmtId="14" fontId="7" fillId="7" borderId="26" xfId="111" applyNumberFormat="1" applyFont="1" applyFill="1" applyBorder="1" applyAlignment="1">
      <alignment horizontal="center"/>
    </xf>
    <xf numFmtId="49" fontId="12" fillId="31" borderId="12" xfId="111" applyNumberFormat="1" applyFont="1" applyFill="1" applyBorder="1" applyAlignment="1">
      <alignment wrapText="1"/>
    </xf>
    <xf numFmtId="169" fontId="7" fillId="35" borderId="12" xfId="114" applyNumberFormat="1" applyFont="1" applyFill="1" applyBorder="1" applyAlignment="1"/>
    <xf numFmtId="0" fontId="0" fillId="40" borderId="0" xfId="0" applyFill="1"/>
    <xf numFmtId="0" fontId="0" fillId="40" borderId="0" xfId="0" applyFill="1" applyAlignment="1">
      <alignment horizontal="center"/>
    </xf>
    <xf numFmtId="0" fontId="10" fillId="31" borderId="0" xfId="109" applyFont="1" applyFill="1" applyBorder="1"/>
    <xf numFmtId="0" fontId="11" fillId="31" borderId="0" xfId="109" applyFont="1" applyFill="1" applyBorder="1"/>
    <xf numFmtId="2" fontId="38" fillId="31" borderId="28" xfId="112" applyNumberFormat="1" applyFont="1" applyFill="1" applyBorder="1" applyAlignment="1">
      <alignment horizontal="center" vertical="center" wrapText="1"/>
    </xf>
    <xf numFmtId="0" fontId="0" fillId="9" borderId="0" xfId="111" applyFont="1"/>
    <xf numFmtId="0" fontId="0" fillId="9" borderId="0" xfId="0" applyFill="1" applyProtection="1">
      <protection locked="0"/>
    </xf>
    <xf numFmtId="0" fontId="12" fillId="9" borderId="0" xfId="0" applyFont="1" applyFill="1" applyProtection="1">
      <protection locked="0"/>
    </xf>
    <xf numFmtId="0" fontId="12" fillId="9" borderId="0" xfId="0" applyFont="1" applyFill="1" applyBorder="1" applyProtection="1">
      <protection locked="0"/>
    </xf>
    <xf numFmtId="0" fontId="50" fillId="34" borderId="0" xfId="0" applyFont="1" applyFill="1" applyBorder="1" applyAlignment="1" applyProtection="1">
      <alignment horizontal="right"/>
      <protection locked="0"/>
    </xf>
    <xf numFmtId="0" fontId="3" fillId="34" borderId="0" xfId="0" applyFont="1" applyFill="1" applyBorder="1" applyAlignment="1" applyProtection="1">
      <alignment horizontal="center"/>
      <protection locked="0"/>
    </xf>
    <xf numFmtId="0" fontId="50" fillId="34" borderId="0" xfId="0" applyFont="1" applyFill="1" applyBorder="1" applyAlignment="1" applyProtection="1">
      <alignment horizontal="center"/>
      <protection locked="0"/>
    </xf>
    <xf numFmtId="0" fontId="0" fillId="9" borderId="0" xfId="0" applyFill="1" applyBorder="1" applyAlignment="1">
      <alignment vertical="center" wrapText="1"/>
    </xf>
    <xf numFmtId="0" fontId="0" fillId="9" borderId="0" xfId="0" applyFill="1" applyAlignment="1">
      <alignment wrapText="1"/>
    </xf>
    <xf numFmtId="0" fontId="0" fillId="9" borderId="0" xfId="0" applyFill="1" applyBorder="1" applyAlignment="1">
      <alignment wrapText="1"/>
    </xf>
    <xf numFmtId="0" fontId="0" fillId="0" borderId="0" xfId="0" applyBorder="1"/>
    <xf numFmtId="10" fontId="7" fillId="41" borderId="12" xfId="114" applyNumberFormat="1" applyFont="1" applyFill="1" applyBorder="1" applyAlignment="1">
      <alignment horizontal="right"/>
    </xf>
    <xf numFmtId="14" fontId="7" fillId="7" borderId="12" xfId="114" applyNumberFormat="1" applyFont="1" applyFill="1" applyBorder="1"/>
    <xf numFmtId="49" fontId="12" fillId="41" borderId="12" xfId="111" applyNumberFormat="1" applyFont="1" applyFill="1" applyBorder="1"/>
    <xf numFmtId="168" fontId="38" fillId="34" borderId="0" xfId="111" quotePrefix="1" applyNumberFormat="1" applyFont="1" applyFill="1" applyBorder="1" applyAlignment="1">
      <alignment horizontal="center" vertical="center" wrapText="1"/>
    </xf>
    <xf numFmtId="0" fontId="0" fillId="34" borderId="0" xfId="0" applyFill="1" applyBorder="1"/>
    <xf numFmtId="49" fontId="12" fillId="31" borderId="25" xfId="111" applyNumberFormat="1" applyFont="1" applyFill="1" applyBorder="1"/>
    <xf numFmtId="0" fontId="3" fillId="42" borderId="12" xfId="0" applyFont="1" applyFill="1" applyBorder="1" applyAlignment="1" applyProtection="1">
      <alignment horizontal="center"/>
      <protection locked="0"/>
    </xf>
    <xf numFmtId="0" fontId="50" fillId="42" borderId="12" xfId="0" applyFont="1" applyFill="1" applyBorder="1" applyAlignment="1" applyProtection="1">
      <alignment horizontal="right"/>
      <protection locked="0"/>
    </xf>
    <xf numFmtId="10" fontId="0" fillId="43" borderId="12" xfId="0" applyNumberFormat="1" applyFill="1" applyBorder="1" applyProtection="1">
      <protection locked="0"/>
    </xf>
    <xf numFmtId="43" fontId="7" fillId="35" borderId="12" xfId="68" applyNumberFormat="1" applyFont="1" applyFill="1" applyBorder="1"/>
    <xf numFmtId="43" fontId="7" fillId="43" borderId="12" xfId="68" applyNumberFormat="1" applyFont="1" applyFill="1" applyBorder="1"/>
    <xf numFmtId="49" fontId="38" fillId="31" borderId="12" xfId="111" applyNumberFormat="1" applyFont="1" applyFill="1" applyBorder="1" applyAlignment="1">
      <alignment horizontal="center"/>
    </xf>
    <xf numFmtId="0" fontId="0" fillId="35" borderId="12" xfId="0" applyFill="1" applyBorder="1"/>
    <xf numFmtId="0" fontId="7" fillId="35" borderId="12" xfId="0" applyFont="1" applyFill="1" applyBorder="1"/>
    <xf numFmtId="0" fontId="7" fillId="35" borderId="12" xfId="0" applyFont="1" applyFill="1" applyBorder="1" applyAlignment="1">
      <alignment horizontal="center"/>
    </xf>
    <xf numFmtId="0" fontId="50" fillId="34" borderId="0" xfId="0" applyFont="1" applyFill="1" applyBorder="1" applyAlignment="1" applyProtection="1">
      <alignment horizontal="right" vertical="top" wrapText="1"/>
      <protection locked="0"/>
    </xf>
    <xf numFmtId="43" fontId="0" fillId="35" borderId="12" xfId="0" applyNumberFormat="1" applyFill="1" applyBorder="1"/>
    <xf numFmtId="10" fontId="7" fillId="35" borderId="12" xfId="122" applyNumberFormat="1" applyFont="1" applyFill="1" applyBorder="1"/>
    <xf numFmtId="49" fontId="12" fillId="31" borderId="13" xfId="111" applyNumberFormat="1" applyFont="1" applyFill="1" applyBorder="1"/>
    <xf numFmtId="43" fontId="52" fillId="43" borderId="12" xfId="59" applyFont="1" applyFill="1" applyBorder="1" applyAlignment="1" applyProtection="1">
      <alignment horizontal="right"/>
      <protection locked="0"/>
    </xf>
    <xf numFmtId="0" fontId="7" fillId="9" borderId="0" xfId="114" applyFont="1"/>
    <xf numFmtId="171" fontId="38" fillId="31" borderId="12" xfId="60" quotePrefix="1" applyNumberFormat="1" applyFont="1" applyFill="1" applyBorder="1" applyAlignment="1">
      <alignment horizontal="center" vertical="center" wrapText="1"/>
    </xf>
    <xf numFmtId="173" fontId="38" fillId="31" borderId="12" xfId="112" quotePrefix="1" applyNumberFormat="1" applyFont="1" applyFill="1" applyBorder="1" applyAlignment="1">
      <alignment horizontal="center" vertical="center" wrapText="1"/>
    </xf>
    <xf numFmtId="2" fontId="38" fillId="31" borderId="12" xfId="112" applyNumberFormat="1" applyFont="1" applyFill="1" applyBorder="1" applyAlignment="1">
      <alignment horizontal="center" vertical="center" wrapText="1"/>
    </xf>
    <xf numFmtId="166" fontId="7" fillId="7" borderId="12" xfId="59" applyNumberFormat="1" applyFont="1" applyFill="1" applyBorder="1" applyAlignment="1"/>
    <xf numFmtId="166" fontId="40" fillId="13" borderId="12" xfId="59" applyNumberFormat="1" applyFont="1" applyFill="1" applyBorder="1" applyAlignment="1"/>
    <xf numFmtId="166" fontId="39" fillId="13" borderId="12" xfId="59" applyNumberFormat="1" applyFont="1" applyFill="1" applyBorder="1" applyAlignment="1"/>
    <xf numFmtId="10" fontId="7" fillId="7" borderId="12" xfId="122" applyNumberFormat="1" applyFont="1" applyFill="1" applyBorder="1"/>
    <xf numFmtId="166" fontId="7" fillId="7" borderId="26" xfId="111" applyNumberFormat="1" applyFont="1" applyFill="1" applyBorder="1" applyAlignment="1">
      <alignment horizontal="right"/>
    </xf>
    <xf numFmtId="166" fontId="3" fillId="13" borderId="12" xfId="59" applyNumberFormat="1" applyFont="1" applyFill="1" applyBorder="1" applyAlignment="1">
      <alignment horizontal="right"/>
    </xf>
    <xf numFmtId="0" fontId="7" fillId="7" borderId="25" xfId="112" applyFont="1" applyFill="1" applyBorder="1" applyAlignment="1" applyProtection="1">
      <alignment horizontal="left"/>
      <protection locked="0"/>
    </xf>
    <xf numFmtId="3" fontId="7" fillId="7" borderId="26" xfId="112" applyNumberFormat="1" applyFont="1" applyFill="1" applyBorder="1" applyAlignment="1">
      <alignment horizontal="center"/>
    </xf>
    <xf numFmtId="166" fontId="7" fillId="7" borderId="12" xfId="60" quotePrefix="1" applyNumberFormat="1" applyFont="1" applyFill="1" applyBorder="1" applyAlignment="1"/>
    <xf numFmtId="166" fontId="7" fillId="13" borderId="12" xfId="60" applyNumberFormat="1" applyFont="1" applyFill="1" applyBorder="1" applyAlignment="1">
      <alignment horizontal="right"/>
    </xf>
    <xf numFmtId="166" fontId="7" fillId="7" borderId="12" xfId="60" applyNumberFormat="1" applyFont="1" applyFill="1" applyBorder="1" applyAlignment="1">
      <alignment horizontal="right"/>
    </xf>
    <xf numFmtId="166" fontId="3" fillId="13" borderId="12" xfId="60" applyNumberFormat="1" applyFont="1" applyFill="1" applyBorder="1" applyAlignment="1">
      <alignment horizontal="right"/>
    </xf>
    <xf numFmtId="166" fontId="12" fillId="31" borderId="12" xfId="60" applyNumberFormat="1" applyFont="1" applyFill="1" applyBorder="1" applyAlignment="1">
      <alignment horizontal="center"/>
    </xf>
    <xf numFmtId="166" fontId="7" fillId="7" borderId="26" xfId="60" applyNumberFormat="1" applyFont="1" applyFill="1" applyBorder="1" applyAlignment="1">
      <alignment horizontal="right"/>
    </xf>
    <xf numFmtId="166" fontId="7" fillId="7" borderId="12" xfId="60" applyNumberFormat="1" applyFont="1" applyFill="1" applyBorder="1" applyAlignment="1"/>
    <xf numFmtId="166" fontId="7" fillId="35" borderId="12" xfId="60" applyNumberFormat="1" applyFont="1" applyFill="1" applyBorder="1" applyAlignment="1"/>
    <xf numFmtId="166" fontId="7" fillId="13" borderId="12" xfId="60" applyNumberFormat="1" applyFont="1" applyFill="1" applyBorder="1" applyAlignment="1"/>
    <xf numFmtId="166" fontId="7" fillId="7" borderId="12" xfId="114" applyNumberFormat="1" applyFont="1" applyFill="1" applyBorder="1"/>
    <xf numFmtId="166" fontId="7" fillId="7" borderId="12" xfId="114" applyNumberFormat="1" applyFont="1" applyFill="1" applyBorder="1" applyAlignment="1">
      <alignment horizontal="right"/>
    </xf>
    <xf numFmtId="166" fontId="38" fillId="31" borderId="12" xfId="117" applyNumberFormat="1" applyFont="1" applyFill="1" applyBorder="1" applyAlignment="1">
      <alignment horizontal="left" vertical="center" wrapText="1"/>
    </xf>
    <xf numFmtId="169" fontId="7" fillId="7" borderId="12" xfId="114" applyNumberFormat="1" applyFont="1" applyFill="1" applyBorder="1" applyAlignment="1">
      <alignment horizontal="center"/>
    </xf>
    <xf numFmtId="3" fontId="7" fillId="7" borderId="12" xfId="116" quotePrefix="1" applyNumberFormat="1" applyFont="1" applyFill="1" applyBorder="1" applyAlignment="1">
      <alignment horizontal="center"/>
    </xf>
    <xf numFmtId="10" fontId="0" fillId="43" borderId="12" xfId="0" applyNumberFormat="1" applyFill="1" applyBorder="1" applyAlignment="1" applyProtection="1">
      <alignment horizontal="center"/>
      <protection locked="0"/>
    </xf>
    <xf numFmtId="171" fontId="40" fillId="13" borderId="12" xfId="59" applyNumberFormat="1" applyFont="1" applyFill="1" applyBorder="1" applyAlignment="1"/>
    <xf numFmtId="171" fontId="7" fillId="7" borderId="12" xfId="59" applyNumberFormat="1" applyFont="1" applyFill="1" applyBorder="1" applyAlignment="1">
      <alignment horizontal="right"/>
    </xf>
    <xf numFmtId="43" fontId="7" fillId="43" borderId="12" xfId="59" applyFont="1" applyFill="1" applyBorder="1" applyAlignment="1" applyProtection="1">
      <alignment horizontal="right"/>
      <protection locked="0"/>
    </xf>
    <xf numFmtId="171" fontId="39" fillId="13" borderId="12" xfId="59" applyNumberFormat="1" applyFont="1" applyFill="1" applyBorder="1" applyAlignment="1"/>
    <xf numFmtId="0" fontId="1" fillId="34" borderId="0" xfId="111" applyFill="1"/>
    <xf numFmtId="14" fontId="45" fillId="34" borderId="0" xfId="111" applyNumberFormat="1" applyFont="1" applyFill="1"/>
    <xf numFmtId="14" fontId="45" fillId="34" borderId="0" xfId="111" applyNumberFormat="1" applyFont="1" applyFill="1" applyAlignment="1">
      <alignment horizontal="left"/>
    </xf>
    <xf numFmtId="174" fontId="7" fillId="35" borderId="12" xfId="69" applyNumberFormat="1" applyFont="1" applyFill="1" applyBorder="1"/>
    <xf numFmtId="175" fontId="7" fillId="35" borderId="12" xfId="122" applyNumberFormat="1" applyFont="1" applyFill="1" applyBorder="1"/>
    <xf numFmtId="176" fontId="7" fillId="7" borderId="12" xfId="122" applyNumberFormat="1" applyFont="1" applyFill="1" applyBorder="1"/>
    <xf numFmtId="43" fontId="7" fillId="7" borderId="12" xfId="60" applyFont="1" applyFill="1" applyBorder="1" applyAlignment="1">
      <alignment horizontal="right"/>
    </xf>
    <xf numFmtId="167" fontId="7" fillId="31" borderId="12" xfId="112" applyNumberFormat="1" applyFont="1" applyFill="1" applyBorder="1" applyAlignment="1">
      <alignment horizontal="left"/>
    </xf>
    <xf numFmtId="167" fontId="12" fillId="31" borderId="12" xfId="112" applyNumberFormat="1" applyFont="1" applyFill="1" applyBorder="1" applyAlignment="1">
      <alignment horizontal="left"/>
    </xf>
    <xf numFmtId="0" fontId="7" fillId="7" borderId="12" xfId="116" applyNumberFormat="1" applyFont="1" applyFill="1" applyBorder="1"/>
    <xf numFmtId="172" fontId="7" fillId="7" borderId="12" xfId="60" applyNumberFormat="1" applyFont="1" applyFill="1" applyBorder="1" applyAlignment="1">
      <alignment horizontal="right"/>
    </xf>
    <xf numFmtId="169" fontId="7" fillId="7" borderId="12" xfId="116" applyNumberFormat="1" applyFont="1" applyFill="1" applyBorder="1"/>
    <xf numFmtId="171" fontId="7" fillId="7" borderId="21" xfId="60" applyNumberFormat="1" applyFont="1" applyFill="1" applyBorder="1" applyAlignment="1">
      <alignment horizontal="right"/>
    </xf>
    <xf numFmtId="172" fontId="7" fillId="7" borderId="33" xfId="60" applyNumberFormat="1" applyFont="1" applyFill="1" applyBorder="1" applyAlignment="1">
      <alignment horizontal="right"/>
    </xf>
    <xf numFmtId="171" fontId="7" fillId="7" borderId="33" xfId="60" applyNumberFormat="1" applyFont="1" applyFill="1" applyBorder="1" applyAlignment="1">
      <alignment horizontal="right"/>
    </xf>
    <xf numFmtId="0" fontId="7" fillId="9" borderId="36" xfId="112" applyBorder="1" applyAlignment="1">
      <alignment horizontal="center" vertical="center"/>
    </xf>
    <xf numFmtId="0" fontId="7" fillId="9" borderId="0" xfId="112"/>
    <xf numFmtId="175" fontId="7" fillId="35" borderId="12" xfId="124" applyNumberFormat="1" applyFont="1" applyFill="1" applyBorder="1"/>
    <xf numFmtId="0" fontId="1" fillId="0" borderId="0" xfId="114" applyFill="1"/>
    <xf numFmtId="0" fontId="0" fillId="34" borderId="0" xfId="0" applyFill="1"/>
    <xf numFmtId="0" fontId="68" fillId="34" borderId="0" xfId="0" applyFont="1" applyFill="1"/>
    <xf numFmtId="0" fontId="0" fillId="34" borderId="0" xfId="0" applyFill="1" applyProtection="1">
      <protection locked="0"/>
    </xf>
    <xf numFmtId="0" fontId="0" fillId="34" borderId="0" xfId="0" applyFill="1" applyBorder="1" applyProtection="1">
      <protection locked="0"/>
    </xf>
    <xf numFmtId="0" fontId="4" fillId="34" borderId="0" xfId="0" applyFont="1" applyFill="1" applyBorder="1" applyAlignment="1" applyProtection="1">
      <alignment horizontal="left"/>
      <protection locked="0"/>
    </xf>
    <xf numFmtId="10" fontId="55" fillId="34" borderId="0" xfId="122" applyNumberFormat="1" applyFont="1" applyFill="1" applyProtection="1">
      <protection locked="0"/>
    </xf>
    <xf numFmtId="0" fontId="0" fillId="34" borderId="0" xfId="0" applyFill="1" applyBorder="1" applyAlignment="1">
      <alignment vertical="center" wrapText="1"/>
    </xf>
    <xf numFmtId="0" fontId="0" fillId="34" borderId="0" xfId="0" applyFill="1" applyAlignment="1">
      <alignment wrapText="1"/>
    </xf>
    <xf numFmtId="0" fontId="0" fillId="34" borderId="0" xfId="0" applyFill="1" applyBorder="1" applyAlignment="1">
      <alignment wrapText="1"/>
    </xf>
    <xf numFmtId="0" fontId="0" fillId="34" borderId="0" xfId="0" applyFill="1" applyAlignment="1">
      <alignment horizontal="center"/>
    </xf>
    <xf numFmtId="10" fontId="7" fillId="34" borderId="0" xfId="124" applyNumberFormat="1" applyFill="1" applyAlignment="1"/>
    <xf numFmtId="0" fontId="0" fillId="34" borderId="0" xfId="0" applyFill="1" applyAlignment="1"/>
    <xf numFmtId="0" fontId="12" fillId="34" borderId="0" xfId="0" applyFont="1" applyFill="1" applyProtection="1">
      <protection locked="0"/>
    </xf>
    <xf numFmtId="0" fontId="3" fillId="34" borderId="0" xfId="0" applyFont="1" applyFill="1" applyBorder="1" applyAlignment="1" applyProtection="1">
      <alignment horizontal="center" vertical="top" wrapText="1"/>
      <protection locked="0"/>
    </xf>
    <xf numFmtId="0" fontId="0" fillId="34" borderId="0" xfId="0" applyFill="1" applyAlignment="1">
      <alignment vertical="top" wrapText="1"/>
    </xf>
    <xf numFmtId="0" fontId="7" fillId="34" borderId="0" xfId="95" applyFill="1"/>
    <xf numFmtId="0" fontId="2" fillId="34" borderId="0" xfId="0" applyFont="1" applyFill="1"/>
    <xf numFmtId="0" fontId="4" fillId="34" borderId="0" xfId="0" applyFont="1" applyFill="1"/>
    <xf numFmtId="0" fontId="7" fillId="34" borderId="0" xfId="0" applyFont="1" applyFill="1"/>
    <xf numFmtId="0" fontId="61" fillId="34" borderId="0" xfId="109" applyFont="1" applyFill="1"/>
    <xf numFmtId="0" fontId="4" fillId="34" borderId="0" xfId="111" applyFont="1" applyFill="1"/>
    <xf numFmtId="167" fontId="3" fillId="34" borderId="0" xfId="111" applyNumberFormat="1" applyFont="1" applyFill="1" applyBorder="1" applyAlignment="1">
      <alignment horizontal="left"/>
    </xf>
    <xf numFmtId="164" fontId="7" fillId="34" borderId="0" xfId="111" applyNumberFormat="1" applyFont="1" applyFill="1" applyBorder="1" applyAlignment="1">
      <alignment horizontal="center"/>
    </xf>
    <xf numFmtId="14" fontId="0" fillId="34" borderId="0" xfId="0" applyNumberFormat="1" applyFill="1" applyAlignment="1">
      <alignment vertical="center"/>
    </xf>
    <xf numFmtId="0" fontId="0" fillId="34" borderId="0" xfId="0" applyFill="1" applyAlignment="1">
      <alignment horizontal="center" vertical="center"/>
    </xf>
    <xf numFmtId="0" fontId="0" fillId="34" borderId="0" xfId="0" applyFill="1" applyAlignment="1">
      <alignment vertical="center"/>
    </xf>
    <xf numFmtId="0" fontId="0" fillId="34" borderId="0" xfId="0" applyFill="1" applyAlignment="1">
      <alignment vertical="center" wrapText="1"/>
    </xf>
    <xf numFmtId="0" fontId="7" fillId="34" borderId="0" xfId="0" applyFont="1" applyFill="1" applyAlignment="1">
      <alignment horizontal="center" vertical="center"/>
    </xf>
    <xf numFmtId="0" fontId="7" fillId="34" borderId="0" xfId="0" applyFont="1" applyFill="1" applyAlignment="1">
      <alignment vertical="center"/>
    </xf>
    <xf numFmtId="0" fontId="7" fillId="34" borderId="0" xfId="0" applyFont="1" applyFill="1" applyAlignment="1">
      <alignment vertical="center" wrapText="1"/>
    </xf>
    <xf numFmtId="0" fontId="7" fillId="34" borderId="0" xfId="0" applyFont="1" applyFill="1" applyAlignment="1">
      <alignment horizontal="center" vertical="center" wrapText="1"/>
    </xf>
    <xf numFmtId="0" fontId="7" fillId="34" borderId="0" xfId="100" applyFill="1" applyAlignment="1">
      <alignment vertical="center"/>
    </xf>
    <xf numFmtId="171" fontId="38" fillId="31" borderId="25" xfId="60" quotePrefix="1" applyNumberFormat="1" applyFont="1" applyFill="1" applyBorder="1" applyAlignment="1">
      <alignment horizontal="center" vertical="center" wrapText="1"/>
    </xf>
    <xf numFmtId="173" fontId="38" fillId="31" borderId="25" xfId="112" quotePrefix="1" applyNumberFormat="1" applyFont="1" applyFill="1" applyBorder="1" applyAlignment="1">
      <alignment horizontal="center" vertical="center" wrapText="1"/>
    </xf>
    <xf numFmtId="10" fontId="7" fillId="7" borderId="12" xfId="122" applyNumberFormat="1" applyFont="1" applyFill="1" applyBorder="1" applyAlignment="1"/>
    <xf numFmtId="166" fontId="1" fillId="9" borderId="0" xfId="114" applyNumberFormat="1"/>
    <xf numFmtId="171" fontId="50" fillId="34" borderId="0" xfId="59" applyNumberFormat="1" applyFont="1" applyFill="1" applyBorder="1" applyAlignment="1" applyProtection="1">
      <alignment horizontal="right"/>
      <protection locked="0"/>
    </xf>
    <xf numFmtId="171" fontId="50" fillId="34" borderId="0" xfId="0" applyNumberFormat="1" applyFont="1" applyFill="1" applyBorder="1" applyAlignment="1" applyProtection="1">
      <alignment horizontal="right"/>
      <protection locked="0"/>
    </xf>
    <xf numFmtId="43" fontId="50" fillId="34" borderId="0" xfId="0" applyNumberFormat="1" applyFont="1" applyFill="1" applyBorder="1" applyAlignment="1" applyProtection="1">
      <alignment horizontal="right"/>
      <protection locked="0"/>
    </xf>
    <xf numFmtId="0" fontId="7" fillId="9" borderId="37" xfId="112" applyBorder="1" applyAlignment="1">
      <alignment horizontal="center" vertical="center"/>
    </xf>
    <xf numFmtId="171" fontId="1" fillId="9" borderId="0" xfId="59" applyNumberFormat="1" applyFill="1"/>
    <xf numFmtId="166" fontId="1" fillId="9" borderId="0" xfId="111" applyNumberFormat="1"/>
    <xf numFmtId="0" fontId="7" fillId="7" borderId="12" xfId="111" applyFont="1" applyFill="1" applyBorder="1" applyAlignment="1" applyProtection="1">
      <alignment horizontal="left"/>
      <protection locked="0"/>
    </xf>
    <xf numFmtId="0" fontId="12" fillId="31" borderId="0" xfId="111" applyFont="1" applyFill="1" applyBorder="1" applyAlignment="1">
      <alignment horizontal="right" indent="1"/>
    </xf>
    <xf numFmtId="0" fontId="12" fillId="31" borderId="38" xfId="111" applyFont="1" applyFill="1" applyBorder="1" applyAlignment="1">
      <alignment horizontal="right" indent="1"/>
    </xf>
    <xf numFmtId="0" fontId="7" fillId="7" borderId="13" xfId="111" applyFont="1" applyFill="1" applyBorder="1" applyAlignment="1" applyProtection="1">
      <alignment horizontal="left"/>
      <protection locked="0"/>
    </xf>
    <xf numFmtId="0" fontId="7" fillId="7" borderId="14" xfId="111" applyFont="1" applyFill="1" applyBorder="1" applyAlignment="1" applyProtection="1">
      <alignment horizontal="left"/>
      <protection locked="0"/>
    </xf>
    <xf numFmtId="0" fontId="7" fillId="7" borderId="26" xfId="111" applyFont="1" applyFill="1" applyBorder="1" applyAlignment="1" applyProtection="1">
      <alignment horizontal="left"/>
      <protection locked="0"/>
    </xf>
    <xf numFmtId="0" fontId="15" fillId="7" borderId="13" xfId="77" applyFill="1" applyBorder="1" applyAlignment="1" applyProtection="1">
      <alignment horizontal="left"/>
      <protection locked="0"/>
    </xf>
    <xf numFmtId="0" fontId="1" fillId="9" borderId="14" xfId="111" applyBorder="1" applyAlignment="1"/>
    <xf numFmtId="0" fontId="1" fillId="9" borderId="26" xfId="111" applyBorder="1" applyAlignment="1"/>
    <xf numFmtId="0" fontId="7" fillId="7" borderId="13" xfId="111" quotePrefix="1" applyFont="1" applyFill="1" applyBorder="1" applyAlignment="1" applyProtection="1">
      <alignment horizontal="left"/>
      <protection locked="0"/>
    </xf>
    <xf numFmtId="0" fontId="4" fillId="9" borderId="22" xfId="109" applyFont="1" applyBorder="1" applyAlignment="1" applyProtection="1">
      <protection locked="0"/>
    </xf>
    <xf numFmtId="0" fontId="1" fillId="9" borderId="23" xfId="109" applyBorder="1" applyAlignment="1"/>
    <xf numFmtId="0" fontId="1" fillId="9" borderId="24" xfId="109" applyBorder="1" applyAlignment="1"/>
    <xf numFmtId="164" fontId="3" fillId="13" borderId="18" xfId="51" applyFont="1" applyBorder="1" applyAlignment="1">
      <alignment horizontal="left"/>
    </xf>
    <xf numFmtId="0" fontId="1" fillId="9" borderId="19" xfId="109" applyBorder="1" applyAlignment="1"/>
    <xf numFmtId="0" fontId="1" fillId="9" borderId="20" xfId="109" applyBorder="1" applyAlignment="1"/>
    <xf numFmtId="164" fontId="3" fillId="7" borderId="10" xfId="81" applyFont="1" applyFill="1" applyBorder="1" applyAlignment="1">
      <alignment horizontal="left"/>
      <protection locked="0"/>
    </xf>
    <xf numFmtId="0" fontId="1" fillId="7" borderId="0" xfId="109" applyFill="1" applyBorder="1" applyAlignment="1"/>
    <xf numFmtId="0" fontId="1" fillId="7" borderId="11" xfId="109" applyFill="1" applyBorder="1" applyAlignment="1"/>
    <xf numFmtId="0" fontId="11" fillId="7" borderId="12" xfId="109" applyFont="1" applyFill="1" applyBorder="1" applyAlignment="1"/>
    <xf numFmtId="0" fontId="1" fillId="7" borderId="12" xfId="109" applyFill="1" applyBorder="1" applyAlignment="1"/>
    <xf numFmtId="14" fontId="11" fillId="7" borderId="14" xfId="109" applyNumberFormat="1" applyFont="1" applyFill="1" applyBorder="1" applyAlignment="1"/>
    <xf numFmtId="14" fontId="1" fillId="7" borderId="14" xfId="108" applyNumberFormat="1" applyFill="1" applyBorder="1" applyAlignment="1"/>
    <xf numFmtId="14" fontId="1" fillId="7" borderId="26" xfId="108" applyNumberFormat="1" applyFill="1" applyBorder="1" applyAlignment="1"/>
    <xf numFmtId="0" fontId="7" fillId="0" borderId="0" xfId="109" applyFont="1" applyFill="1" applyBorder="1" applyAlignment="1" applyProtection="1"/>
    <xf numFmtId="0" fontId="1" fillId="9" borderId="0" xfId="109" applyBorder="1" applyAlignment="1"/>
    <xf numFmtId="0" fontId="11" fillId="0" borderId="0" xfId="109" applyFont="1" applyFill="1" applyAlignment="1"/>
    <xf numFmtId="0" fontId="1" fillId="0" borderId="0" xfId="108" applyFill="1" applyAlignment="1"/>
    <xf numFmtId="0" fontId="11" fillId="7" borderId="14" xfId="109" applyFont="1" applyFill="1" applyBorder="1" applyAlignment="1"/>
    <xf numFmtId="0" fontId="1" fillId="7" borderId="14" xfId="108" applyFill="1" applyBorder="1" applyAlignment="1"/>
    <xf numFmtId="0" fontId="1" fillId="7" borderId="26" xfId="108" applyFill="1" applyBorder="1" applyAlignment="1"/>
    <xf numFmtId="0" fontId="17" fillId="32" borderId="0" xfId="107" applyFont="1" applyFill="1" applyBorder="1" applyAlignment="1">
      <alignment horizontal="left" vertical="center"/>
    </xf>
    <xf numFmtId="2" fontId="38" fillId="31" borderId="12" xfId="112" applyNumberFormat="1" applyFont="1" applyFill="1" applyBorder="1" applyAlignment="1">
      <alignment horizontal="center" vertical="center" wrapText="1"/>
    </xf>
    <xf numFmtId="0" fontId="4" fillId="0" borderId="0" xfId="113" applyFont="1" applyFill="1" applyBorder="1" applyAlignment="1">
      <alignment horizontal="left" vertical="center"/>
    </xf>
    <xf numFmtId="2" fontId="38" fillId="31" borderId="13" xfId="111" applyNumberFormat="1" applyFont="1" applyFill="1" applyBorder="1" applyAlignment="1">
      <alignment horizontal="center" vertical="center" wrapText="1"/>
    </xf>
    <xf numFmtId="2" fontId="38" fillId="31" borderId="14" xfId="111" applyNumberFormat="1" applyFont="1" applyFill="1" applyBorder="1" applyAlignment="1">
      <alignment horizontal="center" vertical="center" wrapText="1"/>
    </xf>
    <xf numFmtId="2" fontId="38" fillId="31" borderId="26" xfId="111" applyNumberFormat="1" applyFont="1" applyFill="1" applyBorder="1" applyAlignment="1">
      <alignment horizontal="center" vertical="center" wrapText="1"/>
    </xf>
    <xf numFmtId="0" fontId="2" fillId="0" borderId="0" xfId="111" applyFont="1" applyFill="1" applyAlignment="1">
      <alignment horizontal="left"/>
    </xf>
    <xf numFmtId="0" fontId="2" fillId="0" borderId="0" xfId="111" applyFont="1" applyFill="1" applyAlignment="1"/>
    <xf numFmtId="0" fontId="2" fillId="9" borderId="0" xfId="114" applyFont="1" applyAlignment="1"/>
    <xf numFmtId="168" fontId="12" fillId="31" borderId="13" xfId="111" quotePrefix="1" applyNumberFormat="1" applyFont="1" applyFill="1" applyBorder="1" applyAlignment="1">
      <alignment horizontal="right" vertical="center" wrapText="1"/>
    </xf>
    <xf numFmtId="168" fontId="12" fillId="31" borderId="26" xfId="111" quotePrefix="1" applyNumberFormat="1" applyFont="1" applyFill="1" applyBorder="1" applyAlignment="1">
      <alignment horizontal="right" vertical="center" wrapText="1"/>
    </xf>
    <xf numFmtId="0" fontId="2" fillId="9" borderId="0" xfId="111" applyFont="1" applyAlignment="1"/>
    <xf numFmtId="0" fontId="38" fillId="33" borderId="13" xfId="114" applyFont="1" applyFill="1" applyBorder="1" applyAlignment="1">
      <alignment horizontal="right"/>
    </xf>
    <xf numFmtId="0" fontId="38" fillId="33" borderId="14" xfId="114" applyFont="1" applyFill="1" applyBorder="1" applyAlignment="1">
      <alignment horizontal="right"/>
    </xf>
    <xf numFmtId="0" fontId="38" fillId="33" borderId="26" xfId="114" applyFont="1" applyFill="1" applyBorder="1" applyAlignment="1">
      <alignment horizontal="right"/>
    </xf>
    <xf numFmtId="49" fontId="38" fillId="31" borderId="28" xfId="117" applyNumberFormat="1" applyFont="1" applyFill="1" applyBorder="1" applyAlignment="1">
      <alignment horizontal="center" vertical="center" wrapText="1"/>
    </xf>
    <xf numFmtId="49" fontId="38" fillId="31" borderId="0" xfId="117" applyNumberFormat="1" applyFont="1" applyFill="1" applyBorder="1" applyAlignment="1">
      <alignment horizontal="center" vertical="center" wrapText="1"/>
    </xf>
    <xf numFmtId="0" fontId="42" fillId="36" borderId="0" xfId="0" applyNumberFormat="1" applyFont="1" applyFill="1" applyAlignment="1" applyProtection="1">
      <alignment horizontal="center"/>
      <protection locked="0"/>
    </xf>
    <xf numFmtId="0" fontId="42" fillId="35" borderId="0" xfId="0" applyNumberFormat="1" applyFont="1" applyFill="1" applyAlignment="1" applyProtection="1">
      <alignment horizontal="center"/>
      <protection locked="0"/>
    </xf>
    <xf numFmtId="49" fontId="38" fillId="31" borderId="13" xfId="114" applyNumberFormat="1" applyFont="1" applyFill="1" applyBorder="1" applyAlignment="1">
      <alignment horizontal="center" vertical="center" wrapText="1"/>
    </xf>
    <xf numFmtId="49" fontId="38" fillId="31" borderId="14" xfId="114" applyNumberFormat="1" applyFont="1" applyFill="1" applyBorder="1" applyAlignment="1">
      <alignment horizontal="center" vertical="center" wrapText="1"/>
    </xf>
    <xf numFmtId="49" fontId="38" fillId="31" borderId="26" xfId="114" applyNumberFormat="1" applyFont="1" applyFill="1" applyBorder="1" applyAlignment="1">
      <alignment horizontal="center" vertical="center" wrapText="1"/>
    </xf>
    <xf numFmtId="0" fontId="1" fillId="9" borderId="0" xfId="111" applyAlignment="1"/>
    <xf numFmtId="0" fontId="69" fillId="47" borderId="0" xfId="0" applyNumberFormat="1" applyFont="1" applyFill="1" applyAlignment="1" applyProtection="1">
      <alignment horizontal="center" vertical="center"/>
      <protection locked="0"/>
    </xf>
    <xf numFmtId="0" fontId="69" fillId="45" borderId="13" xfId="0" applyNumberFormat="1" applyFont="1" applyFill="1" applyBorder="1" applyAlignment="1" applyProtection="1">
      <alignment horizontal="center" vertical="center"/>
      <protection locked="0"/>
    </xf>
    <xf numFmtId="0" fontId="69" fillId="45" borderId="14" xfId="0" applyNumberFormat="1" applyFont="1" applyFill="1" applyBorder="1" applyAlignment="1" applyProtection="1">
      <alignment horizontal="center" vertical="center"/>
      <protection locked="0"/>
    </xf>
    <xf numFmtId="0" fontId="69" fillId="45" borderId="26" xfId="0" applyNumberFormat="1" applyFont="1" applyFill="1" applyBorder="1" applyAlignment="1" applyProtection="1">
      <alignment horizontal="center" vertical="center"/>
      <protection locked="0"/>
    </xf>
    <xf numFmtId="0" fontId="42" fillId="36" borderId="39" xfId="0" applyNumberFormat="1" applyFont="1" applyFill="1" applyBorder="1" applyAlignment="1" applyProtection="1">
      <alignment horizontal="center"/>
      <protection locked="0"/>
    </xf>
    <xf numFmtId="0" fontId="42" fillId="35" borderId="32" xfId="0" applyNumberFormat="1" applyFont="1" applyFill="1" applyBorder="1" applyAlignment="1" applyProtection="1">
      <alignment horizontal="center"/>
      <protection locked="0"/>
    </xf>
    <xf numFmtId="0" fontId="42" fillId="35" borderId="39" xfId="0" applyNumberFormat="1" applyFont="1" applyFill="1" applyBorder="1" applyAlignment="1" applyProtection="1">
      <alignment horizontal="center"/>
      <protection locked="0"/>
    </xf>
    <xf numFmtId="0" fontId="69" fillId="44" borderId="29" xfId="0" applyNumberFormat="1" applyFont="1" applyFill="1" applyBorder="1" applyAlignment="1" applyProtection="1">
      <alignment horizontal="center" vertical="center"/>
      <protection locked="0"/>
    </xf>
    <xf numFmtId="0" fontId="69" fillId="44" borderId="27" xfId="0" applyNumberFormat="1" applyFont="1" applyFill="1" applyBorder="1" applyAlignment="1" applyProtection="1">
      <alignment horizontal="center" vertical="center"/>
      <protection locked="0"/>
    </xf>
    <xf numFmtId="0" fontId="69" fillId="46" borderId="0" xfId="0" applyNumberFormat="1" applyFont="1" applyFill="1" applyAlignment="1" applyProtection="1">
      <alignment horizontal="center" vertical="center"/>
      <protection locked="0"/>
    </xf>
    <xf numFmtId="167" fontId="7" fillId="7" borderId="12" xfId="111" applyNumberFormat="1" applyFont="1" applyFill="1" applyBorder="1" applyAlignment="1">
      <alignment horizontal="left"/>
    </xf>
    <xf numFmtId="168" fontId="38" fillId="31" borderId="13" xfId="111" quotePrefix="1" applyNumberFormat="1" applyFont="1" applyFill="1" applyBorder="1" applyAlignment="1">
      <alignment horizontal="left" vertical="center" wrapText="1"/>
    </xf>
    <xf numFmtId="168" fontId="38" fillId="31" borderId="14" xfId="111" quotePrefix="1" applyNumberFormat="1" applyFont="1" applyFill="1" applyBorder="1" applyAlignment="1">
      <alignment horizontal="left" vertical="center" wrapText="1"/>
    </xf>
    <xf numFmtId="168" fontId="38" fillId="31" borderId="26" xfId="111" quotePrefix="1" applyNumberFormat="1" applyFont="1" applyFill="1" applyBorder="1" applyAlignment="1">
      <alignment horizontal="left" vertical="center" wrapText="1"/>
    </xf>
    <xf numFmtId="0" fontId="7" fillId="34" borderId="18" xfId="112" applyFill="1" applyBorder="1" applyAlignment="1">
      <alignment horizontal="left" vertical="center" wrapText="1"/>
    </xf>
    <xf numFmtId="0" fontId="7" fillId="34" borderId="20" xfId="112" applyFill="1" applyBorder="1" applyAlignment="1">
      <alignment horizontal="left" vertical="center" wrapText="1"/>
    </xf>
    <xf numFmtId="0" fontId="7" fillId="0" borderId="37" xfId="112" applyFill="1" applyBorder="1" applyAlignment="1">
      <alignment horizontal="center" vertical="center" wrapText="1"/>
    </xf>
    <xf numFmtId="0" fontId="7" fillId="0" borderId="40" xfId="112" applyFill="1" applyBorder="1" applyAlignment="1">
      <alignment horizontal="center" vertical="center" wrapText="1"/>
    </xf>
    <xf numFmtId="0" fontId="7" fillId="0" borderId="41" xfId="112" applyFill="1" applyBorder="1" applyAlignment="1">
      <alignment horizontal="center" vertical="center" wrapText="1"/>
    </xf>
    <xf numFmtId="0" fontId="7" fillId="34" borderId="10" xfId="112" applyFill="1" applyBorder="1" applyAlignment="1">
      <alignment horizontal="left" vertical="center" wrapText="1"/>
    </xf>
    <xf numFmtId="0" fontId="7" fillId="34" borderId="11" xfId="112" applyFill="1" applyBorder="1" applyAlignment="1">
      <alignment horizontal="left" vertical="center" wrapText="1"/>
    </xf>
    <xf numFmtId="0" fontId="7" fillId="9" borderId="35" xfId="112" applyBorder="1" applyAlignment="1">
      <alignment horizontal="left" vertical="center" wrapText="1"/>
    </xf>
    <xf numFmtId="0" fontId="7" fillId="9" borderId="34" xfId="112" applyBorder="1" applyAlignment="1">
      <alignment horizontal="left" vertical="center" wrapText="1"/>
    </xf>
    <xf numFmtId="0" fontId="7" fillId="9" borderId="22" xfId="112" applyBorder="1" applyAlignment="1">
      <alignment horizontal="left" vertical="center" wrapText="1"/>
    </xf>
    <xf numFmtId="0" fontId="7" fillId="9" borderId="24" xfId="112" applyBorder="1" applyAlignment="1">
      <alignment horizontal="left" vertical="center" wrapText="1"/>
    </xf>
    <xf numFmtId="0" fontId="7" fillId="34" borderId="22" xfId="112" applyFill="1" applyBorder="1" applyAlignment="1">
      <alignment horizontal="left" vertical="center" wrapText="1"/>
    </xf>
    <xf numFmtId="0" fontId="7" fillId="34" borderId="24" xfId="112" applyFill="1" applyBorder="1" applyAlignment="1">
      <alignment horizontal="left" vertical="center" wrapText="1"/>
    </xf>
  </cellXfs>
  <cellStyles count="135">
    <cellStyle name="20% - Accent1" xfId="1" builtinId="30" customBuiltin="1"/>
    <cellStyle name="20% - Accent1 2" xfId="2"/>
    <cellStyle name="20% - Accent2" xfId="3" builtinId="34" customBuiltin="1"/>
    <cellStyle name="20% - Accent2 2" xfId="4"/>
    <cellStyle name="20% - Accent3" xfId="5" builtinId="38" customBuiltin="1"/>
    <cellStyle name="20% - Accent3 2" xfId="6"/>
    <cellStyle name="20% - Accent4" xfId="7" builtinId="42" customBuiltin="1"/>
    <cellStyle name="20% - Accent4 2" xfId="8"/>
    <cellStyle name="20% - Accent5" xfId="9" builtinId="46" customBuiltin="1"/>
    <cellStyle name="20% - Accent5 2" xfId="10"/>
    <cellStyle name="20% - Accent6" xfId="11" builtinId="50" customBuiltin="1"/>
    <cellStyle name="20% - Accent6 2" xfId="12"/>
    <cellStyle name="40% - Accent1" xfId="13" builtinId="31" customBuiltin="1"/>
    <cellStyle name="40% - Accent1 2" xfId="14"/>
    <cellStyle name="40% - Accent2" xfId="15" builtinId="35" customBuiltin="1"/>
    <cellStyle name="40% - Accent2 2" xfId="16"/>
    <cellStyle name="40% - Accent3" xfId="17" builtinId="39" customBuiltin="1"/>
    <cellStyle name="40% - Accent3 2" xfId="18"/>
    <cellStyle name="40% - Accent4" xfId="19" builtinId="43" customBuiltin="1"/>
    <cellStyle name="40% - Accent4 2" xfId="20"/>
    <cellStyle name="40% - Accent5" xfId="21" builtinId="47" customBuiltin="1"/>
    <cellStyle name="40% - Accent5 2" xfId="22"/>
    <cellStyle name="40% - Accent6" xfId="23" builtinId="51" customBuiltin="1"/>
    <cellStyle name="40% - Accent6 2" xfId="24"/>
    <cellStyle name="60% - Accent1" xfId="25" builtinId="32" customBuiltin="1"/>
    <cellStyle name="60% - Accent1 2" xfId="26"/>
    <cellStyle name="60% - Accent2" xfId="27" builtinId="36" customBuiltin="1"/>
    <cellStyle name="60% - Accent2 2" xfId="28"/>
    <cellStyle name="60% - Accent3" xfId="29" builtinId="40" customBuiltin="1"/>
    <cellStyle name="60% - Accent3 2" xfId="30"/>
    <cellStyle name="60% - Accent4" xfId="31" builtinId="44" customBuiltin="1"/>
    <cellStyle name="60% - Accent4 2" xfId="32"/>
    <cellStyle name="60% - Accent5" xfId="33" builtinId="48" customBuiltin="1"/>
    <cellStyle name="60% - Accent5 2" xfId="34"/>
    <cellStyle name="60% - Accent6" xfId="35" builtinId="52" customBuiltin="1"/>
    <cellStyle name="60% - Accent6 2" xfId="36"/>
    <cellStyle name="Accent1" xfId="37" builtinId="29" customBuiltin="1"/>
    <cellStyle name="Accent1 2" xfId="38"/>
    <cellStyle name="Accent2" xfId="39" builtinId="33" customBuiltin="1"/>
    <cellStyle name="Accent2 2" xfId="40"/>
    <cellStyle name="Accent3" xfId="41" builtinId="37" customBuiltin="1"/>
    <cellStyle name="Accent3 2" xfId="42"/>
    <cellStyle name="Accent4" xfId="43" builtinId="41" customBuiltin="1"/>
    <cellStyle name="Accent4 2" xfId="44"/>
    <cellStyle name="Accent5" xfId="45" builtinId="45" customBuiltin="1"/>
    <cellStyle name="Accent5 2" xfId="46"/>
    <cellStyle name="Accent6" xfId="47" builtinId="49" customBuiltin="1"/>
    <cellStyle name="Accent6 2" xfId="48"/>
    <cellStyle name="Bad" xfId="49" builtinId="27" customBuiltin="1"/>
    <cellStyle name="Bad 2" xfId="50"/>
    <cellStyle name="Blockout" xfId="51"/>
    <cellStyle name="Blockout 2" xfId="52"/>
    <cellStyle name="Blockout 2 2" xfId="53"/>
    <cellStyle name="Blockout 3" xfId="54"/>
    <cellStyle name="Calculation" xfId="55" builtinId="22" customBuiltin="1"/>
    <cellStyle name="Calculation 2" xfId="56"/>
    <cellStyle name="Check Cell" xfId="57" builtinId="23" customBuiltin="1"/>
    <cellStyle name="Check Cell 2" xfId="58"/>
    <cellStyle name="Comma" xfId="59" builtinId="3"/>
    <cellStyle name="Comma 2" xfId="60"/>
    <cellStyle name="Comma 2 2" xfId="61"/>
    <cellStyle name="Comma 3" xfId="62"/>
    <cellStyle name="Comma 4" xfId="63"/>
    <cellStyle name="Comma 4 2" xfId="64"/>
    <cellStyle name="Comma 5" xfId="65"/>
    <cellStyle name="Comma 5 2" xfId="66"/>
    <cellStyle name="Comma 6" xfId="67"/>
    <cellStyle name="Currency" xfId="68" builtinId="4"/>
    <cellStyle name="Currency 2" xfId="69"/>
    <cellStyle name="Explanatory Text" xfId="70" builtinId="53" customBuiltin="1"/>
    <cellStyle name="Good" xfId="71" builtinId="26" customBuiltin="1"/>
    <cellStyle name="Good 2" xfId="72"/>
    <cellStyle name="Heading 1" xfId="73" builtinId="16" customBuiltin="1"/>
    <cellStyle name="Heading 2" xfId="74" builtinId="17" customBuiltin="1"/>
    <cellStyle name="Heading 3" xfId="75" builtinId="18" customBuiltin="1"/>
    <cellStyle name="Heading 4" xfId="76" builtinId="19" customBuiltin="1"/>
    <cellStyle name="Hyperlink" xfId="77" builtinId="8"/>
    <cellStyle name="Hyperlink 2" xfId="78"/>
    <cellStyle name="Input" xfId="79" builtinId="20" customBuiltin="1"/>
    <cellStyle name="Input 2" xfId="80"/>
    <cellStyle name="Input1" xfId="81"/>
    <cellStyle name="Input1 2" xfId="82"/>
    <cellStyle name="Input1 2 2" xfId="83"/>
    <cellStyle name="Input1 3" xfId="84"/>
    <cellStyle name="Input2" xfId="85"/>
    <cellStyle name="Input2 2" xfId="86"/>
    <cellStyle name="Input3" xfId="87"/>
    <cellStyle name="Input3 2" xfId="88"/>
    <cellStyle name="Input3 2 2" xfId="89"/>
    <cellStyle name="Input3 3" xfId="90"/>
    <cellStyle name="Linked Cell" xfId="91" builtinId="24" customBuiltin="1"/>
    <cellStyle name="Neutral" xfId="92" builtinId="28" customBuiltin="1"/>
    <cellStyle name="Neutral 2" xfId="93"/>
    <cellStyle name="Normal" xfId="0" builtinId="0"/>
    <cellStyle name="Normal - Style1 2" xfId="94"/>
    <cellStyle name="Normal 10" xfId="95"/>
    <cellStyle name="Normal 107" xfId="96"/>
    <cellStyle name="Normal 11 2 3" xfId="97"/>
    <cellStyle name="Normal 2" xfId="98"/>
    <cellStyle name="Normal 2 2" xfId="99"/>
    <cellStyle name="Normal 3" xfId="100"/>
    <cellStyle name="Normal 3 2" xfId="101"/>
    <cellStyle name="Normal 3 2 3" xfId="102"/>
    <cellStyle name="Normal 3 3" xfId="103"/>
    <cellStyle name="Normal 4" xfId="104"/>
    <cellStyle name="Normal 42" xfId="105"/>
    <cellStyle name="Normal 5" xfId="106"/>
    <cellStyle name="Normal_2010 06 02 - Urgent RIN for Vic DNSPs revised proposals" xfId="107"/>
    <cellStyle name="Normal_2010 06 22 - AA - Scheme Templates for data collection" xfId="108"/>
    <cellStyle name="Normal_2010 06 22 - IE - Scheme Template for data collection" xfId="109"/>
    <cellStyle name="Normal_Book1" xfId="110"/>
    <cellStyle name="Normal_D11 2371025  Financial information - 2012 Draft RIN - Ausgrid" xfId="111"/>
    <cellStyle name="Normal_D11 2371025  Financial information - 2012 Draft RIN - Ausgrid 2" xfId="112"/>
    <cellStyle name="Normal_D12 1569  Opex, DMIS, EBSS - 2012 draft RIN - Ausgrid" xfId="113"/>
    <cellStyle name="Normal_D12 16703  Overheads, Avoided Cost, ACS, Demand and Revenue - 2012 draft RIN - Ausgrid" xfId="114"/>
    <cellStyle name="Normal_D12 16703  Overheads, Avoided Cost, ACS, Demand and Revenue - 2012 draft RIN - Ausgrid 2" xfId="115"/>
    <cellStyle name="Normal_D12 16703  Overheads, Avoided Cost, ACS, Demand and Revenue - 2012 draft RIN - Ausgrid 2 2" xfId="116"/>
    <cellStyle name="Normal_Sheet1" xfId="117"/>
    <cellStyle name="Note" xfId="118" builtinId="10" customBuiltin="1"/>
    <cellStyle name="Note 2" xfId="119"/>
    <cellStyle name="Output" xfId="120" builtinId="21" customBuiltin="1"/>
    <cellStyle name="Output 2" xfId="121"/>
    <cellStyle name="Percent" xfId="122" builtinId="5"/>
    <cellStyle name="Percent 10" xfId="123"/>
    <cellStyle name="Percent 2" xfId="124"/>
    <cellStyle name="Percent 3" xfId="125"/>
    <cellStyle name="Percent 83" xfId="126"/>
    <cellStyle name="Percent 9" xfId="127"/>
    <cellStyle name="Style 1" xfId="128"/>
    <cellStyle name="Style 1 2" xfId="129"/>
    <cellStyle name="Style 1 2 2" xfId="130"/>
    <cellStyle name="Style 1 3" xfId="131"/>
    <cellStyle name="Title" xfId="132" builtinId="15" customBuiltin="1"/>
    <cellStyle name="Total" xfId="133" builtinId="25" customBuiltin="1"/>
    <cellStyle name="Warning Text" xfId="134" builtinId="11" customBuiltin="1"/>
  </cellStyles>
  <dxfs count="18">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horizontal="center" vertical="center" textRotation="0" wrapText="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horizontal="center" vertical="center" textRotation="0" wrapText="0" indent="0" justifyLastLine="0" shrinkToFit="0" readingOrder="0"/>
    </dxf>
    <dxf>
      <fill>
        <patternFill>
          <fgColor indexed="64"/>
          <bgColor theme="0"/>
        </patternFill>
      </fill>
      <alignment vertical="center" textRotation="0" indent="0" justifyLastLine="0" shrinkToFit="0" readingOrder="0"/>
    </dxf>
    <dxf>
      <fill>
        <patternFill>
          <fgColor indexed="64"/>
          <bgColor theme="0"/>
        </patternFill>
      </fill>
      <alignment vertical="center" textRotation="0" indent="0" justifyLastLine="0" shrinkToFit="0" readingOrder="0"/>
    </dxf>
    <dxf>
      <fill>
        <patternFill patternType="solid">
          <fgColor indexed="64"/>
          <bgColor theme="3" tint="0.59999389629810485"/>
        </patternFill>
      </fill>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horizontal="center" vertical="center" textRotation="0" wrapText="0"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3" tint="0.599993896298104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hyperlink" Target="#'3. Statement of pipeline assets'!Print_Area"/><Relationship Id="rId13" Type="http://schemas.openxmlformats.org/officeDocument/2006/relationships/hyperlink" Target="#'4 Recovered capital'!Print_Area"/><Relationship Id="rId18" Type="http://schemas.openxmlformats.org/officeDocument/2006/relationships/hyperlink" Target="#'5.2 Actual Pricing'!Print_Area"/><Relationship Id="rId3" Type="http://schemas.openxmlformats.org/officeDocument/2006/relationships/hyperlink" Target="#'2. Revenues and expenses'!Print_Area"/><Relationship Id="rId7" Type="http://schemas.openxmlformats.org/officeDocument/2006/relationships/hyperlink" Target="#'2.4 Shared costs'!Print_Area"/><Relationship Id="rId12" Type="http://schemas.openxmlformats.org/officeDocument/2006/relationships/hyperlink" Target="#'2.1 Revenue by service'!Print_Area"/><Relationship Id="rId17" Type="http://schemas.openxmlformats.org/officeDocument/2006/relationships/hyperlink" Target="#'Amendment record'!A1"/><Relationship Id="rId2" Type="http://schemas.openxmlformats.org/officeDocument/2006/relationships/hyperlink" Target="#'1. Pipeline information'!A1"/><Relationship Id="rId16" Type="http://schemas.openxmlformats.org/officeDocument/2006/relationships/hyperlink" Target="#'4.1 Pipelines capex'!Print_Area"/><Relationship Id="rId1" Type="http://schemas.openxmlformats.org/officeDocument/2006/relationships/hyperlink" Target="#Cover!A1"/><Relationship Id="rId6" Type="http://schemas.openxmlformats.org/officeDocument/2006/relationships/hyperlink" Target="#'1.1 Financial summary'!A1"/><Relationship Id="rId11" Type="http://schemas.openxmlformats.org/officeDocument/2006/relationships/hyperlink" Target="#'3.1 Pipeline asset useful life'!Print_Area"/><Relationship Id="rId5" Type="http://schemas.openxmlformats.org/officeDocument/2006/relationships/hyperlink" Target="#'2.2 Revenue contributions '!Print_Area"/><Relationship Id="rId15" Type="http://schemas.openxmlformats.org/officeDocument/2006/relationships/hyperlink" Target="#'3.2 Shared supporting assets'!Print_Area"/><Relationship Id="rId10" Type="http://schemas.openxmlformats.org/officeDocument/2006/relationships/hyperlink" Target="#'6. Notes'!Print_Area"/><Relationship Id="rId4" Type="http://schemas.openxmlformats.org/officeDocument/2006/relationships/hyperlink" Target="#'2.3 Indirect revenue'!Print_Area"/><Relationship Id="rId9" Type="http://schemas.openxmlformats.org/officeDocument/2006/relationships/hyperlink" Target="#'5. Weighted average price'!Print_Area"/><Relationship Id="rId14" Type="http://schemas.openxmlformats.org/officeDocument/2006/relationships/hyperlink" Target="#'5.1 Exempt WAP services'!Print_Area"/></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xdr:from>
      <xdr:col>2</xdr:col>
      <xdr:colOff>5715</xdr:colOff>
      <xdr:row>5</xdr:row>
      <xdr:rowOff>186690</xdr:rowOff>
    </xdr:from>
    <xdr:to>
      <xdr:col>5</xdr:col>
      <xdr:colOff>23807</xdr:colOff>
      <xdr:row>8</xdr:row>
      <xdr:rowOff>189353</xdr:rowOff>
    </xdr:to>
    <xdr:sp macro="" textlink="">
      <xdr:nvSpPr>
        <xdr:cNvPr id="3073" name="AutoShape 15">
          <a:hlinkClick xmlns:r="http://schemas.openxmlformats.org/officeDocument/2006/relationships" r:id="rId1"/>
          <a:extLst>
            <a:ext uri="{FF2B5EF4-FFF2-40B4-BE49-F238E27FC236}">
              <a16:creationId xmlns:a16="http://schemas.microsoft.com/office/drawing/2014/main" id="{00000000-0008-0000-0100-0000010C0000}"/>
            </a:ext>
          </a:extLst>
        </xdr:cNvPr>
        <xdr:cNvSpPr>
          <a:spLocks noChangeArrowheads="1"/>
        </xdr:cNvSpPr>
      </xdr:nvSpPr>
      <xdr:spPr bwMode="auto">
        <a:xfrm>
          <a:off x="771525" y="1152525"/>
          <a:ext cx="2520000" cy="576000"/>
        </a:xfrm>
        <a:prstGeom prst="bevel">
          <a:avLst>
            <a:gd name="adj" fmla="val 12500"/>
          </a:avLst>
        </a:prstGeom>
        <a:solidFill>
          <a:srgbClr val="C0C0C0">
            <a:alpha val="89803"/>
          </a:srgbClr>
        </a:solidFill>
        <a:ln>
          <a:noFill/>
        </a:ln>
      </xdr:spPr>
      <xdr:txBody>
        <a:bodyPr vertOverflow="clip" wrap="square" lIns="180000" tIns="45720" rIns="180000" bIns="45720" anchor="ctr"/>
        <a:lstStyle/>
        <a:p>
          <a:pPr algn="l" rtl="0">
            <a:defRPr sz="1000"/>
          </a:pPr>
          <a:r>
            <a:rPr lang="en-AU" sz="1000" b="1" i="0" u="none" strike="noStrike" baseline="0">
              <a:solidFill>
                <a:srgbClr val="000080"/>
              </a:solidFill>
              <a:latin typeface="Arial"/>
              <a:cs typeface="Arial"/>
            </a:rPr>
            <a:t>Cover sheet</a:t>
          </a:r>
        </a:p>
      </xdr:txBody>
    </xdr:sp>
    <xdr:clientData/>
  </xdr:twoCellAnchor>
  <xdr:twoCellAnchor>
    <xdr:from>
      <xdr:col>2</xdr:col>
      <xdr:colOff>0</xdr:colOff>
      <xdr:row>9</xdr:row>
      <xdr:rowOff>1905</xdr:rowOff>
    </xdr:from>
    <xdr:to>
      <xdr:col>5</xdr:col>
      <xdr:colOff>1166</xdr:colOff>
      <xdr:row>11</xdr:row>
      <xdr:rowOff>189326</xdr:rowOff>
    </xdr:to>
    <xdr:sp macro="" textlink="">
      <xdr:nvSpPr>
        <xdr:cNvPr id="3075" name="AutoShape 2">
          <a:hlinkClick xmlns:r="http://schemas.openxmlformats.org/officeDocument/2006/relationships" r:id="rId2"/>
          <a:extLst>
            <a:ext uri="{FF2B5EF4-FFF2-40B4-BE49-F238E27FC236}">
              <a16:creationId xmlns:a16="http://schemas.microsoft.com/office/drawing/2014/main" id="{00000000-0008-0000-0100-0000030C0000}"/>
            </a:ext>
          </a:extLst>
        </xdr:cNvPr>
        <xdr:cNvSpPr>
          <a:spLocks noChangeArrowheads="1"/>
        </xdr:cNvSpPr>
      </xdr:nvSpPr>
      <xdr:spPr bwMode="auto">
        <a:xfrm>
          <a:off x="790575" y="1885950"/>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 Pipeline information</a:t>
          </a:r>
        </a:p>
      </xdr:txBody>
    </xdr:sp>
    <xdr:clientData/>
  </xdr:twoCellAnchor>
  <xdr:twoCellAnchor>
    <xdr:from>
      <xdr:col>2</xdr:col>
      <xdr:colOff>491397</xdr:colOff>
      <xdr:row>17</xdr:row>
      <xdr:rowOff>29881</xdr:rowOff>
    </xdr:from>
    <xdr:to>
      <xdr:col>5</xdr:col>
      <xdr:colOff>3028</xdr:colOff>
      <xdr:row>20</xdr:row>
      <xdr:rowOff>1657</xdr:rowOff>
    </xdr:to>
    <xdr:sp macro="" textlink="">
      <xdr:nvSpPr>
        <xdr:cNvPr id="3076" name="AutoShape 2">
          <a:hlinkClick xmlns:r="http://schemas.openxmlformats.org/officeDocument/2006/relationships" r:id="rId3"/>
          <a:extLst>
            <a:ext uri="{FF2B5EF4-FFF2-40B4-BE49-F238E27FC236}">
              <a16:creationId xmlns:a16="http://schemas.microsoft.com/office/drawing/2014/main" id="{00000000-0008-0000-0100-0000040C0000}"/>
            </a:ext>
          </a:extLst>
        </xdr:cNvPr>
        <xdr:cNvSpPr>
          <a:spLocks noChangeArrowheads="1"/>
        </xdr:cNvSpPr>
      </xdr:nvSpPr>
      <xdr:spPr bwMode="auto">
        <a:xfrm>
          <a:off x="807944" y="3366806"/>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 Revenues and expenses</a:t>
          </a:r>
        </a:p>
      </xdr:txBody>
    </xdr:sp>
    <xdr:clientData/>
  </xdr:twoCellAnchor>
  <xdr:twoCellAnchor>
    <xdr:from>
      <xdr:col>2</xdr:col>
      <xdr:colOff>1681</xdr:colOff>
      <xdr:row>28</xdr:row>
      <xdr:rowOff>188819</xdr:rowOff>
    </xdr:from>
    <xdr:to>
      <xdr:col>5</xdr:col>
      <xdr:colOff>2818</xdr:colOff>
      <xdr:row>31</xdr:row>
      <xdr:rowOff>187620</xdr:rowOff>
    </xdr:to>
    <xdr:sp macro="" textlink="">
      <xdr:nvSpPr>
        <xdr:cNvPr id="3078" name="AutoShape 2">
          <a:hlinkClick xmlns:r="http://schemas.openxmlformats.org/officeDocument/2006/relationships" r:id="rId4"/>
          <a:extLst>
            <a:ext uri="{FF2B5EF4-FFF2-40B4-BE49-F238E27FC236}">
              <a16:creationId xmlns:a16="http://schemas.microsoft.com/office/drawing/2014/main" id="{00000000-0008-0000-0100-0000060C0000}"/>
            </a:ext>
          </a:extLst>
        </xdr:cNvPr>
        <xdr:cNvSpPr>
          <a:spLocks noChangeArrowheads="1"/>
        </xdr:cNvSpPr>
      </xdr:nvSpPr>
      <xdr:spPr bwMode="auto">
        <a:xfrm>
          <a:off x="792256" y="5637119"/>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3362</xdr:colOff>
      <xdr:row>25</xdr:row>
      <xdr:rowOff>1906</xdr:rowOff>
    </xdr:from>
    <xdr:to>
      <xdr:col>5</xdr:col>
      <xdr:colOff>489</xdr:colOff>
      <xdr:row>27</xdr:row>
      <xdr:rowOff>187867</xdr:rowOff>
    </xdr:to>
    <xdr:sp macro="" textlink="">
      <xdr:nvSpPr>
        <xdr:cNvPr id="3090" name="AutoShape 2">
          <a:hlinkClick xmlns:r="http://schemas.openxmlformats.org/officeDocument/2006/relationships" r:id="rId5"/>
          <a:extLst>
            <a:ext uri="{FF2B5EF4-FFF2-40B4-BE49-F238E27FC236}">
              <a16:creationId xmlns:a16="http://schemas.microsoft.com/office/drawing/2014/main" id="{00000000-0008-0000-0100-0000120C0000}"/>
            </a:ext>
          </a:extLst>
        </xdr:cNvPr>
        <xdr:cNvSpPr>
          <a:spLocks noChangeArrowheads="1"/>
        </xdr:cNvSpPr>
      </xdr:nvSpPr>
      <xdr:spPr bwMode="auto">
        <a:xfrm>
          <a:off x="793937" y="4933951"/>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106679</xdr:colOff>
      <xdr:row>12</xdr:row>
      <xdr:rowOff>189940</xdr:rowOff>
    </xdr:from>
    <xdr:to>
      <xdr:col>5</xdr:col>
      <xdr:colOff>3178</xdr:colOff>
      <xdr:row>16</xdr:row>
      <xdr:rowOff>2211</xdr:rowOff>
    </xdr:to>
    <xdr:sp macro="" textlink="">
      <xdr:nvSpPr>
        <xdr:cNvPr id="3148" name="AutoShape 2">
          <a:hlinkClick xmlns:r="http://schemas.openxmlformats.org/officeDocument/2006/relationships" r:id="rId6"/>
          <a:extLst>
            <a:ext uri="{FF2B5EF4-FFF2-40B4-BE49-F238E27FC236}">
              <a16:creationId xmlns:a16="http://schemas.microsoft.com/office/drawing/2014/main" id="{00000000-0008-0000-0100-00004C0C0000}"/>
            </a:ext>
          </a:extLst>
        </xdr:cNvPr>
        <xdr:cNvSpPr>
          <a:spLocks noChangeArrowheads="1"/>
        </xdr:cNvSpPr>
      </xdr:nvSpPr>
      <xdr:spPr bwMode="auto">
        <a:xfrm>
          <a:off x="800099" y="259976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summary</a:t>
          </a:r>
        </a:p>
        <a:p>
          <a:pPr algn="l" rtl="0">
            <a:defRPr sz="1000"/>
          </a:pPr>
          <a:endParaRPr lang="en-AU" sz="1000" b="1" i="0" u="none" strike="noStrike" baseline="0">
            <a:solidFill>
              <a:srgbClr val="000080"/>
            </a:solidFill>
            <a:latin typeface="Arial"/>
            <a:cs typeface="Arial"/>
          </a:endParaRPr>
        </a:p>
      </xdr:txBody>
    </xdr:sp>
    <xdr:clientData/>
  </xdr:twoCellAnchor>
  <xdr:twoCellAnchor>
    <xdr:from>
      <xdr:col>2</xdr:col>
      <xdr:colOff>220345</xdr:colOff>
      <xdr:row>32</xdr:row>
      <xdr:rowOff>187139</xdr:rowOff>
    </xdr:from>
    <xdr:to>
      <xdr:col>5</xdr:col>
      <xdr:colOff>3112</xdr:colOff>
      <xdr:row>36</xdr:row>
      <xdr:rowOff>2091</xdr:rowOff>
    </xdr:to>
    <xdr:sp macro="" textlink="">
      <xdr:nvSpPr>
        <xdr:cNvPr id="3155" name="AutoShape 2">
          <a:hlinkClick xmlns:r="http://schemas.openxmlformats.org/officeDocument/2006/relationships" r:id="rId7"/>
          <a:extLst>
            <a:ext uri="{FF2B5EF4-FFF2-40B4-BE49-F238E27FC236}">
              <a16:creationId xmlns:a16="http://schemas.microsoft.com/office/drawing/2014/main" id="{00000000-0008-0000-0100-0000530C0000}"/>
            </a:ext>
          </a:extLst>
        </xdr:cNvPr>
        <xdr:cNvSpPr>
          <a:spLocks noChangeArrowheads="1"/>
        </xdr:cNvSpPr>
      </xdr:nvSpPr>
      <xdr:spPr bwMode="auto">
        <a:xfrm>
          <a:off x="800100" y="6378389"/>
          <a:ext cx="2520000" cy="55581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222773</xdr:colOff>
      <xdr:row>37</xdr:row>
      <xdr:rowOff>3474</xdr:rowOff>
    </xdr:from>
    <xdr:to>
      <xdr:col>5</xdr:col>
      <xdr:colOff>1720</xdr:colOff>
      <xdr:row>39</xdr:row>
      <xdr:rowOff>275821</xdr:rowOff>
    </xdr:to>
    <xdr:sp macro="" textlink="">
      <xdr:nvSpPr>
        <xdr:cNvPr id="3157" name="AutoShape 2">
          <a:hlinkClick xmlns:r="http://schemas.openxmlformats.org/officeDocument/2006/relationships" r:id="rId8"/>
          <a:extLst>
            <a:ext uri="{FF2B5EF4-FFF2-40B4-BE49-F238E27FC236}">
              <a16:creationId xmlns:a16="http://schemas.microsoft.com/office/drawing/2014/main" id="{00000000-0008-0000-0100-0000550C0000}"/>
            </a:ext>
          </a:extLst>
        </xdr:cNvPr>
        <xdr:cNvSpPr>
          <a:spLocks noChangeArrowheads="1"/>
        </xdr:cNvSpPr>
      </xdr:nvSpPr>
      <xdr:spPr bwMode="auto">
        <a:xfrm>
          <a:off x="815228" y="7074834"/>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 Statement of pipeline assets</a:t>
          </a:r>
        </a:p>
      </xdr:txBody>
    </xdr:sp>
    <xdr:clientData/>
  </xdr:twoCellAnchor>
  <xdr:twoCellAnchor>
    <xdr:from>
      <xdr:col>6</xdr:col>
      <xdr:colOff>51840</xdr:colOff>
      <xdr:row>21</xdr:row>
      <xdr:rowOff>15725</xdr:rowOff>
    </xdr:from>
    <xdr:to>
      <xdr:col>8</xdr:col>
      <xdr:colOff>566</xdr:colOff>
      <xdr:row>24</xdr:row>
      <xdr:rowOff>475</xdr:rowOff>
    </xdr:to>
    <xdr:sp macro="" textlink="">
      <xdr:nvSpPr>
        <xdr:cNvPr id="3173" name="AutoShape 2">
          <a:hlinkClick xmlns:r="http://schemas.openxmlformats.org/officeDocument/2006/relationships" r:id="rId9"/>
          <a:extLst>
            <a:ext uri="{FF2B5EF4-FFF2-40B4-BE49-F238E27FC236}">
              <a16:creationId xmlns:a16="http://schemas.microsoft.com/office/drawing/2014/main" id="{00000000-0008-0000-0100-0000650C0000}"/>
            </a:ext>
          </a:extLst>
        </xdr:cNvPr>
        <xdr:cNvSpPr>
          <a:spLocks noChangeAspect="1" noChangeArrowheads="1"/>
        </xdr:cNvSpPr>
      </xdr:nvSpPr>
      <xdr:spPr bwMode="auto">
        <a:xfrm>
          <a:off x="4135525" y="4163545"/>
          <a:ext cx="2494112"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 Weighted average price</a:t>
          </a:r>
        </a:p>
      </xdr:txBody>
    </xdr:sp>
    <xdr:clientData/>
  </xdr:twoCellAnchor>
  <xdr:twoCellAnchor>
    <xdr:from>
      <xdr:col>6</xdr:col>
      <xdr:colOff>52108</xdr:colOff>
      <xdr:row>32</xdr:row>
      <xdr:rowOff>189380</xdr:rowOff>
    </xdr:from>
    <xdr:to>
      <xdr:col>8</xdr:col>
      <xdr:colOff>2189</xdr:colOff>
      <xdr:row>35</xdr:row>
      <xdr:rowOff>190035</xdr:rowOff>
    </xdr:to>
    <xdr:sp macro="" textlink="">
      <xdr:nvSpPr>
        <xdr:cNvPr id="3176" name="AutoShape 2">
          <a:hlinkClick xmlns:r="http://schemas.openxmlformats.org/officeDocument/2006/relationships" r:id="rId10"/>
          <a:extLst>
            <a:ext uri="{FF2B5EF4-FFF2-40B4-BE49-F238E27FC236}">
              <a16:creationId xmlns:a16="http://schemas.microsoft.com/office/drawing/2014/main" id="{00000000-0008-0000-0100-0000680C0000}"/>
            </a:ext>
          </a:extLst>
        </xdr:cNvPr>
        <xdr:cNvSpPr>
          <a:spLocks noChangeArrowheads="1"/>
        </xdr:cNvSpPr>
      </xdr:nvSpPr>
      <xdr:spPr bwMode="auto">
        <a:xfrm>
          <a:off x="4081183" y="6342530"/>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6. Notes</a:t>
          </a:r>
        </a:p>
      </xdr:txBody>
    </xdr:sp>
    <xdr:clientData/>
  </xdr:twoCellAnchor>
  <xdr:twoCellAnchor>
    <xdr:from>
      <xdr:col>6</xdr:col>
      <xdr:colOff>66059</xdr:colOff>
      <xdr:row>6</xdr:row>
      <xdr:rowOff>32309</xdr:rowOff>
    </xdr:from>
    <xdr:to>
      <xdr:col>9</xdr:col>
      <xdr:colOff>7343</xdr:colOff>
      <xdr:row>9</xdr:row>
      <xdr:rowOff>32990</xdr:rowOff>
    </xdr:to>
    <xdr:sp macro="" textlink="">
      <xdr:nvSpPr>
        <xdr:cNvPr id="21" name="AutoShape 2">
          <a:hlinkClick xmlns:r="http://schemas.openxmlformats.org/officeDocument/2006/relationships" r:id="rId11"/>
          <a:extLst>
            <a:ext uri="{FF2B5EF4-FFF2-40B4-BE49-F238E27FC236}">
              <a16:creationId xmlns:a16="http://schemas.microsoft.com/office/drawing/2014/main" id="{00000000-0008-0000-0100-000015000000}"/>
            </a:ext>
          </a:extLst>
        </xdr:cNvPr>
        <xdr:cNvSpPr>
          <a:spLocks noChangeArrowheads="1"/>
        </xdr:cNvSpPr>
      </xdr:nvSpPr>
      <xdr:spPr bwMode="auto">
        <a:xfrm>
          <a:off x="4155141" y="1181659"/>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Pipeline asset useful life</a:t>
          </a:r>
        </a:p>
      </xdr:txBody>
    </xdr:sp>
    <xdr:clientData/>
  </xdr:twoCellAnchor>
  <xdr:twoCellAnchor>
    <xdr:from>
      <xdr:col>2</xdr:col>
      <xdr:colOff>474942</xdr:colOff>
      <xdr:row>21</xdr:row>
      <xdr:rowOff>673</xdr:rowOff>
    </xdr:from>
    <xdr:to>
      <xdr:col>5</xdr:col>
      <xdr:colOff>765</xdr:colOff>
      <xdr:row>23</xdr:row>
      <xdr:rowOff>189326</xdr:rowOff>
    </xdr:to>
    <xdr:sp macro="" textlink="">
      <xdr:nvSpPr>
        <xdr:cNvPr id="24" name="AutoShape 2">
          <a:hlinkClick xmlns:r="http://schemas.openxmlformats.org/officeDocument/2006/relationships" r:id="rId12"/>
          <a:extLst>
            <a:ext uri="{FF2B5EF4-FFF2-40B4-BE49-F238E27FC236}">
              <a16:creationId xmlns:a16="http://schemas.microsoft.com/office/drawing/2014/main" id="{00000000-0008-0000-0100-000018000000}"/>
            </a:ext>
          </a:extLst>
        </xdr:cNvPr>
        <xdr:cNvSpPr>
          <a:spLocks noChangeArrowheads="1"/>
        </xdr:cNvSpPr>
      </xdr:nvSpPr>
      <xdr:spPr bwMode="auto">
        <a:xfrm>
          <a:off x="805142" y="4185958"/>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6</xdr:col>
      <xdr:colOff>38287</xdr:colOff>
      <xdr:row>13</xdr:row>
      <xdr:rowOff>30217</xdr:rowOff>
    </xdr:from>
    <xdr:to>
      <xdr:col>9</xdr:col>
      <xdr:colOff>2059</xdr:colOff>
      <xdr:row>16</xdr:row>
      <xdr:rowOff>30882</xdr:rowOff>
    </xdr:to>
    <xdr:sp macro="" textlink="">
      <xdr:nvSpPr>
        <xdr:cNvPr id="31" name="AutoShape 2">
          <a:hlinkClick xmlns:r="http://schemas.openxmlformats.org/officeDocument/2006/relationships" r:id="rId13"/>
          <a:extLst>
            <a:ext uri="{FF2B5EF4-FFF2-40B4-BE49-F238E27FC236}">
              <a16:creationId xmlns:a16="http://schemas.microsoft.com/office/drawing/2014/main" id="{00000000-0008-0000-0100-00001F000000}"/>
            </a:ext>
          </a:extLst>
        </xdr:cNvPr>
        <xdr:cNvSpPr>
          <a:spLocks noChangeArrowheads="1"/>
        </xdr:cNvSpPr>
      </xdr:nvSpPr>
      <xdr:spPr bwMode="auto">
        <a:xfrm>
          <a:off x="4137212" y="2645147"/>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  Recovered capital</a:t>
          </a:r>
        </a:p>
      </xdr:txBody>
    </xdr:sp>
    <xdr:clientData/>
  </xdr:twoCellAnchor>
  <xdr:twoCellAnchor>
    <xdr:from>
      <xdr:col>6</xdr:col>
      <xdr:colOff>40569</xdr:colOff>
      <xdr:row>24</xdr:row>
      <xdr:rowOff>190387</xdr:rowOff>
    </xdr:from>
    <xdr:to>
      <xdr:col>8</xdr:col>
      <xdr:colOff>1446</xdr:colOff>
      <xdr:row>28</xdr:row>
      <xdr:rowOff>568</xdr:rowOff>
    </xdr:to>
    <xdr:sp macro="" textlink="">
      <xdr:nvSpPr>
        <xdr:cNvPr id="27" name="AutoShape 2">
          <a:hlinkClick xmlns:r="http://schemas.openxmlformats.org/officeDocument/2006/relationships" r:id="rId14"/>
          <a:extLst>
            <a:ext uri="{FF2B5EF4-FFF2-40B4-BE49-F238E27FC236}">
              <a16:creationId xmlns:a16="http://schemas.microsoft.com/office/drawing/2014/main" id="{00000000-0008-0000-0100-00001B000000}"/>
            </a:ext>
          </a:extLst>
        </xdr:cNvPr>
        <xdr:cNvSpPr>
          <a:spLocks noChangeArrowheads="1"/>
        </xdr:cNvSpPr>
      </xdr:nvSpPr>
      <xdr:spPr bwMode="auto">
        <a:xfrm>
          <a:off x="4096314" y="4920502"/>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5.1 Exempt WAP services</a:t>
          </a:r>
        </a:p>
      </xdr:txBody>
    </xdr:sp>
    <xdr:clientData/>
  </xdr:twoCellAnchor>
  <xdr:twoCellAnchor>
    <xdr:from>
      <xdr:col>6</xdr:col>
      <xdr:colOff>38399</xdr:colOff>
      <xdr:row>8</xdr:row>
      <xdr:rowOff>187585</xdr:rowOff>
    </xdr:from>
    <xdr:to>
      <xdr:col>8</xdr:col>
      <xdr:colOff>545074</xdr:colOff>
      <xdr:row>12</xdr:row>
      <xdr:rowOff>32181</xdr:rowOff>
    </xdr:to>
    <xdr:sp macro="" textlink="">
      <xdr:nvSpPr>
        <xdr:cNvPr id="35" name="AutoShape 2">
          <a:hlinkClick xmlns:r="http://schemas.openxmlformats.org/officeDocument/2006/relationships" r:id="rId15"/>
          <a:extLst>
            <a:ext uri="{FF2B5EF4-FFF2-40B4-BE49-F238E27FC236}">
              <a16:creationId xmlns:a16="http://schemas.microsoft.com/office/drawing/2014/main" id="{00000000-0008-0000-0100-000023000000}"/>
            </a:ext>
          </a:extLst>
        </xdr:cNvPr>
        <xdr:cNvSpPr>
          <a:spLocks noChangeArrowheads="1"/>
        </xdr:cNvSpPr>
      </xdr:nvSpPr>
      <xdr:spPr bwMode="auto">
        <a:xfrm>
          <a:off x="4150659" y="1879225"/>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Shared supporting assets</a:t>
          </a:r>
        </a:p>
      </xdr:txBody>
    </xdr:sp>
    <xdr:clientData/>
  </xdr:twoCellAnchor>
  <xdr:twoCellAnchor>
    <xdr:from>
      <xdr:col>6</xdr:col>
      <xdr:colOff>39668</xdr:colOff>
      <xdr:row>17</xdr:row>
      <xdr:rowOff>784</xdr:rowOff>
    </xdr:from>
    <xdr:to>
      <xdr:col>8</xdr:col>
      <xdr:colOff>2163</xdr:colOff>
      <xdr:row>20</xdr:row>
      <xdr:rowOff>33603</xdr:rowOff>
    </xdr:to>
    <xdr:sp macro="" textlink="">
      <xdr:nvSpPr>
        <xdr:cNvPr id="36" name="AutoShape 2">
          <a:hlinkClick xmlns:r="http://schemas.openxmlformats.org/officeDocument/2006/relationships" r:id="rId16"/>
          <a:extLst>
            <a:ext uri="{FF2B5EF4-FFF2-40B4-BE49-F238E27FC236}">
              <a16:creationId xmlns:a16="http://schemas.microsoft.com/office/drawing/2014/main" id="{00000000-0008-0000-0100-000024000000}"/>
            </a:ext>
          </a:extLst>
        </xdr:cNvPr>
        <xdr:cNvSpPr>
          <a:spLocks noChangeArrowheads="1"/>
        </xdr:cNvSpPr>
      </xdr:nvSpPr>
      <xdr:spPr bwMode="auto">
        <a:xfrm>
          <a:off x="4112558" y="3399304"/>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6</xdr:col>
      <xdr:colOff>30798</xdr:colOff>
      <xdr:row>36</xdr:row>
      <xdr:rowOff>187960</xdr:rowOff>
    </xdr:from>
    <xdr:to>
      <xdr:col>8</xdr:col>
      <xdr:colOff>381</xdr:colOff>
      <xdr:row>38</xdr:row>
      <xdr:rowOff>189541</xdr:rowOff>
    </xdr:to>
    <xdr:sp macro="" textlink="">
      <xdr:nvSpPr>
        <xdr:cNvPr id="22" name="AutoShape 2">
          <a:hlinkClick xmlns:r="http://schemas.openxmlformats.org/officeDocument/2006/relationships" r:id="rId17"/>
          <a:extLst>
            <a:ext uri="{FF2B5EF4-FFF2-40B4-BE49-F238E27FC236}">
              <a16:creationId xmlns:a16="http://schemas.microsoft.com/office/drawing/2014/main" id="{00000000-0008-0000-0100-000016000000}"/>
            </a:ext>
          </a:extLst>
        </xdr:cNvPr>
        <xdr:cNvSpPr>
          <a:spLocks noChangeArrowheads="1"/>
        </xdr:cNvSpPr>
      </xdr:nvSpPr>
      <xdr:spPr bwMode="auto">
        <a:xfrm>
          <a:off x="4057650" y="7077075"/>
          <a:ext cx="2520000" cy="54292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Amendment record</a:t>
          </a:r>
        </a:p>
      </xdr:txBody>
    </xdr:sp>
    <xdr:clientData/>
  </xdr:twoCellAnchor>
  <xdr:twoCellAnchor>
    <xdr:from>
      <xdr:col>6</xdr:col>
      <xdr:colOff>40005</xdr:colOff>
      <xdr:row>29</xdr:row>
      <xdr:rowOff>1905</xdr:rowOff>
    </xdr:from>
    <xdr:to>
      <xdr:col>8</xdr:col>
      <xdr:colOff>889</xdr:colOff>
      <xdr:row>31</xdr:row>
      <xdr:rowOff>189326</xdr:rowOff>
    </xdr:to>
    <xdr:sp macro="" textlink="">
      <xdr:nvSpPr>
        <xdr:cNvPr id="23" name="AutoShape 2">
          <a:hlinkClick xmlns:r="http://schemas.openxmlformats.org/officeDocument/2006/relationships" r:id="rId18"/>
          <a:extLst>
            <a:ext uri="{FF2B5EF4-FFF2-40B4-BE49-F238E27FC236}">
              <a16:creationId xmlns:a16="http://schemas.microsoft.com/office/drawing/2014/main" id="{00000000-0008-0000-0100-000017000000}"/>
            </a:ext>
          </a:extLst>
        </xdr:cNvPr>
        <xdr:cNvSpPr>
          <a:spLocks noChangeArrowheads="1"/>
        </xdr:cNvSpPr>
      </xdr:nvSpPr>
      <xdr:spPr bwMode="auto">
        <a:xfrm>
          <a:off x="4095750" y="5676900"/>
          <a:ext cx="2520000" cy="57600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5.2 Actual Pricing</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51555" name="Group 1">
          <a:extLst>
            <a:ext uri="{FF2B5EF4-FFF2-40B4-BE49-F238E27FC236}">
              <a16:creationId xmlns:a16="http://schemas.microsoft.com/office/drawing/2014/main" id="{00000000-0008-0000-0200-0000035002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200-000003000000}"/>
              </a:ext>
            </a:extLst>
          </xdr:cNvPr>
          <xdr:cNvSpPr>
            <a:spLocks noChangeArrowheads="1"/>
          </xdr:cNvSpPr>
        </xdr:nvSpPr>
        <xdr:spPr bwMode="auto">
          <a:xfrm>
            <a:off x="-101803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51561" name="Picture 3">
            <a:extLst>
              <a:ext uri="{FF2B5EF4-FFF2-40B4-BE49-F238E27FC236}">
                <a16:creationId xmlns:a16="http://schemas.microsoft.com/office/drawing/2014/main" id="{00000000-0008-0000-0200-00000950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51556" name="Group 7">
          <a:extLst>
            <a:ext uri="{FF2B5EF4-FFF2-40B4-BE49-F238E27FC236}">
              <a16:creationId xmlns:a16="http://schemas.microsoft.com/office/drawing/2014/main" id="{00000000-0008-0000-0200-0000045002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200-000009000000}"/>
              </a:ext>
            </a:extLst>
          </xdr:cNvPr>
          <xdr:cNvSpPr>
            <a:spLocks noChangeArrowheads="1"/>
          </xdr:cNvSpPr>
        </xdr:nvSpPr>
        <xdr:spPr bwMode="auto">
          <a:xfrm>
            <a:off x="-101803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51559" name="Picture 9">
            <a:extLst>
              <a:ext uri="{FF2B5EF4-FFF2-40B4-BE49-F238E27FC236}">
                <a16:creationId xmlns:a16="http://schemas.microsoft.com/office/drawing/2014/main" id="{00000000-0008-0000-0200-00000750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24124</xdr:colOff>
      <xdr:row>1</xdr:row>
      <xdr:rowOff>4757</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200-000008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1883972</xdr:colOff>
      <xdr:row>1</xdr:row>
      <xdr:rowOff>898</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300-000003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53636</xdr:colOff>
      <xdr:row>1</xdr:row>
      <xdr:rowOff>2379</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4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53636</xdr:colOff>
      <xdr:row>1</xdr:row>
      <xdr:rowOff>2379</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5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39262" name="Group 1">
          <a:extLst>
            <a:ext uri="{FF2B5EF4-FFF2-40B4-BE49-F238E27FC236}">
              <a16:creationId xmlns:a16="http://schemas.microsoft.com/office/drawing/2014/main" id="{00000000-0008-0000-0600-0000FE1F02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101803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52580" name="Picture 3">
            <a:extLst>
              <a:ext uri="{FF2B5EF4-FFF2-40B4-BE49-F238E27FC236}">
                <a16:creationId xmlns:a16="http://schemas.microsoft.com/office/drawing/2014/main" id="{00000000-0008-0000-0600-0000045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39263" name="Group 7">
          <a:extLst>
            <a:ext uri="{FF2B5EF4-FFF2-40B4-BE49-F238E27FC236}">
              <a16:creationId xmlns:a16="http://schemas.microsoft.com/office/drawing/2014/main" id="{00000000-0008-0000-0600-0000FF1F02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600-000009000000}"/>
              </a:ext>
            </a:extLst>
          </xdr:cNvPr>
          <xdr:cNvSpPr>
            <a:spLocks noChangeArrowheads="1"/>
          </xdr:cNvSpPr>
        </xdr:nvSpPr>
        <xdr:spPr bwMode="auto">
          <a:xfrm>
            <a:off x="-101803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52578" name="Picture 9">
            <a:extLst>
              <a:ext uri="{FF2B5EF4-FFF2-40B4-BE49-F238E27FC236}">
                <a16:creationId xmlns:a16="http://schemas.microsoft.com/office/drawing/2014/main" id="{00000000-0008-0000-0600-00000254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75017</xdr:colOff>
      <xdr:row>1</xdr:row>
      <xdr:rowOff>351</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600-000008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37277</xdr:colOff>
      <xdr:row>1</xdr:row>
      <xdr:rowOff>1027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666750" cy="1524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35150</xdr:colOff>
      <xdr:row>1</xdr:row>
      <xdr:rowOff>3558</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800-000002000000}"/>
            </a:ext>
          </a:extLst>
        </xdr:cNvPr>
        <xdr:cNvSpPr>
          <a:spLocks noChangeArrowheads="1"/>
        </xdr:cNvSpPr>
      </xdr:nvSpPr>
      <xdr:spPr bwMode="auto">
        <a:xfrm>
          <a:off x="1" y="0"/>
          <a:ext cx="514350" cy="1524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46047</xdr:colOff>
      <xdr:row>1</xdr:row>
      <xdr:rowOff>2379</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7576</xdr:colOff>
      <xdr:row>1</xdr:row>
      <xdr:rowOff>144193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A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7576</xdr:colOff>
      <xdr:row>1</xdr:row>
      <xdr:rowOff>144193</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10</xdr:col>
      <xdr:colOff>335280</xdr:colOff>
      <xdr:row>54</xdr:row>
      <xdr:rowOff>1859</xdr:rowOff>
    </xdr:to>
    <xdr:pic>
      <xdr:nvPicPr>
        <xdr:cNvPr id="2" name="Picture 1">
          <a:extLst>
            <a:ext uri="{FF2B5EF4-FFF2-40B4-BE49-F238E27FC236}">
              <a16:creationId xmlns:a16="http://schemas.microsoft.com/office/drawing/2014/main" id="{02182BA7-DC0D-0117-176D-A3D014C5C879}"/>
            </a:ext>
          </a:extLst>
        </xdr:cNvPr>
        <xdr:cNvPicPr>
          <a:picLocks noChangeAspect="1"/>
        </xdr:cNvPicPr>
      </xdr:nvPicPr>
      <xdr:blipFill>
        <a:blip xmlns:r="http://schemas.openxmlformats.org/officeDocument/2006/relationships" r:embed="rId1"/>
        <a:stretch>
          <a:fillRect/>
        </a:stretch>
      </xdr:blipFill>
      <xdr:spPr>
        <a:xfrm>
          <a:off x="1" y="0"/>
          <a:ext cx="6431279" cy="9054419"/>
        </a:xfrm>
        <a:prstGeom prst="rect">
          <a:avLst/>
        </a:prstGeom>
      </xdr:spPr>
    </xdr:pic>
    <xdr:clientData/>
  </xdr:twoCellAnchor>
  <xdr:twoCellAnchor editAs="oneCell">
    <xdr:from>
      <xdr:col>10</xdr:col>
      <xdr:colOff>365761</xdr:colOff>
      <xdr:row>0</xdr:row>
      <xdr:rowOff>0</xdr:rowOff>
    </xdr:from>
    <xdr:to>
      <xdr:col>21</xdr:col>
      <xdr:colOff>50810</xdr:colOff>
      <xdr:row>53</xdr:row>
      <xdr:rowOff>152400</xdr:rowOff>
    </xdr:to>
    <xdr:pic>
      <xdr:nvPicPr>
        <xdr:cNvPr id="3" name="Picture 2">
          <a:extLst>
            <a:ext uri="{FF2B5EF4-FFF2-40B4-BE49-F238E27FC236}">
              <a16:creationId xmlns:a16="http://schemas.microsoft.com/office/drawing/2014/main" id="{5C3E4FF2-A1D0-5F1D-2706-B516EE9054A1}"/>
            </a:ext>
          </a:extLst>
        </xdr:cNvPr>
        <xdr:cNvPicPr>
          <a:picLocks noChangeAspect="1"/>
        </xdr:cNvPicPr>
      </xdr:nvPicPr>
      <xdr:blipFill>
        <a:blip xmlns:r="http://schemas.openxmlformats.org/officeDocument/2006/relationships" r:embed="rId2"/>
        <a:stretch>
          <a:fillRect/>
        </a:stretch>
      </xdr:blipFill>
      <xdr:spPr>
        <a:xfrm>
          <a:off x="6461761" y="0"/>
          <a:ext cx="6390649" cy="9037320"/>
        </a:xfrm>
        <a:prstGeom prst="rect">
          <a:avLst/>
        </a:prstGeom>
      </xdr:spPr>
    </xdr:pic>
    <xdr:clientData/>
  </xdr:twoCellAnchor>
  <xdr:twoCellAnchor editAs="oneCell">
    <xdr:from>
      <xdr:col>21</xdr:col>
      <xdr:colOff>91442</xdr:colOff>
      <xdr:row>0</xdr:row>
      <xdr:rowOff>1</xdr:rowOff>
    </xdr:from>
    <xdr:to>
      <xdr:col>31</xdr:col>
      <xdr:colOff>407644</xdr:colOff>
      <xdr:row>54</xdr:row>
      <xdr:rowOff>15240</xdr:rowOff>
    </xdr:to>
    <xdr:pic>
      <xdr:nvPicPr>
        <xdr:cNvPr id="5" name="Picture 4">
          <a:extLst>
            <a:ext uri="{FF2B5EF4-FFF2-40B4-BE49-F238E27FC236}">
              <a16:creationId xmlns:a16="http://schemas.microsoft.com/office/drawing/2014/main" id="{037A060B-D35A-5BA8-5326-A9F24FF17847}"/>
            </a:ext>
          </a:extLst>
        </xdr:cNvPr>
        <xdr:cNvPicPr>
          <a:picLocks noChangeAspect="1"/>
        </xdr:cNvPicPr>
      </xdr:nvPicPr>
      <xdr:blipFill>
        <a:blip xmlns:r="http://schemas.openxmlformats.org/officeDocument/2006/relationships" r:embed="rId3"/>
        <a:stretch>
          <a:fillRect/>
        </a:stretch>
      </xdr:blipFill>
      <xdr:spPr>
        <a:xfrm>
          <a:off x="12893042" y="1"/>
          <a:ext cx="6412202" cy="906779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2</xdr:row>
      <xdr:rowOff>28454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D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7576</xdr:colOff>
      <xdr:row>1</xdr:row>
      <xdr:rowOff>119174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2475</xdr:colOff>
      <xdr:row>2</xdr:row>
      <xdr:rowOff>951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41310" name="Group 1">
          <a:extLst>
            <a:ext uri="{FF2B5EF4-FFF2-40B4-BE49-F238E27FC236}">
              <a16:creationId xmlns:a16="http://schemas.microsoft.com/office/drawing/2014/main" id="{00000000-0008-0000-1000-0000FE270200}"/>
            </a:ext>
          </a:extLst>
        </xdr:cNvPr>
        <xdr:cNvGrpSpPr>
          <a:grpSpLocks/>
        </xdr:cNvGrpSpPr>
      </xdr:nvGrpSpPr>
      <xdr:grpSpPr bwMode="auto">
        <a:xfrm>
          <a:off x="0" y="0"/>
          <a:ext cx="797719"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000-000003000000}"/>
              </a:ext>
            </a:extLst>
          </xdr:cNvPr>
          <xdr:cNvSpPr>
            <a:spLocks noChangeArrowheads="1"/>
          </xdr:cNvSpPr>
        </xdr:nvSpPr>
        <xdr:spPr bwMode="auto">
          <a:xfrm>
            <a:off x="-101803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53604" name="Picture 3">
            <a:extLst>
              <a:ext uri="{FF2B5EF4-FFF2-40B4-BE49-F238E27FC236}">
                <a16:creationId xmlns:a16="http://schemas.microsoft.com/office/drawing/2014/main" id="{00000000-0008-0000-1000-00000458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41311" name="Group 7">
          <a:extLst>
            <a:ext uri="{FF2B5EF4-FFF2-40B4-BE49-F238E27FC236}">
              <a16:creationId xmlns:a16="http://schemas.microsoft.com/office/drawing/2014/main" id="{00000000-0008-0000-1000-0000FF270200}"/>
            </a:ext>
          </a:extLst>
        </xdr:cNvPr>
        <xdr:cNvGrpSpPr>
          <a:grpSpLocks/>
        </xdr:cNvGrpSpPr>
      </xdr:nvGrpSpPr>
      <xdr:grpSpPr bwMode="auto">
        <a:xfrm>
          <a:off x="0" y="0"/>
          <a:ext cx="797719"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000-000009000000}"/>
              </a:ext>
            </a:extLst>
          </xdr:cNvPr>
          <xdr:cNvSpPr>
            <a:spLocks noChangeArrowheads="1"/>
          </xdr:cNvSpPr>
        </xdr:nvSpPr>
        <xdr:spPr bwMode="auto">
          <a:xfrm>
            <a:off x="-1018032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53602" name="Picture 9">
            <a:extLst>
              <a:ext uri="{FF2B5EF4-FFF2-40B4-BE49-F238E27FC236}">
                <a16:creationId xmlns:a16="http://schemas.microsoft.com/office/drawing/2014/main" id="{00000000-0008-0000-1000-0000025802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39461</xdr:colOff>
      <xdr:row>2</xdr:row>
      <xdr:rowOff>1698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000-000008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3417</xdr:colOff>
      <xdr:row>1</xdr:row>
      <xdr:rowOff>15955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3417</xdr:colOff>
      <xdr:row>1</xdr:row>
      <xdr:rowOff>770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2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123615</xdr:colOff>
      <xdr:row>1</xdr:row>
      <xdr:rowOff>36044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300-000002000000}"/>
            </a:ext>
          </a:extLst>
        </xdr:cNvPr>
        <xdr:cNvSpPr>
          <a:spLocks noChangeArrowheads="1"/>
        </xdr:cNvSpPr>
      </xdr:nvSpPr>
      <xdr:spPr bwMode="auto">
        <a:xfrm>
          <a:off x="0" y="0"/>
          <a:ext cx="733425" cy="142875"/>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rvpwxfs01\home$\Documents%20and%20Settings\Kjo\Local%20Settings\Temporary%20Internet%20Files\OLK7B3\ARC%20Compliance%20Model%20-%202010-11%20ActewAG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Outcomes"/>
      <sheetName val="MAAR"/>
      <sheetName val="Price Limits"/>
      <sheetName val="Trans"/>
      <sheetName val="DUOS (t)"/>
      <sheetName val="TUOS (t)"/>
      <sheetName val="CPT (t)"/>
      <sheetName val="MSR (t)"/>
      <sheetName val="NUOS (t)"/>
      <sheetName val="DUOS (t-1)"/>
      <sheetName val="Q (ct-1) act"/>
      <sheetName val="RE (ct)"/>
      <sheetName val="RE (ct-1)"/>
      <sheetName val="Q (ct-1) adj (ct)"/>
      <sheetName val="Q (ct-1) adj (ct-1)"/>
      <sheetName val="ACS (t)"/>
    </sheetNames>
    <sheetDataSet>
      <sheetData sheetId="0"/>
      <sheetData sheetId="1" refreshError="1">
        <row r="2">
          <cell r="B2" t="str">
            <v>ActewAGL</v>
          </cell>
        </row>
        <row r="3">
          <cell r="B3">
            <v>2011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ables/table1.xml><?xml version="1.0" encoding="utf-8"?>
<table xmlns="http://schemas.openxmlformats.org/spreadsheetml/2006/main" id="1" name="Table1" displayName="Table1" ref="A2:G29" totalsRowShown="0" headerRowDxfId="17" dataDxfId="16">
  <autoFilter ref="A2:G29"/>
  <tableColumns count="7">
    <tableColumn id="1" name="Date" dataDxfId="15"/>
    <tableColumn id="2" name="AER amendment#" dataDxfId="14"/>
    <tableColumn id="3" name="Worksheet" dataDxfId="13"/>
    <tableColumn id="4" name="Table" dataDxfId="12"/>
    <tableColumn id="5" name="Cell" dataDxfId="11"/>
    <tableColumn id="6" name="Change" dataDxfId="10"/>
    <tableColumn id="7" name="Reason" dataDxfId="9"/>
  </tableColumns>
  <tableStyleInfo name="TableStyleLight9" showFirstColumn="0" showLastColumn="0" showRowStripes="1" showColumnStripes="0"/>
</table>
</file>

<file path=xl/tables/table2.xml><?xml version="1.0" encoding="utf-8"?>
<table xmlns="http://schemas.openxmlformats.org/spreadsheetml/2006/main" id="36" name="Table136" displayName="Table136" ref="A2:G136" totalsRowShown="0" headerRowDxfId="8" dataDxfId="7">
  <autoFilter ref="A2:G136"/>
  <tableColumns count="7">
    <tableColumn id="1" name="Date" dataDxfId="6"/>
    <tableColumn id="2" name="APA amendment#" dataDxfId="5"/>
    <tableColumn id="3" name="Worksheet" dataDxfId="4"/>
    <tableColumn id="4" name="Table" dataDxfId="3"/>
    <tableColumn id="5" name="Cell" dataDxfId="2"/>
    <tableColumn id="6" name="Change" dataDxfId="1"/>
    <tableColumn id="7" name="Reason"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sheetPr>
  <dimension ref="A1:J41"/>
  <sheetViews>
    <sheetView tabSelected="1" zoomScale="80" zoomScaleNormal="80" workbookViewId="0"/>
  </sheetViews>
  <sheetFormatPr defaultColWidth="9.140625" defaultRowHeight="12.75" x14ac:dyDescent="0.2"/>
  <cols>
    <col min="1" max="1" width="26.5703125" style="2" customWidth="1"/>
    <col min="2" max="2" width="23.5703125" style="2" customWidth="1"/>
    <col min="3" max="3" width="9.140625" style="2"/>
    <col min="4" max="4" width="10.5703125" style="2" customWidth="1"/>
    <col min="5" max="5" width="30.140625" style="2" customWidth="1"/>
    <col min="6" max="6" width="5.5703125" style="2" bestFit="1" customWidth="1"/>
    <col min="7" max="7" width="3.42578125" style="2" hidden="1" customWidth="1"/>
    <col min="8" max="8" width="0.140625" style="2" customWidth="1"/>
    <col min="9" max="9" width="4.85546875" style="2" customWidth="1"/>
    <col min="10" max="10" width="0" style="2" hidden="1" customWidth="1"/>
    <col min="11" max="16384" width="9.140625" style="2"/>
  </cols>
  <sheetData>
    <row r="1" spans="1:10" ht="20.25" x14ac:dyDescent="0.3">
      <c r="A1" s="1" t="s">
        <v>26</v>
      </c>
    </row>
    <row r="2" spans="1:10" ht="20.25" x14ac:dyDescent="0.3">
      <c r="A2" s="1" t="s">
        <v>164</v>
      </c>
    </row>
    <row r="4" spans="1:10" x14ac:dyDescent="0.2">
      <c r="A4" s="3" t="s">
        <v>27</v>
      </c>
    </row>
    <row r="5" spans="1:10" ht="13.5" thickBot="1" x14ac:dyDescent="0.25"/>
    <row r="6" spans="1:10" ht="15.75" x14ac:dyDescent="0.25">
      <c r="A6" s="326" t="s">
        <v>2</v>
      </c>
      <c r="B6" s="327"/>
      <c r="C6" s="327"/>
      <c r="D6" s="327"/>
      <c r="E6" s="327"/>
      <c r="F6" s="327"/>
      <c r="G6" s="327"/>
      <c r="H6" s="327"/>
      <c r="I6" s="328"/>
    </row>
    <row r="7" spans="1:10" x14ac:dyDescent="0.2">
      <c r="A7" s="4" t="s">
        <v>3</v>
      </c>
      <c r="B7" s="5"/>
      <c r="C7" s="5"/>
      <c r="D7" s="5"/>
      <c r="E7" s="5"/>
      <c r="F7" s="5"/>
      <c r="G7" s="5"/>
      <c r="H7" s="5"/>
      <c r="I7" s="6"/>
    </row>
    <row r="8" spans="1:10" x14ac:dyDescent="0.2">
      <c r="A8" s="332" t="s">
        <v>4</v>
      </c>
      <c r="B8" s="333"/>
      <c r="C8" s="333"/>
      <c r="D8" s="333"/>
      <c r="E8" s="333"/>
      <c r="F8" s="333"/>
      <c r="G8" s="333"/>
      <c r="H8" s="333"/>
      <c r="I8" s="334"/>
    </row>
    <row r="9" spans="1:10" ht="13.5" thickBot="1" x14ac:dyDescent="0.25">
      <c r="A9" s="329" t="s">
        <v>5</v>
      </c>
      <c r="B9" s="330"/>
      <c r="C9" s="330"/>
      <c r="D9" s="330"/>
      <c r="E9" s="330"/>
      <c r="F9" s="330"/>
      <c r="G9" s="330"/>
      <c r="H9" s="330"/>
      <c r="I9" s="331"/>
    </row>
    <row r="10" spans="1:10" x14ac:dyDescent="0.2">
      <c r="A10" s="340"/>
      <c r="B10" s="341"/>
      <c r="C10" s="341"/>
      <c r="D10" s="341"/>
      <c r="E10" s="341"/>
      <c r="F10" s="341"/>
      <c r="G10" s="341"/>
      <c r="H10" s="341"/>
      <c r="I10" s="341"/>
    </row>
    <row r="11" spans="1:10" x14ac:dyDescent="0.2">
      <c r="A11" s="7" t="s">
        <v>6</v>
      </c>
      <c r="B11" s="8"/>
      <c r="C11" s="8"/>
      <c r="D11" s="9"/>
      <c r="E11" s="9"/>
      <c r="F11" s="9"/>
      <c r="G11" s="9"/>
    </row>
    <row r="12" spans="1:10" x14ac:dyDescent="0.2">
      <c r="A12" s="10" t="s">
        <v>7</v>
      </c>
    </row>
    <row r="14" spans="1:10" x14ac:dyDescent="0.2">
      <c r="J14" s="11"/>
    </row>
    <row r="15" spans="1:10" ht="18" x14ac:dyDescent="0.25">
      <c r="A15" s="12" t="s">
        <v>214</v>
      </c>
      <c r="B15" s="13"/>
      <c r="C15" s="335" t="s">
        <v>421</v>
      </c>
      <c r="D15" s="336"/>
      <c r="E15" s="336"/>
    </row>
    <row r="16" spans="1:10" ht="18" x14ac:dyDescent="0.25">
      <c r="A16" s="14"/>
      <c r="B16" s="14"/>
    </row>
    <row r="17" spans="1:8" ht="18" x14ac:dyDescent="0.25">
      <c r="A17" s="12" t="s">
        <v>28</v>
      </c>
      <c r="B17" s="13"/>
      <c r="C17" s="335" t="s">
        <v>422</v>
      </c>
      <c r="D17" s="336"/>
      <c r="E17" s="336"/>
    </row>
    <row r="18" spans="1:8" ht="18" x14ac:dyDescent="0.25">
      <c r="A18" s="14"/>
      <c r="B18" s="14"/>
      <c r="C18" s="342"/>
      <c r="D18" s="343"/>
      <c r="E18" s="343"/>
    </row>
    <row r="19" spans="1:8" ht="18" x14ac:dyDescent="0.25">
      <c r="A19" s="15" t="s">
        <v>215</v>
      </c>
      <c r="B19" s="16"/>
      <c r="C19" s="344" t="s">
        <v>424</v>
      </c>
      <c r="D19" s="345"/>
      <c r="E19" s="346"/>
      <c r="H19" s="156"/>
    </row>
    <row r="21" spans="1:8" ht="18" x14ac:dyDescent="0.25">
      <c r="A21" s="15" t="s">
        <v>165</v>
      </c>
      <c r="B21" s="16"/>
      <c r="C21" s="337">
        <v>44743</v>
      </c>
      <c r="D21" s="338"/>
      <c r="E21" s="339"/>
    </row>
    <row r="23" spans="1:8" ht="18" x14ac:dyDescent="0.25">
      <c r="A23" s="15" t="s">
        <v>166</v>
      </c>
      <c r="B23" s="16"/>
      <c r="C23" s="337">
        <v>45107</v>
      </c>
      <c r="D23" s="338"/>
      <c r="E23" s="339"/>
    </row>
    <row r="25" spans="1:8" ht="18" x14ac:dyDescent="0.25">
      <c r="A25" s="190" t="s">
        <v>244</v>
      </c>
      <c r="B25" s="191"/>
      <c r="C25" s="337">
        <v>36342</v>
      </c>
      <c r="D25" s="338"/>
      <c r="E25" s="339"/>
    </row>
    <row r="27" spans="1:8" ht="13.5" thickBot="1" x14ac:dyDescent="0.25"/>
    <row r="28" spans="1:8" x14ac:dyDescent="0.2">
      <c r="A28" s="67"/>
      <c r="B28" s="68"/>
      <c r="C28" s="68"/>
      <c r="D28" s="68"/>
      <c r="E28" s="69"/>
      <c r="F28" s="69"/>
      <c r="G28" s="69"/>
      <c r="H28" s="70"/>
    </row>
    <row r="29" spans="1:8" x14ac:dyDescent="0.2">
      <c r="A29" s="71" t="s">
        <v>8</v>
      </c>
      <c r="B29" s="317" t="s">
        <v>9</v>
      </c>
      <c r="C29" s="318"/>
      <c r="D29" s="319" t="s">
        <v>378</v>
      </c>
      <c r="E29" s="320"/>
      <c r="F29" s="320"/>
      <c r="G29" s="321"/>
      <c r="H29" s="73"/>
    </row>
    <row r="30" spans="1:8" x14ac:dyDescent="0.2">
      <c r="A30" s="71"/>
      <c r="B30" s="317" t="s">
        <v>10</v>
      </c>
      <c r="C30" s="318"/>
      <c r="D30" s="319" t="s">
        <v>379</v>
      </c>
      <c r="E30" s="320"/>
      <c r="F30" s="320"/>
      <c r="G30" s="321"/>
      <c r="H30" s="73"/>
    </row>
    <row r="31" spans="1:8" x14ac:dyDescent="0.2">
      <c r="A31" s="71"/>
      <c r="B31" s="74"/>
      <c r="C31" s="72" t="s">
        <v>11</v>
      </c>
      <c r="D31" s="234" t="s">
        <v>380</v>
      </c>
      <c r="E31" s="72" t="s">
        <v>12</v>
      </c>
      <c r="F31" s="75">
        <v>2000</v>
      </c>
      <c r="G31" s="76"/>
      <c r="H31" s="77"/>
    </row>
    <row r="32" spans="1:8" x14ac:dyDescent="0.2">
      <c r="A32" s="71"/>
      <c r="B32" s="74"/>
      <c r="C32" s="74"/>
      <c r="D32" s="74"/>
      <c r="E32" s="76"/>
      <c r="F32" s="74"/>
      <c r="G32" s="76"/>
      <c r="H32" s="78"/>
    </row>
    <row r="33" spans="1:8" x14ac:dyDescent="0.2">
      <c r="A33" s="71" t="s">
        <v>13</v>
      </c>
      <c r="B33" s="317" t="s">
        <v>9</v>
      </c>
      <c r="C33" s="318"/>
      <c r="D33" s="316" t="s">
        <v>381</v>
      </c>
      <c r="E33" s="316"/>
      <c r="F33" s="316"/>
      <c r="G33" s="316"/>
      <c r="H33" s="79"/>
    </row>
    <row r="34" spans="1:8" x14ac:dyDescent="0.2">
      <c r="A34" s="71"/>
      <c r="B34" s="317" t="s">
        <v>10</v>
      </c>
      <c r="C34" s="318"/>
      <c r="D34" s="316" t="s">
        <v>382</v>
      </c>
      <c r="E34" s="316"/>
      <c r="F34" s="316"/>
      <c r="G34" s="316"/>
      <c r="H34" s="79"/>
    </row>
    <row r="35" spans="1:8" x14ac:dyDescent="0.2">
      <c r="A35" s="80"/>
      <c r="B35" s="74"/>
      <c r="C35" s="72" t="s">
        <v>11</v>
      </c>
      <c r="D35" s="75" t="s">
        <v>380</v>
      </c>
      <c r="E35" s="72" t="s">
        <v>12</v>
      </c>
      <c r="F35" s="75">
        <v>1225</v>
      </c>
      <c r="G35" s="76"/>
      <c r="H35" s="77"/>
    </row>
    <row r="36" spans="1:8" ht="13.5" thickBot="1" x14ac:dyDescent="0.25">
      <c r="A36" s="81"/>
      <c r="B36" s="82"/>
      <c r="C36" s="82"/>
      <c r="D36" s="82"/>
      <c r="E36" s="83"/>
      <c r="F36" s="83"/>
      <c r="G36" s="83"/>
      <c r="H36" s="84"/>
    </row>
    <row r="37" spans="1:8" x14ac:dyDescent="0.2">
      <c r="A37" s="67"/>
      <c r="B37" s="68"/>
      <c r="C37" s="68"/>
      <c r="D37" s="68"/>
      <c r="E37" s="69"/>
      <c r="F37" s="69"/>
      <c r="G37" s="69"/>
      <c r="H37" s="70"/>
    </row>
    <row r="38" spans="1:8" x14ac:dyDescent="0.2">
      <c r="A38" s="71" t="s">
        <v>14</v>
      </c>
      <c r="B38" s="319" t="s">
        <v>493</v>
      </c>
      <c r="C38" s="320"/>
      <c r="D38" s="323"/>
      <c r="E38" s="323"/>
      <c r="F38" s="324"/>
      <c r="G38" s="76"/>
      <c r="H38" s="78"/>
    </row>
    <row r="39" spans="1:8" x14ac:dyDescent="0.2">
      <c r="A39" s="71" t="s">
        <v>15</v>
      </c>
      <c r="B39" s="325" t="s">
        <v>494</v>
      </c>
      <c r="C39" s="320"/>
      <c r="D39" s="320"/>
      <c r="E39" s="320"/>
      <c r="F39" s="321"/>
      <c r="G39" s="76"/>
      <c r="H39" s="78"/>
    </row>
    <row r="40" spans="1:8" x14ac:dyDescent="0.2">
      <c r="A40" s="71" t="s">
        <v>16</v>
      </c>
      <c r="B40" s="322" t="s">
        <v>477</v>
      </c>
      <c r="C40" s="320"/>
      <c r="D40" s="320"/>
      <c r="E40" s="320"/>
      <c r="F40" s="321"/>
      <c r="G40" s="76"/>
      <c r="H40" s="78"/>
    </row>
    <row r="41" spans="1:8" ht="13.5" thickBot="1" x14ac:dyDescent="0.25">
      <c r="A41" s="81"/>
      <c r="B41" s="82"/>
      <c r="C41" s="82"/>
      <c r="D41" s="82"/>
      <c r="E41" s="83"/>
      <c r="F41" s="83"/>
      <c r="G41" s="83"/>
      <c r="H41" s="84"/>
    </row>
  </sheetData>
  <mergeCells count="22">
    <mergeCell ref="A6:I6"/>
    <mergeCell ref="A9:I9"/>
    <mergeCell ref="A8:I8"/>
    <mergeCell ref="B29:C29"/>
    <mergeCell ref="D29:G29"/>
    <mergeCell ref="C17:E17"/>
    <mergeCell ref="C21:E21"/>
    <mergeCell ref="C25:E25"/>
    <mergeCell ref="A10:I10"/>
    <mergeCell ref="C18:E18"/>
    <mergeCell ref="C19:E19"/>
    <mergeCell ref="C15:E15"/>
    <mergeCell ref="C23:E23"/>
    <mergeCell ref="D33:G33"/>
    <mergeCell ref="B33:C33"/>
    <mergeCell ref="B30:C30"/>
    <mergeCell ref="D30:G30"/>
    <mergeCell ref="B40:F40"/>
    <mergeCell ref="B34:C34"/>
    <mergeCell ref="D34:G34"/>
    <mergeCell ref="B38:F38"/>
    <mergeCell ref="B39:F39"/>
  </mergeCells>
  <phoneticPr fontId="9" type="noConversion"/>
  <hyperlinks>
    <hyperlink ref="B40" r:id="rId1"/>
  </hyperlinks>
  <pageMargins left="0.74803149606299213" right="0.74803149606299213" top="0.98425196850393704" bottom="0.98425196850393704" header="0.51181102362204722" footer="0.51181102362204722"/>
  <pageSetup paperSize="9" scale="80" orientation="portrait" verticalDpi="2" r:id="rId2"/>
  <headerFooter alignWithMargins="0">
    <oddHeader>&amp;C&amp;"Arial,Bold"&amp;12Non- Scheme Gas Pipeline - Financial Guideline Reporting template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R46"/>
  <sheetViews>
    <sheetView zoomScale="80" zoomScaleNormal="80" workbookViewId="0"/>
  </sheetViews>
  <sheetFormatPr defaultColWidth="9.140625" defaultRowHeight="23.25" x14ac:dyDescent="0.35"/>
  <cols>
    <col min="1" max="1" width="6.140625" style="17" customWidth="1"/>
    <col min="2" max="2" width="5.7109375" style="17" customWidth="1"/>
    <col min="3" max="4" width="16.7109375" style="17" customWidth="1"/>
    <col min="5" max="5" width="15" style="17" customWidth="1"/>
    <col min="6" max="6" width="5.7109375" style="17" customWidth="1"/>
    <col min="7" max="8" width="16.7109375" style="17" customWidth="1"/>
    <col min="9" max="9" width="8" style="17" customWidth="1"/>
    <col min="10" max="10" width="3.7109375" style="17" customWidth="1"/>
    <col min="11" max="16" width="10.7109375" style="17" customWidth="1"/>
    <col min="17" max="17" width="4" style="17" customWidth="1"/>
    <col min="18" max="16384" width="9.140625" style="17"/>
  </cols>
  <sheetData>
    <row r="1" spans="1:18" ht="23.25" customHeight="1" thickBot="1" x14ac:dyDescent="0.4">
      <c r="A1" s="17" t="s">
        <v>17</v>
      </c>
    </row>
    <row r="2" spans="1:18" ht="15" customHeight="1" x14ac:dyDescent="0.35">
      <c r="B2" s="144"/>
      <c r="C2" s="145"/>
      <c r="D2" s="145"/>
      <c r="E2" s="145"/>
      <c r="F2" s="145"/>
      <c r="G2" s="145"/>
      <c r="H2" s="145"/>
      <c r="I2" s="146"/>
      <c r="J2" s="18"/>
      <c r="K2" s="18"/>
      <c r="L2" s="18"/>
      <c r="M2" s="18"/>
      <c r="N2" s="18"/>
      <c r="O2" s="18"/>
      <c r="P2" s="18"/>
      <c r="Q2" s="18"/>
      <c r="R2" s="19"/>
    </row>
    <row r="3" spans="1:18" ht="21" customHeight="1" x14ac:dyDescent="0.35">
      <c r="B3" s="147"/>
      <c r="C3" s="149"/>
      <c r="D3" s="148" t="s">
        <v>18</v>
      </c>
      <c r="E3" s="149"/>
      <c r="F3" s="149"/>
      <c r="G3" s="149"/>
      <c r="H3" s="148"/>
      <c r="I3" s="150"/>
      <c r="J3" s="20"/>
      <c r="K3" s="20"/>
      <c r="L3" s="20"/>
      <c r="M3" s="20"/>
      <c r="N3" s="20"/>
      <c r="O3" s="20"/>
      <c r="P3" s="20"/>
      <c r="Q3" s="21"/>
      <c r="R3" s="19"/>
    </row>
    <row r="4" spans="1:18" ht="15" customHeight="1" thickBot="1" x14ac:dyDescent="0.4">
      <c r="B4" s="147"/>
      <c r="C4" s="151"/>
      <c r="D4" s="152"/>
      <c r="E4" s="151"/>
      <c r="F4" s="151"/>
      <c r="G4" s="151"/>
      <c r="H4" s="153"/>
      <c r="I4" s="150"/>
      <c r="J4" s="22"/>
      <c r="K4" s="22"/>
      <c r="L4" s="22"/>
      <c r="M4" s="22"/>
      <c r="N4" s="22"/>
      <c r="O4" s="22"/>
      <c r="P4" s="22"/>
      <c r="Q4" s="18"/>
      <c r="R4" s="19"/>
    </row>
    <row r="5" spans="1:18" s="23" customFormat="1" ht="15" customHeight="1" x14ac:dyDescent="0.2">
      <c r="B5" s="24"/>
      <c r="C5" s="25"/>
      <c r="D5" s="25"/>
      <c r="E5" s="25"/>
      <c r="F5" s="25"/>
      <c r="G5" s="25"/>
      <c r="H5" s="25"/>
      <c r="I5" s="26"/>
      <c r="J5" s="27"/>
      <c r="K5" s="22"/>
      <c r="L5" s="22"/>
      <c r="M5" s="22"/>
      <c r="N5" s="22"/>
      <c r="O5" s="22"/>
      <c r="P5" s="22"/>
      <c r="Q5" s="20"/>
      <c r="R5" s="28"/>
    </row>
    <row r="6" spans="1:18" s="154" customFormat="1" ht="15" customHeight="1" x14ac:dyDescent="0.2">
      <c r="B6" s="34"/>
      <c r="C6" s="29"/>
      <c r="D6" s="29"/>
      <c r="E6" s="29"/>
      <c r="F6" s="29"/>
      <c r="G6" s="29"/>
      <c r="H6" s="29"/>
      <c r="I6" s="35"/>
      <c r="J6" s="27"/>
      <c r="K6" s="22"/>
      <c r="L6" s="22"/>
      <c r="M6" s="22"/>
      <c r="N6" s="22"/>
      <c r="O6" s="22"/>
      <c r="P6" s="22"/>
      <c r="Q6" s="20"/>
      <c r="R6" s="22"/>
    </row>
    <row r="7" spans="1:18" s="154" customFormat="1" ht="15" customHeight="1" x14ac:dyDescent="0.2">
      <c r="B7" s="34"/>
      <c r="C7" s="29"/>
      <c r="D7" s="29"/>
      <c r="E7" s="29"/>
      <c r="F7" s="29"/>
      <c r="G7" s="29"/>
      <c r="H7" s="29"/>
      <c r="I7" s="35"/>
      <c r="J7" s="27"/>
      <c r="K7" s="22"/>
      <c r="L7" s="22"/>
      <c r="M7" s="22"/>
      <c r="N7" s="22"/>
      <c r="O7" s="22"/>
      <c r="P7" s="22"/>
      <c r="Q7" s="20"/>
      <c r="R7" s="22"/>
    </row>
    <row r="8" spans="1:18" s="154" customFormat="1" ht="15" customHeight="1" x14ac:dyDescent="0.2">
      <c r="B8" s="34"/>
      <c r="C8" s="29"/>
      <c r="D8" s="29"/>
      <c r="E8" s="29"/>
      <c r="F8" s="29"/>
      <c r="G8" s="29"/>
      <c r="H8" s="29"/>
      <c r="I8" s="35"/>
      <c r="J8" s="27"/>
      <c r="K8" s="22"/>
      <c r="L8" s="22"/>
      <c r="M8" s="22"/>
      <c r="N8" s="22"/>
      <c r="O8" s="22"/>
      <c r="P8" s="22"/>
      <c r="Q8" s="20"/>
      <c r="R8" s="22"/>
    </row>
    <row r="9" spans="1:18" s="154" customFormat="1" ht="15" customHeight="1" x14ac:dyDescent="0.2">
      <c r="B9" s="34"/>
      <c r="C9" s="29"/>
      <c r="D9" s="29"/>
      <c r="E9" s="29"/>
      <c r="F9" s="29"/>
      <c r="G9" s="29"/>
      <c r="H9" s="29"/>
      <c r="I9" s="35"/>
      <c r="J9" s="27"/>
      <c r="K9" s="22"/>
      <c r="L9" s="22"/>
      <c r="M9" s="22"/>
      <c r="N9" s="22"/>
      <c r="O9" s="22"/>
      <c r="P9" s="22"/>
      <c r="Q9" s="20"/>
      <c r="R9" s="22"/>
    </row>
    <row r="10" spans="1:18" s="154" customFormat="1" ht="15" customHeight="1" x14ac:dyDescent="0.2">
      <c r="B10" s="34"/>
      <c r="C10" s="29"/>
      <c r="D10" s="29"/>
      <c r="E10" s="29"/>
      <c r="F10" s="29"/>
      <c r="G10" s="29"/>
      <c r="H10" s="29"/>
      <c r="I10" s="35"/>
      <c r="J10" s="27"/>
      <c r="K10" s="22"/>
      <c r="L10" s="22"/>
      <c r="M10" s="22"/>
      <c r="N10" s="22"/>
      <c r="O10" s="22"/>
      <c r="P10" s="22"/>
      <c r="Q10" s="20"/>
      <c r="R10" s="22"/>
    </row>
    <row r="11" spans="1:18" s="154" customFormat="1" ht="15" customHeight="1" x14ac:dyDescent="0.2">
      <c r="B11" s="34"/>
      <c r="C11" s="29"/>
      <c r="D11" s="29"/>
      <c r="E11" s="29"/>
      <c r="F11" s="29"/>
      <c r="G11" s="29"/>
      <c r="H11" s="29"/>
      <c r="I11" s="35"/>
      <c r="J11" s="27"/>
      <c r="K11" s="22"/>
      <c r="L11" s="22"/>
      <c r="M11" s="22"/>
      <c r="N11" s="22"/>
      <c r="O11" s="22"/>
      <c r="P11" s="22"/>
      <c r="Q11" s="20"/>
      <c r="R11" s="22"/>
    </row>
    <row r="12" spans="1:18" s="154" customFormat="1" ht="15" customHeight="1" x14ac:dyDescent="0.2">
      <c r="B12" s="34"/>
      <c r="C12" s="29"/>
      <c r="D12" s="29"/>
      <c r="E12" s="29"/>
      <c r="F12" s="29"/>
      <c r="G12" s="29"/>
      <c r="H12" s="29"/>
      <c r="I12" s="35"/>
      <c r="J12" s="27"/>
      <c r="K12" s="22"/>
      <c r="L12" s="22"/>
      <c r="M12" s="22"/>
      <c r="N12" s="22"/>
      <c r="O12" s="22"/>
      <c r="P12" s="22"/>
      <c r="Q12" s="20"/>
      <c r="R12" s="22"/>
    </row>
    <row r="13" spans="1:18" s="154" customFormat="1" ht="15" customHeight="1" x14ac:dyDescent="0.2">
      <c r="B13" s="34"/>
      <c r="C13" s="29"/>
      <c r="D13" s="29"/>
      <c r="E13" s="29"/>
      <c r="F13" s="29"/>
      <c r="G13" s="29"/>
      <c r="H13" s="29"/>
      <c r="I13" s="35"/>
      <c r="J13" s="27"/>
      <c r="K13" s="22"/>
      <c r="L13" s="22"/>
      <c r="M13" s="22"/>
      <c r="N13" s="22"/>
      <c r="O13" s="22"/>
      <c r="P13" s="22"/>
      <c r="Q13" s="20"/>
      <c r="R13" s="22"/>
    </row>
    <row r="14" spans="1:18" s="154" customFormat="1" ht="15" customHeight="1" x14ac:dyDescent="0.2">
      <c r="B14" s="34"/>
      <c r="C14" s="347"/>
      <c r="D14" s="347"/>
      <c r="E14" s="347"/>
      <c r="F14" s="29"/>
      <c r="G14" s="29"/>
      <c r="H14" s="29"/>
      <c r="I14" s="35"/>
      <c r="J14" s="27"/>
      <c r="K14" s="22"/>
      <c r="L14" s="22"/>
      <c r="M14" s="22"/>
      <c r="N14" s="22"/>
      <c r="O14" s="22"/>
      <c r="P14" s="22"/>
      <c r="Q14" s="20"/>
      <c r="R14" s="22"/>
    </row>
    <row r="15" spans="1:18" s="154" customFormat="1" ht="15" customHeight="1" x14ac:dyDescent="0.2">
      <c r="B15" s="34"/>
      <c r="C15" s="29"/>
      <c r="D15" s="29"/>
      <c r="E15" s="29"/>
      <c r="F15" s="29"/>
      <c r="G15" s="29"/>
      <c r="H15" s="29"/>
      <c r="I15" s="35"/>
      <c r="J15" s="27"/>
      <c r="K15" s="155"/>
      <c r="L15" s="22"/>
      <c r="M15" s="22"/>
      <c r="N15" s="22"/>
      <c r="O15" s="22"/>
      <c r="P15" s="22"/>
      <c r="Q15" s="20"/>
      <c r="R15" s="22"/>
    </row>
    <row r="16" spans="1:18" s="154" customFormat="1" ht="15" customHeight="1" x14ac:dyDescent="0.2">
      <c r="B16" s="34"/>
      <c r="C16" s="29"/>
      <c r="D16" s="29"/>
      <c r="E16" s="29"/>
      <c r="F16" s="29"/>
      <c r="G16" s="29"/>
      <c r="H16" s="29"/>
      <c r="I16" s="35"/>
      <c r="J16" s="27"/>
      <c r="K16" s="22"/>
      <c r="L16" s="22"/>
      <c r="M16" s="22"/>
      <c r="N16" s="22"/>
      <c r="O16" s="22"/>
      <c r="P16" s="22"/>
      <c r="Q16" s="20"/>
      <c r="R16" s="22"/>
    </row>
    <row r="17" spans="1:18" s="154" customFormat="1" ht="15" customHeight="1" x14ac:dyDescent="0.2">
      <c r="B17" s="34"/>
      <c r="C17" s="29"/>
      <c r="D17" s="29"/>
      <c r="E17" s="29"/>
      <c r="F17" s="29"/>
      <c r="G17" s="29"/>
      <c r="H17" s="29"/>
      <c r="I17" s="35"/>
      <c r="J17" s="27"/>
      <c r="K17" s="22"/>
      <c r="L17" s="22"/>
      <c r="M17" s="22"/>
      <c r="N17" s="22"/>
      <c r="O17" s="22"/>
      <c r="P17" s="22"/>
      <c r="Q17" s="20"/>
      <c r="R17" s="22"/>
    </row>
    <row r="18" spans="1:18" s="154" customFormat="1" ht="15" customHeight="1" x14ac:dyDescent="0.2">
      <c r="B18" s="34"/>
      <c r="C18" s="29"/>
      <c r="D18" s="29"/>
      <c r="E18" s="29"/>
      <c r="F18" s="29"/>
      <c r="G18" s="29"/>
      <c r="H18" s="29"/>
      <c r="I18" s="35"/>
      <c r="J18" s="27"/>
      <c r="K18" s="22"/>
      <c r="L18" s="22"/>
      <c r="M18" s="22"/>
      <c r="N18" s="22"/>
      <c r="O18" s="22"/>
      <c r="P18" s="22"/>
      <c r="Q18" s="20"/>
      <c r="R18" s="22"/>
    </row>
    <row r="19" spans="1:18" s="154" customFormat="1" ht="15" customHeight="1" x14ac:dyDescent="0.2">
      <c r="B19" s="34"/>
      <c r="C19" s="29"/>
      <c r="D19" s="29"/>
      <c r="E19" s="29"/>
      <c r="F19" s="29"/>
      <c r="G19" s="29"/>
      <c r="H19" s="29"/>
      <c r="I19" s="35"/>
      <c r="J19" s="27"/>
      <c r="K19" s="22"/>
      <c r="L19" s="22"/>
      <c r="M19" s="22"/>
      <c r="N19" s="22"/>
      <c r="O19" s="22"/>
      <c r="P19" s="22"/>
      <c r="Q19" s="20"/>
      <c r="R19" s="22"/>
    </row>
    <row r="20" spans="1:18" s="154" customFormat="1" ht="15" customHeight="1" x14ac:dyDescent="0.2">
      <c r="B20" s="34"/>
      <c r="C20" s="29"/>
      <c r="D20" s="29"/>
      <c r="E20" s="29"/>
      <c r="F20" s="29"/>
      <c r="G20" s="29"/>
      <c r="H20" s="29"/>
      <c r="I20" s="35"/>
      <c r="J20" s="27"/>
      <c r="K20" s="22"/>
      <c r="L20" s="22"/>
      <c r="M20" s="22"/>
      <c r="N20" s="22"/>
      <c r="O20" s="22"/>
      <c r="P20" s="22"/>
      <c r="Q20" s="20"/>
      <c r="R20" s="22"/>
    </row>
    <row r="21" spans="1:18" s="154" customFormat="1" ht="15.75" customHeight="1" x14ac:dyDescent="0.2">
      <c r="B21" s="34"/>
      <c r="C21" s="29"/>
      <c r="D21" s="29"/>
      <c r="E21" s="29"/>
      <c r="F21" s="29"/>
      <c r="G21" s="29"/>
      <c r="H21" s="29"/>
      <c r="I21" s="35"/>
      <c r="J21" s="27"/>
      <c r="K21" s="22"/>
      <c r="L21" s="22"/>
      <c r="M21" s="22"/>
      <c r="N21" s="22"/>
      <c r="O21" s="22"/>
      <c r="P21" s="22"/>
      <c r="Q21" s="20"/>
      <c r="R21" s="22"/>
    </row>
    <row r="22" spans="1:18" s="154" customFormat="1" ht="15.75" customHeight="1" x14ac:dyDescent="0.2">
      <c r="B22" s="34"/>
      <c r="C22" s="29"/>
      <c r="D22" s="29"/>
      <c r="E22" s="29"/>
      <c r="F22" s="29"/>
      <c r="G22" s="29"/>
      <c r="H22" s="29"/>
      <c r="I22" s="35"/>
      <c r="J22" s="27"/>
      <c r="K22" s="22"/>
      <c r="L22" s="22"/>
      <c r="M22" s="22"/>
      <c r="N22" s="22"/>
      <c r="O22" s="22"/>
      <c r="P22" s="22"/>
      <c r="Q22" s="20"/>
      <c r="R22" s="22"/>
    </row>
    <row r="23" spans="1:18" s="154" customFormat="1" ht="15" customHeight="1" x14ac:dyDescent="0.2">
      <c r="B23" s="34"/>
      <c r="C23" s="29"/>
      <c r="D23" s="29"/>
      <c r="E23" s="29"/>
      <c r="F23" s="29"/>
      <c r="G23" s="29"/>
      <c r="H23" s="29"/>
      <c r="I23" s="35"/>
      <c r="J23" s="27"/>
      <c r="K23" s="22"/>
      <c r="L23" s="22"/>
      <c r="M23" s="22"/>
      <c r="N23" s="22"/>
      <c r="O23" s="22"/>
      <c r="P23" s="22"/>
      <c r="Q23" s="20"/>
      <c r="R23" s="22"/>
    </row>
    <row r="24" spans="1:18" s="154" customFormat="1" ht="15" customHeight="1" x14ac:dyDescent="0.2">
      <c r="B24" s="34"/>
      <c r="C24" s="29"/>
      <c r="D24" s="29"/>
      <c r="E24" s="29"/>
      <c r="F24" s="29"/>
      <c r="G24" s="29"/>
      <c r="H24" s="29"/>
      <c r="I24" s="35"/>
      <c r="J24" s="27"/>
      <c r="K24" s="22"/>
      <c r="L24" s="22"/>
      <c r="M24" s="22"/>
      <c r="N24" s="22"/>
      <c r="O24" s="22"/>
      <c r="P24" s="22"/>
      <c r="Q24" s="20"/>
      <c r="R24" s="22"/>
    </row>
    <row r="25" spans="1:18" s="154" customFormat="1" ht="15" customHeight="1" x14ac:dyDescent="0.2">
      <c r="B25" s="34"/>
      <c r="C25" s="29"/>
      <c r="D25" s="29"/>
      <c r="E25" s="29"/>
      <c r="F25" s="29"/>
      <c r="G25" s="29"/>
      <c r="H25" s="29"/>
      <c r="I25" s="35"/>
      <c r="J25" s="27"/>
      <c r="K25" s="22"/>
      <c r="L25" s="22"/>
      <c r="M25" s="22"/>
      <c r="N25" s="22"/>
      <c r="O25" s="22"/>
      <c r="P25" s="22"/>
      <c r="Q25" s="20"/>
      <c r="R25" s="22"/>
    </row>
    <row r="26" spans="1:18" s="154" customFormat="1" ht="15" customHeight="1" x14ac:dyDescent="0.2">
      <c r="B26" s="34"/>
      <c r="C26" s="29"/>
      <c r="D26" s="30"/>
      <c r="E26" s="29"/>
      <c r="F26" s="29"/>
      <c r="G26" s="29"/>
      <c r="H26" s="29"/>
      <c r="I26" s="35"/>
      <c r="J26" s="27"/>
      <c r="K26" s="22"/>
      <c r="L26" s="22"/>
      <c r="M26" s="22"/>
      <c r="N26" s="22"/>
      <c r="O26" s="22"/>
      <c r="P26" s="22"/>
      <c r="Q26" s="20"/>
      <c r="R26" s="22"/>
    </row>
    <row r="27" spans="1:18" s="154" customFormat="1" ht="15" customHeight="1" x14ac:dyDescent="0.2">
      <c r="A27" s="22"/>
      <c r="B27" s="34"/>
      <c r="C27" s="30"/>
      <c r="D27" s="30"/>
      <c r="E27" s="29"/>
      <c r="F27" s="29"/>
      <c r="G27" s="29"/>
      <c r="H27" s="29"/>
      <c r="I27" s="35"/>
      <c r="J27" s="27"/>
      <c r="K27" s="22"/>
      <c r="L27" s="22"/>
      <c r="M27" s="22"/>
      <c r="N27" s="22"/>
      <c r="O27" s="22"/>
      <c r="P27" s="22"/>
      <c r="Q27" s="20"/>
      <c r="R27" s="22"/>
    </row>
    <row r="28" spans="1:18" s="154" customFormat="1" ht="15" customHeight="1" x14ac:dyDescent="0.2">
      <c r="A28" s="22"/>
      <c r="B28" s="34"/>
      <c r="C28" s="30"/>
      <c r="D28" s="30"/>
      <c r="E28" s="29"/>
      <c r="F28" s="29"/>
      <c r="G28" s="29"/>
      <c r="H28" s="29"/>
      <c r="I28" s="35"/>
      <c r="J28" s="27"/>
      <c r="K28" s="22"/>
      <c r="L28" s="22"/>
      <c r="M28" s="22"/>
      <c r="N28" s="22"/>
      <c r="O28" s="22"/>
      <c r="P28" s="22"/>
      <c r="Q28" s="20"/>
      <c r="R28" s="22"/>
    </row>
    <row r="29" spans="1:18" s="154" customFormat="1" ht="15" customHeight="1" x14ac:dyDescent="0.2">
      <c r="A29" s="22"/>
      <c r="B29" s="34"/>
      <c r="C29" s="30"/>
      <c r="D29" s="30"/>
      <c r="E29" s="29"/>
      <c r="F29" s="29"/>
      <c r="G29" s="29"/>
      <c r="H29" s="29"/>
      <c r="I29" s="35"/>
      <c r="J29" s="27"/>
      <c r="K29" s="22"/>
      <c r="L29" s="22"/>
      <c r="M29" s="22"/>
      <c r="N29" s="22"/>
      <c r="O29" s="22"/>
      <c r="P29" s="22"/>
      <c r="Q29" s="20"/>
      <c r="R29" s="22"/>
    </row>
    <row r="30" spans="1:18" s="154" customFormat="1" ht="15" customHeight="1" x14ac:dyDescent="0.2">
      <c r="A30" s="22"/>
      <c r="B30" s="34"/>
      <c r="C30" s="29"/>
      <c r="D30" s="29"/>
      <c r="E30" s="29"/>
      <c r="F30" s="29"/>
      <c r="G30" s="29"/>
      <c r="H30" s="29"/>
      <c r="I30" s="35"/>
      <c r="J30" s="27"/>
      <c r="K30" s="22"/>
      <c r="L30" s="22"/>
      <c r="M30" s="22"/>
      <c r="N30" s="22"/>
      <c r="O30" s="22"/>
      <c r="P30" s="22"/>
      <c r="Q30" s="20"/>
      <c r="R30" s="22"/>
    </row>
    <row r="31" spans="1:18" s="154" customFormat="1" ht="15" customHeight="1" x14ac:dyDescent="0.2">
      <c r="A31" s="22"/>
      <c r="B31" s="34"/>
      <c r="C31" s="29"/>
      <c r="D31" s="29"/>
      <c r="E31" s="29"/>
      <c r="F31" s="29"/>
      <c r="G31" s="29"/>
      <c r="H31" s="29"/>
      <c r="I31" s="35"/>
      <c r="J31" s="33"/>
      <c r="K31" s="20"/>
      <c r="L31" s="20"/>
      <c r="M31" s="20"/>
      <c r="N31" s="20"/>
      <c r="O31" s="20"/>
      <c r="P31" s="20"/>
      <c r="Q31" s="20"/>
      <c r="R31" s="22"/>
    </row>
    <row r="32" spans="1:18" s="154" customFormat="1" ht="15" customHeight="1" x14ac:dyDescent="0.2">
      <c r="A32" s="22"/>
      <c r="B32" s="34"/>
      <c r="C32" s="29"/>
      <c r="D32" s="29"/>
      <c r="E32" s="29"/>
      <c r="F32" s="29"/>
      <c r="G32" s="29"/>
      <c r="H32" s="29"/>
      <c r="I32" s="35"/>
      <c r="J32" s="33"/>
      <c r="K32" s="20"/>
      <c r="L32" s="20"/>
      <c r="M32" s="20"/>
      <c r="N32" s="20"/>
      <c r="O32" s="20"/>
      <c r="P32" s="20"/>
      <c r="Q32" s="20"/>
      <c r="R32" s="22"/>
    </row>
    <row r="33" spans="1:18" s="154" customFormat="1" ht="15" customHeight="1" x14ac:dyDescent="0.2">
      <c r="A33" s="22"/>
      <c r="B33" s="34"/>
      <c r="C33" s="29"/>
      <c r="D33" s="29"/>
      <c r="E33" s="29"/>
      <c r="F33" s="29"/>
      <c r="G33" s="29"/>
      <c r="H33" s="29"/>
      <c r="I33" s="35"/>
      <c r="J33" s="33"/>
      <c r="K33" s="20"/>
      <c r="L33" s="20"/>
      <c r="M33" s="20"/>
      <c r="N33" s="20"/>
      <c r="O33" s="20"/>
      <c r="P33" s="20"/>
      <c r="Q33" s="20"/>
      <c r="R33" s="22"/>
    </row>
    <row r="34" spans="1:18" s="154" customFormat="1" ht="15" customHeight="1" x14ac:dyDescent="0.2">
      <c r="A34" s="22"/>
      <c r="B34" s="34"/>
      <c r="C34" s="29"/>
      <c r="D34" s="29"/>
      <c r="E34" s="29"/>
      <c r="F34" s="29"/>
      <c r="G34" s="29"/>
      <c r="H34" s="29"/>
      <c r="I34" s="35"/>
      <c r="J34" s="33"/>
      <c r="K34" s="20"/>
      <c r="L34" s="20"/>
      <c r="M34" s="20"/>
      <c r="N34" s="20"/>
      <c r="O34" s="20"/>
      <c r="P34" s="20"/>
      <c r="Q34" s="20"/>
      <c r="R34" s="22"/>
    </row>
    <row r="35" spans="1:18" s="154" customFormat="1" ht="15" customHeight="1" x14ac:dyDescent="0.2">
      <c r="A35" s="22"/>
      <c r="B35" s="34"/>
      <c r="C35" s="29"/>
      <c r="D35" s="29"/>
      <c r="E35" s="29"/>
      <c r="F35" s="32"/>
      <c r="G35" s="29"/>
      <c r="H35" s="29"/>
      <c r="I35" s="35"/>
      <c r="J35" s="33"/>
      <c r="K35" s="20"/>
      <c r="L35" s="20"/>
      <c r="M35" s="20"/>
      <c r="N35" s="20"/>
      <c r="O35" s="20"/>
      <c r="P35" s="20"/>
      <c r="Q35" s="20"/>
      <c r="R35" s="22"/>
    </row>
    <row r="36" spans="1:18" s="154" customFormat="1" ht="15" customHeight="1" x14ac:dyDescent="0.2">
      <c r="A36" s="22"/>
      <c r="B36" s="34"/>
      <c r="C36" s="29"/>
      <c r="D36" s="29"/>
      <c r="E36" s="29"/>
      <c r="F36" s="32"/>
      <c r="G36" s="29"/>
      <c r="H36" s="31"/>
      <c r="I36" s="35"/>
      <c r="J36" s="33"/>
      <c r="K36" s="20"/>
      <c r="L36" s="20"/>
      <c r="M36" s="20"/>
      <c r="N36" s="20"/>
      <c r="O36" s="20"/>
      <c r="P36" s="20"/>
      <c r="Q36" s="20"/>
      <c r="R36" s="22"/>
    </row>
    <row r="37" spans="1:18" s="154" customFormat="1" ht="15" customHeight="1" x14ac:dyDescent="0.2">
      <c r="A37" s="22"/>
      <c r="B37" s="34"/>
      <c r="C37" s="29"/>
      <c r="D37" s="29"/>
      <c r="E37" s="29"/>
      <c r="F37" s="32"/>
      <c r="G37" s="29"/>
      <c r="H37" s="29"/>
      <c r="I37" s="35"/>
      <c r="J37" s="33"/>
      <c r="K37" s="20"/>
      <c r="L37" s="20"/>
      <c r="M37" s="20"/>
      <c r="N37" s="20"/>
      <c r="O37" s="20"/>
      <c r="P37" s="20"/>
      <c r="Q37" s="20"/>
      <c r="R37" s="22"/>
    </row>
    <row r="38" spans="1:18" s="154" customFormat="1" ht="15" customHeight="1" x14ac:dyDescent="0.2">
      <c r="A38" s="22"/>
      <c r="B38" s="34"/>
      <c r="C38" s="29"/>
      <c r="D38" s="29"/>
      <c r="E38" s="29"/>
      <c r="F38" s="32"/>
      <c r="G38" s="29"/>
      <c r="H38" s="29"/>
      <c r="I38" s="35"/>
      <c r="J38" s="33"/>
      <c r="K38" s="20"/>
      <c r="L38" s="20"/>
      <c r="M38" s="20"/>
      <c r="N38" s="20"/>
      <c r="O38" s="20"/>
      <c r="P38" s="20"/>
      <c r="Q38" s="20"/>
      <c r="R38" s="22"/>
    </row>
    <row r="39" spans="1:18" s="154" customFormat="1" ht="15" customHeight="1" x14ac:dyDescent="0.2">
      <c r="A39" s="22"/>
      <c r="B39" s="34"/>
      <c r="C39" s="29"/>
      <c r="D39" s="29"/>
      <c r="E39" s="29"/>
      <c r="F39" s="32"/>
      <c r="G39" s="29"/>
      <c r="H39" s="29"/>
      <c r="I39" s="35"/>
      <c r="J39" s="33"/>
      <c r="K39" s="20"/>
      <c r="L39" s="20"/>
      <c r="M39" s="20"/>
      <c r="N39" s="20"/>
      <c r="O39" s="20"/>
      <c r="P39" s="20"/>
      <c r="Q39" s="20"/>
      <c r="R39" s="22"/>
    </row>
    <row r="40" spans="1:18" ht="24" thickBot="1" x14ac:dyDescent="0.4">
      <c r="A40" s="19"/>
      <c r="B40" s="36"/>
      <c r="C40" s="37"/>
      <c r="D40" s="37"/>
      <c r="E40" s="38"/>
      <c r="F40" s="38"/>
      <c r="G40" s="38"/>
      <c r="H40" s="38"/>
      <c r="I40" s="39"/>
    </row>
    <row r="41" spans="1:18" ht="36" customHeight="1" x14ac:dyDescent="0.35">
      <c r="A41" s="19"/>
      <c r="B41" s="18"/>
      <c r="C41" s="18"/>
      <c r="D41" s="18"/>
      <c r="F41" s="18"/>
      <c r="G41" s="18"/>
      <c r="H41" s="18"/>
    </row>
    <row r="42" spans="1:18" x14ac:dyDescent="0.35">
      <c r="A42" s="19"/>
      <c r="B42" s="19"/>
      <c r="C42" s="19"/>
      <c r="D42" s="19"/>
    </row>
    <row r="43" spans="1:18" x14ac:dyDescent="0.35">
      <c r="A43" s="19"/>
      <c r="B43" s="19"/>
      <c r="C43" s="19"/>
      <c r="D43" s="19"/>
    </row>
    <row r="45" spans="1:18" x14ac:dyDescent="0.35">
      <c r="G45" s="18"/>
      <c r="H45" s="19"/>
    </row>
    <row r="46" spans="1:18" x14ac:dyDescent="0.35">
      <c r="G46" s="40"/>
    </row>
  </sheetData>
  <mergeCells count="1">
    <mergeCell ref="C14:E14"/>
  </mergeCells>
  <phoneticPr fontId="36" type="noConversion"/>
  <pageMargins left="0.23622047244094491" right="0.23622047244094491" top="0.74803149606299213" bottom="0.74803149606299213" header="0.31496062992125984" footer="0.31496062992125984"/>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B1:H36"/>
  <sheetViews>
    <sheetView zoomScale="80" zoomScaleNormal="80" workbookViewId="0"/>
  </sheetViews>
  <sheetFormatPr defaultColWidth="9.140625" defaultRowHeight="12.75" x14ac:dyDescent="0.2"/>
  <cols>
    <col min="1" max="1" width="12" style="43" customWidth="1"/>
    <col min="2" max="2" width="42.7109375" style="43" customWidth="1"/>
    <col min="3" max="4" width="42.85546875" style="43" customWidth="1"/>
    <col min="5" max="5" width="6.7109375" style="43" customWidth="1"/>
    <col min="6" max="8" width="19.85546875" style="43" customWidth="1"/>
    <col min="9" max="9" width="18.28515625" style="43" customWidth="1"/>
    <col min="10" max="16384" width="9.140625" style="43"/>
  </cols>
  <sheetData>
    <row r="1" spans="2:8" ht="34.5" x14ac:dyDescent="0.45">
      <c r="B1" s="44" t="s">
        <v>97</v>
      </c>
      <c r="D1" s="118"/>
    </row>
    <row r="2" spans="2:8" ht="15" x14ac:dyDescent="0.25">
      <c r="B2" s="159" t="str">
        <f>Tradingname</f>
        <v>APT Pipelines (NSW) Pty Limited</v>
      </c>
      <c r="C2" s="160"/>
    </row>
    <row r="3" spans="2:8" ht="15" x14ac:dyDescent="0.25">
      <c r="B3" s="161" t="s">
        <v>183</v>
      </c>
      <c r="C3" s="162">
        <f>Yearending</f>
        <v>45107</v>
      </c>
    </row>
    <row r="4" spans="2:8" ht="20.25" x14ac:dyDescent="0.3">
      <c r="B4" s="41"/>
    </row>
    <row r="5" spans="2:8" ht="15.75" x14ac:dyDescent="0.25">
      <c r="B5" s="65" t="s">
        <v>186</v>
      </c>
    </row>
    <row r="6" spans="2:8" x14ac:dyDescent="0.2">
      <c r="B6" s="45"/>
      <c r="C6" s="48"/>
      <c r="D6" s="48"/>
      <c r="E6" s="49"/>
      <c r="F6" s="66"/>
      <c r="G6" s="50"/>
      <c r="H6" s="50"/>
    </row>
    <row r="7" spans="2:8" ht="13.5" customHeight="1" x14ac:dyDescent="0.2">
      <c r="B7" s="105" t="s">
        <v>29</v>
      </c>
      <c r="C7" s="157" t="s">
        <v>423</v>
      </c>
    </row>
    <row r="8" spans="2:8" ht="13.5" customHeight="1" x14ac:dyDescent="0.2">
      <c r="B8" s="105" t="s">
        <v>182</v>
      </c>
      <c r="C8" s="235">
        <v>255</v>
      </c>
    </row>
    <row r="9" spans="2:8" ht="13.5" customHeight="1" x14ac:dyDescent="0.2">
      <c r="B9" s="105" t="s">
        <v>30</v>
      </c>
      <c r="C9" s="235">
        <v>7</v>
      </c>
    </row>
    <row r="10" spans="2:8" ht="13.5" customHeight="1" x14ac:dyDescent="0.2">
      <c r="B10" s="105" t="s">
        <v>31</v>
      </c>
      <c r="C10" s="103" t="s">
        <v>425</v>
      </c>
    </row>
    <row r="12" spans="2:8" ht="15.75" x14ac:dyDescent="0.25">
      <c r="B12" s="65" t="s">
        <v>187</v>
      </c>
    </row>
    <row r="14" spans="2:8" ht="51" customHeight="1" x14ac:dyDescent="0.2">
      <c r="B14" s="51" t="s">
        <v>32</v>
      </c>
      <c r="C14" s="52" t="s">
        <v>130</v>
      </c>
      <c r="D14" s="52" t="s">
        <v>46</v>
      </c>
    </row>
    <row r="15" spans="2:8" ht="14.25" x14ac:dyDescent="0.2">
      <c r="B15" s="163" t="s">
        <v>33</v>
      </c>
      <c r="C15" s="165"/>
      <c r="D15" s="165"/>
    </row>
    <row r="16" spans="2:8" x14ac:dyDescent="0.2">
      <c r="B16" s="106" t="s">
        <v>34</v>
      </c>
      <c r="C16" s="164" t="s">
        <v>496</v>
      </c>
      <c r="D16" s="164" t="s">
        <v>497</v>
      </c>
    </row>
    <row r="17" spans="2:4" ht="25.5" x14ac:dyDescent="0.2">
      <c r="B17" s="106" t="s">
        <v>35</v>
      </c>
      <c r="C17" s="164" t="s">
        <v>496</v>
      </c>
      <c r="D17" s="164" t="s">
        <v>497</v>
      </c>
    </row>
    <row r="18" spans="2:4" x14ac:dyDescent="0.2">
      <c r="B18" s="106" t="s">
        <v>36</v>
      </c>
      <c r="C18" s="164" t="s">
        <v>497</v>
      </c>
      <c r="D18" s="164" t="s">
        <v>497</v>
      </c>
    </row>
    <row r="19" spans="2:4" ht="14.25" x14ac:dyDescent="0.2">
      <c r="B19" s="163" t="s">
        <v>235</v>
      </c>
      <c r="C19" s="165"/>
      <c r="D19" s="165"/>
    </row>
    <row r="20" spans="2:4" x14ac:dyDescent="0.2">
      <c r="B20" s="106" t="s">
        <v>37</v>
      </c>
      <c r="C20" s="164" t="s">
        <v>497</v>
      </c>
      <c r="D20" s="164" t="s">
        <v>497</v>
      </c>
    </row>
    <row r="21" spans="2:4" x14ac:dyDescent="0.2">
      <c r="B21" s="106" t="s">
        <v>38</v>
      </c>
      <c r="C21" s="164" t="s">
        <v>497</v>
      </c>
      <c r="D21" s="164" t="s">
        <v>497</v>
      </c>
    </row>
    <row r="22" spans="2:4" ht="14.25" x14ac:dyDescent="0.2">
      <c r="B22" s="163" t="s">
        <v>39</v>
      </c>
      <c r="C22" s="165"/>
      <c r="D22" s="165"/>
    </row>
    <row r="23" spans="2:4" x14ac:dyDescent="0.2">
      <c r="B23" s="106" t="s">
        <v>40</v>
      </c>
      <c r="C23" s="164" t="s">
        <v>497</v>
      </c>
      <c r="D23" s="164" t="s">
        <v>497</v>
      </c>
    </row>
    <row r="24" spans="2:4" x14ac:dyDescent="0.2">
      <c r="B24" s="106" t="s">
        <v>41</v>
      </c>
      <c r="C24" s="164" t="s">
        <v>497</v>
      </c>
      <c r="D24" s="164" t="s">
        <v>497</v>
      </c>
    </row>
    <row r="25" spans="2:4" ht="14.25" x14ac:dyDescent="0.2">
      <c r="B25" s="163" t="s">
        <v>42</v>
      </c>
      <c r="C25" s="165"/>
      <c r="D25" s="165"/>
    </row>
    <row r="26" spans="2:4" x14ac:dyDescent="0.2">
      <c r="B26" s="106" t="s">
        <v>43</v>
      </c>
      <c r="C26" s="164" t="s">
        <v>496</v>
      </c>
      <c r="D26" s="164" t="s">
        <v>497</v>
      </c>
    </row>
    <row r="27" spans="2:4" x14ac:dyDescent="0.2">
      <c r="B27" s="106" t="s">
        <v>44</v>
      </c>
      <c r="C27" s="164" t="s">
        <v>497</v>
      </c>
      <c r="D27" s="164" t="s">
        <v>497</v>
      </c>
    </row>
    <row r="28" spans="2:4" ht="14.25" x14ac:dyDescent="0.2">
      <c r="B28" s="163" t="s">
        <v>45</v>
      </c>
      <c r="C28" s="165"/>
      <c r="D28" s="165"/>
    </row>
    <row r="29" spans="2:4" x14ac:dyDescent="0.2">
      <c r="B29" s="166" t="s">
        <v>184</v>
      </c>
      <c r="C29" s="103"/>
      <c r="D29" s="103"/>
    </row>
    <row r="30" spans="2:4" x14ac:dyDescent="0.2">
      <c r="B30" s="166" t="s">
        <v>184</v>
      </c>
      <c r="C30" s="103"/>
      <c r="D30" s="103"/>
    </row>
    <row r="31" spans="2:4" x14ac:dyDescent="0.2">
      <c r="B31" s="166" t="s">
        <v>184</v>
      </c>
      <c r="C31" s="103"/>
      <c r="D31" s="103"/>
    </row>
    <row r="32" spans="2:4" x14ac:dyDescent="0.2">
      <c r="B32" s="166" t="s">
        <v>184</v>
      </c>
      <c r="C32" s="103"/>
      <c r="D32" s="103"/>
    </row>
    <row r="33" spans="2:4" x14ac:dyDescent="0.2">
      <c r="B33" s="166" t="s">
        <v>184</v>
      </c>
      <c r="C33" s="103"/>
      <c r="D33" s="103"/>
    </row>
    <row r="34" spans="2:4" x14ac:dyDescent="0.2">
      <c r="B34" s="166" t="s">
        <v>184</v>
      </c>
      <c r="C34" s="103"/>
      <c r="D34" s="103"/>
    </row>
    <row r="35" spans="2:4" x14ac:dyDescent="0.2">
      <c r="B35" s="166" t="s">
        <v>184</v>
      </c>
      <c r="C35" s="103"/>
      <c r="D35" s="103"/>
    </row>
    <row r="36" spans="2:4" x14ac:dyDescent="0.2">
      <c r="B36" s="166" t="s">
        <v>184</v>
      </c>
      <c r="C36" s="103"/>
      <c r="D36" s="103"/>
    </row>
  </sheetData>
  <dataValidations count="2">
    <dataValidation type="list" allowBlank="1" showInputMessage="1" showErrorMessage="1" sqref="C10">
      <formula1>"Distribution,Transmission"</formula1>
    </dataValidation>
    <dataValidation type="list" allowBlank="1" showInputMessage="1" showErrorMessage="1" sqref="C16:D18 C20:D21 C23:D24 C26:D27">
      <formula1>"Yes,No"</formula1>
    </dataValidation>
  </dataValidations>
  <pageMargins left="0.74803149606299213" right="0.74803149606299213" top="0.98425196850393704" bottom="0.98425196850393704" header="0.51181102362204722" footer="0.51181102362204722"/>
  <pageSetup paperSize="9" scale="5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92D050"/>
    <pageSetUpPr fitToPage="1"/>
  </sheetPr>
  <dimension ref="A2:BO61"/>
  <sheetViews>
    <sheetView zoomScale="80" zoomScaleNormal="80" workbookViewId="0">
      <pane xSplit="3" ySplit="6" topLeftCell="V7" activePane="bottomRight" state="frozen"/>
      <selection activeCell="H13" sqref="H13"/>
      <selection pane="topRight" activeCell="H13" sqref="H13"/>
      <selection pane="bottomLeft" activeCell="H13" sqref="H13"/>
      <selection pane="bottomRight"/>
    </sheetView>
  </sheetViews>
  <sheetFormatPr defaultColWidth="9.140625" defaultRowHeight="12.75" x14ac:dyDescent="0.2"/>
  <cols>
    <col min="1" max="1" width="9.140625" style="274"/>
    <col min="2" max="2" width="63.7109375" style="274" customWidth="1"/>
    <col min="3" max="3" width="22.7109375" style="274" customWidth="1"/>
    <col min="4" max="28" width="17.42578125" style="274" customWidth="1"/>
    <col min="29" max="29" width="11" style="274" customWidth="1"/>
    <col min="30" max="30" width="16.5703125" style="274" bestFit="1" customWidth="1"/>
    <col min="31" max="33" width="11" style="274" customWidth="1"/>
    <col min="34" max="34" width="9.140625" style="274"/>
    <col min="35" max="35" width="9.140625" style="208" customWidth="1"/>
    <col min="36" max="16384" width="9.140625" style="274"/>
  </cols>
  <sheetData>
    <row r="2" spans="1:67" ht="27.75" x14ac:dyDescent="0.4">
      <c r="B2" s="275" t="s">
        <v>17</v>
      </c>
    </row>
    <row r="3" spans="1:67" x14ac:dyDescent="0.2">
      <c r="A3" s="276"/>
      <c r="B3" s="276"/>
      <c r="C3" s="276"/>
      <c r="D3" s="276"/>
      <c r="E3" s="276"/>
      <c r="F3" s="276"/>
      <c r="G3" s="276"/>
      <c r="H3" s="276"/>
      <c r="I3" s="276"/>
      <c r="J3" s="276"/>
      <c r="K3" s="276"/>
      <c r="L3" s="276"/>
      <c r="M3" s="276"/>
      <c r="N3" s="276"/>
      <c r="O3" s="276"/>
      <c r="P3" s="276"/>
      <c r="Q3" s="276"/>
      <c r="R3" s="276"/>
      <c r="S3" s="276"/>
      <c r="T3" s="276"/>
      <c r="U3" s="276"/>
      <c r="V3" s="276"/>
      <c r="W3" s="276"/>
      <c r="X3" s="276"/>
      <c r="Y3" s="276"/>
      <c r="Z3" s="276"/>
      <c r="AA3" s="276"/>
      <c r="AB3" s="276"/>
      <c r="AC3" s="276"/>
      <c r="AD3" s="276"/>
      <c r="AE3" s="276"/>
      <c r="AF3" s="276"/>
      <c r="AG3" s="276"/>
      <c r="AH3" s="276"/>
      <c r="AI3" s="277"/>
      <c r="AJ3" s="276"/>
      <c r="AK3" s="276"/>
      <c r="AL3" s="276"/>
      <c r="AM3" s="276"/>
      <c r="AN3" s="276"/>
      <c r="AO3" s="276"/>
      <c r="AP3" s="276"/>
      <c r="AQ3" s="276"/>
      <c r="AR3" s="276"/>
      <c r="AS3" s="276"/>
      <c r="AT3" s="276"/>
      <c r="AU3" s="276"/>
      <c r="AV3" s="276"/>
      <c r="AW3" s="276"/>
      <c r="AX3" s="276"/>
      <c r="AY3" s="276"/>
      <c r="AZ3" s="276"/>
      <c r="BA3" s="276"/>
      <c r="BB3" s="276"/>
      <c r="BC3" s="276"/>
      <c r="BD3" s="276"/>
      <c r="BE3" s="276"/>
      <c r="BF3" s="276"/>
      <c r="BG3" s="276"/>
      <c r="BH3" s="276"/>
      <c r="BI3" s="276"/>
      <c r="BJ3" s="276"/>
      <c r="BK3" s="276"/>
      <c r="BL3" s="276"/>
      <c r="BM3" s="276"/>
      <c r="BN3" s="276"/>
      <c r="BO3" s="276"/>
    </row>
    <row r="4" spans="1:67" ht="15.75" x14ac:dyDescent="0.25">
      <c r="A4" s="276"/>
      <c r="B4" s="278" t="s">
        <v>263</v>
      </c>
      <c r="C4" s="276"/>
      <c r="D4" s="276"/>
      <c r="E4" s="276"/>
      <c r="F4" s="276"/>
      <c r="G4" s="276"/>
      <c r="H4" s="276"/>
      <c r="I4" s="276"/>
      <c r="J4" s="276"/>
      <c r="K4" s="276"/>
      <c r="L4" s="276"/>
      <c r="M4" s="276"/>
      <c r="N4" s="276"/>
      <c r="O4" s="276"/>
      <c r="P4" s="276"/>
      <c r="Q4" s="276"/>
      <c r="R4" s="276"/>
      <c r="S4" s="276"/>
      <c r="T4" s="276"/>
      <c r="U4" s="276"/>
      <c r="V4" s="276"/>
      <c r="W4" s="276"/>
      <c r="X4" s="276"/>
      <c r="Y4" s="276"/>
      <c r="Z4" s="276"/>
      <c r="AA4" s="279"/>
      <c r="AB4" s="279"/>
      <c r="AC4" s="276"/>
      <c r="AD4" s="276"/>
      <c r="AE4" s="276"/>
      <c r="AF4" s="276"/>
      <c r="AG4" s="276"/>
      <c r="AH4" s="276"/>
      <c r="AI4" s="277"/>
      <c r="AJ4" s="276"/>
      <c r="AK4" s="276"/>
      <c r="AL4" s="276"/>
      <c r="AM4" s="276"/>
      <c r="AN4" s="276"/>
      <c r="AO4" s="276"/>
      <c r="AP4" s="276"/>
      <c r="AQ4" s="276"/>
      <c r="AR4" s="276"/>
      <c r="AS4" s="276"/>
      <c r="AT4" s="276"/>
      <c r="AU4" s="276"/>
      <c r="AV4" s="276"/>
      <c r="AW4" s="276"/>
      <c r="AX4" s="276"/>
      <c r="AY4" s="276"/>
      <c r="AZ4" s="276"/>
      <c r="BA4" s="276"/>
      <c r="BB4" s="276"/>
      <c r="BC4" s="276"/>
      <c r="BD4" s="276"/>
      <c r="BE4" s="276"/>
      <c r="BF4" s="276"/>
      <c r="BG4" s="276"/>
      <c r="BH4" s="276"/>
      <c r="BI4" s="276"/>
      <c r="BJ4" s="276"/>
      <c r="BK4" s="276"/>
      <c r="BL4" s="276"/>
      <c r="BM4" s="276"/>
      <c r="BN4" s="276"/>
      <c r="BO4" s="276"/>
    </row>
    <row r="5" spans="1:67" x14ac:dyDescent="0.2">
      <c r="A5" s="194"/>
      <c r="B5" s="194"/>
      <c r="C5" s="194"/>
      <c r="D5" s="348" t="s">
        <v>83</v>
      </c>
      <c r="E5" s="348"/>
      <c r="F5" s="348"/>
      <c r="G5" s="348"/>
      <c r="H5" s="348"/>
      <c r="I5" s="348"/>
      <c r="J5" s="348"/>
      <c r="K5" s="348"/>
      <c r="L5" s="348"/>
      <c r="M5" s="348"/>
      <c r="N5" s="348"/>
      <c r="O5" s="348"/>
      <c r="P5" s="348"/>
      <c r="Q5" s="348"/>
      <c r="R5" s="348"/>
      <c r="S5" s="348"/>
      <c r="T5" s="348"/>
      <c r="U5" s="348"/>
      <c r="V5" s="348"/>
      <c r="W5" s="348"/>
      <c r="X5" s="348"/>
      <c r="Y5" s="348"/>
      <c r="Z5" s="348"/>
      <c r="AA5" s="348"/>
      <c r="AB5" s="348"/>
      <c r="AC5" s="195"/>
      <c r="AD5" s="195"/>
      <c r="AE5" s="195"/>
      <c r="AF5" s="195"/>
      <c r="AG5" s="195"/>
      <c r="AH5" s="195"/>
      <c r="AI5" s="196"/>
      <c r="AJ5" s="195"/>
      <c r="AK5" s="195"/>
      <c r="AL5" s="195"/>
      <c r="AM5" s="195"/>
      <c r="AN5" s="195"/>
      <c r="AO5" s="195"/>
      <c r="AP5" s="195"/>
      <c r="AQ5" s="195"/>
      <c r="AR5" s="195"/>
      <c r="AS5" s="195"/>
      <c r="AT5" s="195"/>
      <c r="AU5" s="195"/>
      <c r="AV5" s="195"/>
      <c r="AW5" s="195"/>
      <c r="AX5" s="195"/>
      <c r="AY5" s="195"/>
      <c r="AZ5" s="195"/>
      <c r="BA5" s="195"/>
      <c r="BB5" s="195"/>
      <c r="BC5" s="195"/>
      <c r="BD5" s="195"/>
      <c r="BE5" s="286"/>
      <c r="BF5" s="286"/>
      <c r="BG5" s="286"/>
      <c r="BH5" s="286"/>
      <c r="BI5" s="286"/>
      <c r="BJ5" s="286"/>
      <c r="BK5" s="286"/>
      <c r="BL5" s="276"/>
      <c r="BM5" s="276"/>
      <c r="BN5" s="276"/>
      <c r="BO5" s="276"/>
    </row>
    <row r="6" spans="1:67" s="288" customFormat="1" ht="34.5" customHeight="1" x14ac:dyDescent="0.2">
      <c r="A6" s="207"/>
      <c r="B6" s="194"/>
      <c r="C6" s="194"/>
      <c r="D6" s="225" t="str">
        <f>YEAR(Cover!$C$25)-1&amp;"-"&amp;RIGHT(YEAR(Cover!$C$25),2)</f>
        <v>1998-99</v>
      </c>
      <c r="E6" s="226" t="str">
        <f>YEAR(Cover!$C$25)&amp;"-"&amp;RIGHT(YEAR(Cover!$C$25)+1,2)</f>
        <v>1999-00</v>
      </c>
      <c r="F6" s="226" t="str">
        <f>YEAR(Cover!$C$25)+1&amp;"-"&amp;RIGHT(YEAR(Cover!$C$25)+2,2)</f>
        <v>2000-01</v>
      </c>
      <c r="G6" s="226" t="str">
        <f>YEAR(Cover!$C$25)+2&amp;"-"&amp;RIGHT(YEAR(Cover!$C$25)+3,2)</f>
        <v>2001-02</v>
      </c>
      <c r="H6" s="226" t="str">
        <f>YEAR(Cover!$C$25)+3&amp;"-"&amp;RIGHT(YEAR(Cover!$C$25)+4,2)</f>
        <v>2002-03</v>
      </c>
      <c r="I6" s="226" t="str">
        <f>YEAR(Cover!$C$25)+4&amp;"-"&amp;RIGHT(YEAR(Cover!$C$25)+5,2)</f>
        <v>2003-04</v>
      </c>
      <c r="J6" s="226" t="str">
        <f>YEAR(Cover!$C$25)+5&amp;"-"&amp;RIGHT(YEAR(Cover!$C$25)+6,2)</f>
        <v>2004-05</v>
      </c>
      <c r="K6" s="226" t="str">
        <f>YEAR(Cover!$C$25)+6&amp;"-"&amp;RIGHT(YEAR(Cover!$C$25)+7,2)</f>
        <v>2005-06</v>
      </c>
      <c r="L6" s="226" t="str">
        <f>YEAR(Cover!$C$25)+7&amp;"-"&amp;RIGHT(YEAR(Cover!$C$25)+8,2)</f>
        <v>2006-07</v>
      </c>
      <c r="M6" s="226" t="str">
        <f>YEAR(Cover!$C$25)+8&amp;"-"&amp;RIGHT(YEAR(Cover!$C$25)+9,2)</f>
        <v>2007-08</v>
      </c>
      <c r="N6" s="226" t="str">
        <f>YEAR(Cover!$C$25)+9&amp;"-"&amp;RIGHT(YEAR(Cover!$C$25)+10,2)</f>
        <v>2008-09</v>
      </c>
      <c r="O6" s="226" t="str">
        <f>YEAR(Cover!$C$25)+10&amp;"-"&amp;RIGHT(YEAR(Cover!$C$25)+11,2)</f>
        <v>2009-10</v>
      </c>
      <c r="P6" s="226" t="str">
        <f>YEAR(Cover!$C$25)+11&amp;"-"&amp;RIGHT(YEAR(Cover!$C$25)+12,2)</f>
        <v>2010-11</v>
      </c>
      <c r="Q6" s="226" t="str">
        <f>YEAR(Cover!$C$25)+12&amp;"-"&amp;RIGHT(YEAR(Cover!$C$25)+13,2)</f>
        <v>2011-12</v>
      </c>
      <c r="R6" s="226" t="str">
        <f>YEAR(Cover!$C$25)+13&amp;"-"&amp;RIGHT(YEAR(Cover!$C$25)+14,2)</f>
        <v>2012-13</v>
      </c>
      <c r="S6" s="226" t="str">
        <f>YEAR(Cover!$C$25)+14&amp;"-"&amp;RIGHT(YEAR(Cover!$C$25)+15,2)</f>
        <v>2013-14</v>
      </c>
      <c r="T6" s="226" t="str">
        <f>YEAR(Cover!$C$25)+15&amp;"-"&amp;RIGHT(YEAR(Cover!$C$25)+16,2)</f>
        <v>2014-15</v>
      </c>
      <c r="U6" s="226" t="str">
        <f>YEAR(Cover!$C$25)+16&amp;"-"&amp;RIGHT(YEAR(Cover!$C$25)+17,2)</f>
        <v>2015-16</v>
      </c>
      <c r="V6" s="226" t="str">
        <f>YEAR(Cover!$C$25)+17&amp;"-"&amp;RIGHT(YEAR(Cover!$C$25)+18,2)</f>
        <v>2016-17</v>
      </c>
      <c r="W6" s="226" t="str">
        <f>YEAR(Cover!$C$25)+18&amp;"-"&amp;RIGHT(YEAR(Cover!$C$25)+19,2)</f>
        <v>2017-18</v>
      </c>
      <c r="X6" s="226" t="str">
        <f>YEAR(Cover!$C$25)+19&amp;"-"&amp;RIGHT(YEAR(Cover!$C$25)+20,2)</f>
        <v>2018-19</v>
      </c>
      <c r="Y6" s="226" t="str">
        <f>YEAR(Cover!$C$25)+20&amp;"-"&amp;RIGHT(YEAR(Cover!$C$25)+21,2)</f>
        <v>2019-20</v>
      </c>
      <c r="Z6" s="226" t="str">
        <f>YEAR(Cover!$C$25)+21&amp;"-"&amp;RIGHT(YEAR(Cover!$C$25)+22,2)</f>
        <v>2020-21</v>
      </c>
      <c r="AA6" s="226" t="str">
        <f>YEAR(Cover!$C$25)+22&amp;"-"&amp;RIGHT(YEAR(Cover!$C$25)+23,2)</f>
        <v>2021-22</v>
      </c>
      <c r="AB6" s="226" t="str">
        <f>YEAR(Cover!$C$21)&amp;"-"&amp;RIGHT(YEAR(Cover!$C$23),2)</f>
        <v>2022-23</v>
      </c>
      <c r="AC6" s="219"/>
      <c r="AD6" s="219"/>
      <c r="AE6" s="219"/>
      <c r="AF6" s="219"/>
      <c r="AG6" s="219"/>
      <c r="AH6" s="219"/>
      <c r="AI6" s="219"/>
      <c r="AJ6" s="219"/>
      <c r="AK6" s="219"/>
      <c r="AL6" s="219"/>
      <c r="AM6" s="219"/>
      <c r="AN6" s="219"/>
      <c r="AO6" s="219"/>
      <c r="AP6" s="219"/>
      <c r="AQ6" s="219"/>
      <c r="AR6" s="219"/>
      <c r="AS6" s="219"/>
      <c r="AT6" s="219"/>
      <c r="AU6" s="219"/>
      <c r="AV6" s="219"/>
      <c r="AW6" s="219"/>
      <c r="AX6" s="219"/>
      <c r="AY6" s="219"/>
      <c r="AZ6" s="219"/>
      <c r="BA6" s="219"/>
      <c r="BB6" s="219"/>
      <c r="BC6" s="219"/>
      <c r="BD6" s="219"/>
      <c r="BE6" s="219"/>
      <c r="BF6" s="219"/>
      <c r="BG6" s="287"/>
      <c r="BH6" s="287"/>
      <c r="BI6" s="287"/>
    </row>
    <row r="7" spans="1:67" x14ac:dyDescent="0.2">
      <c r="A7" s="207"/>
      <c r="B7" s="133" t="s">
        <v>256</v>
      </c>
      <c r="C7" s="51" t="s">
        <v>252</v>
      </c>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197"/>
      <c r="AD7" s="197"/>
      <c r="AE7" s="197"/>
      <c r="AF7" s="197"/>
      <c r="AG7" s="197"/>
      <c r="AH7" s="19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9"/>
      <c r="BG7" s="198"/>
      <c r="BH7" s="198"/>
      <c r="BI7" s="198"/>
    </row>
    <row r="8" spans="1:67" x14ac:dyDescent="0.2">
      <c r="A8" s="198"/>
      <c r="B8" s="57" t="s">
        <v>261</v>
      </c>
      <c r="C8" s="218" t="s">
        <v>280</v>
      </c>
      <c r="D8" s="221"/>
      <c r="E8" s="221">
        <f>'3. Statement of pipeline assets'!E90</f>
        <v>3.1888798037612576E-2</v>
      </c>
      <c r="F8" s="221">
        <f>'3. Statement of pipeline assets'!F90</f>
        <v>6.0221870047543646E-2</v>
      </c>
      <c r="G8" s="221">
        <f>'3. Statement of pipeline assets'!G90</f>
        <v>2.8400597907324299E-2</v>
      </c>
      <c r="H8" s="221">
        <f>'3. Statement of pipeline assets'!H90</f>
        <v>2.6889534883721034E-2</v>
      </c>
      <c r="I8" s="221">
        <f>'3. Statement of pipeline assets'!I90</f>
        <v>2.4769992922859085E-2</v>
      </c>
      <c r="J8" s="221">
        <f>'3. Statement of pipeline assets'!J90</f>
        <v>2.4861878453038555E-2</v>
      </c>
      <c r="K8" s="221">
        <f>'3. Statement of pipeline assets'!K90</f>
        <v>3.9757412398921943E-2</v>
      </c>
      <c r="L8" s="221">
        <f>'3. Statement of pipeline assets'!L90</f>
        <v>2.0738820479585085E-2</v>
      </c>
      <c r="M8" s="221">
        <f>'3. Statement of pipeline assets'!M90</f>
        <v>4.5079365079365052E-2</v>
      </c>
      <c r="N8" s="221">
        <f>'3. Statement of pipeline assets'!N90</f>
        <v>1.4580801944106936E-2</v>
      </c>
      <c r="O8" s="221">
        <f>'3. Statement of pipeline assets'!O90</f>
        <v>3.0538922155688653E-2</v>
      </c>
      <c r="P8" s="221">
        <f>'3. Statement of pipeline assets'!P90</f>
        <v>3.6025566531086683E-2</v>
      </c>
      <c r="Q8" s="221">
        <f>'3. Statement of pipeline assets'!Q90</f>
        <v>1.1777902411665764E-2</v>
      </c>
      <c r="R8" s="221">
        <f>'3. Statement of pipeline assets'!R90</f>
        <v>2.3904382470119501E-2</v>
      </c>
      <c r="S8" s="221">
        <f>'3. Statement of pipeline assets'!S90</f>
        <v>3.0155642023346418E-2</v>
      </c>
      <c r="T8" s="221">
        <f>'3. Statement of pipeline assets'!T90</f>
        <v>1.5108593012275628E-2</v>
      </c>
      <c r="U8" s="221">
        <f>'3. Statement of pipeline assets'!U90</f>
        <v>1.0232558139534831E-2</v>
      </c>
      <c r="V8" s="221">
        <f>'3. Statement of pipeline assets'!V90</f>
        <v>1.9337016574585641E-2</v>
      </c>
      <c r="W8" s="221">
        <f>'3. Statement of pipeline assets'!W90</f>
        <v>2.0776874435411097E-2</v>
      </c>
      <c r="X8" s="221">
        <f>'3. Statement of pipeline assets'!X90</f>
        <v>1.5929203539823078E-2</v>
      </c>
      <c r="Y8" s="272">
        <f>'3. Statement of pipeline assets'!Y90</f>
        <v>-3.4843205574912606E-3</v>
      </c>
      <c r="Z8" s="272">
        <f>'3. Statement of pipeline assets'!Z90</f>
        <v>3.8461538461538325E-2</v>
      </c>
      <c r="AA8" s="259">
        <f>'3. Statement of pipeline assets'!AA90</f>
        <v>6.1447811447811418E-2</v>
      </c>
      <c r="AB8" s="259">
        <f>'3. Statement of pipeline assets'!AB90</f>
        <v>6.0269627279936566E-2</v>
      </c>
      <c r="AC8" s="197"/>
      <c r="AD8" s="197"/>
      <c r="AE8" s="197"/>
      <c r="AF8" s="197"/>
      <c r="AG8" s="197"/>
      <c r="AH8" s="197"/>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9"/>
      <c r="BG8" s="198"/>
      <c r="BH8" s="198"/>
      <c r="BI8" s="198"/>
    </row>
    <row r="9" spans="1:67" x14ac:dyDescent="0.2">
      <c r="A9" s="198"/>
      <c r="B9" s="57" t="s">
        <v>258</v>
      </c>
      <c r="C9" s="218" t="s">
        <v>282</v>
      </c>
      <c r="D9" s="212"/>
      <c r="E9" s="212">
        <v>0.1055</v>
      </c>
      <c r="F9" s="212">
        <v>0.1055</v>
      </c>
      <c r="G9" s="212">
        <v>0.1055</v>
      </c>
      <c r="H9" s="212">
        <v>0.1055</v>
      </c>
      <c r="I9" s="212">
        <v>0.1055</v>
      </c>
      <c r="J9" s="212">
        <v>0.1055</v>
      </c>
      <c r="K9" s="212">
        <v>0.1055</v>
      </c>
      <c r="L9" s="212">
        <v>0.1055</v>
      </c>
      <c r="M9" s="212">
        <v>0.1055</v>
      </c>
      <c r="N9" s="212">
        <v>0.1055</v>
      </c>
      <c r="O9" s="212">
        <v>0.1055</v>
      </c>
      <c r="P9" s="212">
        <v>9.5862499999999989E-2</v>
      </c>
      <c r="Q9" s="212">
        <v>9.3549999999999994E-2</v>
      </c>
      <c r="R9" s="212">
        <v>7.3539999999999994E-2</v>
      </c>
      <c r="S9" s="212">
        <v>7.5312500000000004E-2</v>
      </c>
      <c r="T9" s="212">
        <v>7.702500000000001E-2</v>
      </c>
      <c r="U9" s="212">
        <v>6.9877500000000009E-2</v>
      </c>
      <c r="V9" s="212">
        <v>5.7187499999999995E-2</v>
      </c>
      <c r="W9" s="212">
        <v>5.5494415609722993E-2</v>
      </c>
      <c r="X9" s="212">
        <v>5.7169949621930977E-2</v>
      </c>
      <c r="Y9" s="212">
        <v>4.5769999999999998E-2</v>
      </c>
      <c r="Z9" s="212">
        <v>3.5444000000000003E-2</v>
      </c>
      <c r="AA9" s="212">
        <v>4.7310773823327712E-2</v>
      </c>
      <c r="AB9" s="212">
        <v>5.4609329042830834E-2</v>
      </c>
      <c r="AC9" s="197"/>
      <c r="AD9" s="197"/>
      <c r="AE9" s="197"/>
      <c r="AF9" s="197"/>
      <c r="AG9" s="197"/>
      <c r="AH9" s="197"/>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9"/>
      <c r="BG9" s="198"/>
      <c r="BH9" s="198"/>
      <c r="BI9" s="198"/>
    </row>
    <row r="10" spans="1:67" x14ac:dyDescent="0.2">
      <c r="A10" s="198"/>
      <c r="B10" s="57" t="s">
        <v>286</v>
      </c>
      <c r="C10" s="218" t="s">
        <v>281</v>
      </c>
      <c r="D10" s="213">
        <f>('3. Statement of pipeline assets'!D12+'3. Statement of pipeline assets'!D19+'3. Statement of pipeline assets'!D25+'3. Statement of pipeline assets'!D31+'3. Statement of pipeline assets'!D37+'3. Statement of pipeline assets'!D43+'3. Statement of pipeline assets'!D49+'3. Statement of pipeline assets'!D55+'3. Statement of pipeline assets'!D61+'3. Statement of pipeline assets'!D74+'3. Statement of pipeline assets'!D85)/1000000</f>
        <v>0</v>
      </c>
      <c r="E10" s="258">
        <f>('3. Statement of pipeline assets'!E12+'3. Statement of pipeline assets'!E19+'3. Statement of pipeline assets'!E25+'3. Statement of pipeline assets'!E31+'3. Statement of pipeline assets'!E37+'3. Statement of pipeline assets'!E43+'3. Statement of pipeline assets'!E49+'3. Statement of pipeline assets'!E55+'3. Statement of pipeline assets'!E61+'3. Statement of pipeline assets'!E74+'3. Statement of pipeline assets'!E85)/1000000</f>
        <v>28.48</v>
      </c>
      <c r="F10" s="258">
        <f>('3. Statement of pipeline assets'!F12+'3. Statement of pipeline assets'!F19+'3. Statement of pipeline assets'!F25+'3. Statement of pipeline assets'!F31+'3. Statement of pipeline assets'!F37+'3. Statement of pipeline assets'!F43+'3. Statement of pipeline assets'!F49+'3. Statement of pipeline assets'!F55+'3. Statement of pipeline assets'!F61+'3. Statement of pipeline assets'!F74+'3. Statement of pipeline assets'!F85)/1000000</f>
        <v>28.48</v>
      </c>
      <c r="G10" s="258">
        <f>('3. Statement of pipeline assets'!G12+'3. Statement of pipeline assets'!G19+'3. Statement of pipeline assets'!G25+'3. Statement of pipeline assets'!G31+'3. Statement of pipeline assets'!G37+'3. Statement of pipeline assets'!G43+'3. Statement of pipeline assets'!G49+'3. Statement of pipeline assets'!G55+'3. Statement of pipeline assets'!G61+'3. Statement of pipeline assets'!G74+'3. Statement of pipeline assets'!G85)/1000000</f>
        <v>29.827766446852653</v>
      </c>
      <c r="H10" s="258">
        <f>('3. Statement of pipeline assets'!H12+'3. Statement of pipeline assets'!H19+'3. Statement of pipeline assets'!H25+'3. Statement of pipeline assets'!H31+'3. Statement of pipeline assets'!H37+'3. Statement of pipeline assets'!H43+'3. Statement of pipeline assets'!H49+'3. Statement of pipeline assets'!H55+'3. Statement of pipeline assets'!H61+'3. Statement of pipeline assets'!H74+'3. Statement of pipeline assets'!H85)/1000000</f>
        <v>30.285417786858684</v>
      </c>
      <c r="I10" s="258">
        <f>('3. Statement of pipeline assets'!I12+'3. Statement of pipeline assets'!I19+'3. Statement of pipeline assets'!I25+'3. Statement of pipeline assets'!I31+'3. Statement of pipeline assets'!I37+'3. Statement of pipeline assets'!I43+'3. Statement of pipeline assets'!I49+'3. Statement of pipeline assets'!I55+'3. Statement of pipeline assets'!I61+'3. Statement of pipeline assets'!I74+'3. Statement of pipeline assets'!I85)/1000000</f>
        <v>30.71056090715674</v>
      </c>
      <c r="J10" s="258">
        <f>('3. Statement of pipeline assets'!J12+'3. Statement of pipeline assets'!J19+'3. Statement of pipeline assets'!J25+'3. Statement of pipeline assets'!J31+'3. Statement of pipeline assets'!J37+'3. Statement of pipeline assets'!J43+'3. Statement of pipeline assets'!J49+'3. Statement of pipeline assets'!J55+'3. Statement of pipeline assets'!J61+'3. Statement of pipeline assets'!J74+'3. Statement of pipeline assets'!J85)/1000000</f>
        <v>31.059869196480381</v>
      </c>
      <c r="K10" s="258">
        <f>('3. Statement of pipeline assets'!K12+'3. Statement of pipeline assets'!K19+'3. Statement of pipeline assets'!K25+'3. Statement of pipeline assets'!K31+'3. Statement of pipeline assets'!K37+'3. Statement of pipeline assets'!K43+'3. Statement of pipeline assets'!K49+'3. Statement of pipeline assets'!K55+'3. Statement of pipeline assets'!K61+'3. Statement of pipeline assets'!K74+'3. Statement of pipeline assets'!K85)/1000000</f>
        <v>31.43224683678849</v>
      </c>
      <c r="L10" s="258">
        <f>('3. Statement of pipeline assets'!L12+'3. Statement of pipeline assets'!L19+'3. Statement of pipeline assets'!L25+'3. Statement of pipeline assets'!L31+'3. Statement of pipeline assets'!L37+'3. Statement of pipeline assets'!L43+'3. Statement of pipeline assets'!L49+'3. Statement of pipeline assets'!L55+'3. Statement of pipeline assets'!L61+'3. Statement of pipeline assets'!L74+'3. Statement of pipeline assets'!L85)/1000000</f>
        <v>32.607366336871159</v>
      </c>
      <c r="M10" s="258">
        <f>('3. Statement of pipeline assets'!M12+'3. Statement of pipeline assets'!M19+'3. Statement of pipeline assets'!M25+'3. Statement of pipeline assets'!M31+'3. Statement of pipeline assets'!M37+'3. Statement of pipeline assets'!M43+'3. Statement of pipeline assets'!M49+'3. Statement of pipeline assets'!M55+'3. Statement of pipeline assets'!M61+'3. Statement of pipeline assets'!M74+'3. Statement of pipeline assets'!M85)/1000000</f>
        <v>32.905590991251152</v>
      </c>
      <c r="N10" s="258">
        <f>('3. Statement of pipeline assets'!N12+'3. Statement of pipeline assets'!N19+'3. Statement of pipeline assets'!N25+'3. Statement of pipeline assets'!N31+'3. Statement of pipeline assets'!N37+'3. Statement of pipeline assets'!N43+'3. Statement of pipeline assets'!N49+'3. Statement of pipeline assets'!N55+'3. Statement of pipeline assets'!N61+'3. Statement of pipeline assets'!N74+'3. Statement of pipeline assets'!N85)/1000000</f>
        <v>36.795534638813649</v>
      </c>
      <c r="O10" s="258">
        <f>('3. Statement of pipeline assets'!O12+'3. Statement of pipeline assets'!O19+'3. Statement of pipeline assets'!O25+'3. Statement of pipeline assets'!O31+'3. Statement of pipeline assets'!O37+'3. Statement of pipeline assets'!O43+'3. Statement of pipeline assets'!O49+'3. Statement of pipeline assets'!O55+'3. Statement of pipeline assets'!O61+'3. Statement of pipeline assets'!O74+'3. Statement of pipeline assets'!O85)/1000000</f>
        <v>36.608173308036683</v>
      </c>
      <c r="P10" s="258">
        <f>('3. Statement of pipeline assets'!P12+'3. Statement of pipeline assets'!P19+'3. Statement of pipeline assets'!P25+'3. Statement of pipeline assets'!P31+'3. Statement of pipeline assets'!P37+'3. Statement of pipeline assets'!P43+'3. Statement of pipeline assets'!P49+'3. Statement of pipeline assets'!P55+'3. Statement of pipeline assets'!P61+'3. Statement of pipeline assets'!P74+'3. Statement of pipeline assets'!P85)/1000000</f>
        <v>37.312045860899666</v>
      </c>
      <c r="Q10" s="258">
        <f>('3. Statement of pipeline assets'!Q12+'3. Statement of pipeline assets'!Q19+'3. Statement of pipeline assets'!Q25+'3. Statement of pipeline assets'!Q31+'3. Statement of pipeline assets'!Q37+'3. Statement of pipeline assets'!Q43+'3. Statement of pipeline assets'!Q49+'3. Statement of pipeline assets'!Q55+'3. Statement of pipeline assets'!Q61+'3. Statement of pipeline assets'!Q74+'3. Statement of pipeline assets'!Q85)/1000000</f>
        <v>37.954980315512636</v>
      </c>
      <c r="R10" s="258">
        <f>('3. Statement of pipeline assets'!R12+'3. Statement of pipeline assets'!R19+'3. Statement of pipeline assets'!R25+'3. Statement of pipeline assets'!R31+'3. Statement of pipeline assets'!R37+'3. Statement of pipeline assets'!R43+'3. Statement of pipeline assets'!R49+'3. Statement of pipeline assets'!R55+'3. Statement of pipeline assets'!R61+'3. Statement of pipeline assets'!R74+'3. Statement of pipeline assets'!R85)/1000000</f>
        <v>37.891107233403154</v>
      </c>
      <c r="S10" s="258">
        <f>('3. Statement of pipeline assets'!S12+'3. Statement of pipeline assets'!S19+'3. Statement of pipeline assets'!S25+'3. Statement of pipeline assets'!S31+'3. Statement of pipeline assets'!S37+'3. Statement of pipeline assets'!S43+'3. Statement of pipeline assets'!S49+'3. Statement of pipeline assets'!S55+'3. Statement of pipeline assets'!S61+'3. Statement of pipeline assets'!S74+'3. Statement of pipeline assets'!S85)/1000000</f>
        <v>38.313423869672341</v>
      </c>
      <c r="T10" s="258">
        <f>('3. Statement of pipeline assets'!T12+'3. Statement of pipeline assets'!T19+'3. Statement of pipeline assets'!T25+'3. Statement of pipeline assets'!T31+'3. Statement of pipeline assets'!T37+'3. Statement of pipeline assets'!T43+'3. Statement of pipeline assets'!T49+'3. Statement of pipeline assets'!T55+'3. Statement of pipeline assets'!T61+'3. Statement of pipeline assets'!T74+'3. Statement of pipeline assets'!T85)/1000000</f>
        <v>38.608080818410251</v>
      </c>
      <c r="U10" s="258">
        <f>('3. Statement of pipeline assets'!U12+'3. Statement of pipeline assets'!U19+'3. Statement of pipeline assets'!U25+'3. Statement of pipeline assets'!U31+'3. Statement of pipeline assets'!U37+'3. Statement of pipeline assets'!U43+'3. Statement of pipeline assets'!U49+'3. Statement of pipeline assets'!U55+'3. Statement of pipeline assets'!U61+'3. Statement of pipeline assets'!U74+'3. Statement of pipeline assets'!U85)/1000000</f>
        <v>38.531437197527232</v>
      </c>
      <c r="V10" s="258">
        <f>('3. Statement of pipeline assets'!V12+'3. Statement of pipeline assets'!V19+'3. Statement of pipeline assets'!V25+'3. Statement of pipeline assets'!V31+'3. Statement of pipeline assets'!V37+'3. Statement of pipeline assets'!V43+'3. Statement of pipeline assets'!V49+'3. Statement of pipeline assets'!V55+'3. Statement of pipeline assets'!V61+'3. Statement of pipeline assets'!V74+'3. Statement of pipeline assets'!V85)/1000000</f>
        <v>38.115187346330828</v>
      </c>
      <c r="W10" s="258">
        <f>('3. Statement of pipeline assets'!W12+'3. Statement of pipeline assets'!W19+'3. Statement of pipeline assets'!W25+'3. Statement of pipeline assets'!W31+'3. Statement of pipeline assets'!W37+'3. Statement of pipeline assets'!W43+'3. Statement of pipeline assets'!W49+'3. Statement of pipeline assets'!W55+'3. Statement of pipeline assets'!W61+'3. Statement of pipeline assets'!W74+'3. Statement of pipeline assets'!W85)/1000000</f>
        <v>38.076339949911961</v>
      </c>
      <c r="X10" s="258">
        <f>('3. Statement of pipeline assets'!X12+'3. Statement of pipeline assets'!X19+'3. Statement of pipeline assets'!X25+'3. Statement of pipeline assets'!X31+'3. Statement of pipeline assets'!X37+'3. Statement of pipeline assets'!X43+'3. Statement of pipeline assets'!X49+'3. Statement of pipeline assets'!X55+'3. Statement of pipeline assets'!X61+'3. Statement of pipeline assets'!X74+'3. Statement of pipeline assets'!X85)/1000000</f>
        <v>38.039328005553116</v>
      </c>
      <c r="Y10" s="258">
        <f>('3. Statement of pipeline assets'!Y12+'3. Statement of pipeline assets'!Y19+'3. Statement of pipeline assets'!Y25+'3. Statement of pipeline assets'!Y31+'3. Statement of pipeline assets'!Y37+'3. Statement of pipeline assets'!Y43+'3. Statement of pipeline assets'!Y49+'3. Statement of pipeline assets'!Y55+'3. Statement of pipeline assets'!Y61+'3. Statement of pipeline assets'!Y74+'3. Statement of pipeline assets'!Y85)/1000000</f>
        <v>37.853585948392876</v>
      </c>
      <c r="Z10" s="258">
        <f>('3. Statement of pipeline assets'!Z12+'3. Statement of pipeline assets'!Z19+'3. Statement of pipeline assets'!Z25+'3. Statement of pipeline assets'!Z31+'3. Statement of pipeline assets'!Z37+'3. Statement of pipeline assets'!Z43+'3. Statement of pipeline assets'!Z49+'3. Statement of pipeline assets'!Z55+'3. Statement of pipeline assets'!Z61+'3. Statement of pipeline assets'!Z74+'3. Statement of pipeline assets'!Z85)/1000000</f>
        <v>36.794964612547737</v>
      </c>
      <c r="AA10" s="258">
        <f>('3. Statement of pipeline assets'!AA12+'3. Statement of pipeline assets'!AA19+'3. Statement of pipeline assets'!AA25+'3. Statement of pipeline assets'!AA31+'3. Statement of pipeline assets'!AA37+'3. Statement of pipeline assets'!AA43+'3. Statement of pipeline assets'!AA49+'3. Statement of pipeline assets'!AA55+'3. Statement of pipeline assets'!AA61+'3. Statement of pipeline assets'!AA74+'3. Statement of pipeline assets'!AA85)/1000000</f>
        <v>38.213474185759644</v>
      </c>
      <c r="AB10" s="258">
        <f>('3. Statement of pipeline assets'!AB12+'3. Statement of pipeline assets'!AB19+'3. Statement of pipeline assets'!AB25+'3. Statement of pipeline assets'!AB31+'3. Statement of pipeline assets'!AB37+'3. Statement of pipeline assets'!AB43+'3. Statement of pipeline assets'!AB49+'3. Statement of pipeline assets'!AB55+'3. Statement of pipeline assets'!AB61+'3. Statement of pipeline assets'!AB74+'3. Statement of pipeline assets'!AB85)/1000000</f>
        <v>40.170346044837011</v>
      </c>
      <c r="AC10" s="197"/>
      <c r="AD10" s="197"/>
      <c r="AE10" s="197"/>
      <c r="AF10" s="197"/>
      <c r="AG10" s="197"/>
      <c r="AH10" s="197"/>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9"/>
      <c r="BG10" s="198"/>
      <c r="BH10" s="198"/>
      <c r="BI10" s="198"/>
    </row>
    <row r="11" spans="1:67" x14ac:dyDescent="0.2">
      <c r="A11" s="198"/>
      <c r="B11" s="57" t="s">
        <v>253</v>
      </c>
      <c r="C11" s="218" t="s">
        <v>283</v>
      </c>
      <c r="D11" s="213">
        <f>('3. Statement of pipeline assets'!D13+'3. Statement of pipeline assets'!D20+'3. Statement of pipeline assets'!D26+'3. Statement of pipeline assets'!D32+'3. Statement of pipeline assets'!D38+'3. Statement of pipeline assets'!D44+'3. Statement of pipeline assets'!D50+'3. Statement of pipeline assets'!D56+'3. Statement of pipeline assets'!D75+'3. Statement of pipeline assets'!D86)/1000000</f>
        <v>0</v>
      </c>
      <c r="E11" s="213">
        <f>('3. Statement of pipeline assets'!E13+'3. Statement of pipeline assets'!E20+'3. Statement of pipeline assets'!E26+'3. Statement of pipeline assets'!E32+'3. Statement of pipeline assets'!E38+'3. Statement of pipeline assets'!E44+'3. Statement of pipeline assets'!E50+'3. Statement of pipeline assets'!E56+'3. Statement of pipeline assets'!E62+'3. Statement of pipeline assets'!E68+'3. Statement of pipeline assets'!E75+'3. Statement of pipeline assets'!E81+'3. Statement of pipeline assets'!E86)/1000000</f>
        <v>0</v>
      </c>
      <c r="F11" s="258">
        <f>('3. Statement of pipeline assets'!F13+'3. Statement of pipeline assets'!F20+'3. Statement of pipeline assets'!F26+'3. Statement of pipeline assets'!F32+'3. Statement of pipeline assets'!F38+'3. Statement of pipeline assets'!F44+'3. Statement of pipeline assets'!F50+'3. Statement of pipeline assets'!F56+'3. Statement of pipeline assets'!F62+'3. Statement of pipeline assets'!F68+'3. Statement of pipeline assets'!F75+'3. Statement of pipeline assets'!F81+'3. Statement of pipeline assets'!F86)/1000000</f>
        <v>0</v>
      </c>
      <c r="G11" s="258">
        <f>('3. Statement of pipeline assets'!G13+'3. Statement of pipeline assets'!G20+'3. Statement of pipeline assets'!G26+'3. Statement of pipeline assets'!G32+'3. Statement of pipeline assets'!G38+'3. Statement of pipeline assets'!G44+'3. Statement of pipeline assets'!G50+'3. Statement of pipeline assets'!G56+'3. Statement of pipeline assets'!G62+'3. Statement of pipeline assets'!G68+'3. Statement of pipeline assets'!G75+'3. Statement of pipeline assets'!G81+'3. Statement of pipeline assets'!G86)/1000000</f>
        <v>0</v>
      </c>
      <c r="H11" s="258">
        <f>('3. Statement of pipeline assets'!H13+'3. Statement of pipeline assets'!H20+'3. Statement of pipeline assets'!H26+'3. Statement of pipeline assets'!H32+'3. Statement of pipeline assets'!H38+'3. Statement of pipeline assets'!H44+'3. Statement of pipeline assets'!H50+'3. Statement of pipeline assets'!H56+'3. Statement of pipeline assets'!H62+'3. Statement of pipeline assets'!H68+'3. Statement of pipeline assets'!H75+'3. Statement of pipeline assets'!H81+'3. Statement of pipeline assets'!H86)/1000000</f>
        <v>1.1318708186475167E-2</v>
      </c>
      <c r="I11" s="258">
        <f>('3. Statement of pipeline assets'!I13+'3. Statement of pipeline assets'!I20+'3. Statement of pipeline assets'!I26+'3. Statement of pipeline assets'!I32+'3. Statement of pipeline assets'!I38+'3. Statement of pipeline assets'!I44+'3. Statement of pipeline assets'!I50+'3. Statement of pipeline assets'!I56+'3. Statement of pipeline assets'!I62+'3. Statement of pipeline assets'!I68+'3. Statement of pipeline assets'!I75+'3. Statement of pipeline assets'!I81+'3. Statement of pipeline assets'!I86)/1000000</f>
        <v>6.8940692006269838E-4</v>
      </c>
      <c r="J11" s="258">
        <f>('3. Statement of pipeline assets'!J13+'3. Statement of pipeline assets'!J20+'3. Statement of pipeline assets'!J26+'3. Statement of pipeline assets'!J32+'3. Statement of pipeline assets'!J38+'3. Statement of pipeline assets'!J44+'3. Statement of pipeline assets'!J50+'3. Statement of pipeline assets'!J56+'3. Statement of pipeline assets'!J62+'3. Statement of pipeline assets'!J68+'3. Statement of pipeline assets'!J75+'3. Statement of pipeline assets'!J81+'3. Statement of pipeline assets'!J86)/1000000</f>
        <v>2.2600993894716214E-2</v>
      </c>
      <c r="K11" s="258">
        <f>('3. Statement of pipeline assets'!K13+'3. Statement of pipeline assets'!K20+'3. Statement of pipeline assets'!K26+'3. Statement of pipeline assets'!K32+'3. Statement of pipeline assets'!K38+'3. Statement of pipeline assets'!K44+'3. Statement of pipeline assets'!K50+'3. Statement of pipeline assets'!K56+'3. Statement of pipeline assets'!K62+'3. Statement of pipeline assets'!K68+'3. Statement of pipeline assets'!K75+'3. Statement of pipeline assets'!K81+'3. Statement of pipeline assets'!K86)/1000000</f>
        <v>0.35887951317965772</v>
      </c>
      <c r="L11" s="258">
        <f>('3. Statement of pipeline assets'!L13+'3. Statement of pipeline assets'!L20+'3. Statement of pipeline assets'!L26+'3. Statement of pipeline assets'!L32+'3. Statement of pipeline assets'!L38+'3. Statement of pipeline assets'!L44+'3. Statement of pipeline assets'!L50+'3. Statement of pipeline assets'!L56+'3. Statement of pipeline assets'!L62+'3. Statement of pipeline assets'!L68+'3. Statement of pipeline assets'!L75+'3. Statement of pipeline assets'!L81+'3. Statement of pipeline assets'!L86)/1000000</f>
        <v>8.0338557585027642E-2</v>
      </c>
      <c r="M11" s="258">
        <f>('3. Statement of pipeline assets'!M13+'3. Statement of pipeline assets'!M20+'3. Statement of pipeline assets'!M26+'3. Statement of pipeline assets'!M32+'3. Statement of pipeline assets'!M38+'3. Statement of pipeline assets'!M44+'3. Statement of pipeline assets'!M50+'3. Statement of pipeline assets'!M56+'3. Statement of pipeline assets'!M62+'3. Statement of pipeline assets'!M68+'3. Statement of pipeline assets'!M75+'3. Statement of pipeline assets'!M81+'3. Statement of pipeline assets'!M86)/1000000</f>
        <v>2.8771502257881472</v>
      </c>
      <c r="N11" s="258">
        <f>('3. Statement of pipeline assets'!N13+'3. Statement of pipeline assets'!N20+'3. Statement of pipeline assets'!N26+'3. Statement of pipeline assets'!N32+'3. Statement of pipeline assets'!N38+'3. Statement of pipeline assets'!N44+'3. Statement of pipeline assets'!N50+'3. Statement of pipeline assets'!N56+'3. Statement of pipeline assets'!N62+'3. Statement of pipeline assets'!N68+'3. Statement of pipeline assets'!N75+'3. Statement of pipeline assets'!N81+'3. Statement of pipeline assets'!N86)/1000000</f>
        <v>2.2210530529655725E-2</v>
      </c>
      <c r="O11" s="258">
        <f>('3. Statement of pipeline assets'!O13+'3. Statement of pipeline assets'!O20+'3. Statement of pipeline assets'!O26+'3. Statement of pipeline assets'!O32+'3. Statement of pipeline assets'!O38+'3. Statement of pipeline assets'!O44+'3. Statement of pipeline assets'!O50+'3. Statement of pipeline assets'!O56+'3. Statement of pipeline assets'!O62+'3. Statement of pipeline assets'!O68+'3. Statement of pipeline assets'!O75+'3. Statement of pipeline assets'!O81+'3. Statement of pipeline assets'!O86)/1000000</f>
        <v>0.34719220307726462</v>
      </c>
      <c r="P11" s="258">
        <f>('3. Statement of pipeline assets'!P13+'3. Statement of pipeline assets'!P20+'3. Statement of pipeline assets'!P26+'3. Statement of pipeline assets'!P32+'3. Statement of pipeline assets'!P38+'3. Statement of pipeline assets'!P44+'3. Statement of pipeline assets'!P50+'3. Statement of pipeline assets'!P56+'3. Statement of pipeline assets'!P62+'3. Statement of pipeline assets'!P68+'3. Statement of pipeline assets'!P75+'3. Statement of pipeline assets'!P81+'3. Statement of pipeline assets'!P86)/1000000</f>
        <v>8.4791421315024415E-2</v>
      </c>
      <c r="Q11" s="258">
        <f>('3. Statement of pipeline assets'!Q13+'3. Statement of pipeline assets'!Q20+'3. Statement of pipeline assets'!Q26+'3. Statement of pipeline assets'!Q32+'3. Statement of pipeline assets'!Q38+'3. Statement of pipeline assets'!Q44+'3. Statement of pipeline assets'!Q50+'3. Statement of pipeline assets'!Q56+'3. Statement of pipeline assets'!Q62+'3. Statement of pipeline assets'!Q68+'3. Statement of pipeline assets'!Q75+'3. Statement of pipeline assets'!Q81+'3. Statement of pipeline assets'!Q86)/1000000</f>
        <v>0.32275380398495745</v>
      </c>
      <c r="R11" s="258">
        <f>('3. Statement of pipeline assets'!R13+'3. Statement of pipeline assets'!R20+'3. Statement of pipeline assets'!R26+'3. Statement of pipeline assets'!R32+'3. Statement of pipeline assets'!R38+'3. Statement of pipeline assets'!R44+'3. Statement of pipeline assets'!R50+'3. Statement of pipeline assets'!R56+'3. Statement of pipeline assets'!R62+'3. Statement of pipeline assets'!R68+'3. Statement of pipeline assets'!R75+'3. Statement of pipeline assets'!R81+'3. Statement of pipeline assets'!R86)/1000000</f>
        <v>0.37002897647708366</v>
      </c>
      <c r="S11" s="258">
        <f>('3. Statement of pipeline assets'!S13+'3. Statement of pipeline assets'!S20+'3. Statement of pipeline assets'!S26+'3. Statement of pipeline assets'!S32+'3. Statement of pipeline assets'!S38+'3. Statement of pipeline assets'!S44+'3. Statement of pipeline assets'!S50+'3. Statement of pipeline assets'!S56+'3. Statement of pipeline assets'!S62+'3. Statement of pipeline assets'!S68+'3. Statement of pipeline assets'!S75+'3. Statement of pipeline assets'!S81+'3. Statement of pipeline assets'!S86)/1000000</f>
        <v>2.097328701733989E-2</v>
      </c>
      <c r="T11" s="258">
        <f>('3. Statement of pipeline assets'!T13+'3. Statement of pipeline assets'!T20+'3. Statement of pipeline assets'!T26+'3. Statement of pipeline assets'!T32+'3. Statement of pipeline assets'!T38+'3. Statement of pipeline assets'!T44+'3. Statement of pipeline assets'!T50+'3. Statement of pipeline assets'!T56+'3. Statement of pipeline assets'!T62+'3. Statement of pipeline assets'!T68+'3. Statement of pipeline assets'!T75+'3. Statement of pipeline assets'!T81+'3. Statement of pipeline assets'!T86)/1000000</f>
        <v>0.236672993552308</v>
      </c>
      <c r="U11" s="258">
        <f>('3. Statement of pipeline assets'!U13+'3. Statement of pipeline assets'!U20+'3. Statement of pipeline assets'!U26+'3. Statement of pipeline assets'!U32+'3. Statement of pipeline assets'!U38+'3. Statement of pipeline assets'!U44+'3. Statement of pipeline assets'!U50+'3. Statement of pipeline assets'!U56+'3. Statement of pipeline assets'!U62+'3. Statement of pipeline assets'!U68+'3. Statement of pipeline assets'!U75+'3. Statement of pipeline assets'!U81+'3. Statement of pipeline assets'!U86)/1000000</f>
        <v>0.12071925065232933</v>
      </c>
      <c r="V11" s="258">
        <f>('3. Statement of pipeline assets'!V13+'3. Statement of pipeline assets'!V20+'3. Statement of pipeline assets'!V26+'3. Statement of pipeline assets'!V32+'3. Statement of pipeline assets'!V38+'3. Statement of pipeline assets'!V44+'3. Statement of pipeline assets'!V50+'3. Statement of pipeline assets'!V56+'3. Statement of pipeline assets'!V62+'3. Statement of pipeline assets'!V68+'3. Statement of pipeline assets'!V75+'3. Statement of pipeline assets'!V81+'3. Statement of pipeline assets'!V86)/1000000</f>
        <v>0.17050668382599296</v>
      </c>
      <c r="W11" s="258">
        <f>('3. Statement of pipeline assets'!W13+'3. Statement of pipeline assets'!W20+'3. Statement of pipeline assets'!W26+'3. Statement of pipeline assets'!W32+'3. Statement of pipeline assets'!W38+'3. Statement of pipeline assets'!W44+'3. Statement of pipeline assets'!W50+'3. Statement of pipeline assets'!W56+'3. Statement of pipeline assets'!W62+'3. Statement of pipeline assets'!W68+'3. Statement of pipeline assets'!W75+'3. Statement of pipeline assets'!W81+'3. Statement of pipeline assets'!W86)/1000000</f>
        <v>0.14603285052824153</v>
      </c>
      <c r="X11" s="258">
        <f>('3. Statement of pipeline assets'!X13+'3. Statement of pipeline assets'!X20+'3. Statement of pipeline assets'!X26+'3. Statement of pipeline assets'!X32+'3. Statement of pipeline assets'!X38+'3. Statement of pipeline assets'!X44+'3. Statement of pipeline assets'!X50+'3. Statement of pipeline assets'!X56+'3. Statement of pipeline assets'!X62+'3. Statement of pipeline assets'!X68+'3. Statement of pipeline assets'!X75+'3. Statement of pipeline assets'!X81+'3. Statement of pipeline assets'!X86)/1000000</f>
        <v>0.21843843976403168</v>
      </c>
      <c r="Y11" s="258">
        <f>('3. Statement of pipeline assets'!Y13+'3. Statement of pipeline assets'!Y20+'3. Statement of pipeline assets'!Y26+'3. Statement of pipeline assets'!Y32+'3. Statement of pipeline assets'!Y38+'3. Statement of pipeline assets'!Y44+'3. Statement of pipeline assets'!Y50+'3. Statement of pipeline assets'!Y56+'3. Statement of pipeline assets'!Y62+'3. Statement of pipeline assets'!Y68+'3. Statement of pipeline assets'!Y75+'3. Statement of pipeline assets'!Y81+'3. Statement of pipeline assets'!Y86)/1000000</f>
        <v>0.21285218375100501</v>
      </c>
      <c r="Z11" s="258">
        <f>('3. Statement of pipeline assets'!Z13+'3. Statement of pipeline assets'!Z20+'3. Statement of pipeline assets'!Z26+'3. Statement of pipeline assets'!Z32+'3. Statement of pipeline assets'!Z38+'3. Statement of pipeline assets'!Z44+'3. Statement of pipeline assets'!Z50+'3. Statement of pipeline assets'!Z56+'3. Statement of pipeline assets'!Z62+'3. Statement of pipeline assets'!Z68+'3. Statement of pipeline assets'!Z75+'3. Statement of pipeline assets'!Z81+'3. Statement of pipeline assets'!Z86)/1000000</f>
        <v>0.6909781107667321</v>
      </c>
      <c r="AA11" s="258">
        <f>('3. Statement of pipeline assets'!AA13+'3. Statement of pipeline assets'!AA20+'3. Statement of pipeline assets'!AA26+'3. Statement of pipeline assets'!AA32+'3. Statement of pipeline assets'!AA38+'3. Statement of pipeline assets'!AA44+'3. Statement of pipeline assets'!AA50+'3. Statement of pipeline assets'!AA56+'3. Statement of pipeline assets'!AA62+'3. Statement of pipeline assets'!AA68+'3. Statement of pipeline assets'!AA75+'3. Statement of pipeline assets'!AA81+'3. Statement of pipeline assets'!AA86)/1000000</f>
        <v>0.37704441828446938</v>
      </c>
      <c r="AB11" s="258">
        <f>('3. Statement of pipeline assets'!AB13+'3. Statement of pipeline assets'!AB20+'3. Statement of pipeline assets'!AB26+'3. Statement of pipeline assets'!AB32+'3. Statement of pipeline assets'!AB38+'3. Statement of pipeline assets'!AB44+'3. Statement of pipeline assets'!AB50+'3. Statement of pipeline assets'!AB56+'3. Statement of pipeline assets'!AB62+'3. Statement of pipeline assets'!AB68+'3. Statement of pipeline assets'!AB75+'3. Statement of pipeline assets'!AB81+'3. Statement of pipeline assets'!AB86)/1000000</f>
        <v>1.4730195479814987</v>
      </c>
      <c r="AC11" s="197"/>
      <c r="AD11" s="197"/>
      <c r="AE11" s="197"/>
      <c r="AF11" s="197"/>
      <c r="AG11" s="197"/>
      <c r="AH11" s="197"/>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9"/>
      <c r="BG11" s="198"/>
      <c r="BH11" s="198"/>
      <c r="BI11" s="198"/>
    </row>
    <row r="12" spans="1:67" x14ac:dyDescent="0.2">
      <c r="A12" s="198"/>
      <c r="B12" s="57" t="s">
        <v>275</v>
      </c>
      <c r="C12" s="218" t="s">
        <v>283</v>
      </c>
      <c r="D12" s="223"/>
      <c r="E12" s="214">
        <v>0</v>
      </c>
      <c r="F12" s="214">
        <v>0</v>
      </c>
      <c r="G12" s="214">
        <v>0</v>
      </c>
      <c r="H12" s="214">
        <v>0</v>
      </c>
      <c r="I12" s="214">
        <v>0</v>
      </c>
      <c r="J12" s="214">
        <v>0</v>
      </c>
      <c r="K12" s="214">
        <v>0</v>
      </c>
      <c r="L12" s="214">
        <v>0</v>
      </c>
      <c r="M12" s="214">
        <v>0</v>
      </c>
      <c r="N12" s="214">
        <v>0</v>
      </c>
      <c r="O12" s="214">
        <v>0</v>
      </c>
      <c r="P12" s="214">
        <v>0</v>
      </c>
      <c r="Q12" s="214">
        <v>0</v>
      </c>
      <c r="R12" s="214">
        <v>0</v>
      </c>
      <c r="S12" s="214">
        <v>0</v>
      </c>
      <c r="T12" s="214">
        <v>0</v>
      </c>
      <c r="U12" s="214">
        <v>0</v>
      </c>
      <c r="V12" s="214">
        <v>0</v>
      </c>
      <c r="W12" s="214">
        <v>0</v>
      </c>
      <c r="X12" s="214">
        <v>0</v>
      </c>
      <c r="Y12" s="214">
        <v>0</v>
      </c>
      <c r="Z12" s="214">
        <v>0</v>
      </c>
      <c r="AA12" s="214">
        <v>0</v>
      </c>
      <c r="AB12" s="220">
        <f>'2.2 Revenue contributions '!E15+'2.2 Revenue contributions '!E27</f>
        <v>0</v>
      </c>
      <c r="AC12" s="197"/>
      <c r="AD12" s="197"/>
      <c r="AE12" s="197"/>
      <c r="AF12" s="197"/>
      <c r="AG12" s="197"/>
      <c r="AH12" s="197"/>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9"/>
      <c r="BG12" s="198"/>
      <c r="BH12" s="198"/>
      <c r="BI12" s="198"/>
    </row>
    <row r="13" spans="1:67" x14ac:dyDescent="0.2">
      <c r="A13" s="198"/>
      <c r="B13" s="57" t="s">
        <v>473</v>
      </c>
      <c r="C13" s="218" t="s">
        <v>283</v>
      </c>
      <c r="D13" s="213">
        <f>('3. Statement of pipeline assets'!D15+'3. Statement of pipeline assets'!D22+'3. Statement of pipeline assets'!D28+'3. Statement of pipeline assets'!D34+'3. Statement of pipeline assets'!D40+'3. Statement of pipeline assets'!D46+'3. Statement of pipeline assets'!D52+'3. Statement of pipeline assets'!D58+'3. Statement of pipeline assets'!D64+'3. Statement of pipeline assets'!D77)/1000000</f>
        <v>0</v>
      </c>
      <c r="E13" s="213">
        <f>-('3. Statement of pipeline assets'!E15+'3. Statement of pipeline assets'!E22+'3. Statement of pipeline assets'!E28+'3. Statement of pipeline assets'!E34+'3. Statement of pipeline assets'!E40+'3. Statement of pipeline assets'!E46+'3. Statement of pipeline assets'!E52+'3. Statement of pipeline assets'!E58+'3. Statement of pipeline assets'!E64+'3. Statement of pipeline assets'!E77)/1000000</f>
        <v>0</v>
      </c>
      <c r="F13" s="213">
        <f>-('3. Statement of pipeline assets'!F15+'3. Statement of pipeline assets'!F22+'3. Statement of pipeline assets'!F28+'3. Statement of pipeline assets'!F34+'3. Statement of pipeline assets'!F40+'3. Statement of pipeline assets'!F46+'3. Statement of pipeline assets'!F52+'3. Statement of pipeline assets'!F58+'3. Statement of pipeline assets'!F64+'3. Statement of pipeline assets'!F77)/1000000</f>
        <v>0</v>
      </c>
      <c r="G13" s="213">
        <f>-('3. Statement of pipeline assets'!G15+'3. Statement of pipeline assets'!G22+'3. Statement of pipeline assets'!G28+'3. Statement of pipeline assets'!G34+'3. Statement of pipeline assets'!G40+'3. Statement of pipeline assets'!G46+'3. Statement of pipeline assets'!G52+'3. Statement of pipeline assets'!G58+'3. Statement of pipeline assets'!G64+'3. Statement of pipeline assets'!G77)/1000000</f>
        <v>0</v>
      </c>
      <c r="H13" s="213">
        <f>-('3. Statement of pipeline assets'!H15+'3. Statement of pipeline assets'!H22+'3. Statement of pipeline assets'!H28+'3. Statement of pipeline assets'!H34+'3. Statement of pipeline assets'!H40+'3. Statement of pipeline assets'!H46+'3. Statement of pipeline assets'!H52+'3. Statement of pipeline assets'!H58+'3. Statement of pipeline assets'!H64+'3. Statement of pipeline assets'!H77)/1000000</f>
        <v>0</v>
      </c>
      <c r="I13" s="213">
        <f>-('3. Statement of pipeline assets'!I15+'3. Statement of pipeline assets'!I22+'3. Statement of pipeline assets'!I28+'3. Statement of pipeline assets'!I34+'3. Statement of pipeline assets'!I40+'3. Statement of pipeline assets'!I46+'3. Statement of pipeline assets'!I52+'3. Statement of pipeline assets'!I58+'3. Statement of pipeline assets'!I64+'3. Statement of pipeline assets'!I77)/1000000</f>
        <v>0</v>
      </c>
      <c r="J13" s="213">
        <f>-('3. Statement of pipeline assets'!J15+'3. Statement of pipeline assets'!J22+'3. Statement of pipeline assets'!J28+'3. Statement of pipeline assets'!J34+'3. Statement of pipeline assets'!J40+'3. Statement of pipeline assets'!J46+'3. Statement of pipeline assets'!J52+'3. Statement of pipeline assets'!J58+'3. Statement of pipeline assets'!J64+'3. Statement of pipeline assets'!J77)/1000000</f>
        <v>0</v>
      </c>
      <c r="K13" s="213">
        <f>-('3. Statement of pipeline assets'!K15+'3. Statement of pipeline assets'!K22+'3. Statement of pipeline assets'!K28+'3. Statement of pipeline assets'!K34+'3. Statement of pipeline assets'!K40+'3. Statement of pipeline assets'!K46+'3. Statement of pipeline assets'!K52+'3. Statement of pipeline assets'!K58+'3. Statement of pipeline assets'!K64+'3. Statement of pipeline assets'!K77)/1000000</f>
        <v>0</v>
      </c>
      <c r="L13" s="213">
        <f>-('3. Statement of pipeline assets'!L15+'3. Statement of pipeline assets'!L22+'3. Statement of pipeline assets'!L28+'3. Statement of pipeline assets'!L34+'3. Statement of pipeline assets'!L40+'3. Statement of pipeline assets'!L46+'3. Statement of pipeline assets'!L52+'3. Statement of pipeline assets'!L58+'3. Statement of pipeline assets'!L64+'3. Statement of pipeline assets'!L77)/1000000</f>
        <v>3.3497234288364757E-6</v>
      </c>
      <c r="M13" s="213">
        <f>-('3. Statement of pipeline assets'!M15+'3. Statement of pipeline assets'!M22+'3. Statement of pipeline assets'!M28+'3. Statement of pipeline assets'!M34+'3. Statement of pipeline assets'!M40+'3. Statement of pipeline assets'!M46+'3. Statement of pipeline assets'!M52+'3. Statement of pipeline assets'!M58+'3. Statement of pipeline assets'!M64+'3. Statement of pipeline assets'!M77)/1000000</f>
        <v>8.3988309817306951E-6</v>
      </c>
      <c r="N13" s="213">
        <f>-('3. Statement of pipeline assets'!N15+'3. Statement of pipeline assets'!N22+'3. Statement of pipeline assets'!N28+'3. Statement of pipeline assets'!N34+'3. Statement of pipeline assets'!N40+'3. Statement of pipeline assets'!N46+'3. Statement of pipeline assets'!N52+'3. Statement of pipeline assets'!N58+'3. Statement of pipeline assets'!N64+'3. Statement of pipeline assets'!N77)/1000000</f>
        <v>0</v>
      </c>
      <c r="O13" s="213">
        <f>-('3. Statement of pipeline assets'!O15+'3. Statement of pipeline assets'!O22+'3. Statement of pipeline assets'!O28+'3. Statement of pipeline assets'!O34+'3. Statement of pipeline assets'!O40+'3. Statement of pipeline assets'!O46+'3. Statement of pipeline assets'!O52+'3. Statement of pipeline assets'!O58+'3. Statement of pipeline assets'!O64+'3. Statement of pipeline assets'!O77)/1000000</f>
        <v>0</v>
      </c>
      <c r="P13" s="213">
        <f>-('3. Statement of pipeline assets'!P15+'3. Statement of pipeline assets'!P22+'3. Statement of pipeline assets'!P28+'3. Statement of pipeline assets'!P34+'3. Statement of pipeline assets'!P40+'3. Statement of pipeline assets'!P46+'3. Statement of pipeline assets'!P52+'3. Statement of pipeline assets'!P58+'3. Statement of pipeline assets'!P64+'3. Statement of pipeline assets'!P77)/1000000</f>
        <v>1.9143699353326961E-4</v>
      </c>
      <c r="Q13" s="213">
        <f>-('3. Statement of pipeline assets'!Q15+'3. Statement of pipeline assets'!Q22+'3. Statement of pipeline assets'!Q28+'3. Statement of pipeline assets'!Q34+'3. Statement of pipeline assets'!Q40+'3. Statement of pipeline assets'!Q46+'3. Statement of pipeline assets'!Q52+'3. Statement of pipeline assets'!Q58+'3. Statement of pipeline assets'!Q64+'3. Statement of pipeline assets'!Q77)/1000000</f>
        <v>1.9634668005206568E-3</v>
      </c>
      <c r="R13" s="213">
        <f>-('3. Statement of pipeline assets'!R15+'3. Statement of pipeline assets'!R22+'3. Statement of pipeline assets'!R28+'3. Statement of pipeline assets'!R34+'3. Statement of pipeline assets'!R40+'3. Statement of pipeline assets'!R46+'3. Statement of pipeline assets'!R52+'3. Statement of pipeline assets'!R58+'3. Statement of pipeline assets'!R64+'3. Statement of pipeline assets'!R77)/1000000</f>
        <v>9.7863379194004741E-4</v>
      </c>
      <c r="S13" s="213">
        <f>-('3. Statement of pipeline assets'!S15+'3. Statement of pipeline assets'!S22+'3. Statement of pipeline assets'!S28+'3. Statement of pipeline assets'!S34+'3. Statement of pipeline assets'!S40+'3. Statement of pipeline assets'!S46+'3. Statement of pipeline assets'!S52+'3. Statement of pipeline assets'!S58+'3. Statement of pipeline assets'!S64+'3. Statement of pipeline assets'!S77)/1000000</f>
        <v>1.0023336051782044E-3</v>
      </c>
      <c r="T13" s="213">
        <f>-('3. Statement of pipeline assets'!T15+'3. Statement of pipeline assets'!T22+'3. Statement of pipeline assets'!T28+'3. Statement of pipeline assets'!T34+'3. Statement of pipeline assets'!T40+'3. Statement of pipeline assets'!T46+'3. Statement of pipeline assets'!T52+'3. Statement of pipeline assets'!T58+'3. Statement of pipeline assets'!T64+'3. Statement of pipeline assets'!T77)/1000000</f>
        <v>1.1806802020927899E-3</v>
      </c>
      <c r="U13" s="213">
        <f>-('3. Statement of pipeline assets'!U15+'3. Statement of pipeline assets'!U22+'3. Statement of pipeline assets'!U28+'3. Statement of pipeline assets'!U34+'3. Statement of pipeline assets'!U40+'3. Statement of pipeline assets'!U46+'3. Statement of pipeline assets'!U52+'3. Statement of pipeline assets'!U58+'3. Statement of pipeline assets'!U64+'3. Statement of pipeline assets'!U77)/1000000</f>
        <v>5.2265629915386903E-4</v>
      </c>
      <c r="V13" s="213">
        <f>-('3. Statement of pipeline assets'!V15+'3. Statement of pipeline assets'!V22+'3. Statement of pipeline assets'!V28+'3. Statement of pipeline assets'!V34+'3. Statement of pipeline assets'!V40+'3. Statement of pipeline assets'!V46+'3. Statement of pipeline assets'!V52+'3. Statement of pipeline assets'!V58+'3. Statement of pipeline assets'!V64+'3. Statement of pipeline assets'!V77)/1000000</f>
        <v>1.0420764740733124E-3</v>
      </c>
      <c r="W13" s="213">
        <f>-('3. Statement of pipeline assets'!W15+'3. Statement of pipeline assets'!W22+'3. Statement of pipeline assets'!W28+'3. Statement of pipeline assets'!W34+'3. Statement of pipeline assets'!W40+'3. Statement of pipeline assets'!W46+'3. Statement of pipeline assets'!W52+'3. Statement of pipeline assets'!W58+'3. Statement of pipeline assets'!W64+'3. Statement of pipeline assets'!W77)/1000000</f>
        <v>1.4810911064954956E-4</v>
      </c>
      <c r="X13" s="213">
        <f>-('3. Statement of pipeline assets'!X15+'3. Statement of pipeline assets'!X22+'3. Statement of pipeline assets'!X28+'3. Statement of pipeline assets'!X34+'3. Statement of pipeline assets'!X40+'3. Statement of pipeline assets'!X46+'3. Statement of pipeline assets'!X52+'3. Statement of pipeline assets'!X58+'3. Statement of pipeline assets'!X64+'3. Statement of pipeline assets'!X77)/1000000</f>
        <v>5.2876983543731872E-4</v>
      </c>
      <c r="Y13" s="213">
        <f>-('3. Statement of pipeline assets'!Y15+'3. Statement of pipeline assets'!Y22+'3. Statement of pipeline assets'!Y28+'3. Statement of pipeline assets'!Y34+'3. Statement of pipeline assets'!Y40+'3. Statement of pipeline assets'!Y46+'3. Statement of pipeline assets'!Y52+'3. Statement of pipeline assets'!Y58+'3. Statement of pipeline assets'!Y64+'3. Statement of pipeline assets'!Y77)/1000000</f>
        <v>5.8438874405883291E-4</v>
      </c>
      <c r="Z13" s="213">
        <f>-('3. Statement of pipeline assets'!Z15+'3. Statement of pipeline assets'!Z22+'3. Statement of pipeline assets'!Z28+'3. Statement of pipeline assets'!Z34+'3. Statement of pipeline assets'!Z40+'3. Statement of pipeline assets'!Z46+'3. Statement of pipeline assets'!Z52+'3. Statement of pipeline assets'!Z58+'3. Statement of pipeline assets'!Z64+'3. Statement of pipeline assets'!Z77)/1000000</f>
        <v>1.3385069337952303E-3</v>
      </c>
      <c r="AA13" s="213">
        <f>-('3. Statement of pipeline assets'!AA15+'3. Statement of pipeline assets'!AA22+'3. Statement of pipeline assets'!AA28+'3. Statement of pipeline assets'!AA34+'3. Statement of pipeline assets'!AA40+'3. Statement of pipeline assets'!AA46+'3. Statement of pipeline assets'!AA52+'3. Statement of pipeline assets'!AA58+'3. Statement of pipeline assets'!AA64+'3. Statement of pipeline assets'!AA77)/1000000</f>
        <v>8.2776608668721797E-5</v>
      </c>
      <c r="AB13" s="213">
        <f>-('3. Statement of pipeline assets'!AB15+'3. Statement of pipeline assets'!AB22+'3. Statement of pipeline assets'!AB28+'3. Statement of pipeline assets'!AB34+'3. Statement of pipeline assets'!AB40+'3. Statement of pipeline assets'!AB46+'3. Statement of pipeline assets'!AB52+'3. Statement of pipeline assets'!AB58+'3. Statement of pipeline assets'!AB64+'3. Statement of pipeline assets'!AB77)/1000000</f>
        <v>8.7282562344804168E-5</v>
      </c>
      <c r="AC13" s="197"/>
      <c r="AD13" s="197"/>
      <c r="AE13" s="197"/>
      <c r="AF13" s="197"/>
      <c r="AG13" s="197"/>
      <c r="AH13" s="197"/>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9"/>
      <c r="BG13" s="198"/>
      <c r="BH13" s="198"/>
      <c r="BI13" s="198"/>
    </row>
    <row r="14" spans="1:67" x14ac:dyDescent="0.2">
      <c r="A14" s="198"/>
      <c r="B14" s="57" t="s">
        <v>259</v>
      </c>
      <c r="C14" s="218" t="s">
        <v>283</v>
      </c>
      <c r="D14" s="223"/>
      <c r="E14" s="253">
        <v>0.74665199999999998</v>
      </c>
      <c r="F14" s="253">
        <v>0.79145111999999995</v>
      </c>
      <c r="G14" s="253">
        <v>0.81361175135999997</v>
      </c>
      <c r="H14" s="253">
        <v>0.80385775000000004</v>
      </c>
      <c r="I14" s="253">
        <v>0.98538940999999991</v>
      </c>
      <c r="J14" s="253">
        <v>0.84684795999999996</v>
      </c>
      <c r="K14" s="253">
        <v>0.99990758999999996</v>
      </c>
      <c r="L14" s="253">
        <v>1.1933947226863741</v>
      </c>
      <c r="M14" s="253">
        <v>0.67755508119658003</v>
      </c>
      <c r="N14" s="253">
        <v>0.54447017687941734</v>
      </c>
      <c r="O14" s="253">
        <v>0.6706214443539531</v>
      </c>
      <c r="P14" s="253">
        <v>0.74112793736538518</v>
      </c>
      <c r="Q14" s="253">
        <v>0.67821704179319953</v>
      </c>
      <c r="R14" s="253">
        <v>0.51597196167070614</v>
      </c>
      <c r="S14" s="253">
        <v>0.38200842786423206</v>
      </c>
      <c r="T14" s="253">
        <v>0.38650334974263767</v>
      </c>
      <c r="U14" s="253">
        <v>0.54949422042300944</v>
      </c>
      <c r="V14" s="253">
        <v>0.59369439908089017</v>
      </c>
      <c r="W14" s="253">
        <v>0.50161544104169264</v>
      </c>
      <c r="X14" s="253">
        <v>0.72764401953322833</v>
      </c>
      <c r="Y14" s="253">
        <v>0.69090221128198559</v>
      </c>
      <c r="Z14" s="253">
        <v>0.8512992939378845</v>
      </c>
      <c r="AA14" s="253">
        <f>-SUM('2. Revenues and expenses'!I19:I20,'2. Revenues and expenses'!I22:I26,'2. Revenues and expenses'!I34,'2. Revenues and expenses'!I37)/1000000</f>
        <v>0.94787260286317976</v>
      </c>
      <c r="AB14" s="253">
        <f>-SUM('2. Revenues and expenses'!F19:F20,'2. Revenues and expenses'!F22:F26,'2. Revenues and expenses'!F34,'2. Revenues and expenses'!F37)/1000000</f>
        <v>1.2798088773904042</v>
      </c>
      <c r="AC14" s="197"/>
      <c r="AD14" s="310"/>
      <c r="AE14" s="197"/>
      <c r="AF14" s="197"/>
      <c r="AG14" s="197"/>
      <c r="AH14" s="197"/>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9"/>
      <c r="BG14" s="198"/>
      <c r="BH14" s="198"/>
      <c r="BI14" s="198"/>
    </row>
    <row r="15" spans="1:67" x14ac:dyDescent="0.2">
      <c r="A15" s="198"/>
      <c r="B15" s="57" t="s">
        <v>284</v>
      </c>
      <c r="C15" s="218" t="s">
        <v>283</v>
      </c>
      <c r="D15" s="214"/>
      <c r="E15" s="214">
        <v>0.30919228235294122</v>
      </c>
      <c r="F15" s="214">
        <v>0</v>
      </c>
      <c r="G15" s="214">
        <v>0</v>
      </c>
      <c r="H15" s="214">
        <v>4.470792376935295E-3</v>
      </c>
      <c r="I15" s="214">
        <v>2.0403092577300781E-2</v>
      </c>
      <c r="J15" s="214">
        <v>2.3967853621926237E-2</v>
      </c>
      <c r="K15" s="214">
        <v>0</v>
      </c>
      <c r="L15" s="214">
        <v>6.0799898020965616E-2</v>
      </c>
      <c r="M15" s="214">
        <v>0</v>
      </c>
      <c r="N15" s="214">
        <v>8.5074046793793087E-2</v>
      </c>
      <c r="O15" s="214">
        <v>0</v>
      </c>
      <c r="P15" s="214">
        <v>0</v>
      </c>
      <c r="Q15" s="214">
        <v>0</v>
      </c>
      <c r="R15" s="214">
        <v>0</v>
      </c>
      <c r="S15" s="214">
        <v>0</v>
      </c>
      <c r="T15" s="214">
        <v>3.4045557509858333E-2</v>
      </c>
      <c r="U15" s="214">
        <v>5.8970922592284682E-2</v>
      </c>
      <c r="V15" s="214">
        <v>0</v>
      </c>
      <c r="W15" s="214">
        <v>0</v>
      </c>
      <c r="X15" s="214">
        <v>0</v>
      </c>
      <c r="Y15" s="214">
        <v>4.9123664782924847E-2</v>
      </c>
      <c r="Z15" s="214">
        <v>0</v>
      </c>
      <c r="AA15" s="214">
        <v>0</v>
      </c>
      <c r="AB15" s="214">
        <v>0</v>
      </c>
      <c r="AC15" s="197"/>
      <c r="AD15" s="197"/>
      <c r="AE15" s="197"/>
      <c r="AF15" s="197"/>
      <c r="AG15" s="197"/>
      <c r="AH15" s="197"/>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9"/>
      <c r="BG15" s="198"/>
      <c r="BH15" s="198"/>
      <c r="BI15" s="198"/>
    </row>
    <row r="16" spans="1:67" x14ac:dyDescent="0.2">
      <c r="A16" s="198"/>
      <c r="B16" s="57"/>
      <c r="C16" s="210"/>
      <c r="D16" s="211"/>
      <c r="E16" s="211"/>
      <c r="F16" s="211"/>
      <c r="G16" s="211"/>
      <c r="H16" s="211"/>
      <c r="I16" s="211"/>
      <c r="J16" s="211"/>
      <c r="K16" s="211"/>
      <c r="L16" s="211"/>
      <c r="M16" s="211"/>
      <c r="N16" s="211"/>
      <c r="O16" s="211"/>
      <c r="P16" s="211"/>
      <c r="Q16" s="211"/>
      <c r="R16" s="211"/>
      <c r="S16" s="211"/>
      <c r="T16" s="211"/>
      <c r="U16" s="211"/>
      <c r="V16" s="211"/>
      <c r="W16" s="211"/>
      <c r="X16" s="211"/>
      <c r="Y16" s="211"/>
      <c r="Z16" s="211"/>
      <c r="AA16" s="211"/>
      <c r="AB16" s="211"/>
      <c r="AC16" s="197"/>
      <c r="AD16" s="311"/>
      <c r="AE16" s="197"/>
      <c r="AF16" s="197"/>
      <c r="AG16" s="197"/>
      <c r="AH16" s="197"/>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9"/>
      <c r="BG16" s="198"/>
      <c r="BH16" s="198"/>
      <c r="BI16" s="198"/>
    </row>
    <row r="17" spans="1:61" x14ac:dyDescent="0.2">
      <c r="A17" s="198"/>
      <c r="B17" s="222"/>
      <c r="C17" s="210"/>
      <c r="D17" s="211"/>
      <c r="E17" s="211"/>
      <c r="F17" s="211"/>
      <c r="G17" s="211"/>
      <c r="H17" s="211"/>
      <c r="I17" s="211"/>
      <c r="J17" s="211"/>
      <c r="K17" s="211"/>
      <c r="L17" s="211"/>
      <c r="M17" s="211"/>
      <c r="N17" s="211"/>
      <c r="O17" s="211"/>
      <c r="P17" s="211"/>
      <c r="Q17" s="211"/>
      <c r="R17" s="211"/>
      <c r="S17" s="211"/>
      <c r="T17" s="211"/>
      <c r="U17" s="211"/>
      <c r="V17" s="211"/>
      <c r="W17" s="211"/>
      <c r="X17" s="211"/>
      <c r="Y17" s="211"/>
      <c r="Z17" s="211"/>
      <c r="AA17" s="211"/>
      <c r="AB17" s="211"/>
      <c r="AC17" s="197"/>
      <c r="AD17" s="312"/>
      <c r="AE17" s="197"/>
      <c r="AF17" s="197"/>
      <c r="AG17" s="197"/>
      <c r="AH17" s="197"/>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9"/>
      <c r="BG17" s="198"/>
      <c r="BH17" s="198"/>
      <c r="BI17" s="198"/>
    </row>
    <row r="18" spans="1:61" x14ac:dyDescent="0.2">
      <c r="A18" s="207"/>
      <c r="B18" s="133" t="s">
        <v>290</v>
      </c>
      <c r="C18" s="215" t="s">
        <v>135</v>
      </c>
      <c r="D18" s="57"/>
      <c r="E18" s="57"/>
      <c r="F18" s="57"/>
      <c r="G18" s="57"/>
      <c r="H18" s="57"/>
      <c r="I18" s="57"/>
      <c r="J18" s="57"/>
      <c r="K18" s="57"/>
      <c r="L18" s="57"/>
      <c r="M18" s="57"/>
      <c r="N18" s="57"/>
      <c r="O18" s="57"/>
      <c r="P18" s="57"/>
      <c r="Q18" s="57"/>
      <c r="R18" s="57"/>
      <c r="S18" s="57"/>
      <c r="T18" s="57"/>
      <c r="U18" s="57"/>
      <c r="V18" s="57"/>
      <c r="W18" s="57"/>
      <c r="X18" s="57"/>
      <c r="Y18" s="57"/>
      <c r="Z18" s="57"/>
      <c r="AA18" s="57"/>
      <c r="AB18" s="57"/>
      <c r="AC18" s="197"/>
      <c r="AD18" s="312"/>
      <c r="AE18" s="197"/>
      <c r="AF18" s="197"/>
      <c r="AG18" s="197"/>
      <c r="AH18" s="197"/>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9"/>
      <c r="BG18" s="198"/>
      <c r="BH18" s="198"/>
      <c r="BI18" s="198"/>
    </row>
    <row r="19" spans="1:61" x14ac:dyDescent="0.2">
      <c r="A19" s="208"/>
      <c r="B19" s="57" t="s">
        <v>250</v>
      </c>
      <c r="C19" s="218" t="s">
        <v>255</v>
      </c>
      <c r="D19" s="213">
        <f>(D10-D12-D13)*D9</f>
        <v>0</v>
      </c>
      <c r="E19" s="258">
        <f>(E10-E12-E13)*E9</f>
        <v>3.0046399999999998</v>
      </c>
      <c r="F19" s="258">
        <f>(F10-F12-F13)*F9</f>
        <v>3.0046399999999998</v>
      </c>
      <c r="G19" s="258">
        <f>(G10-G12-G13)*G9</f>
        <v>3.1468293601429549</v>
      </c>
      <c r="H19" s="258">
        <f t="shared" ref="H19:X19" si="0">(H10-H12-H13)*H9</f>
        <v>3.1951115765135909</v>
      </c>
      <c r="I19" s="258">
        <f t="shared" si="0"/>
        <v>3.2399641757050359</v>
      </c>
      <c r="J19" s="258">
        <f t="shared" si="0"/>
        <v>3.27681620022868</v>
      </c>
      <c r="K19" s="258">
        <f t="shared" si="0"/>
        <v>3.3161020412811855</v>
      </c>
      <c r="L19" s="258">
        <f t="shared" si="0"/>
        <v>3.4400767951440856</v>
      </c>
      <c r="M19" s="258">
        <f t="shared" si="0"/>
        <v>3.4715389635003282</v>
      </c>
      <c r="N19" s="258">
        <f t="shared" si="0"/>
        <v>3.8819289043948397</v>
      </c>
      <c r="O19" s="258">
        <f t="shared" si="0"/>
        <v>3.8621622839978698</v>
      </c>
      <c r="P19" s="258">
        <f t="shared" si="0"/>
        <v>3.5768076447117014</v>
      </c>
      <c r="Q19" s="258">
        <f t="shared" si="0"/>
        <v>3.5505047261970182</v>
      </c>
      <c r="R19" s="258">
        <f t="shared" si="0"/>
        <v>2.7864400572154087</v>
      </c>
      <c r="S19" s="258">
        <f t="shared" si="0"/>
        <v>2.8854042469350585</v>
      </c>
      <c r="T19" s="258">
        <f t="shared" si="0"/>
        <v>2.973696483145484</v>
      </c>
      <c r="U19" s="258">
        <f t="shared" si="0"/>
        <v>2.6924439808546654</v>
      </c>
      <c r="V19" s="258">
        <f t="shared" si="0"/>
        <v>2.1796526826199329</v>
      </c>
      <c r="W19" s="258">
        <f t="shared" si="0"/>
        <v>2.1130160148489718</v>
      </c>
      <c r="X19" s="258">
        <f t="shared" si="0"/>
        <v>2.1746762359847263</v>
      </c>
      <c r="Y19" s="258">
        <f>(Y10-Y12-Y13)*Y9</f>
        <v>1.7325318813851263</v>
      </c>
      <c r="Z19" s="258">
        <f>(Z10-Z12-Z13)*Z9</f>
        <v>1.3041132836873806</v>
      </c>
      <c r="AA19" s="258">
        <f>(AA10-AA12-AA13)*AA9</f>
        <v>1.8079051179806358</v>
      </c>
      <c r="AB19" s="258">
        <f>(AB10-AB12-AB13)*AB9</f>
        <v>2.1936708784847156</v>
      </c>
      <c r="AC19" s="197"/>
      <c r="AD19" s="197"/>
      <c r="AE19" s="197"/>
      <c r="AF19" s="197"/>
      <c r="AG19" s="197"/>
      <c r="AH19" s="197"/>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9"/>
      <c r="BG19" s="198"/>
      <c r="BH19" s="198"/>
      <c r="BI19" s="198"/>
    </row>
    <row r="20" spans="1:61" x14ac:dyDescent="0.2">
      <c r="A20" s="208"/>
      <c r="B20" s="57" t="s">
        <v>288</v>
      </c>
      <c r="C20" s="218" t="s">
        <v>260</v>
      </c>
      <c r="D20" s="213">
        <f>-('3. Statement of pipeline assets'!D16+'3. Statement of pipeline assets'!D21+'3. Statement of pipeline assets'!D27+'3. Statement of pipeline assets'!D33+'3. Statement of pipeline assets'!D39+'3. Statement of pipeline assets'!D45+'3. Statement of pipeline assets'!D51+'3. Statement of pipeline assets'!D57+'3. Statement of pipeline assets'!D63+'3. Statement of pipeline assets'!D69+'3. Statement of pipeline assets'!D76+'3. Statement of pipeline assets'!D82)</f>
        <v>0</v>
      </c>
      <c r="E20" s="258">
        <f>-('3. Statement of pipeline assets'!E16+'3. Statement of pipeline assets'!E21+'3. Statement of pipeline assets'!E27+'3. Statement of pipeline assets'!E33+'3. Statement of pipeline assets'!E39+'3. Statement of pipeline assets'!E45+'3. Statement of pipeline assets'!E51+'3. Statement of pipeline assets'!E57+'3. Statement of pipeline assets'!E63+'3. Statement of pipeline assets'!E69+'3. Statement of pipeline assets'!E76+'3. Statement of pipeline assets'!E82)/1000000</f>
        <v>0</v>
      </c>
      <c r="F20" s="258">
        <f>-('3. Statement of pipeline assets'!F16+'3. Statement of pipeline assets'!F21+'3. Statement of pipeline assets'!F27+'3. Statement of pipeline assets'!F33+'3. Statement of pipeline assets'!F39+'3. Statement of pipeline assets'!F45+'3. Statement of pipeline assets'!F51+'3. Statement of pipeline assets'!F57+'3. Statement of pipeline assets'!F63+'3. Statement of pipeline assets'!F69+'3. Statement of pipeline assets'!F76+'3. Statement of pipeline assets'!F82)/1000000</f>
        <v>-1.3477664468526531</v>
      </c>
      <c r="G20" s="258">
        <f>-('3. Statement of pipeline assets'!G16+'3. Statement of pipeline assets'!G21+'3. Statement of pipeline assets'!G27+'3. Statement of pipeline assets'!G33+'3. Statement of pipeline assets'!G39+'3. Statement of pipeline assets'!G45+'3. Statement of pipeline assets'!G51+'3. Statement of pipeline assets'!G57+'3. Statement of pipeline assets'!G63+'3. Statement of pipeline assets'!G69+'3. Statement of pipeline assets'!G76+'3. Statement of pipeline assets'!G82)/1000000</f>
        <v>-0.45765134000602975</v>
      </c>
      <c r="H20" s="258">
        <f>-('3. Statement of pipeline assets'!H16+'3. Statement of pipeline assets'!H21+'3. Statement of pipeline assets'!H27+'3. Statement of pipeline assets'!H33+'3. Statement of pipeline assets'!H39+'3. Statement of pipeline assets'!H45+'3. Statement of pipeline assets'!H51+'3. Statement of pipeline assets'!H57+'3. Statement of pipeline assets'!H63+'3. Statement of pipeline assets'!H69+'3. Statement of pipeline assets'!H76+'3. Statement of pipeline assets'!H82)/1000000</f>
        <v>-0.41382441211157955</v>
      </c>
      <c r="I20" s="258">
        <f>-('3. Statement of pipeline assets'!I16+'3. Statement of pipeline assets'!I21+'3. Statement of pipeline assets'!I27+'3. Statement of pipeline assets'!I33+'3. Statement of pipeline assets'!I39+'3. Statement of pipeline assets'!I45+'3. Statement of pipeline assets'!I51+'3. Statement of pipeline assets'!I57+'3. Statement of pipeline assets'!I63+'3. Statement of pipeline assets'!I69+'3. Statement of pipeline assets'!I76+'3. Statement of pipeline assets'!I82)/1000000</f>
        <v>-0.34861888240357836</v>
      </c>
      <c r="J20" s="258">
        <f>-('3. Statement of pipeline assets'!J16+'3. Statement of pipeline assets'!J21+'3. Statement of pipeline assets'!J27+'3. Statement of pipeline assets'!J33+'3. Statement of pipeline assets'!J39+'3. Statement of pipeline assets'!J45+'3. Statement of pipeline assets'!J51+'3. Statement of pipeline assets'!J57+'3. Statement of pipeline assets'!J63+'3. Statement of pipeline assets'!J69+'3. Statement of pipeline assets'!J76+'3. Statement of pipeline assets'!J82)/1000000</f>
        <v>-0.34977664641339379</v>
      </c>
      <c r="K20" s="258">
        <f>-('3. Statement of pipeline assets'!K16+'3. Statement of pipeline assets'!K21+'3. Statement of pipeline assets'!K27+'3. Statement of pipeline assets'!K33+'3. Statement of pipeline assets'!K39+'3. Statement of pipeline assets'!K45+'3. Statement of pipeline assets'!K51+'3. Statement of pipeline assets'!K57+'3. Statement of pipeline assets'!K63+'3. Statement of pipeline assets'!K69+'3. Statement of pipeline assets'!K76+'3. Statement of pipeline assets'!K82)/1000000</f>
        <v>-0.81623998690300925</v>
      </c>
      <c r="L20" s="258">
        <f>-('3. Statement of pipeline assets'!L16+'3. Statement of pipeline assets'!L21+'3. Statement of pipeline assets'!L27+'3. Statement of pipeline assets'!L33+'3. Statement of pipeline assets'!L39+'3. Statement of pipeline assets'!L45+'3. Statement of pipeline assets'!L51+'3. Statement of pipeline assets'!L57+'3. Statement of pipeline assets'!L63+'3. Statement of pipeline assets'!L69+'3. Statement of pipeline assets'!L76+'3. Statement of pipeline assets'!L82)/1000000</f>
        <v>-0.21788944651839665</v>
      </c>
      <c r="M20" s="258">
        <f>-('3. Statement of pipeline assets'!M16+'3. Statement of pipeline assets'!M21+'3. Statement of pipeline assets'!M27+'3. Statement of pipeline assets'!M33+'3. Statement of pipeline assets'!M39+'3. Statement of pipeline assets'!M45+'3. Statement of pipeline assets'!M51+'3. Statement of pipeline assets'!M57+'3. Statement of pipeline assets'!M63+'3. Statement of pipeline assets'!M69+'3. Statement of pipeline assets'!M76+'3. Statement of pipeline assets'!M82)/1000000</f>
        <v>-1.0128018206053315</v>
      </c>
      <c r="N20" s="258">
        <f>-('3. Statement of pipeline assets'!N16+'3. Statement of pipeline assets'!N21+'3. Statement of pipeline assets'!N27+'3. Statement of pipeline assets'!N33+'3. Statement of pipeline assets'!N39+'3. Statement of pipeline assets'!N45+'3. Statement of pipeline assets'!N51+'3. Statement of pipeline assets'!N57+'3. Statement of pipeline assets'!N63+'3. Statement of pipeline assets'!N69+'3. Statement of pipeline assets'!N76+'3. Statement of pipeline assets'!N82)/1000000</f>
        <v>0.20957186130662472</v>
      </c>
      <c r="O20" s="258">
        <f>-('3. Statement of pipeline assets'!O16+'3. Statement of pipeline assets'!O21+'3. Statement of pipeline assets'!O27+'3. Statement of pipeline assets'!O33+'3. Statement of pipeline assets'!O39+'3. Statement of pipeline assets'!O45+'3. Statement of pipeline assets'!O51+'3. Statement of pipeline assets'!O57+'3. Statement of pipeline assets'!O63+'3. Statement of pipeline assets'!O69+'3. Statement of pipeline assets'!O76+'3. Statement of pipeline assets'!O82)/1000000</f>
        <v>-0.35668034978571</v>
      </c>
      <c r="P20" s="258">
        <f>-('3. Statement of pipeline assets'!P16+'3. Statement of pipeline assets'!P21+'3. Statement of pipeline assets'!P27+'3. Statement of pipeline assets'!P33+'3. Statement of pipeline assets'!P39+'3. Statement of pipeline assets'!P45+'3. Statement of pipeline assets'!P51+'3. Statement of pipeline assets'!P57+'3. Statement of pipeline assets'!P63+'3. Statement of pipeline assets'!P69+'3. Statement of pipeline assets'!P76+'3. Statement of pipeline assets'!P82)/1000000</f>
        <v>-0.55833447029147643</v>
      </c>
      <c r="Q20" s="258">
        <f>-('3. Statement of pipeline assets'!Q16+'3. Statement of pipeline assets'!Q21+'3. Statement of pipeline assets'!Q27+'3. Statement of pipeline assets'!Q33+'3. Statement of pipeline assets'!Q39+'3. Statement of pipeline assets'!Q45+'3. Statement of pipeline assets'!Q51+'3. Statement of pipeline assets'!Q57+'3. Statement of pipeline assets'!Q63+'3. Statement of pipeline assets'!Q69+'3. Statement of pipeline assets'!Q76+'3. Statement of pipeline assets'!Q82)/1000000</f>
        <v>0.38466341929391412</v>
      </c>
      <c r="R20" s="258">
        <f>-('3. Statement of pipeline assets'!R16+'3. Statement of pipeline assets'!R21+'3. Statement of pipeline assets'!R27+'3. Statement of pipeline assets'!R33+'3. Statement of pipeline assets'!R39+'3. Statement of pipeline assets'!R45+'3. Statement of pipeline assets'!R51+'3. Statement of pipeline assets'!R57+'3. Statement of pipeline assets'!R63+'3. Statement of pipeline assets'!R69+'3. Statement of pipeline assets'!R76+'3. Statement of pipeline assets'!R82)/1000000</f>
        <v>-5.3266293584038601E-2</v>
      </c>
      <c r="S20" s="258">
        <f>-('3. Statement of pipeline assets'!S16+'3. Statement of pipeline assets'!S21+'3. Statement of pipeline assets'!S27+'3. Statement of pipeline assets'!S33+'3. Statement of pipeline assets'!S39+'3. Statement of pipeline assets'!S45+'3. Statement of pipeline assets'!S51+'3. Statement of pipeline assets'!S57+'3. Statement of pipeline assets'!S63+'3. Statement of pipeline assets'!S69+'3. Statement of pipeline assets'!S76+'3. Statement of pipeline assets'!S82)/1000000</f>
        <v>-0.27468599532573618</v>
      </c>
      <c r="T20" s="258">
        <f>-('3. Statement of pipeline assets'!T16+'3. Statement of pipeline assets'!T21+'3. Statement of pipeline assets'!T27+'3. Statement of pipeline assets'!T33+'3. Statement of pipeline assets'!T39+'3. Statement of pipeline assets'!T45+'3. Statement of pipeline assets'!T51+'3. Statement of pipeline assets'!T57+'3. Statement of pipeline assets'!T63+'3. Statement of pipeline assets'!T69+'3. Statement of pipeline assets'!T76+'3. Statement of pipeline assets'!T82)/1000000</f>
        <v>0.31213593423321856</v>
      </c>
      <c r="U20" s="258">
        <f>-('3. Statement of pipeline assets'!U16+'3. Statement of pipeline assets'!U21+'3. Statement of pipeline assets'!U27+'3. Statement of pipeline assets'!U33+'3. Statement of pipeline assets'!U39+'3. Statement of pipeline assets'!U45+'3. Statement of pipeline assets'!U51+'3. Statement of pipeline assets'!U57+'3. Statement of pipeline assets'!U63+'3. Statement of pipeline assets'!U69+'3. Statement of pipeline assets'!U76+'3. Statement of pipeline assets'!U82)/1000000</f>
        <v>0.53644644554958543</v>
      </c>
      <c r="V20" s="258">
        <f>-('3. Statement of pipeline assets'!V16+'3. Statement of pipeline assets'!V21+'3. Statement of pipeline assets'!V27+'3. Statement of pipeline assets'!V33+'3. Statement of pipeline assets'!V39+'3. Statement of pipeline assets'!V45+'3. Statement of pipeline assets'!V51+'3. Statement of pipeline assets'!V57+'3. Statement of pipeline assets'!V63+'3. Statement of pipeline assets'!V69+'3. Statement of pipeline assets'!V76+'3. Statement of pipeline assets'!V82)/1000000</f>
        <v>0.20831200377078551</v>
      </c>
      <c r="W20" s="258">
        <f>-('3. Statement of pipeline assets'!W16+'3. Statement of pipeline assets'!W21+'3. Statement of pipeline assets'!W27+'3. Statement of pipeline assets'!W33+'3. Statement of pipeline assets'!W39+'3. Statement of pipeline assets'!W45+'3. Statement of pipeline assets'!W51+'3. Statement of pipeline assets'!W57+'3. Statement of pipeline assets'!W63+'3. Statement of pipeline assets'!W69+'3. Statement of pipeline assets'!W76+'3. Statement of pipeline assets'!W82)/1000000</f>
        <v>0.18289668577643525</v>
      </c>
      <c r="X20" s="258">
        <f>-('3. Statement of pipeline assets'!X16+'3. Statement of pipeline assets'!X21+'3. Statement of pipeline assets'!X27+'3. Statement of pipeline assets'!X33+'3. Statement of pipeline assets'!X39+'3. Statement of pipeline assets'!X45+'3. Statement of pipeline assets'!X51+'3. Statement of pipeline assets'!X57+'3. Statement of pipeline assets'!X63+'3. Statement of pipeline assets'!X69+'3. Statement of pipeline assets'!X76+'3. Statement of pipeline assets'!X82)/1000000</f>
        <v>0.40365172708884811</v>
      </c>
      <c r="Y20" s="258">
        <f>-('3. Statement of pipeline assets'!Y16+'3. Statement of pipeline assets'!Y21+'3. Statement of pipeline assets'!Y27+'3. Statement of pipeline assets'!Y33+'3. Statement of pipeline assets'!Y39+'3. Statement of pipeline assets'!Y45+'3. Statement of pipeline assets'!Y51+'3. Statement of pipeline assets'!Y57+'3. Statement of pipeline assets'!Y63+'3. Statement of pipeline assets'!Y69+'3. Statement of pipeline assets'!Y76+'3. Statement of pipeline assets'!Y82)/1000000</f>
        <v>1.1842371313384525</v>
      </c>
      <c r="Z20" s="258">
        <f>-('3. Statement of pipeline assets'!Z16+'3. Statement of pipeline assets'!Z21+'3. Statement of pipeline assets'!Z27+'3. Statement of pipeline assets'!Z33+'3. Statement of pipeline assets'!Z39+'3. Statement of pipeline assets'!Z45+'3. Statement of pipeline assets'!Z51+'3. Statement of pipeline assets'!Z57+'3. Statement of pipeline assets'!Z63+'3. Statement of pipeline assets'!Z69+'3. Statement of pipeline assets'!Z76+'3. Statement of pipeline assets'!Z82)/1000000</f>
        <v>-0.73708040457854729</v>
      </c>
      <c r="AA20" s="258">
        <f>-('3. Statement of pipeline assets'!AA16+'3. Statement of pipeline assets'!AA21+'3. Statement of pipeline assets'!AA27+'3. Statement of pipeline assets'!AA33+'3. Statement of pipeline assets'!AA39+'3. Statement of pipeline assets'!AA45+'3. Statement of pipeline assets'!AA51+'3. Statement of pipeline assets'!AA57+'3. Statement of pipeline assets'!AA63+'3. Statement of pipeline assets'!AA69+'3. Statement of pipeline assets'!AA76+'3. Statement of pipeline assets'!AA82)/1000000</f>
        <v>-1.5869342195313387</v>
      </c>
      <c r="AB20" s="258">
        <f>-('3. Statement of pipeline assets'!AB16+'3. Statement of pipeline assets'!AB21+'3. Statement of pipeline assets'!AB27+'3. Statement of pipeline assets'!AB33+'3. Statement of pipeline assets'!AB39+'3. Statement of pipeline assets'!AB45+'3. Statement of pipeline assets'!AB51+'3. Statement of pipeline assets'!AB57+'3. Statement of pipeline assets'!AB63+'3. Statement of pipeline assets'!AB69+'3. Statement of pipeline assets'!AB76+'3. Statement of pipeline assets'!AB82)/1000000</f>
        <v>-1.5386796380751742</v>
      </c>
      <c r="AC20" s="197"/>
      <c r="AD20" s="197"/>
      <c r="AE20" s="197"/>
      <c r="AF20" s="197"/>
      <c r="AG20" s="197"/>
      <c r="AH20" s="197"/>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9"/>
      <c r="BG20" s="198"/>
      <c r="BH20" s="198"/>
      <c r="BI20" s="198"/>
    </row>
    <row r="21" spans="1:61" x14ac:dyDescent="0.2">
      <c r="A21" s="208"/>
      <c r="B21" s="57" t="s">
        <v>251</v>
      </c>
      <c r="C21" s="218" t="s">
        <v>254</v>
      </c>
      <c r="D21" s="213">
        <f t="shared" ref="D21:G22" si="1">D14</f>
        <v>0</v>
      </c>
      <c r="E21" s="258">
        <f t="shared" si="1"/>
        <v>0.74665199999999998</v>
      </c>
      <c r="F21" s="258">
        <f t="shared" si="1"/>
        <v>0.79145111999999995</v>
      </c>
      <c r="G21" s="258">
        <f t="shared" si="1"/>
        <v>0.81361175135999997</v>
      </c>
      <c r="H21" s="258">
        <f t="shared" ref="H21:Z21" si="2">H14</f>
        <v>0.80385775000000004</v>
      </c>
      <c r="I21" s="258">
        <f t="shared" si="2"/>
        <v>0.98538940999999991</v>
      </c>
      <c r="J21" s="258">
        <f t="shared" si="2"/>
        <v>0.84684795999999996</v>
      </c>
      <c r="K21" s="258">
        <f t="shared" si="2"/>
        <v>0.99990758999999996</v>
      </c>
      <c r="L21" s="258">
        <f t="shared" si="2"/>
        <v>1.1933947226863741</v>
      </c>
      <c r="M21" s="258">
        <f t="shared" si="2"/>
        <v>0.67755508119658003</v>
      </c>
      <c r="N21" s="258">
        <f t="shared" si="2"/>
        <v>0.54447017687941734</v>
      </c>
      <c r="O21" s="258">
        <f t="shared" si="2"/>
        <v>0.6706214443539531</v>
      </c>
      <c r="P21" s="258">
        <f t="shared" si="2"/>
        <v>0.74112793736538518</v>
      </c>
      <c r="Q21" s="258">
        <f t="shared" si="2"/>
        <v>0.67821704179319953</v>
      </c>
      <c r="R21" s="258">
        <f t="shared" si="2"/>
        <v>0.51597196167070614</v>
      </c>
      <c r="S21" s="258">
        <f t="shared" si="2"/>
        <v>0.38200842786423206</v>
      </c>
      <c r="T21" s="258">
        <f t="shared" si="2"/>
        <v>0.38650334974263767</v>
      </c>
      <c r="U21" s="258">
        <f t="shared" si="2"/>
        <v>0.54949422042300944</v>
      </c>
      <c r="V21" s="258">
        <f t="shared" si="2"/>
        <v>0.59369439908089017</v>
      </c>
      <c r="W21" s="258">
        <f t="shared" si="2"/>
        <v>0.50161544104169264</v>
      </c>
      <c r="X21" s="258">
        <f t="shared" si="2"/>
        <v>0.72764401953322833</v>
      </c>
      <c r="Y21" s="258">
        <f t="shared" si="2"/>
        <v>0.69090221128198559</v>
      </c>
      <c r="Z21" s="258">
        <f t="shared" si="2"/>
        <v>0.8512992939378845</v>
      </c>
      <c r="AA21" s="258">
        <f>AA14</f>
        <v>0.94787260286317976</v>
      </c>
      <c r="AB21" s="258">
        <f>AB14</f>
        <v>1.2798088773904042</v>
      </c>
      <c r="AC21" s="197"/>
      <c r="AD21" s="197"/>
      <c r="AE21" s="197"/>
      <c r="AF21" s="197"/>
      <c r="AG21" s="197"/>
      <c r="AH21" s="197"/>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9"/>
      <c r="BG21" s="198"/>
      <c r="BH21" s="198"/>
      <c r="BI21" s="198"/>
    </row>
    <row r="22" spans="1:61" x14ac:dyDescent="0.2">
      <c r="A22" s="208"/>
      <c r="B22" s="57" t="s">
        <v>257</v>
      </c>
      <c r="C22" s="218" t="s">
        <v>254</v>
      </c>
      <c r="D22" s="213">
        <f t="shared" si="1"/>
        <v>0</v>
      </c>
      <c r="E22" s="258">
        <f>E15</f>
        <v>0.30919228235294122</v>
      </c>
      <c r="F22" s="258">
        <f t="shared" si="1"/>
        <v>0</v>
      </c>
      <c r="G22" s="258">
        <f t="shared" si="1"/>
        <v>0</v>
      </c>
      <c r="H22" s="258">
        <f t="shared" ref="H22:Z22" si="3">H15</f>
        <v>4.470792376935295E-3</v>
      </c>
      <c r="I22" s="258">
        <f t="shared" si="3"/>
        <v>2.0403092577300781E-2</v>
      </c>
      <c r="J22" s="258">
        <f t="shared" si="3"/>
        <v>2.3967853621926237E-2</v>
      </c>
      <c r="K22" s="258">
        <f t="shared" si="3"/>
        <v>0</v>
      </c>
      <c r="L22" s="258">
        <f t="shared" si="3"/>
        <v>6.0799898020965616E-2</v>
      </c>
      <c r="M22" s="258">
        <f t="shared" si="3"/>
        <v>0</v>
      </c>
      <c r="N22" s="258">
        <f t="shared" si="3"/>
        <v>8.5074046793793087E-2</v>
      </c>
      <c r="O22" s="258">
        <f t="shared" si="3"/>
        <v>0</v>
      </c>
      <c r="P22" s="258">
        <f t="shared" si="3"/>
        <v>0</v>
      </c>
      <c r="Q22" s="258">
        <f t="shared" si="3"/>
        <v>0</v>
      </c>
      <c r="R22" s="258">
        <f t="shared" si="3"/>
        <v>0</v>
      </c>
      <c r="S22" s="258">
        <f t="shared" si="3"/>
        <v>0</v>
      </c>
      <c r="T22" s="258">
        <f t="shared" si="3"/>
        <v>3.4045557509858333E-2</v>
      </c>
      <c r="U22" s="258">
        <f t="shared" si="3"/>
        <v>5.8970922592284682E-2</v>
      </c>
      <c r="V22" s="258">
        <f t="shared" si="3"/>
        <v>0</v>
      </c>
      <c r="W22" s="258">
        <f t="shared" si="3"/>
        <v>0</v>
      </c>
      <c r="X22" s="258">
        <f t="shared" si="3"/>
        <v>0</v>
      </c>
      <c r="Y22" s="258">
        <f t="shared" si="3"/>
        <v>4.9123664782924847E-2</v>
      </c>
      <c r="Z22" s="258">
        <f t="shared" si="3"/>
        <v>0</v>
      </c>
      <c r="AA22" s="258">
        <f>AA15</f>
        <v>0</v>
      </c>
      <c r="AB22" s="258">
        <f>AB15</f>
        <v>0</v>
      </c>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9"/>
      <c r="BG22" s="198"/>
      <c r="BH22" s="198"/>
      <c r="BI22" s="198"/>
    </row>
    <row r="23" spans="1:61" x14ac:dyDescent="0.2">
      <c r="A23" s="208"/>
      <c r="B23" s="206" t="s">
        <v>289</v>
      </c>
      <c r="C23" s="217"/>
      <c r="D23" s="213">
        <f>SUM(D19:D22)</f>
        <v>0</v>
      </c>
      <c r="E23" s="258">
        <f>SUM(E19:E22)</f>
        <v>4.0604842823529408</v>
      </c>
      <c r="F23" s="258">
        <f>SUM(F19:F22)</f>
        <v>2.4483246731473467</v>
      </c>
      <c r="G23" s="258">
        <f>SUM(G19:G22)</f>
        <v>3.5027897714969249</v>
      </c>
      <c r="H23" s="258">
        <f>SUM(H19:H22)</f>
        <v>3.5896157067789467</v>
      </c>
      <c r="I23" s="258">
        <f t="shared" ref="I23:Y23" si="4">SUM(I19:I22)</f>
        <v>3.8971377958787583</v>
      </c>
      <c r="J23" s="258">
        <f t="shared" si="4"/>
        <v>3.7978553674372124</v>
      </c>
      <c r="K23" s="258">
        <f t="shared" si="4"/>
        <v>3.4997696443781758</v>
      </c>
      <c r="L23" s="258">
        <f t="shared" si="4"/>
        <v>4.4763819693330289</v>
      </c>
      <c r="M23" s="258">
        <f t="shared" si="4"/>
        <v>3.1362922240915765</v>
      </c>
      <c r="N23" s="258">
        <f t="shared" si="4"/>
        <v>4.7210449893746755</v>
      </c>
      <c r="O23" s="258">
        <f t="shared" si="4"/>
        <v>4.176103378566113</v>
      </c>
      <c r="P23" s="258">
        <f t="shared" si="4"/>
        <v>3.7596011117856101</v>
      </c>
      <c r="Q23" s="258">
        <f t="shared" si="4"/>
        <v>4.6133851872841314</v>
      </c>
      <c r="R23" s="258">
        <f t="shared" si="4"/>
        <v>3.2491457253020761</v>
      </c>
      <c r="S23" s="258">
        <f t="shared" si="4"/>
        <v>2.9927266794735541</v>
      </c>
      <c r="T23" s="258">
        <f t="shared" si="4"/>
        <v>3.7063813246311983</v>
      </c>
      <c r="U23" s="258">
        <f t="shared" si="4"/>
        <v>3.8373555694195449</v>
      </c>
      <c r="V23" s="258">
        <f t="shared" si="4"/>
        <v>2.981659085471609</v>
      </c>
      <c r="W23" s="258">
        <f t="shared" si="4"/>
        <v>2.7975281416670996</v>
      </c>
      <c r="X23" s="258">
        <f t="shared" si="4"/>
        <v>3.3059719826068026</v>
      </c>
      <c r="Y23" s="258">
        <f t="shared" si="4"/>
        <v>3.6567948887884896</v>
      </c>
      <c r="Z23" s="258">
        <f>SUM(Z19:Z22)</f>
        <v>1.4183321730467178</v>
      </c>
      <c r="AA23" s="213">
        <f>SUM(AA19:AA22)</f>
        <v>1.1688435013124767</v>
      </c>
      <c r="AB23" s="213">
        <f>SUM(AB19:AB22)</f>
        <v>1.9348001177999457</v>
      </c>
      <c r="AC23" s="197"/>
      <c r="AD23" s="197"/>
      <c r="AE23" s="197"/>
      <c r="AF23" s="197"/>
      <c r="AG23" s="197"/>
      <c r="AH23" s="197"/>
      <c r="AI23" s="197"/>
      <c r="AJ23" s="197"/>
      <c r="AK23" s="197"/>
      <c r="AL23" s="197"/>
      <c r="AM23" s="197"/>
      <c r="AN23" s="197"/>
      <c r="AO23" s="197"/>
      <c r="AP23" s="197"/>
      <c r="AQ23" s="197"/>
      <c r="AR23" s="197"/>
      <c r="AS23" s="197"/>
      <c r="AT23" s="197"/>
      <c r="AU23" s="197"/>
      <c r="AV23" s="197"/>
      <c r="AW23" s="197"/>
      <c r="AX23" s="197"/>
      <c r="AY23" s="197"/>
      <c r="AZ23" s="197"/>
      <c r="BA23" s="197"/>
      <c r="BB23" s="197"/>
      <c r="BC23" s="197"/>
      <c r="BD23" s="197"/>
      <c r="BE23" s="197"/>
      <c r="BF23" s="199"/>
      <c r="BG23" s="198"/>
      <c r="BH23" s="198"/>
      <c r="BI23" s="198"/>
    </row>
    <row r="24" spans="1:61" x14ac:dyDescent="0.2">
      <c r="A24" s="208"/>
      <c r="B24" s="57"/>
      <c r="C24" s="57"/>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c r="BF24" s="199"/>
      <c r="BG24" s="198"/>
      <c r="BH24" s="198"/>
      <c r="BI24" s="198"/>
    </row>
    <row r="25" spans="1:61" x14ac:dyDescent="0.2">
      <c r="A25" s="208"/>
      <c r="B25" s="57"/>
      <c r="C25" s="57"/>
      <c r="D25" s="209"/>
      <c r="E25" s="209"/>
      <c r="F25" s="209"/>
      <c r="G25" s="209"/>
      <c r="H25" s="209"/>
      <c r="I25" s="209"/>
      <c r="J25" s="209"/>
      <c r="K25" s="209"/>
      <c r="L25" s="209"/>
      <c r="M25" s="209"/>
      <c r="N25" s="209"/>
      <c r="O25" s="209"/>
      <c r="P25" s="209"/>
      <c r="Q25" s="209"/>
      <c r="R25" s="209"/>
      <c r="S25" s="209"/>
      <c r="T25" s="209"/>
      <c r="U25" s="209"/>
      <c r="V25" s="209"/>
      <c r="W25" s="209"/>
      <c r="X25" s="209"/>
      <c r="Y25" s="209"/>
      <c r="Z25" s="209"/>
      <c r="AA25" s="209"/>
      <c r="AB25" s="209"/>
      <c r="AC25" s="197"/>
      <c r="AD25" s="197"/>
      <c r="AE25" s="197"/>
      <c r="AF25" s="197"/>
      <c r="AG25" s="197"/>
      <c r="AH25" s="197"/>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c r="BF25" s="199"/>
      <c r="BG25" s="198"/>
      <c r="BH25" s="198"/>
      <c r="BI25" s="198"/>
    </row>
    <row r="26" spans="1:61" x14ac:dyDescent="0.2">
      <c r="A26" s="200"/>
      <c r="B26" s="206" t="s">
        <v>285</v>
      </c>
      <c r="C26" s="216"/>
      <c r="D26" s="214"/>
      <c r="E26" s="214">
        <v>1.5113508365180466</v>
      </c>
      <c r="F26" s="214">
        <v>1.6023672101910829</v>
      </c>
      <c r="G26" s="214">
        <v>1.6478753970276008</v>
      </c>
      <c r="H26" s="214">
        <v>1.692186</v>
      </c>
      <c r="I26" s="214">
        <v>1.6427451599999998</v>
      </c>
      <c r="J26" s="214">
        <v>1.6390709999999999</v>
      </c>
      <c r="K26" s="214">
        <v>1.48989058</v>
      </c>
      <c r="L26" s="214">
        <v>2.6371815399999998</v>
      </c>
      <c r="M26" s="214">
        <v>2.6729042700000001</v>
      </c>
      <c r="N26" s="214">
        <v>2.6231252700000001</v>
      </c>
      <c r="O26" s="214">
        <v>2.9598906299999999</v>
      </c>
      <c r="P26" s="214">
        <v>3.2370563100000003</v>
      </c>
      <c r="Q26" s="214">
        <v>3.3869981600000001</v>
      </c>
      <c r="R26" s="214">
        <v>3.3654240199999998</v>
      </c>
      <c r="S26" s="214">
        <v>3.21924016</v>
      </c>
      <c r="T26" s="214">
        <v>3.4422467599999997</v>
      </c>
      <c r="U26" s="214">
        <v>3.80296535</v>
      </c>
      <c r="V26" s="214">
        <v>3.7304629199999999</v>
      </c>
      <c r="W26" s="214">
        <v>3.8635709600000001</v>
      </c>
      <c r="X26" s="214">
        <v>3.9318032399999998</v>
      </c>
      <c r="Y26" s="214">
        <v>4.1818539000000001</v>
      </c>
      <c r="Z26" s="214">
        <v>4.3197506500000005</v>
      </c>
      <c r="AA26" s="214">
        <f>'2. Revenues and expenses'!I17/1000000</f>
        <v>4.4258415700000002</v>
      </c>
      <c r="AB26" s="220">
        <f>'2. Revenues and expenses'!F17/1000000</f>
        <v>4.9236243000000002</v>
      </c>
      <c r="AC26" s="202"/>
      <c r="AD26" s="201"/>
      <c r="AE26" s="201"/>
      <c r="AF26" s="201"/>
      <c r="AG26" s="201"/>
      <c r="AH26" s="201"/>
      <c r="AI26" s="201"/>
      <c r="AJ26" s="201"/>
      <c r="AK26" s="201"/>
      <c r="AL26" s="201"/>
      <c r="AM26" s="201"/>
      <c r="AN26" s="201"/>
      <c r="AO26" s="201"/>
      <c r="AP26" s="201"/>
      <c r="AQ26" s="201"/>
      <c r="AR26" s="201"/>
      <c r="AS26" s="201"/>
      <c r="AT26" s="201"/>
      <c r="AU26" s="201"/>
      <c r="AV26" s="201"/>
      <c r="AW26" s="201"/>
      <c r="AX26" s="201"/>
      <c r="AY26" s="201"/>
      <c r="AZ26" s="201"/>
      <c r="BA26" s="201"/>
      <c r="BB26" s="201"/>
      <c r="BC26" s="201"/>
      <c r="BD26" s="201"/>
      <c r="BE26" s="281"/>
      <c r="BF26" s="281"/>
      <c r="BG26" s="281"/>
      <c r="BH26" s="281"/>
      <c r="BI26" s="281"/>
    </row>
    <row r="27" spans="1:61" x14ac:dyDescent="0.2">
      <c r="A27" s="208"/>
      <c r="B27" s="222"/>
      <c r="C27" s="57"/>
      <c r="D27" s="209"/>
      <c r="E27" s="209"/>
      <c r="F27" s="209"/>
      <c r="G27" s="209"/>
      <c r="H27" s="209"/>
      <c r="I27" s="209"/>
      <c r="J27" s="209"/>
      <c r="K27" s="209"/>
      <c r="L27" s="209"/>
      <c r="M27" s="209"/>
      <c r="N27" s="209"/>
      <c r="O27" s="209"/>
      <c r="P27" s="209"/>
      <c r="Q27" s="209"/>
      <c r="R27" s="209"/>
      <c r="S27" s="209"/>
      <c r="T27" s="209"/>
      <c r="U27" s="209"/>
      <c r="V27" s="209"/>
      <c r="W27" s="209"/>
      <c r="X27" s="209"/>
      <c r="Y27" s="209"/>
      <c r="Z27" s="209"/>
      <c r="AA27" s="209"/>
      <c r="AB27" s="209"/>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9"/>
      <c r="BG27" s="198"/>
      <c r="BH27" s="198"/>
      <c r="BI27" s="198"/>
    </row>
    <row r="28" spans="1:61" x14ac:dyDescent="0.2">
      <c r="A28" s="208"/>
      <c r="B28" s="222"/>
      <c r="C28" s="57"/>
      <c r="D28" s="209"/>
      <c r="E28" s="209"/>
      <c r="F28" s="209"/>
      <c r="G28" s="209"/>
      <c r="H28" s="209"/>
      <c r="I28" s="209"/>
      <c r="J28" s="209"/>
      <c r="K28" s="209"/>
      <c r="L28" s="209"/>
      <c r="M28" s="209"/>
      <c r="N28" s="209"/>
      <c r="O28" s="209"/>
      <c r="P28" s="209"/>
      <c r="Q28" s="209"/>
      <c r="R28" s="209"/>
      <c r="S28" s="209"/>
      <c r="T28" s="209"/>
      <c r="U28" s="209"/>
      <c r="V28" s="209"/>
      <c r="W28" s="209"/>
      <c r="X28" s="209"/>
      <c r="Y28" s="209"/>
      <c r="Z28" s="209"/>
      <c r="AA28" s="209"/>
      <c r="AB28" s="209"/>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9"/>
      <c r="BG28" s="198"/>
      <c r="BH28" s="198"/>
      <c r="BI28" s="198"/>
    </row>
    <row r="29" spans="1:61" x14ac:dyDescent="0.2">
      <c r="A29" s="208"/>
      <c r="B29" s="133" t="s">
        <v>291</v>
      </c>
      <c r="C29" s="215" t="s">
        <v>135</v>
      </c>
      <c r="D29" s="209"/>
      <c r="E29" s="209"/>
      <c r="F29" s="209"/>
      <c r="G29" s="209"/>
      <c r="H29" s="209"/>
      <c r="I29" s="209"/>
      <c r="J29" s="209"/>
      <c r="K29" s="209"/>
      <c r="L29" s="209"/>
      <c r="M29" s="209"/>
      <c r="N29" s="209"/>
      <c r="O29" s="209"/>
      <c r="P29" s="209"/>
      <c r="Q29" s="209"/>
      <c r="R29" s="209"/>
      <c r="S29" s="209"/>
      <c r="T29" s="209"/>
      <c r="U29" s="209"/>
      <c r="V29" s="209"/>
      <c r="W29" s="209"/>
      <c r="X29" s="209"/>
      <c r="Y29" s="209"/>
      <c r="Z29" s="209"/>
      <c r="AA29" s="209"/>
      <c r="AB29" s="209"/>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9"/>
      <c r="BG29" s="198"/>
      <c r="BH29" s="198"/>
      <c r="BI29" s="198"/>
    </row>
    <row r="30" spans="1:61" x14ac:dyDescent="0.2">
      <c r="A30" s="208"/>
      <c r="B30" s="57" t="s">
        <v>251</v>
      </c>
      <c r="C30" s="218" t="s">
        <v>292</v>
      </c>
      <c r="D30" s="212"/>
      <c r="E30" s="250" t="s">
        <v>451</v>
      </c>
      <c r="F30" s="250" t="s">
        <v>451</v>
      </c>
      <c r="G30" s="250" t="s">
        <v>451</v>
      </c>
      <c r="H30" s="250" t="s">
        <v>451</v>
      </c>
      <c r="I30" s="250" t="s">
        <v>451</v>
      </c>
      <c r="J30" s="250" t="s">
        <v>451</v>
      </c>
      <c r="K30" s="250" t="s">
        <v>451</v>
      </c>
      <c r="L30" s="250" t="s">
        <v>451</v>
      </c>
      <c r="M30" s="250" t="s">
        <v>451</v>
      </c>
      <c r="N30" s="250" t="s">
        <v>451</v>
      </c>
      <c r="O30" s="250" t="s">
        <v>451</v>
      </c>
      <c r="P30" s="250" t="s">
        <v>451</v>
      </c>
      <c r="Q30" s="250" t="s">
        <v>451</v>
      </c>
      <c r="R30" s="250" t="s">
        <v>451</v>
      </c>
      <c r="S30" s="250" t="s">
        <v>451</v>
      </c>
      <c r="T30" s="250" t="s">
        <v>451</v>
      </c>
      <c r="U30" s="250" t="s">
        <v>451</v>
      </c>
      <c r="V30" s="250" t="s">
        <v>451</v>
      </c>
      <c r="W30" s="250" t="s">
        <v>451</v>
      </c>
      <c r="X30" s="250" t="s">
        <v>451</v>
      </c>
      <c r="Y30" s="250" t="s">
        <v>451</v>
      </c>
      <c r="Z30" s="250" t="s">
        <v>451</v>
      </c>
      <c r="AA30" s="250" t="s">
        <v>451</v>
      </c>
      <c r="AB30" s="250" t="s">
        <v>451</v>
      </c>
      <c r="AC30" s="197"/>
      <c r="AD30" s="197"/>
      <c r="AE30" s="197"/>
      <c r="AF30" s="197"/>
      <c r="AG30" s="197"/>
      <c r="AH30" s="197"/>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9"/>
      <c r="BG30" s="198"/>
      <c r="BH30" s="198"/>
      <c r="BI30" s="198"/>
    </row>
    <row r="31" spans="1:61" x14ac:dyDescent="0.2">
      <c r="A31" s="208"/>
      <c r="B31" s="57" t="s">
        <v>257</v>
      </c>
      <c r="C31" s="218" t="s">
        <v>292</v>
      </c>
      <c r="D31" s="212"/>
      <c r="E31" s="250" t="s">
        <v>451</v>
      </c>
      <c r="F31" s="250" t="s">
        <v>451</v>
      </c>
      <c r="G31" s="250" t="s">
        <v>451</v>
      </c>
      <c r="H31" s="250" t="s">
        <v>451</v>
      </c>
      <c r="I31" s="250" t="s">
        <v>451</v>
      </c>
      <c r="J31" s="250" t="s">
        <v>451</v>
      </c>
      <c r="K31" s="250" t="s">
        <v>451</v>
      </c>
      <c r="L31" s="250" t="s">
        <v>451</v>
      </c>
      <c r="M31" s="250" t="s">
        <v>451</v>
      </c>
      <c r="N31" s="250" t="s">
        <v>451</v>
      </c>
      <c r="O31" s="250" t="s">
        <v>451</v>
      </c>
      <c r="P31" s="250" t="s">
        <v>451</v>
      </c>
      <c r="Q31" s="250" t="s">
        <v>451</v>
      </c>
      <c r="R31" s="250" t="s">
        <v>451</v>
      </c>
      <c r="S31" s="250" t="s">
        <v>451</v>
      </c>
      <c r="T31" s="250" t="s">
        <v>451</v>
      </c>
      <c r="U31" s="250" t="s">
        <v>451</v>
      </c>
      <c r="V31" s="250" t="s">
        <v>451</v>
      </c>
      <c r="W31" s="250" t="s">
        <v>451</v>
      </c>
      <c r="X31" s="250" t="s">
        <v>451</v>
      </c>
      <c r="Y31" s="250" t="s">
        <v>451</v>
      </c>
      <c r="Z31" s="250" t="s">
        <v>451</v>
      </c>
      <c r="AA31" s="250" t="s">
        <v>451</v>
      </c>
      <c r="AB31" s="250" t="s">
        <v>451</v>
      </c>
      <c r="AC31" s="197"/>
      <c r="AD31" s="197"/>
      <c r="AE31" s="197"/>
      <c r="AF31" s="197"/>
      <c r="AG31" s="197"/>
      <c r="AH31" s="197"/>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9"/>
      <c r="BG31" s="198"/>
      <c r="BH31" s="198"/>
      <c r="BI31" s="198"/>
    </row>
    <row r="32" spans="1:61" x14ac:dyDescent="0.2">
      <c r="A32"/>
      <c r="B32" s="57" t="s">
        <v>250</v>
      </c>
      <c r="C32" s="218" t="s">
        <v>292</v>
      </c>
      <c r="D32" s="212"/>
      <c r="E32" s="250" t="s">
        <v>451</v>
      </c>
      <c r="F32" s="250" t="s">
        <v>451</v>
      </c>
      <c r="G32" s="250" t="s">
        <v>451</v>
      </c>
      <c r="H32" s="250" t="s">
        <v>451</v>
      </c>
      <c r="I32" s="250" t="s">
        <v>451</v>
      </c>
      <c r="J32" s="250" t="s">
        <v>451</v>
      </c>
      <c r="K32" s="250" t="s">
        <v>451</v>
      </c>
      <c r="L32" s="250" t="s">
        <v>451</v>
      </c>
      <c r="M32" s="250" t="s">
        <v>451</v>
      </c>
      <c r="N32" s="250" t="s">
        <v>451</v>
      </c>
      <c r="O32" s="250" t="s">
        <v>451</v>
      </c>
      <c r="P32" s="250" t="s">
        <v>451</v>
      </c>
      <c r="Q32" s="250" t="s">
        <v>451</v>
      </c>
      <c r="R32" s="250" t="s">
        <v>451</v>
      </c>
      <c r="S32" s="250" t="s">
        <v>451</v>
      </c>
      <c r="T32" s="250" t="s">
        <v>451</v>
      </c>
      <c r="U32" s="250" t="s">
        <v>451</v>
      </c>
      <c r="V32" s="250" t="s">
        <v>451</v>
      </c>
      <c r="W32" s="250" t="s">
        <v>451</v>
      </c>
      <c r="X32" s="250" t="s">
        <v>451</v>
      </c>
      <c r="Y32" s="250" t="s">
        <v>451</v>
      </c>
      <c r="Z32" s="250" t="s">
        <v>451</v>
      </c>
      <c r="AA32" s="250" t="s">
        <v>451</v>
      </c>
      <c r="AB32" s="250" t="s">
        <v>451</v>
      </c>
      <c r="AC32"/>
      <c r="AD32"/>
      <c r="AE32"/>
      <c r="AF32"/>
      <c r="AG32"/>
      <c r="AH32"/>
      <c r="AI32" s="203"/>
      <c r="AJ32"/>
      <c r="AK32"/>
      <c r="AL32"/>
      <c r="AM32"/>
      <c r="AN32"/>
      <c r="AO32"/>
      <c r="AP32"/>
      <c r="AQ32"/>
      <c r="AR32"/>
      <c r="AS32"/>
      <c r="AT32"/>
      <c r="AU32"/>
      <c r="AV32"/>
      <c r="AW32"/>
      <c r="AX32"/>
      <c r="AY32"/>
      <c r="AZ32"/>
      <c r="BA32"/>
      <c r="BB32"/>
      <c r="BC32"/>
      <c r="BD32"/>
    </row>
    <row r="33" spans="1:67" x14ac:dyDescent="0.2">
      <c r="A33" s="207"/>
      <c r="B33" s="57" t="s">
        <v>288</v>
      </c>
      <c r="C33" s="218" t="s">
        <v>292</v>
      </c>
      <c r="D33" s="212"/>
      <c r="E33" s="250" t="s">
        <v>451</v>
      </c>
      <c r="F33" s="250" t="s">
        <v>451</v>
      </c>
      <c r="G33" s="250" t="s">
        <v>451</v>
      </c>
      <c r="H33" s="250" t="s">
        <v>451</v>
      </c>
      <c r="I33" s="250" t="s">
        <v>451</v>
      </c>
      <c r="J33" s="250" t="s">
        <v>451</v>
      </c>
      <c r="K33" s="250" t="s">
        <v>451</v>
      </c>
      <c r="L33" s="250" t="s">
        <v>451</v>
      </c>
      <c r="M33" s="250" t="s">
        <v>451</v>
      </c>
      <c r="N33" s="250" t="s">
        <v>451</v>
      </c>
      <c r="O33" s="250" t="s">
        <v>451</v>
      </c>
      <c r="P33" s="250" t="s">
        <v>451</v>
      </c>
      <c r="Q33" s="250" t="s">
        <v>451</v>
      </c>
      <c r="R33" s="250" t="s">
        <v>451</v>
      </c>
      <c r="S33" s="250" t="s">
        <v>451</v>
      </c>
      <c r="T33" s="250" t="s">
        <v>451</v>
      </c>
      <c r="U33" s="250" t="s">
        <v>451</v>
      </c>
      <c r="V33" s="250" t="s">
        <v>451</v>
      </c>
      <c r="W33" s="250" t="s">
        <v>451</v>
      </c>
      <c r="X33" s="250" t="s">
        <v>451</v>
      </c>
      <c r="Y33" s="250" t="s">
        <v>451</v>
      </c>
      <c r="Z33" s="250" t="s">
        <v>451</v>
      </c>
      <c r="AA33" s="250" t="s">
        <v>451</v>
      </c>
      <c r="AB33" s="250" t="s">
        <v>451</v>
      </c>
      <c r="AC33" s="197"/>
      <c r="AD33" s="197"/>
      <c r="AE33" s="197"/>
      <c r="AF33" s="197"/>
      <c r="AG33" s="197"/>
      <c r="AH33" s="197"/>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9"/>
      <c r="BG33" s="198"/>
      <c r="BH33" s="198"/>
      <c r="BI33" s="198"/>
    </row>
    <row r="34" spans="1:67" x14ac:dyDescent="0.2">
      <c r="A34" s="208"/>
      <c r="B34" s="206" t="s">
        <v>287</v>
      </c>
      <c r="C34" s="218" t="s">
        <v>292</v>
      </c>
      <c r="D34" s="212"/>
      <c r="E34" s="250" t="s">
        <v>451</v>
      </c>
      <c r="F34" s="250" t="s">
        <v>451</v>
      </c>
      <c r="G34" s="250" t="s">
        <v>451</v>
      </c>
      <c r="H34" s="250" t="s">
        <v>451</v>
      </c>
      <c r="I34" s="250" t="s">
        <v>451</v>
      </c>
      <c r="J34" s="250" t="s">
        <v>451</v>
      </c>
      <c r="K34" s="250" t="s">
        <v>451</v>
      </c>
      <c r="L34" s="250" t="s">
        <v>451</v>
      </c>
      <c r="M34" s="250" t="s">
        <v>451</v>
      </c>
      <c r="N34" s="250" t="s">
        <v>451</v>
      </c>
      <c r="O34" s="250" t="s">
        <v>451</v>
      </c>
      <c r="P34" s="250" t="s">
        <v>451</v>
      </c>
      <c r="Q34" s="250" t="s">
        <v>451</v>
      </c>
      <c r="R34" s="250" t="s">
        <v>451</v>
      </c>
      <c r="S34" s="250" t="s">
        <v>451</v>
      </c>
      <c r="T34" s="250" t="s">
        <v>451</v>
      </c>
      <c r="U34" s="250" t="s">
        <v>451</v>
      </c>
      <c r="V34" s="250" t="s">
        <v>451</v>
      </c>
      <c r="W34" s="250" t="s">
        <v>451</v>
      </c>
      <c r="X34" s="250" t="s">
        <v>451</v>
      </c>
      <c r="Y34" s="250" t="s">
        <v>451</v>
      </c>
      <c r="Z34" s="250" t="s">
        <v>451</v>
      </c>
      <c r="AA34" s="250" t="s">
        <v>451</v>
      </c>
      <c r="AB34" s="250" t="s">
        <v>451</v>
      </c>
      <c r="AC34" s="197"/>
      <c r="AD34" s="197"/>
      <c r="AE34" s="197"/>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9"/>
      <c r="BG34" s="198"/>
      <c r="BH34" s="198"/>
      <c r="BI34" s="198"/>
    </row>
    <row r="35" spans="1:67" x14ac:dyDescent="0.2">
      <c r="A35" s="200"/>
      <c r="B35" s="200"/>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1"/>
      <c r="AI35" s="202"/>
      <c r="AJ35" s="201"/>
      <c r="AK35" s="201"/>
      <c r="AL35" s="201"/>
      <c r="AM35" s="201"/>
      <c r="AN35" s="201"/>
      <c r="AO35" s="201"/>
      <c r="AP35" s="201"/>
      <c r="AQ35" s="201"/>
      <c r="AR35" s="201"/>
      <c r="AS35" s="201"/>
      <c r="AT35" s="201"/>
      <c r="AU35" s="201"/>
      <c r="AV35" s="201"/>
      <c r="AW35" s="201"/>
      <c r="AX35" s="201"/>
      <c r="AY35" s="201"/>
      <c r="AZ35" s="201"/>
      <c r="BA35" s="201"/>
      <c r="BB35" s="201"/>
      <c r="BC35" s="201"/>
      <c r="BD35" s="201"/>
      <c r="BE35" s="281"/>
      <c r="BF35" s="281"/>
      <c r="BG35" s="281"/>
      <c r="BH35" s="281"/>
      <c r="BI35" s="281"/>
      <c r="BJ35" s="281"/>
      <c r="BK35" s="281"/>
      <c r="BL35" s="281"/>
      <c r="BM35" s="281"/>
      <c r="BN35" s="281"/>
      <c r="BO35" s="281"/>
    </row>
    <row r="36" spans="1:67" x14ac:dyDescent="0.2">
      <c r="A36" s="200"/>
      <c r="B36" s="200"/>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1"/>
      <c r="AI36" s="202"/>
      <c r="AJ36" s="201"/>
      <c r="AK36" s="201"/>
      <c r="AL36" s="201"/>
      <c r="AM36" s="201"/>
      <c r="AN36" s="201"/>
      <c r="AO36" s="201"/>
      <c r="AP36" s="201"/>
      <c r="AQ36" s="201"/>
      <c r="AR36" s="201"/>
      <c r="AS36" s="201"/>
      <c r="AT36" s="201"/>
      <c r="AU36" s="201"/>
      <c r="AV36" s="201"/>
      <c r="AW36" s="201"/>
      <c r="AX36" s="201"/>
      <c r="AY36" s="201"/>
      <c r="AZ36" s="201"/>
      <c r="BA36" s="201"/>
      <c r="BB36" s="201"/>
      <c r="BC36" s="201"/>
      <c r="BD36" s="201"/>
      <c r="BE36" s="281"/>
      <c r="BF36" s="281"/>
      <c r="BG36" s="281"/>
      <c r="BH36" s="281"/>
      <c r="BI36" s="281"/>
      <c r="BJ36" s="281"/>
      <c r="BK36" s="281"/>
      <c r="BL36" s="281"/>
      <c r="BM36" s="281"/>
      <c r="BN36" s="281"/>
      <c r="BO36" s="281"/>
    </row>
    <row r="37" spans="1:67" x14ac:dyDescent="0.2">
      <c r="A37" s="200"/>
      <c r="B37" s="200"/>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1"/>
      <c r="AI37" s="202"/>
      <c r="AJ37" s="201"/>
      <c r="AK37" s="201"/>
      <c r="AL37" s="201"/>
      <c r="AM37" s="201"/>
      <c r="AN37" s="201"/>
      <c r="AO37" s="201"/>
      <c r="AP37" s="201"/>
      <c r="AQ37" s="201"/>
      <c r="AR37" s="201"/>
      <c r="AS37" s="201"/>
      <c r="AT37" s="201"/>
      <c r="AU37" s="201"/>
      <c r="AV37" s="201"/>
      <c r="AW37" s="201"/>
      <c r="AX37" s="201"/>
      <c r="AY37" s="201"/>
      <c r="AZ37" s="201"/>
      <c r="BA37" s="201"/>
      <c r="BB37" s="201"/>
      <c r="BC37" s="201"/>
      <c r="BD37" s="201"/>
      <c r="BE37" s="281"/>
      <c r="BF37" s="281"/>
      <c r="BG37" s="281"/>
      <c r="BH37" s="281"/>
      <c r="BI37" s="281"/>
      <c r="BJ37" s="281"/>
      <c r="BK37" s="281"/>
      <c r="BL37" s="281"/>
      <c r="BM37" s="281"/>
      <c r="BN37" s="281"/>
      <c r="BO37" s="281"/>
    </row>
    <row r="38" spans="1:67" x14ac:dyDescent="0.2">
      <c r="A38" s="200"/>
      <c r="B38" s="200"/>
      <c r="C38" s="200"/>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1"/>
      <c r="AI38" s="202"/>
      <c r="AJ38" s="201"/>
      <c r="AK38" s="201"/>
      <c r="AL38" s="201"/>
      <c r="AM38" s="201"/>
      <c r="AN38" s="201"/>
      <c r="AO38" s="201"/>
      <c r="AP38" s="201"/>
      <c r="AQ38" s="201"/>
      <c r="AR38" s="201"/>
      <c r="AS38" s="201"/>
      <c r="AT38" s="201"/>
      <c r="AU38" s="201"/>
      <c r="AV38" s="201"/>
      <c r="AW38" s="201"/>
      <c r="AX38" s="201"/>
      <c r="AY38" s="201"/>
      <c r="AZ38" s="201"/>
      <c r="BA38" s="201"/>
      <c r="BB38" s="201"/>
      <c r="BC38" s="201"/>
      <c r="BD38" s="201"/>
      <c r="BE38" s="281"/>
      <c r="BF38" s="281"/>
      <c r="BG38" s="281"/>
      <c r="BH38" s="281"/>
      <c r="BI38" s="281"/>
      <c r="BJ38" s="281"/>
      <c r="BK38" s="281"/>
      <c r="BL38" s="281"/>
      <c r="BM38" s="281"/>
      <c r="BN38" s="281"/>
      <c r="BO38" s="281"/>
    </row>
    <row r="39" spans="1:67" x14ac:dyDescent="0.2">
      <c r="A39" s="200"/>
      <c r="B39" s="200"/>
      <c r="C39" s="200"/>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1"/>
      <c r="AI39" s="202"/>
      <c r="AJ39" s="201"/>
      <c r="AK39" s="201"/>
      <c r="AL39" s="201"/>
      <c r="AM39" s="201"/>
      <c r="AN39" s="201"/>
      <c r="AO39" s="201"/>
      <c r="AP39" s="201"/>
      <c r="AQ39" s="201"/>
      <c r="AR39" s="201"/>
      <c r="AS39" s="201"/>
      <c r="AT39" s="201"/>
      <c r="AU39" s="201"/>
      <c r="AV39" s="201"/>
      <c r="AW39" s="201"/>
      <c r="AX39" s="201"/>
      <c r="AY39" s="201"/>
      <c r="AZ39" s="201"/>
      <c r="BA39" s="201"/>
      <c r="BB39" s="201"/>
      <c r="BC39" s="201"/>
      <c r="BD39" s="201"/>
      <c r="BE39" s="281"/>
      <c r="BF39" s="281"/>
      <c r="BG39" s="281"/>
      <c r="BH39" s="281"/>
      <c r="BI39" s="281"/>
      <c r="BJ39" s="281"/>
      <c r="BK39" s="281"/>
      <c r="BL39" s="281"/>
      <c r="BM39" s="281"/>
      <c r="BN39" s="281"/>
      <c r="BO39" s="281"/>
    </row>
    <row r="40" spans="1:67" x14ac:dyDescent="0.2">
      <c r="A40" s="200"/>
      <c r="B40" s="200"/>
      <c r="C40" s="200"/>
      <c r="D40" s="200"/>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2"/>
      <c r="AI40" s="202"/>
      <c r="AJ40" s="202"/>
      <c r="AK40" s="202"/>
      <c r="AL40" s="202"/>
      <c r="AM40" s="202"/>
      <c r="AN40" s="202"/>
      <c r="AO40" s="202"/>
      <c r="AP40" s="202"/>
      <c r="AQ40" s="202"/>
      <c r="AR40" s="202"/>
      <c r="AS40" s="202"/>
      <c r="AT40" s="202"/>
      <c r="AU40" s="202"/>
      <c r="AV40" s="201"/>
      <c r="AW40" s="201"/>
      <c r="AX40" s="201"/>
      <c r="AY40" s="201"/>
      <c r="AZ40" s="201"/>
      <c r="BA40" s="201"/>
      <c r="BB40" s="201"/>
      <c r="BC40" s="201"/>
      <c r="BD40" s="201"/>
      <c r="BE40" s="281"/>
      <c r="BF40" s="281"/>
      <c r="BG40" s="281"/>
      <c r="BH40" s="281"/>
      <c r="BI40" s="281"/>
      <c r="BJ40" s="281"/>
      <c r="BK40" s="281"/>
      <c r="BL40" s="281"/>
      <c r="BM40" s="281"/>
      <c r="BN40" s="281"/>
      <c r="BO40" s="281"/>
    </row>
    <row r="41" spans="1:67" x14ac:dyDescent="0.2">
      <c r="A41" s="200"/>
      <c r="B41" s="200"/>
      <c r="C41" s="200"/>
      <c r="D41" s="200"/>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2"/>
      <c r="AI41" s="202"/>
      <c r="AJ41" s="202"/>
      <c r="AK41" s="202"/>
      <c r="AL41" s="202"/>
      <c r="AM41" s="202"/>
      <c r="AN41" s="202"/>
      <c r="AO41" s="202"/>
      <c r="AP41" s="202"/>
      <c r="AQ41" s="202"/>
      <c r="AR41" s="202"/>
      <c r="AS41" s="202"/>
      <c r="AT41" s="202"/>
      <c r="AU41" s="202"/>
      <c r="AV41" s="202"/>
      <c r="AW41" s="201"/>
      <c r="AX41" s="201"/>
      <c r="AY41" s="201"/>
      <c r="AZ41" s="201"/>
      <c r="BA41" s="201"/>
      <c r="BB41" s="201"/>
      <c r="BC41" s="201"/>
      <c r="BD41" s="201"/>
      <c r="BE41" s="281"/>
      <c r="BF41" s="281"/>
      <c r="BG41" s="281"/>
      <c r="BH41" s="281"/>
      <c r="BI41" s="281"/>
      <c r="BJ41" s="281"/>
      <c r="BK41" s="281"/>
      <c r="BL41" s="281"/>
      <c r="BM41" s="281"/>
      <c r="BN41" s="281"/>
      <c r="BO41" s="281"/>
    </row>
    <row r="42" spans="1:67" x14ac:dyDescent="0.2">
      <c r="A42" s="200"/>
      <c r="B42" s="200"/>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1"/>
      <c r="AI42" s="202"/>
      <c r="AJ42" s="201"/>
      <c r="AK42" s="201"/>
      <c r="AL42" s="201"/>
      <c r="AM42" s="201"/>
      <c r="AN42" s="201"/>
      <c r="AO42" s="201"/>
      <c r="AP42" s="201"/>
      <c r="AQ42" s="201"/>
      <c r="AR42" s="201"/>
      <c r="AS42" s="201"/>
      <c r="AT42" s="201"/>
      <c r="AU42" s="201"/>
      <c r="AV42" s="201"/>
      <c r="AW42" s="201"/>
      <c r="AX42" s="201"/>
      <c r="AY42" s="201"/>
      <c r="AZ42" s="201"/>
      <c r="BA42" s="201"/>
      <c r="BB42" s="201"/>
      <c r="BC42" s="201"/>
      <c r="BD42" s="201"/>
      <c r="BE42" s="281"/>
      <c r="BF42" s="281"/>
      <c r="BG42" s="281"/>
      <c r="BH42" s="281"/>
      <c r="BI42" s="281"/>
      <c r="BJ42" s="281"/>
      <c r="BK42" s="281"/>
      <c r="BL42" s="281"/>
      <c r="BM42" s="281"/>
      <c r="BN42" s="281"/>
      <c r="BO42" s="281"/>
    </row>
    <row r="43" spans="1:67" x14ac:dyDescent="0.2">
      <c r="A43" s="200"/>
      <c r="B43" s="200"/>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1"/>
      <c r="AI43" s="202"/>
      <c r="AJ43" s="201"/>
      <c r="AK43" s="201"/>
      <c r="AL43" s="201"/>
      <c r="AM43" s="201"/>
      <c r="AN43" s="201"/>
      <c r="AO43" s="201"/>
      <c r="AP43" s="201"/>
      <c r="AQ43" s="201"/>
      <c r="AR43" s="201"/>
      <c r="AS43" s="201"/>
      <c r="AT43" s="201"/>
      <c r="AU43" s="201"/>
      <c r="AV43" s="201"/>
      <c r="AW43" s="201"/>
      <c r="AX43" s="201"/>
      <c r="AY43" s="201"/>
      <c r="AZ43" s="201"/>
      <c r="BA43" s="201"/>
      <c r="BB43" s="201"/>
      <c r="BC43" s="201"/>
      <c r="BD43" s="201"/>
      <c r="BE43" s="281"/>
      <c r="BF43" s="281"/>
      <c r="BG43" s="281"/>
      <c r="BH43" s="281"/>
      <c r="BI43" s="281"/>
      <c r="BJ43" s="281"/>
      <c r="BK43" s="281"/>
      <c r="BL43" s="281"/>
      <c r="BM43" s="281"/>
      <c r="BN43" s="281"/>
      <c r="BO43" s="281"/>
    </row>
    <row r="44" spans="1:67" x14ac:dyDescent="0.2">
      <c r="A44" s="200"/>
      <c r="B44" s="200"/>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1"/>
      <c r="AI44" s="202"/>
      <c r="AJ44" s="201"/>
      <c r="AK44" s="201"/>
      <c r="AL44" s="201"/>
      <c r="AM44" s="201"/>
      <c r="AN44" s="201"/>
      <c r="AO44" s="201"/>
      <c r="AP44" s="201"/>
      <c r="AQ44" s="201"/>
      <c r="AR44" s="201"/>
      <c r="AS44" s="201"/>
      <c r="AT44" s="201"/>
      <c r="AU44" s="201"/>
      <c r="AV44" s="201"/>
      <c r="AW44" s="201"/>
      <c r="AX44" s="201"/>
      <c r="AY44" s="201"/>
      <c r="AZ44" s="201"/>
      <c r="BA44" s="201"/>
      <c r="BB44" s="201"/>
      <c r="BC44" s="201"/>
      <c r="BD44" s="201"/>
      <c r="BE44" s="281"/>
      <c r="BF44" s="281"/>
      <c r="BG44" s="281"/>
      <c r="BH44" s="281"/>
      <c r="BI44" s="281"/>
      <c r="BJ44" s="281"/>
      <c r="BK44" s="281"/>
      <c r="BL44" s="281"/>
      <c r="BM44" s="281"/>
      <c r="BN44" s="281"/>
      <c r="BO44" s="281"/>
    </row>
    <row r="45" spans="1:67" x14ac:dyDescent="0.2">
      <c r="A45" s="200"/>
      <c r="B45" s="200"/>
      <c r="C45" s="200"/>
      <c r="D45" s="200"/>
      <c r="E45" s="200"/>
      <c r="F45" s="200"/>
      <c r="G45" s="200"/>
      <c r="H45" s="200"/>
      <c r="I45" s="200"/>
      <c r="J45" s="200"/>
      <c r="K45" s="200"/>
      <c r="L45" s="200"/>
      <c r="M45" s="200"/>
      <c r="N45" s="200"/>
      <c r="O45" s="200"/>
      <c r="P45" s="200"/>
      <c r="Q45" s="200"/>
      <c r="R45" s="200"/>
      <c r="S45" s="200"/>
      <c r="T45" s="200"/>
      <c r="U45" s="200"/>
      <c r="V45" s="200"/>
      <c r="W45" s="200"/>
      <c r="X45" s="200"/>
      <c r="Y45" s="200"/>
      <c r="Z45" s="200"/>
      <c r="AA45" s="200"/>
      <c r="AB45" s="200"/>
      <c r="AC45" s="200"/>
      <c r="AD45" s="200"/>
      <c r="AE45" s="200"/>
      <c r="AF45" s="200"/>
      <c r="AG45" s="200"/>
      <c r="AH45" s="201"/>
      <c r="AI45" s="202"/>
      <c r="AJ45" s="201"/>
      <c r="AK45" s="201"/>
      <c r="AL45" s="201"/>
      <c r="AM45" s="201"/>
      <c r="AN45" s="201"/>
      <c r="AO45" s="201"/>
      <c r="AP45" s="201"/>
      <c r="AQ45" s="201"/>
      <c r="AR45" s="201"/>
      <c r="AS45" s="201"/>
      <c r="AT45" s="201"/>
      <c r="AU45" s="201"/>
      <c r="AV45" s="201"/>
      <c r="AW45" s="201"/>
      <c r="AX45" s="201"/>
      <c r="AY45" s="201"/>
      <c r="AZ45" s="201"/>
      <c r="BA45" s="201"/>
      <c r="BB45" s="201"/>
      <c r="BC45" s="201"/>
      <c r="BD45" s="201"/>
      <c r="BE45" s="281"/>
      <c r="BF45" s="281"/>
      <c r="BG45" s="281"/>
      <c r="BH45" s="281"/>
      <c r="BI45" s="281"/>
      <c r="BJ45" s="281"/>
      <c r="BK45" s="281"/>
      <c r="BL45" s="281"/>
      <c r="BM45" s="281"/>
      <c r="BN45" s="281"/>
      <c r="BO45" s="281"/>
    </row>
    <row r="46" spans="1:67" x14ac:dyDescent="0.2">
      <c r="A46" s="200"/>
      <c r="B46" s="200"/>
      <c r="C46" s="200"/>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00"/>
      <c r="AF46" s="200"/>
      <c r="AG46" s="200"/>
      <c r="AH46" s="201"/>
      <c r="AI46" s="202"/>
      <c r="AJ46" s="201"/>
      <c r="AK46" s="201"/>
      <c r="AL46" s="201"/>
      <c r="AM46" s="201"/>
      <c r="AN46" s="201"/>
      <c r="AO46" s="201"/>
      <c r="AP46" s="201"/>
      <c r="AQ46" s="201"/>
      <c r="AR46" s="201"/>
      <c r="AS46" s="201"/>
      <c r="AT46" s="201"/>
      <c r="AU46" s="201"/>
      <c r="AV46" s="201"/>
      <c r="AW46" s="201"/>
      <c r="AX46" s="201"/>
      <c r="AY46" s="201"/>
      <c r="AZ46" s="201"/>
      <c r="BA46" s="201"/>
      <c r="BB46" s="201"/>
      <c r="BC46" s="201"/>
      <c r="BD46" s="201"/>
      <c r="BE46" s="281"/>
      <c r="BF46" s="281"/>
      <c r="BG46" s="281"/>
      <c r="BH46" s="281"/>
      <c r="BI46" s="281"/>
      <c r="BJ46" s="281"/>
      <c r="BK46" s="281"/>
      <c r="BL46" s="281"/>
      <c r="BM46" s="281"/>
      <c r="BN46" s="281"/>
      <c r="BO46" s="281"/>
    </row>
    <row r="47" spans="1:67" x14ac:dyDescent="0.2">
      <c r="A47" s="200"/>
      <c r="B47" s="200"/>
      <c r="C47" s="200"/>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00"/>
      <c r="AF47" s="200"/>
      <c r="AG47" s="200"/>
      <c r="AH47" s="201"/>
      <c r="AI47" s="202"/>
      <c r="AJ47" s="201"/>
      <c r="AK47" s="201"/>
      <c r="AL47" s="201"/>
      <c r="AM47" s="201"/>
      <c r="AN47" s="201"/>
      <c r="AO47" s="201"/>
      <c r="AP47" s="201"/>
      <c r="AQ47" s="201"/>
      <c r="AR47" s="201"/>
      <c r="AS47" s="201"/>
      <c r="AT47" s="201"/>
      <c r="AU47" s="201"/>
      <c r="AV47" s="201"/>
      <c r="AW47" s="201"/>
      <c r="AX47" s="201"/>
      <c r="AY47" s="201"/>
      <c r="AZ47" s="201"/>
      <c r="BA47" s="201"/>
      <c r="BB47" s="201"/>
      <c r="BC47" s="201"/>
      <c r="BD47" s="201"/>
      <c r="BE47" s="281"/>
      <c r="BF47" s="281"/>
      <c r="BG47" s="281"/>
      <c r="BH47" s="281"/>
      <c r="BI47" s="281"/>
      <c r="BJ47" s="281"/>
      <c r="BK47" s="281"/>
      <c r="BL47" s="281"/>
      <c r="BM47" s="281"/>
      <c r="BN47" s="281"/>
      <c r="BO47" s="281"/>
    </row>
    <row r="48" spans="1:67" x14ac:dyDescent="0.2">
      <c r="A48" s="200"/>
      <c r="B48" s="200"/>
      <c r="C48" s="200"/>
      <c r="D48" s="200"/>
      <c r="E48" s="200"/>
      <c r="F48" s="200"/>
      <c r="G48" s="200"/>
      <c r="H48" s="200"/>
      <c r="I48" s="200"/>
      <c r="J48" s="200"/>
      <c r="K48" s="200"/>
      <c r="L48" s="200"/>
      <c r="M48" s="200"/>
      <c r="N48" s="200"/>
      <c r="O48" s="200"/>
      <c r="P48" s="200"/>
      <c r="Q48" s="200"/>
      <c r="R48" s="200"/>
      <c r="S48" s="200"/>
      <c r="T48" s="200"/>
      <c r="U48" s="200"/>
      <c r="V48" s="200"/>
      <c r="W48" s="200"/>
      <c r="X48" s="200"/>
      <c r="Y48" s="200"/>
      <c r="Z48" s="200"/>
      <c r="AA48" s="200"/>
      <c r="AB48" s="200"/>
      <c r="AC48" s="200"/>
      <c r="AD48" s="200"/>
      <c r="AE48" s="200"/>
      <c r="AF48" s="200"/>
      <c r="AG48" s="200"/>
      <c r="AH48" s="201"/>
      <c r="AI48" s="202"/>
      <c r="AJ48" s="201"/>
      <c r="AK48" s="201"/>
      <c r="AL48" s="201"/>
      <c r="AM48" s="201"/>
      <c r="AN48" s="201"/>
      <c r="AO48" s="201"/>
      <c r="AP48" s="201"/>
      <c r="AQ48" s="201"/>
      <c r="AR48" s="201"/>
      <c r="AS48" s="201"/>
      <c r="AT48" s="201"/>
      <c r="AU48" s="201"/>
      <c r="AV48" s="201"/>
      <c r="AW48" s="201"/>
      <c r="AX48" s="201"/>
      <c r="AY48" s="201"/>
      <c r="AZ48" s="201"/>
      <c r="BA48" s="201"/>
      <c r="BB48" s="201"/>
      <c r="BC48" s="201"/>
      <c r="BD48" s="201"/>
      <c r="BE48" s="281"/>
      <c r="BF48" s="281"/>
      <c r="BG48" s="281"/>
      <c r="BH48" s="281"/>
      <c r="BI48" s="281"/>
      <c r="BJ48" s="281"/>
      <c r="BK48" s="281"/>
      <c r="BL48" s="281"/>
      <c r="BM48" s="281"/>
      <c r="BN48" s="281"/>
      <c r="BO48" s="281"/>
    </row>
    <row r="49" spans="1:67" x14ac:dyDescent="0.2">
      <c r="A49" s="200"/>
      <c r="B49" s="200"/>
      <c r="C49" s="200"/>
      <c r="D49" s="200"/>
      <c r="E49" s="200"/>
      <c r="F49" s="200"/>
      <c r="G49" s="200"/>
      <c r="H49" s="200"/>
      <c r="I49" s="200"/>
      <c r="J49" s="200"/>
      <c r="K49" s="200"/>
      <c r="L49" s="200"/>
      <c r="M49" s="200"/>
      <c r="N49" s="200"/>
      <c r="O49" s="200"/>
      <c r="P49" s="200"/>
      <c r="Q49" s="200"/>
      <c r="R49" s="200"/>
      <c r="S49" s="200"/>
      <c r="T49" s="200"/>
      <c r="U49" s="200"/>
      <c r="V49" s="200"/>
      <c r="W49" s="200"/>
      <c r="X49" s="200"/>
      <c r="Y49" s="200"/>
      <c r="Z49" s="200"/>
      <c r="AA49" s="200"/>
      <c r="AB49" s="200"/>
      <c r="AC49" s="200"/>
      <c r="AD49" s="200"/>
      <c r="AE49" s="200"/>
      <c r="AF49" s="200"/>
      <c r="AG49" s="200"/>
      <c r="AH49" s="201"/>
      <c r="AI49" s="202"/>
      <c r="AJ49" s="201"/>
      <c r="AK49" s="201"/>
      <c r="AL49" s="201"/>
      <c r="AM49" s="201"/>
      <c r="AN49" s="201"/>
      <c r="AO49" s="201"/>
      <c r="AP49" s="201"/>
      <c r="AQ49" s="201"/>
      <c r="AR49" s="201"/>
      <c r="AS49" s="201"/>
      <c r="AT49" s="201"/>
      <c r="AU49" s="201"/>
      <c r="AV49" s="201"/>
      <c r="AW49" s="201"/>
      <c r="AX49" s="201"/>
      <c r="AY49" s="201"/>
      <c r="AZ49" s="201"/>
      <c r="BA49" s="201"/>
      <c r="BB49" s="201"/>
      <c r="BC49" s="201"/>
      <c r="BD49" s="201"/>
      <c r="BE49" s="281"/>
      <c r="BF49" s="281"/>
      <c r="BG49" s="281"/>
      <c r="BH49" s="281"/>
      <c r="BI49" s="281"/>
      <c r="BJ49" s="281"/>
      <c r="BK49" s="281"/>
      <c r="BL49" s="281"/>
      <c r="BM49" s="281"/>
      <c r="BN49" s="281"/>
      <c r="BO49" s="281"/>
    </row>
    <row r="50" spans="1:67" x14ac:dyDescent="0.2">
      <c r="A50" s="200"/>
      <c r="B50" s="200"/>
      <c r="C50" s="200"/>
      <c r="D50" s="200"/>
      <c r="E50" s="200"/>
      <c r="F50" s="200"/>
      <c r="G50" s="200"/>
      <c r="H50" s="200"/>
      <c r="I50" s="200"/>
      <c r="J50" s="200"/>
      <c r="K50" s="200"/>
      <c r="L50" s="200"/>
      <c r="M50" s="200"/>
      <c r="N50" s="200"/>
      <c r="O50" s="200"/>
      <c r="P50" s="200"/>
      <c r="Q50" s="200"/>
      <c r="R50" s="200"/>
      <c r="S50" s="200"/>
      <c r="T50" s="200"/>
      <c r="U50" s="200"/>
      <c r="V50" s="200"/>
      <c r="W50" s="200"/>
      <c r="X50" s="200"/>
      <c r="Y50" s="200"/>
      <c r="Z50" s="200"/>
      <c r="AA50" s="200"/>
      <c r="AB50" s="200"/>
      <c r="AC50" s="200"/>
      <c r="AD50" s="200"/>
      <c r="AE50" s="200"/>
      <c r="AF50" s="200"/>
      <c r="AG50" s="200"/>
      <c r="AH50" s="201"/>
      <c r="AI50" s="202"/>
      <c r="AJ50" s="201"/>
      <c r="AK50" s="201"/>
      <c r="AL50" s="201"/>
      <c r="AM50" s="201"/>
      <c r="AN50" s="201"/>
      <c r="AO50" s="201"/>
      <c r="AP50" s="201"/>
      <c r="AQ50" s="201"/>
      <c r="AR50" s="201"/>
      <c r="AS50" s="201"/>
      <c r="AT50" s="201"/>
      <c r="AU50" s="201"/>
      <c r="AV50" s="201"/>
      <c r="AW50" s="201"/>
      <c r="AX50" s="201"/>
      <c r="AY50" s="201"/>
      <c r="AZ50" s="201"/>
      <c r="BA50" s="201"/>
      <c r="BB50" s="201"/>
      <c r="BC50" s="201"/>
      <c r="BD50" s="201"/>
      <c r="BE50" s="281"/>
      <c r="BF50" s="281"/>
      <c r="BG50" s="281"/>
      <c r="BH50" s="281"/>
      <c r="BI50" s="281"/>
      <c r="BJ50" s="281"/>
      <c r="BK50" s="281"/>
      <c r="BL50" s="281"/>
      <c r="BM50" s="281"/>
      <c r="BN50" s="281"/>
      <c r="BO50" s="281"/>
    </row>
    <row r="51" spans="1:67" x14ac:dyDescent="0.2">
      <c r="A51" s="200"/>
      <c r="B51" s="200"/>
      <c r="C51" s="200"/>
      <c r="D51" s="200"/>
      <c r="E51" s="200"/>
      <c r="F51" s="200"/>
      <c r="G51" s="200"/>
      <c r="H51" s="200"/>
      <c r="I51" s="200"/>
      <c r="J51" s="200"/>
      <c r="K51" s="200"/>
      <c r="L51" s="200"/>
      <c r="M51" s="200"/>
      <c r="N51" s="200"/>
      <c r="O51" s="200"/>
      <c r="P51" s="200"/>
      <c r="Q51" s="200"/>
      <c r="R51" s="200"/>
      <c r="S51" s="200"/>
      <c r="T51" s="200"/>
      <c r="U51" s="200"/>
      <c r="V51" s="200"/>
      <c r="W51" s="200"/>
      <c r="X51" s="200"/>
      <c r="Y51" s="200"/>
      <c r="Z51" s="200"/>
      <c r="AA51" s="200"/>
      <c r="AB51" s="200"/>
      <c r="AC51" s="200"/>
      <c r="AD51" s="200"/>
      <c r="AE51" s="200"/>
      <c r="AF51" s="200"/>
      <c r="AG51" s="200"/>
      <c r="AH51" s="201"/>
      <c r="AI51" s="202"/>
      <c r="AJ51" s="201"/>
      <c r="AK51" s="201"/>
      <c r="AL51" s="201"/>
      <c r="AM51" s="201"/>
      <c r="AN51" s="201"/>
      <c r="AO51" s="201"/>
      <c r="AP51" s="201"/>
      <c r="AQ51" s="201"/>
      <c r="AR51" s="201"/>
      <c r="AS51" s="201"/>
      <c r="AT51" s="201"/>
      <c r="AU51" s="201"/>
      <c r="AV51" s="201"/>
      <c r="AW51" s="201"/>
      <c r="AX51" s="201"/>
      <c r="AY51" s="201"/>
      <c r="AZ51" s="201"/>
      <c r="BA51" s="201"/>
      <c r="BB51" s="201"/>
      <c r="BC51" s="201"/>
      <c r="BD51" s="201"/>
      <c r="BE51" s="281"/>
      <c r="BF51" s="281"/>
      <c r="BG51" s="281"/>
      <c r="BH51" s="281"/>
      <c r="BI51" s="281"/>
      <c r="BJ51" s="281"/>
      <c r="BK51" s="281"/>
      <c r="BL51" s="281"/>
      <c r="BM51" s="281"/>
      <c r="BN51" s="281"/>
      <c r="BO51" s="281"/>
    </row>
    <row r="52" spans="1:67" x14ac:dyDescent="0.2">
      <c r="A52" s="200"/>
      <c r="B52" s="200"/>
      <c r="C52" s="200"/>
      <c r="D52" s="200"/>
      <c r="E52" s="200"/>
      <c r="F52" s="200"/>
      <c r="G52" s="200"/>
      <c r="H52" s="200"/>
      <c r="I52" s="200"/>
      <c r="J52" s="200"/>
      <c r="K52" s="200"/>
      <c r="L52" s="200"/>
      <c r="M52" s="200"/>
      <c r="N52" s="200"/>
      <c r="O52" s="200"/>
      <c r="P52" s="200"/>
      <c r="Q52" s="200"/>
      <c r="R52" s="200"/>
      <c r="S52" s="200"/>
      <c r="T52" s="200"/>
      <c r="U52" s="200"/>
      <c r="V52" s="200"/>
      <c r="W52" s="200"/>
      <c r="X52" s="200"/>
      <c r="Y52" s="200"/>
      <c r="Z52" s="200"/>
      <c r="AA52" s="200"/>
      <c r="AB52" s="200"/>
      <c r="AC52" s="200"/>
      <c r="AD52" s="200"/>
      <c r="AE52" s="200"/>
      <c r="AF52" s="200"/>
      <c r="AG52" s="200"/>
      <c r="AH52" s="201"/>
      <c r="AI52" s="202"/>
      <c r="AJ52" s="201"/>
      <c r="AK52" s="201"/>
      <c r="AL52" s="201"/>
      <c r="AM52" s="201"/>
      <c r="AN52" s="201"/>
      <c r="AO52" s="201"/>
      <c r="AP52" s="201"/>
      <c r="AQ52" s="201"/>
      <c r="AR52" s="201"/>
      <c r="AS52" s="201"/>
      <c r="AT52" s="201"/>
      <c r="AU52" s="201"/>
      <c r="AV52" s="201"/>
      <c r="AW52" s="201"/>
      <c r="AX52" s="201"/>
      <c r="AY52" s="201"/>
      <c r="AZ52" s="201"/>
      <c r="BA52" s="201"/>
      <c r="BB52" s="201"/>
      <c r="BC52" s="201"/>
      <c r="BD52" s="201"/>
      <c r="BE52" s="281"/>
      <c r="BF52" s="281"/>
      <c r="BG52" s="281"/>
      <c r="BH52" s="281"/>
      <c r="BI52" s="281"/>
      <c r="BJ52" s="281"/>
      <c r="BK52" s="281"/>
      <c r="BL52" s="281"/>
      <c r="BM52" s="281"/>
      <c r="BN52" s="281"/>
      <c r="BO52" s="281"/>
    </row>
    <row r="53" spans="1:67" x14ac:dyDescent="0.2">
      <c r="A53" s="200"/>
      <c r="B53" s="200"/>
      <c r="C53" s="200"/>
      <c r="D53" s="200"/>
      <c r="E53" s="200"/>
      <c r="F53" s="200"/>
      <c r="G53" s="200"/>
      <c r="H53" s="200"/>
      <c r="I53" s="200"/>
      <c r="J53" s="200"/>
      <c r="K53" s="200"/>
      <c r="L53" s="200"/>
      <c r="M53" s="200"/>
      <c r="N53" s="200"/>
      <c r="O53" s="200"/>
      <c r="P53" s="200"/>
      <c r="Q53" s="200"/>
      <c r="R53" s="200"/>
      <c r="S53" s="200"/>
      <c r="T53" s="200"/>
      <c r="U53" s="200"/>
      <c r="V53" s="200"/>
      <c r="W53" s="200"/>
      <c r="X53" s="200"/>
      <c r="Y53" s="200"/>
      <c r="Z53" s="200"/>
      <c r="AA53" s="200"/>
      <c r="AB53" s="200"/>
      <c r="AC53" s="200"/>
      <c r="AD53" s="200"/>
      <c r="AE53" s="200"/>
      <c r="AF53" s="200"/>
      <c r="AG53" s="200"/>
      <c r="AH53" s="201"/>
      <c r="AI53" s="202"/>
      <c r="AJ53" s="201"/>
      <c r="AK53" s="201"/>
      <c r="AL53" s="201"/>
      <c r="AM53" s="201"/>
      <c r="AN53" s="201"/>
      <c r="AO53" s="201"/>
      <c r="AP53" s="201"/>
      <c r="AQ53" s="201"/>
      <c r="AR53" s="201"/>
      <c r="AS53" s="201"/>
      <c r="AT53" s="201"/>
      <c r="AU53" s="201"/>
      <c r="AV53" s="201"/>
      <c r="AW53" s="201"/>
      <c r="AX53" s="201"/>
      <c r="AY53" s="201"/>
      <c r="AZ53" s="201"/>
      <c r="BA53" s="201"/>
      <c r="BB53" s="201"/>
      <c r="BC53" s="201"/>
      <c r="BD53" s="201"/>
      <c r="BE53" s="281"/>
      <c r="BF53" s="281"/>
      <c r="BG53" s="281"/>
      <c r="BH53" s="281"/>
      <c r="BI53" s="281"/>
      <c r="BJ53" s="281"/>
      <c r="BK53" s="281"/>
      <c r="BL53" s="281"/>
      <c r="BM53" s="281"/>
      <c r="BN53" s="281"/>
      <c r="BO53" s="281"/>
    </row>
    <row r="54" spans="1:67" x14ac:dyDescent="0.2">
      <c r="A54" s="280"/>
      <c r="B54" s="280"/>
      <c r="C54" s="280"/>
      <c r="D54" s="280"/>
      <c r="E54" s="280"/>
      <c r="F54" s="280"/>
      <c r="G54" s="280"/>
      <c r="H54" s="280"/>
      <c r="I54" s="280"/>
      <c r="J54" s="280"/>
      <c r="K54" s="280"/>
      <c r="L54" s="280"/>
      <c r="M54" s="280"/>
      <c r="N54" s="280"/>
      <c r="O54" s="280"/>
      <c r="P54" s="280"/>
      <c r="Q54" s="280"/>
      <c r="R54" s="280"/>
      <c r="S54" s="280"/>
      <c r="T54" s="280"/>
      <c r="U54" s="280"/>
      <c r="V54" s="280"/>
      <c r="W54" s="280"/>
      <c r="X54" s="280"/>
      <c r="Y54" s="280"/>
      <c r="Z54" s="280"/>
      <c r="AA54" s="280"/>
      <c r="AB54" s="280"/>
      <c r="AC54" s="280"/>
      <c r="AD54" s="280"/>
      <c r="AE54" s="280"/>
      <c r="AF54" s="280"/>
      <c r="AG54" s="280"/>
      <c r="AH54" s="281"/>
      <c r="AI54" s="282"/>
      <c r="AJ54" s="281"/>
      <c r="AK54" s="281"/>
      <c r="AL54" s="281"/>
      <c r="AM54" s="281"/>
      <c r="AN54" s="281"/>
      <c r="AO54" s="281"/>
      <c r="AP54" s="281"/>
      <c r="AQ54" s="281"/>
      <c r="AR54" s="281"/>
      <c r="AS54" s="281"/>
      <c r="AT54" s="281"/>
      <c r="AU54" s="281"/>
      <c r="AV54" s="281"/>
      <c r="AW54" s="281"/>
      <c r="AX54" s="281"/>
      <c r="AY54" s="281"/>
      <c r="AZ54" s="281"/>
      <c r="BA54" s="281"/>
      <c r="BB54" s="281"/>
      <c r="BC54" s="281"/>
      <c r="BD54" s="281"/>
      <c r="BE54" s="281"/>
      <c r="BF54" s="281"/>
      <c r="BG54" s="281"/>
      <c r="BH54" s="281"/>
      <c r="BI54" s="281"/>
      <c r="BJ54" s="281"/>
      <c r="BK54" s="281"/>
      <c r="BL54" s="281"/>
      <c r="BM54" s="281"/>
      <c r="BN54" s="281"/>
      <c r="BO54" s="281"/>
    </row>
    <row r="55" spans="1:67" x14ac:dyDescent="0.2">
      <c r="A55" s="280"/>
      <c r="B55" s="280"/>
      <c r="C55" s="280"/>
      <c r="D55" s="280"/>
      <c r="E55" s="280"/>
      <c r="F55" s="280"/>
      <c r="G55" s="280"/>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1"/>
      <c r="AI55" s="282"/>
      <c r="AJ55" s="281"/>
      <c r="AK55" s="281"/>
      <c r="AL55" s="281"/>
      <c r="AM55" s="281"/>
      <c r="AN55" s="281"/>
      <c r="AO55" s="281"/>
      <c r="AP55" s="281"/>
      <c r="AQ55" s="281"/>
      <c r="AR55" s="281"/>
      <c r="AS55" s="281"/>
      <c r="AT55" s="281"/>
      <c r="AU55" s="281"/>
      <c r="AV55" s="281"/>
      <c r="AW55" s="281"/>
      <c r="AX55" s="281"/>
      <c r="AY55" s="281"/>
      <c r="AZ55" s="281"/>
      <c r="BA55" s="281"/>
      <c r="BB55" s="281"/>
      <c r="BC55" s="281"/>
      <c r="BD55" s="281"/>
      <c r="BE55" s="281"/>
      <c r="BF55" s="281"/>
      <c r="BG55" s="281"/>
      <c r="BH55" s="281"/>
      <c r="BI55" s="281"/>
      <c r="BJ55" s="281"/>
      <c r="BK55" s="281"/>
      <c r="BL55" s="281"/>
      <c r="BM55" s="281"/>
      <c r="BN55" s="281"/>
      <c r="BO55" s="281"/>
    </row>
    <row r="56" spans="1:67" x14ac:dyDescent="0.2">
      <c r="A56" s="280"/>
      <c r="B56" s="280"/>
      <c r="C56" s="280"/>
      <c r="D56" s="280"/>
      <c r="E56" s="280"/>
      <c r="F56" s="280"/>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1"/>
      <c r="AI56" s="282"/>
      <c r="AJ56" s="281"/>
      <c r="AK56" s="281"/>
      <c r="AL56" s="281"/>
      <c r="AM56" s="281"/>
      <c r="AN56" s="281"/>
      <c r="AO56" s="281"/>
      <c r="AP56" s="281"/>
      <c r="AQ56" s="281"/>
      <c r="AR56" s="281"/>
      <c r="AS56" s="281"/>
      <c r="AT56" s="281"/>
      <c r="AU56" s="281"/>
      <c r="AV56" s="281"/>
      <c r="AW56" s="281"/>
      <c r="AX56" s="281"/>
      <c r="AY56" s="281"/>
      <c r="AZ56" s="281"/>
      <c r="BA56" s="281"/>
      <c r="BB56" s="281"/>
      <c r="BC56" s="281"/>
      <c r="BD56" s="281"/>
      <c r="BE56" s="281"/>
      <c r="BF56" s="281"/>
      <c r="BG56" s="281"/>
      <c r="BH56" s="281"/>
      <c r="BI56" s="281"/>
      <c r="BJ56" s="281"/>
      <c r="BK56" s="281"/>
      <c r="BL56" s="281"/>
      <c r="BM56" s="281"/>
      <c r="BN56" s="281"/>
      <c r="BO56" s="281"/>
    </row>
    <row r="57" spans="1:67" x14ac:dyDescent="0.2">
      <c r="A57" s="280"/>
      <c r="B57" s="280"/>
      <c r="C57" s="280"/>
      <c r="D57" s="280"/>
      <c r="E57" s="280"/>
      <c r="F57" s="280"/>
      <c r="G57" s="280"/>
      <c r="H57" s="280"/>
      <c r="I57" s="280"/>
      <c r="J57" s="280"/>
      <c r="K57" s="280"/>
      <c r="L57" s="280"/>
      <c r="M57" s="280"/>
      <c r="N57" s="280"/>
      <c r="O57" s="280"/>
      <c r="P57" s="280"/>
      <c r="Q57" s="280"/>
      <c r="R57" s="280"/>
      <c r="S57" s="280"/>
      <c r="T57" s="280"/>
      <c r="U57" s="280"/>
      <c r="V57" s="280"/>
      <c r="W57" s="280"/>
      <c r="X57" s="280"/>
      <c r="Y57" s="280"/>
      <c r="Z57" s="280"/>
      <c r="AA57" s="280"/>
      <c r="AB57" s="280"/>
      <c r="AC57" s="280"/>
      <c r="AD57" s="280"/>
      <c r="AE57" s="280"/>
      <c r="AF57" s="280"/>
      <c r="AG57" s="280"/>
      <c r="AH57" s="281"/>
      <c r="AI57" s="282"/>
      <c r="AJ57" s="281"/>
      <c r="AK57" s="281"/>
      <c r="AL57" s="281"/>
      <c r="AM57" s="281"/>
      <c r="AN57" s="281"/>
      <c r="AO57" s="281"/>
      <c r="AP57" s="281"/>
      <c r="AQ57" s="281"/>
      <c r="AR57" s="281"/>
      <c r="AS57" s="281"/>
      <c r="AT57" s="281"/>
      <c r="AU57" s="281"/>
      <c r="AV57" s="281"/>
      <c r="AW57" s="281"/>
      <c r="AX57" s="281"/>
      <c r="AY57" s="281"/>
      <c r="AZ57" s="281"/>
      <c r="BA57" s="281"/>
      <c r="BB57" s="281"/>
      <c r="BC57" s="281"/>
      <c r="BD57" s="281"/>
      <c r="BE57" s="281"/>
      <c r="BF57" s="281"/>
      <c r="BG57" s="281"/>
      <c r="BH57" s="281"/>
      <c r="BI57" s="281"/>
      <c r="BJ57" s="281"/>
      <c r="BK57" s="281"/>
      <c r="BL57" s="281"/>
      <c r="BM57" s="281"/>
      <c r="BN57" s="281"/>
      <c r="BO57" s="281"/>
    </row>
    <row r="58" spans="1:67" x14ac:dyDescent="0.2">
      <c r="A58" s="280"/>
      <c r="B58" s="280"/>
      <c r="C58" s="280"/>
      <c r="D58" s="280"/>
      <c r="E58" s="280"/>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0"/>
      <c r="AH58" s="281"/>
      <c r="AI58" s="282"/>
      <c r="AJ58" s="281"/>
      <c r="AK58" s="281"/>
      <c r="AL58" s="281"/>
      <c r="AM58" s="281"/>
      <c r="AN58" s="281"/>
      <c r="AO58" s="281"/>
      <c r="AP58" s="281"/>
      <c r="AQ58" s="281"/>
      <c r="AR58" s="281"/>
      <c r="AS58" s="281"/>
      <c r="AT58" s="281"/>
      <c r="AU58" s="281"/>
      <c r="AV58" s="281"/>
      <c r="AW58" s="281"/>
      <c r="AX58" s="281"/>
      <c r="AY58" s="281"/>
      <c r="AZ58" s="281"/>
      <c r="BA58" s="281"/>
      <c r="BB58" s="281"/>
      <c r="BC58" s="281"/>
      <c r="BD58" s="281"/>
      <c r="BE58" s="281"/>
      <c r="BF58" s="281"/>
      <c r="BG58" s="281"/>
      <c r="BH58" s="281"/>
      <c r="BI58" s="281"/>
      <c r="BJ58" s="281"/>
      <c r="BK58" s="281"/>
      <c r="BL58" s="281"/>
      <c r="BM58" s="281"/>
      <c r="BN58" s="281"/>
      <c r="BO58" s="281"/>
    </row>
    <row r="59" spans="1:67" x14ac:dyDescent="0.2">
      <c r="A59" s="280"/>
      <c r="B59" s="280"/>
      <c r="C59" s="280"/>
      <c r="D59" s="280"/>
      <c r="E59" s="280"/>
      <c r="F59" s="280"/>
      <c r="G59" s="280"/>
      <c r="H59" s="280"/>
      <c r="I59" s="280"/>
      <c r="J59" s="280"/>
      <c r="K59" s="280"/>
      <c r="L59" s="280"/>
      <c r="M59" s="280"/>
      <c r="N59" s="280"/>
      <c r="O59" s="280"/>
      <c r="P59" s="280"/>
      <c r="Q59" s="280"/>
      <c r="R59" s="280"/>
      <c r="S59" s="280"/>
      <c r="T59" s="280"/>
      <c r="U59" s="280"/>
      <c r="V59" s="280"/>
      <c r="W59" s="280"/>
      <c r="X59" s="280"/>
      <c r="Y59" s="280"/>
      <c r="Z59" s="280"/>
      <c r="AA59" s="280"/>
      <c r="AB59" s="280"/>
      <c r="AC59" s="280"/>
      <c r="AD59" s="280"/>
      <c r="AE59" s="280"/>
      <c r="AF59" s="280"/>
      <c r="AG59" s="280"/>
      <c r="AH59" s="281"/>
      <c r="AI59" s="282"/>
      <c r="AJ59" s="281"/>
      <c r="AK59" s="281"/>
      <c r="AL59" s="281"/>
      <c r="AM59" s="281"/>
      <c r="AN59" s="281"/>
      <c r="AO59" s="281"/>
      <c r="AP59" s="281"/>
      <c r="AQ59" s="281"/>
      <c r="AR59" s="281"/>
      <c r="AS59" s="281"/>
      <c r="AT59" s="281"/>
      <c r="AU59" s="281"/>
      <c r="AV59" s="281"/>
      <c r="AW59" s="281"/>
      <c r="AX59" s="281"/>
      <c r="AY59" s="281"/>
      <c r="AZ59" s="281"/>
      <c r="BA59" s="281"/>
      <c r="BB59" s="281"/>
      <c r="BC59" s="281"/>
      <c r="BD59" s="281"/>
      <c r="BE59" s="281"/>
      <c r="BF59" s="281"/>
      <c r="BG59" s="281"/>
      <c r="BH59" s="281"/>
      <c r="BI59" s="281"/>
      <c r="BJ59" s="281"/>
      <c r="BK59" s="281"/>
      <c r="BL59" s="281"/>
      <c r="BM59" s="281"/>
      <c r="BN59" s="281"/>
      <c r="BO59" s="281"/>
    </row>
    <row r="60" spans="1:67" x14ac:dyDescent="0.2">
      <c r="A60" s="280"/>
      <c r="B60" s="280"/>
      <c r="C60" s="280"/>
      <c r="D60" s="280"/>
      <c r="E60" s="280"/>
      <c r="F60" s="280"/>
      <c r="G60" s="280"/>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1"/>
      <c r="AI60" s="282"/>
      <c r="AJ60" s="281"/>
      <c r="AK60" s="281"/>
      <c r="AL60" s="281"/>
      <c r="AM60" s="281"/>
      <c r="AN60" s="281"/>
      <c r="AO60" s="281"/>
      <c r="AP60" s="281"/>
      <c r="AQ60" s="281"/>
      <c r="AR60" s="281"/>
      <c r="AS60" s="281"/>
      <c r="AT60" s="281"/>
      <c r="AU60" s="281"/>
      <c r="AV60" s="281"/>
      <c r="AW60" s="281"/>
      <c r="AX60" s="281"/>
      <c r="AY60" s="281"/>
      <c r="AZ60" s="281"/>
      <c r="BA60" s="281"/>
      <c r="BB60" s="281"/>
      <c r="BC60" s="281"/>
      <c r="BD60" s="281"/>
      <c r="BE60" s="281"/>
      <c r="BF60" s="281"/>
      <c r="BG60" s="281"/>
      <c r="BH60" s="281"/>
      <c r="BI60" s="281"/>
      <c r="BJ60" s="281"/>
      <c r="BK60" s="281"/>
      <c r="BL60" s="281"/>
      <c r="BM60" s="281"/>
      <c r="BN60" s="281"/>
      <c r="BO60" s="281"/>
    </row>
    <row r="61" spans="1:67" x14ac:dyDescent="0.2">
      <c r="A61" s="280"/>
      <c r="B61" s="280"/>
      <c r="C61" s="283"/>
      <c r="D61" s="284"/>
      <c r="E61" s="284"/>
      <c r="F61" s="284"/>
      <c r="G61" s="284"/>
      <c r="H61" s="284"/>
      <c r="I61" s="284"/>
      <c r="J61" s="284"/>
      <c r="K61" s="284"/>
      <c r="L61" s="284"/>
      <c r="M61" s="284"/>
      <c r="N61" s="284"/>
      <c r="O61" s="284"/>
      <c r="P61" s="284"/>
      <c r="Q61" s="284"/>
      <c r="R61" s="284"/>
      <c r="S61" s="284"/>
      <c r="T61" s="284"/>
      <c r="U61" s="284"/>
      <c r="V61" s="284"/>
      <c r="W61" s="284"/>
      <c r="X61" s="284"/>
      <c r="Y61" s="284"/>
      <c r="Z61" s="284"/>
      <c r="AA61" s="285"/>
      <c r="AB61" s="285"/>
      <c r="AC61" s="285"/>
      <c r="AD61" s="285"/>
      <c r="AF61" s="280"/>
      <c r="AG61" s="280"/>
      <c r="AH61" s="280"/>
      <c r="AI61" s="280"/>
      <c r="AJ61" s="280"/>
      <c r="AK61" s="280"/>
      <c r="AL61" s="280"/>
      <c r="AM61" s="280"/>
      <c r="AN61" s="280"/>
      <c r="AO61" s="280"/>
      <c r="AP61" s="280"/>
      <c r="AQ61" s="280"/>
      <c r="AR61" s="280"/>
      <c r="AS61" s="280"/>
      <c r="AT61" s="280"/>
      <c r="AU61" s="280"/>
      <c r="AV61" s="280"/>
      <c r="AW61" s="280"/>
      <c r="AX61" s="280"/>
      <c r="AY61" s="280"/>
      <c r="AZ61" s="280"/>
      <c r="BA61" s="280"/>
      <c r="BB61" s="280"/>
      <c r="BC61" s="280"/>
      <c r="BD61" s="280"/>
      <c r="BE61" s="280"/>
      <c r="BF61" s="280"/>
      <c r="BG61" s="280"/>
      <c r="BH61" s="280"/>
      <c r="BI61" s="280"/>
      <c r="BJ61" s="280"/>
      <c r="BK61" s="280"/>
      <c r="BL61" s="280"/>
      <c r="BM61" s="280"/>
      <c r="BN61" s="280"/>
      <c r="BO61" s="280"/>
    </row>
  </sheetData>
  <mergeCells count="1">
    <mergeCell ref="D5:AB5"/>
  </mergeCells>
  <pageMargins left="0.70866141732283472" right="0.70866141732283472" top="0.74803149606299213" bottom="0.74803149606299213" header="0.31496062992125984" footer="0.31496062992125984"/>
  <pageSetup paperSize="9" scale="27" orientation="landscape"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92D050"/>
    <pageSetUpPr fitToPage="1"/>
  </sheetPr>
  <dimension ref="B1:I40"/>
  <sheetViews>
    <sheetView zoomScale="80" zoomScaleNormal="80" workbookViewId="0"/>
  </sheetViews>
  <sheetFormatPr defaultColWidth="9.140625" defaultRowHeight="12.75" x14ac:dyDescent="0.2"/>
  <cols>
    <col min="1" max="1" width="12" style="43" customWidth="1"/>
    <col min="2" max="2" width="16.42578125" style="43" bestFit="1" customWidth="1"/>
    <col min="3" max="3" width="43.42578125" style="43" customWidth="1"/>
    <col min="4" max="9" width="20.7109375" style="43" customWidth="1"/>
    <col min="10" max="16384" width="9.140625" style="43"/>
  </cols>
  <sheetData>
    <row r="1" spans="2:9" ht="20.25" x14ac:dyDescent="0.3">
      <c r="B1" s="353" t="s">
        <v>197</v>
      </c>
      <c r="C1" s="353"/>
      <c r="D1" s="353"/>
      <c r="E1" s="42"/>
      <c r="F1" s="42"/>
      <c r="G1" s="42"/>
      <c r="H1" s="42"/>
      <c r="I1" s="42"/>
    </row>
    <row r="2" spans="2:9" ht="18" customHeight="1" x14ac:dyDescent="0.45">
      <c r="B2" s="159" t="str">
        <f>Tradingname</f>
        <v>APT Pipelines (NSW) Pty Limited</v>
      </c>
      <c r="C2" s="160"/>
      <c r="I2" s="118"/>
    </row>
    <row r="3" spans="2:9" ht="15" x14ac:dyDescent="0.25">
      <c r="B3" s="161" t="s">
        <v>183</v>
      </c>
      <c r="C3" s="162">
        <f>Yearending</f>
        <v>45107</v>
      </c>
    </row>
    <row r="4" spans="2:9" ht="12.75" customHeight="1" x14ac:dyDescent="0.3">
      <c r="B4" s="41"/>
      <c r="D4" s="110"/>
      <c r="G4" s="110"/>
    </row>
    <row r="5" spans="2:9" ht="15.75" x14ac:dyDescent="0.2">
      <c r="B5" s="349" t="s">
        <v>223</v>
      </c>
      <c r="C5" s="349"/>
      <c r="D5" s="349"/>
    </row>
    <row r="6" spans="2:9" x14ac:dyDescent="0.2">
      <c r="B6" s="45"/>
      <c r="C6" s="46"/>
      <c r="D6" s="47"/>
      <c r="E6" s="47"/>
      <c r="F6" s="47"/>
      <c r="G6" s="47"/>
      <c r="H6" s="47"/>
      <c r="I6" s="47"/>
    </row>
    <row r="7" spans="2:9" ht="30.75" customHeight="1" x14ac:dyDescent="0.2">
      <c r="B7" s="52"/>
      <c r="C7" s="52"/>
      <c r="D7" s="350" t="s">
        <v>229</v>
      </c>
      <c r="E7" s="351"/>
      <c r="F7" s="352"/>
      <c r="G7" s="350" t="s">
        <v>230</v>
      </c>
      <c r="H7" s="351"/>
      <c r="I7" s="352"/>
    </row>
    <row r="8" spans="2:9" ht="51" customHeight="1" x14ac:dyDescent="0.2">
      <c r="B8" s="51" t="s">
        <v>222</v>
      </c>
      <c r="C8" s="52" t="s">
        <v>19</v>
      </c>
      <c r="D8" s="53" t="s">
        <v>61</v>
      </c>
      <c r="E8" s="53" t="s">
        <v>62</v>
      </c>
      <c r="F8" s="53" t="s">
        <v>25</v>
      </c>
      <c r="G8" s="53" t="s">
        <v>61</v>
      </c>
      <c r="H8" s="53" t="s">
        <v>62</v>
      </c>
      <c r="I8" s="53" t="s">
        <v>25</v>
      </c>
    </row>
    <row r="9" spans="2:9" x14ac:dyDescent="0.2">
      <c r="B9" s="54"/>
      <c r="C9" s="56"/>
      <c r="D9" s="55" t="s">
        <v>185</v>
      </c>
      <c r="E9" s="55" t="s">
        <v>185</v>
      </c>
      <c r="F9" s="55" t="s">
        <v>185</v>
      </c>
      <c r="G9" s="55" t="s">
        <v>185</v>
      </c>
      <c r="H9" s="55" t="s">
        <v>185</v>
      </c>
      <c r="I9" s="55" t="s">
        <v>185</v>
      </c>
    </row>
    <row r="10" spans="2:9" x14ac:dyDescent="0.2">
      <c r="B10" s="54"/>
      <c r="C10" s="107" t="s">
        <v>47</v>
      </c>
      <c r="D10" s="55"/>
      <c r="E10" s="55"/>
      <c r="F10" s="55"/>
      <c r="G10" s="55"/>
      <c r="H10" s="55"/>
      <c r="I10" s="55"/>
    </row>
    <row r="11" spans="2:9" x14ac:dyDescent="0.2">
      <c r="B11" s="261" t="s">
        <v>461</v>
      </c>
      <c r="C11" s="57" t="s">
        <v>129</v>
      </c>
      <c r="D11" s="237">
        <f>'2.1 Revenue by service'!D24-D12</f>
        <v>4923624.3</v>
      </c>
      <c r="E11" s="237">
        <f>'2.1 Revenue by service'!E24-E12</f>
        <v>0</v>
      </c>
      <c r="F11" s="237">
        <f>'2.1 Revenue by service'!F24</f>
        <v>4923624.3</v>
      </c>
      <c r="G11" s="237">
        <v>4425841.57</v>
      </c>
      <c r="H11" s="237">
        <v>0</v>
      </c>
      <c r="I11" s="237">
        <f>SUM(G11:H11)</f>
        <v>4425841.57</v>
      </c>
    </row>
    <row r="12" spans="2:9" x14ac:dyDescent="0.2">
      <c r="B12" s="261" t="s">
        <v>461</v>
      </c>
      <c r="C12" s="57" t="s">
        <v>51</v>
      </c>
      <c r="D12" s="238">
        <v>0</v>
      </c>
      <c r="E12" s="238">
        <f>'2.1 Revenue by service'!E23</f>
        <v>0</v>
      </c>
      <c r="F12" s="237">
        <f>SUM(D12:E12)</f>
        <v>0</v>
      </c>
      <c r="G12" s="238">
        <v>0</v>
      </c>
      <c r="H12" s="238">
        <v>0</v>
      </c>
      <c r="I12" s="237">
        <f>SUM(G12:H12)</f>
        <v>0</v>
      </c>
    </row>
    <row r="13" spans="2:9" x14ac:dyDescent="0.2">
      <c r="B13" s="262"/>
      <c r="C13" s="59" t="s">
        <v>50</v>
      </c>
      <c r="D13" s="239">
        <f>SUM(D11:D12)</f>
        <v>4923624.3</v>
      </c>
      <c r="E13" s="239">
        <f>SUM(E11:E12)</f>
        <v>0</v>
      </c>
      <c r="F13" s="239">
        <f>SUM(F11:F12)</f>
        <v>4923624.3</v>
      </c>
      <c r="G13" s="239">
        <f>SUM(G11:G12)</f>
        <v>4425841.57</v>
      </c>
      <c r="H13" s="239">
        <f>SUM(H11:H12)</f>
        <v>0</v>
      </c>
      <c r="I13" s="239">
        <f>SUM(G13:H13)</f>
        <v>4425841.57</v>
      </c>
    </row>
    <row r="14" spans="2:9" x14ac:dyDescent="0.2">
      <c r="B14" s="263"/>
      <c r="C14" s="107" t="s">
        <v>56</v>
      </c>
      <c r="D14" s="240"/>
      <c r="E14" s="240"/>
      <c r="F14" s="240"/>
      <c r="G14" s="240"/>
      <c r="H14" s="240"/>
      <c r="I14" s="240"/>
    </row>
    <row r="15" spans="2:9" x14ac:dyDescent="0.2">
      <c r="B15" s="261" t="s">
        <v>461</v>
      </c>
      <c r="C15" s="57" t="s">
        <v>21</v>
      </c>
      <c r="D15" s="237">
        <f>'2.3 Indirect revenue'!G36</f>
        <v>0</v>
      </c>
      <c r="E15" s="237">
        <f>'2.3 Indirect revenue'!H36</f>
        <v>0</v>
      </c>
      <c r="F15" s="237">
        <f>SUM(D15:E15)</f>
        <v>0</v>
      </c>
      <c r="G15" s="238">
        <v>0</v>
      </c>
      <c r="H15" s="238">
        <v>0</v>
      </c>
      <c r="I15" s="237">
        <f>SUM(G15:H15)</f>
        <v>0</v>
      </c>
    </row>
    <row r="16" spans="2:9" x14ac:dyDescent="0.2">
      <c r="B16" s="262"/>
      <c r="C16" s="59" t="s">
        <v>52</v>
      </c>
      <c r="D16" s="239">
        <f t="shared" ref="D16:I16" si="0">SUM(D15:D15)</f>
        <v>0</v>
      </c>
      <c r="E16" s="239">
        <f t="shared" si="0"/>
        <v>0</v>
      </c>
      <c r="F16" s="239">
        <f t="shared" si="0"/>
        <v>0</v>
      </c>
      <c r="G16" s="239">
        <f t="shared" si="0"/>
        <v>0</v>
      </c>
      <c r="H16" s="239">
        <f t="shared" si="0"/>
        <v>0</v>
      </c>
      <c r="I16" s="239">
        <f t="shared" si="0"/>
        <v>0</v>
      </c>
    </row>
    <row r="17" spans="2:9" x14ac:dyDescent="0.2">
      <c r="B17" s="262"/>
      <c r="C17" s="59" t="s">
        <v>22</v>
      </c>
      <c r="D17" s="239">
        <f t="shared" ref="D17:I17" si="1">D13+D16</f>
        <v>4923624.3</v>
      </c>
      <c r="E17" s="239">
        <f t="shared" si="1"/>
        <v>0</v>
      </c>
      <c r="F17" s="239">
        <f t="shared" si="1"/>
        <v>4923624.3</v>
      </c>
      <c r="G17" s="239">
        <f t="shared" si="1"/>
        <v>4425841.57</v>
      </c>
      <c r="H17" s="239">
        <f t="shared" si="1"/>
        <v>0</v>
      </c>
      <c r="I17" s="239">
        <f t="shared" si="1"/>
        <v>4425841.57</v>
      </c>
    </row>
    <row r="18" spans="2:9" x14ac:dyDescent="0.2">
      <c r="B18" s="262"/>
      <c r="C18" s="108" t="s">
        <v>63</v>
      </c>
      <c r="D18" s="240"/>
      <c r="E18" s="240"/>
      <c r="F18" s="240"/>
      <c r="G18" s="240"/>
      <c r="H18" s="240"/>
      <c r="I18" s="240"/>
    </row>
    <row r="19" spans="2:9" x14ac:dyDescent="0.2">
      <c r="B19" s="261" t="s">
        <v>462</v>
      </c>
      <c r="C19" s="58" t="s">
        <v>131</v>
      </c>
      <c r="D19" s="238">
        <v>0</v>
      </c>
      <c r="E19" s="238">
        <v>0</v>
      </c>
      <c r="F19" s="237">
        <f t="shared" ref="F19:F26" si="2">SUM(D19:E19)</f>
        <v>0</v>
      </c>
      <c r="G19" s="238">
        <v>0</v>
      </c>
      <c r="H19" s="238">
        <v>0</v>
      </c>
      <c r="I19" s="237">
        <f t="shared" ref="I19:I24" si="3">SUM(G19:H19)</f>
        <v>0</v>
      </c>
    </row>
    <row r="20" spans="2:9" x14ac:dyDescent="0.2">
      <c r="B20" s="261" t="s">
        <v>462</v>
      </c>
      <c r="C20" s="58" t="s">
        <v>132</v>
      </c>
      <c r="D20" s="238">
        <v>-446511.84742474445</v>
      </c>
      <c r="E20" s="238">
        <v>0</v>
      </c>
      <c r="F20" s="237">
        <f t="shared" si="2"/>
        <v>-446511.84742474445</v>
      </c>
      <c r="G20" s="238">
        <v>-471217.55729986483</v>
      </c>
      <c r="H20" s="238">
        <v>0</v>
      </c>
      <c r="I20" s="237">
        <f t="shared" si="3"/>
        <v>-471217.55729986483</v>
      </c>
    </row>
    <row r="21" spans="2:9" x14ac:dyDescent="0.2">
      <c r="B21" s="261" t="s">
        <v>463</v>
      </c>
      <c r="C21" s="58" t="s">
        <v>23</v>
      </c>
      <c r="D21" s="238">
        <v>1693469.4128473585</v>
      </c>
      <c r="E21" s="238">
        <v>0</v>
      </c>
      <c r="F21" s="237">
        <f t="shared" si="2"/>
        <v>1693469.4128473585</v>
      </c>
      <c r="G21" s="238">
        <v>1677565.3730036812</v>
      </c>
      <c r="H21" s="238">
        <v>0</v>
      </c>
      <c r="I21" s="237">
        <f t="shared" si="3"/>
        <v>1677565.3730036812</v>
      </c>
    </row>
    <row r="22" spans="2:9" x14ac:dyDescent="0.2">
      <c r="B22" s="261" t="s">
        <v>462</v>
      </c>
      <c r="C22" s="58" t="s">
        <v>53</v>
      </c>
      <c r="D22" s="238">
        <v>0</v>
      </c>
      <c r="E22" s="238">
        <v>0</v>
      </c>
      <c r="F22" s="237">
        <f t="shared" si="2"/>
        <v>0</v>
      </c>
      <c r="G22" s="238">
        <v>0</v>
      </c>
      <c r="H22" s="238">
        <v>0</v>
      </c>
      <c r="I22" s="237">
        <f t="shared" si="3"/>
        <v>0</v>
      </c>
    </row>
    <row r="23" spans="2:9" x14ac:dyDescent="0.2">
      <c r="B23" s="261" t="s">
        <v>462</v>
      </c>
      <c r="C23" s="58" t="s">
        <v>54</v>
      </c>
      <c r="D23" s="238">
        <v>-21497</v>
      </c>
      <c r="E23" s="238">
        <v>0</v>
      </c>
      <c r="F23" s="237">
        <f t="shared" si="2"/>
        <v>-21497</v>
      </c>
      <c r="G23" s="238">
        <v>-32375.99</v>
      </c>
      <c r="H23" s="238">
        <v>0</v>
      </c>
      <c r="I23" s="237">
        <f t="shared" si="3"/>
        <v>-32375.99</v>
      </c>
    </row>
    <row r="24" spans="2:9" x14ac:dyDescent="0.2">
      <c r="B24" s="261" t="s">
        <v>462</v>
      </c>
      <c r="C24" s="58" t="s">
        <v>55</v>
      </c>
      <c r="D24" s="238">
        <v>0</v>
      </c>
      <c r="E24" s="238">
        <v>0</v>
      </c>
      <c r="F24" s="237">
        <f t="shared" si="2"/>
        <v>0</v>
      </c>
      <c r="G24" s="238">
        <v>0</v>
      </c>
      <c r="H24" s="238">
        <v>0</v>
      </c>
      <c r="I24" s="237">
        <f t="shared" si="3"/>
        <v>0</v>
      </c>
    </row>
    <row r="25" spans="2:9" x14ac:dyDescent="0.2">
      <c r="B25" s="261" t="s">
        <v>462</v>
      </c>
      <c r="C25" s="58" t="s">
        <v>69</v>
      </c>
      <c r="D25" s="238">
        <v>0</v>
      </c>
      <c r="E25" s="238">
        <v>0</v>
      </c>
      <c r="F25" s="237">
        <f>SUM(D25:E25)</f>
        <v>0</v>
      </c>
      <c r="G25" s="238">
        <v>0</v>
      </c>
      <c r="H25" s="238">
        <v>0</v>
      </c>
      <c r="I25" s="237">
        <f>SUM(G25:H25)</f>
        <v>0</v>
      </c>
    </row>
    <row r="26" spans="2:9" x14ac:dyDescent="0.2">
      <c r="B26" s="261" t="s">
        <v>462</v>
      </c>
      <c r="C26" s="60" t="s">
        <v>66</v>
      </c>
      <c r="D26" s="238">
        <v>-191132.16999999998</v>
      </c>
      <c r="E26" s="238">
        <v>0</v>
      </c>
      <c r="F26" s="237">
        <f t="shared" si="2"/>
        <v>-191132.16999999998</v>
      </c>
      <c r="G26" s="238">
        <v>-104124.69</v>
      </c>
      <c r="H26" s="238">
        <v>0</v>
      </c>
      <c r="I26" s="237">
        <f>SUM(G26:H26)</f>
        <v>-104124.69</v>
      </c>
    </row>
    <row r="27" spans="2:9" x14ac:dyDescent="0.2">
      <c r="B27" s="262"/>
      <c r="C27" s="59" t="s">
        <v>64</v>
      </c>
      <c r="D27" s="239">
        <f t="shared" ref="D27:I27" si="4">SUM(D19:D26)</f>
        <v>1034328.3954226142</v>
      </c>
      <c r="E27" s="239">
        <f t="shared" si="4"/>
        <v>0</v>
      </c>
      <c r="F27" s="239">
        <f t="shared" si="4"/>
        <v>1034328.3954226142</v>
      </c>
      <c r="G27" s="239">
        <f t="shared" si="4"/>
        <v>1069847.1357038163</v>
      </c>
      <c r="H27" s="239">
        <f t="shared" si="4"/>
        <v>0</v>
      </c>
      <c r="I27" s="239">
        <f t="shared" si="4"/>
        <v>1069847.1357038163</v>
      </c>
    </row>
    <row r="28" spans="2:9" x14ac:dyDescent="0.2">
      <c r="B28" s="261"/>
      <c r="C28" s="108" t="s">
        <v>163</v>
      </c>
      <c r="D28" s="240"/>
      <c r="E28" s="240"/>
      <c r="F28" s="240"/>
      <c r="G28" s="240"/>
      <c r="H28" s="240"/>
      <c r="I28" s="240"/>
    </row>
    <row r="29" spans="2:9" x14ac:dyDescent="0.2">
      <c r="B29" s="261"/>
      <c r="C29" s="58" t="s">
        <v>57</v>
      </c>
      <c r="D29" s="237">
        <f>SUMIF('2.4 Shared costs'!$C$9:$C$35,'2. Revenues and expenses'!$C29,'2.4 Shared costs'!H$9:H$35)</f>
        <v>0</v>
      </c>
      <c r="E29" s="237">
        <f>SUMIF('2.4 Shared costs'!$C$9:$C$35,'2. Revenues and expenses'!$C29,'2.4 Shared costs'!I$9:I$35)</f>
        <v>0</v>
      </c>
      <c r="F29" s="237">
        <f t="shared" ref="F29:F37" si="5">SUM(D29:E29)</f>
        <v>0</v>
      </c>
      <c r="G29" s="238">
        <v>0</v>
      </c>
      <c r="H29" s="238">
        <v>0</v>
      </c>
      <c r="I29" s="237">
        <f t="shared" ref="I29:I37" si="6">SUM(G29:H29)</f>
        <v>0</v>
      </c>
    </row>
    <row r="30" spans="2:9" x14ac:dyDescent="0.2">
      <c r="B30" s="261"/>
      <c r="C30" s="58" t="s">
        <v>67</v>
      </c>
      <c r="D30" s="237">
        <f>SUMIF('2.4 Shared costs'!$C$9:$C$35,'2. Revenues and expenses'!$C30,'2.4 Shared costs'!H$9:H$35)</f>
        <v>0</v>
      </c>
      <c r="E30" s="237">
        <f>SUMIF('2.4 Shared costs'!$C$9:$C$35,'2. Revenues and expenses'!$C30,'2.4 Shared costs'!I$9:I$35)</f>
        <v>0</v>
      </c>
      <c r="F30" s="237">
        <f t="shared" si="5"/>
        <v>0</v>
      </c>
      <c r="G30" s="238">
        <v>0</v>
      </c>
      <c r="H30" s="238">
        <v>0</v>
      </c>
      <c r="I30" s="237">
        <f t="shared" si="6"/>
        <v>0</v>
      </c>
    </row>
    <row r="31" spans="2:9" x14ac:dyDescent="0.2">
      <c r="B31" s="261"/>
      <c r="C31" s="57" t="s">
        <v>58</v>
      </c>
      <c r="D31" s="237">
        <f>SUMIF('2.4 Shared costs'!$C$9:$C$35,'2. Revenues and expenses'!$C31,'2.4 Shared costs'!H$9:H$35)</f>
        <v>0</v>
      </c>
      <c r="E31" s="237">
        <f>SUMIF('2.4 Shared costs'!$C$9:$C$35,'2. Revenues and expenses'!$C31,'2.4 Shared costs'!I$9:I$35)</f>
        <v>0</v>
      </c>
      <c r="F31" s="237">
        <f t="shared" si="5"/>
        <v>0</v>
      </c>
      <c r="G31" s="238">
        <v>0</v>
      </c>
      <c r="H31" s="238">
        <v>0</v>
      </c>
      <c r="I31" s="237">
        <f t="shared" si="6"/>
        <v>0</v>
      </c>
    </row>
    <row r="32" spans="2:9" x14ac:dyDescent="0.2">
      <c r="B32" s="261" t="s">
        <v>463</v>
      </c>
      <c r="C32" s="60" t="s">
        <v>59</v>
      </c>
      <c r="D32" s="237">
        <f>SUMIF('2.4 Shared costs'!$C$9:$C$35,'2. Revenues and expenses'!$C32,'2.4 Shared costs'!H$9:H$35)</f>
        <v>-154789.77477218446</v>
      </c>
      <c r="E32" s="237">
        <f>SUMIF('2.4 Shared costs'!$C$9:$C$35,'2. Revenues and expenses'!$C32,'2.4 Shared costs'!I$9:I$35)</f>
        <v>0</v>
      </c>
      <c r="F32" s="237">
        <f t="shared" si="5"/>
        <v>-154789.77477218446</v>
      </c>
      <c r="G32" s="238">
        <v>-90631.153472342703</v>
      </c>
      <c r="H32" s="238">
        <v>0</v>
      </c>
      <c r="I32" s="237">
        <f t="shared" si="6"/>
        <v>-90631.153472342703</v>
      </c>
    </row>
    <row r="33" spans="2:9" x14ac:dyDescent="0.2">
      <c r="B33" s="261"/>
      <c r="C33" s="60" t="s">
        <v>68</v>
      </c>
      <c r="D33" s="237">
        <f>SUMIF('2.4 Shared costs'!$C$9:$C$35,'2. Revenues and expenses'!$C33,'2.4 Shared costs'!H$9:H$35)</f>
        <v>0</v>
      </c>
      <c r="E33" s="237">
        <f>SUMIF('2.4 Shared costs'!$C$9:$C$35,'2. Revenues and expenses'!$C33,'2.4 Shared costs'!I$9:I$35)</f>
        <v>0</v>
      </c>
      <c r="F33" s="237">
        <f t="shared" si="5"/>
        <v>0</v>
      </c>
      <c r="G33" s="238">
        <v>0</v>
      </c>
      <c r="H33" s="238">
        <v>0</v>
      </c>
      <c r="I33" s="237">
        <f t="shared" si="6"/>
        <v>0</v>
      </c>
    </row>
    <row r="34" spans="2:9" x14ac:dyDescent="0.2">
      <c r="B34" s="261" t="s">
        <v>464</v>
      </c>
      <c r="C34" s="57" t="s">
        <v>133</v>
      </c>
      <c r="D34" s="237">
        <f>SUMIF('2.4 Shared costs'!$C$9:$C$35,'2. Revenues and expenses'!$C34,'2.4 Shared costs'!H$9:H$35)</f>
        <v>-23841.583125564801</v>
      </c>
      <c r="E34" s="237">
        <f>SUMIF('2.4 Shared costs'!$C$9:$C$35,'2. Revenues and expenses'!$C34,'2.4 Shared costs'!I$9:I$35)</f>
        <v>0</v>
      </c>
      <c r="F34" s="237">
        <f t="shared" si="5"/>
        <v>-23841.583125564801</v>
      </c>
      <c r="G34" s="238">
        <v>-22420.72764129705</v>
      </c>
      <c r="H34" s="238">
        <v>0</v>
      </c>
      <c r="I34" s="237">
        <f t="shared" si="6"/>
        <v>-22420.72764129705</v>
      </c>
    </row>
    <row r="35" spans="2:9" x14ac:dyDescent="0.2">
      <c r="B35" s="261"/>
      <c r="C35" s="57" t="s">
        <v>60</v>
      </c>
      <c r="D35" s="237">
        <f>SUMIF('2.4 Shared costs'!$C$9:$C$35,'2. Revenues and expenses'!$C35,'2.4 Shared costs'!H$9:H$35)</f>
        <v>0</v>
      </c>
      <c r="E35" s="237">
        <f>SUMIF('2.4 Shared costs'!$C$9:$C$35,'2. Revenues and expenses'!$C35,'2.4 Shared costs'!I$9:I$35)</f>
        <v>0</v>
      </c>
      <c r="F35" s="237">
        <f t="shared" si="5"/>
        <v>0</v>
      </c>
      <c r="G35" s="238">
        <v>0</v>
      </c>
      <c r="H35" s="238">
        <v>0</v>
      </c>
      <c r="I35" s="237">
        <f t="shared" si="6"/>
        <v>0</v>
      </c>
    </row>
    <row r="36" spans="2:9" x14ac:dyDescent="0.2">
      <c r="B36" s="261"/>
      <c r="C36" s="57" t="s">
        <v>0</v>
      </c>
      <c r="D36" s="237">
        <f>SUMIF('2.4 Shared costs'!$C$9:$C$35,'2. Revenues and expenses'!$C36,'2.4 Shared costs'!H$9:H$35)</f>
        <v>0</v>
      </c>
      <c r="E36" s="237">
        <f>SUMIF('2.4 Shared costs'!$C$9:$C$35,'2. Revenues and expenses'!$C36,'2.4 Shared costs'!I$9:I$35)</f>
        <v>0</v>
      </c>
      <c r="F36" s="237">
        <f t="shared" si="5"/>
        <v>0</v>
      </c>
      <c r="G36" s="238">
        <v>0</v>
      </c>
      <c r="H36" s="238">
        <v>0</v>
      </c>
      <c r="I36" s="237">
        <f t="shared" si="6"/>
        <v>0</v>
      </c>
    </row>
    <row r="37" spans="2:9" x14ac:dyDescent="0.2">
      <c r="B37" s="261" t="s">
        <v>465</v>
      </c>
      <c r="C37" s="60" t="s">
        <v>180</v>
      </c>
      <c r="D37" s="237">
        <f>SUMIF('2.4 Shared costs'!$C$9:$C$35,'2. Revenues and expenses'!$C37,'2.4 Shared costs'!H$9:H$35)</f>
        <v>-596826.27684009483</v>
      </c>
      <c r="E37" s="237">
        <f>SUMIF('2.4 Shared costs'!$C$9:$C$35,'2. Revenues and expenses'!$C37,'2.4 Shared costs'!I$9:I$35)</f>
        <v>0</v>
      </c>
      <c r="F37" s="237">
        <f t="shared" si="5"/>
        <v>-596826.27684009483</v>
      </c>
      <c r="G37" s="238">
        <v>-317733.63792201789</v>
      </c>
      <c r="H37" s="238">
        <v>0</v>
      </c>
      <c r="I37" s="237">
        <f t="shared" si="6"/>
        <v>-317733.63792201789</v>
      </c>
    </row>
    <row r="38" spans="2:9" x14ac:dyDescent="0.2">
      <c r="B38" s="61"/>
      <c r="C38" s="59" t="s">
        <v>181</v>
      </c>
      <c r="D38" s="239">
        <f t="shared" ref="D38:I38" si="7">SUM(D29:D37)</f>
        <v>-775457.63473784411</v>
      </c>
      <c r="E38" s="239">
        <f t="shared" si="7"/>
        <v>0</v>
      </c>
      <c r="F38" s="239">
        <f t="shared" si="7"/>
        <v>-775457.63473784411</v>
      </c>
      <c r="G38" s="238">
        <f t="shared" si="7"/>
        <v>-430785.51903565763</v>
      </c>
      <c r="H38" s="238">
        <f t="shared" si="7"/>
        <v>0</v>
      </c>
      <c r="I38" s="239">
        <f t="shared" si="7"/>
        <v>-430785.51903565763</v>
      </c>
    </row>
    <row r="39" spans="2:9" x14ac:dyDescent="0.2">
      <c r="B39" s="61"/>
      <c r="C39" s="59" t="s">
        <v>65</v>
      </c>
      <c r="D39" s="239">
        <f t="shared" ref="D39:I39" si="8">D27+D38</f>
        <v>258870.76068477007</v>
      </c>
      <c r="E39" s="239">
        <f t="shared" si="8"/>
        <v>0</v>
      </c>
      <c r="F39" s="239">
        <f t="shared" si="8"/>
        <v>258870.76068477007</v>
      </c>
      <c r="G39" s="238">
        <f t="shared" si="8"/>
        <v>639061.61666815868</v>
      </c>
      <c r="H39" s="238">
        <f t="shared" si="8"/>
        <v>0</v>
      </c>
      <c r="I39" s="239">
        <f t="shared" si="8"/>
        <v>639061.61666815868</v>
      </c>
    </row>
    <row r="40" spans="2:9" x14ac:dyDescent="0.2">
      <c r="B40" s="114"/>
      <c r="C40" s="59" t="s">
        <v>96</v>
      </c>
      <c r="D40" s="237">
        <f t="shared" ref="D40:I40" si="9">D17+D39</f>
        <v>5182495.0606847703</v>
      </c>
      <c r="E40" s="237">
        <f t="shared" si="9"/>
        <v>0</v>
      </c>
      <c r="F40" s="237">
        <f t="shared" si="9"/>
        <v>5182495.0606847703</v>
      </c>
      <c r="G40" s="238">
        <f t="shared" si="9"/>
        <v>5064903.1866681594</v>
      </c>
      <c r="H40" s="238">
        <f t="shared" si="9"/>
        <v>0</v>
      </c>
      <c r="I40" s="237">
        <f t="shared" si="9"/>
        <v>5064903.1866681594</v>
      </c>
    </row>
  </sheetData>
  <mergeCells count="4">
    <mergeCell ref="B5:D5"/>
    <mergeCell ref="D7:F7"/>
    <mergeCell ref="G7:I7"/>
    <mergeCell ref="B1:D1"/>
  </mergeCells>
  <phoneticPr fontId="36" type="noConversion"/>
  <pageMargins left="0.74803149606299213" right="0.74803149606299213" top="0.98425196850393704" bottom="0.98425196850393704" header="0.51181102362204722" footer="0.51181102362204722"/>
  <pageSetup paperSize="9" scale="43" orientation="portrait" verticalDpi="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B1:I25"/>
  <sheetViews>
    <sheetView zoomScale="80" zoomScaleNormal="80" workbookViewId="0"/>
  </sheetViews>
  <sheetFormatPr defaultColWidth="9.140625" defaultRowHeight="12.75" x14ac:dyDescent="0.2"/>
  <cols>
    <col min="1" max="1" width="12" style="43" customWidth="1"/>
    <col min="2" max="2" width="16.42578125" style="43" bestFit="1" customWidth="1"/>
    <col min="3" max="3" width="43.42578125" style="43" customWidth="1"/>
    <col min="4" max="9" width="20.7109375" style="43" customWidth="1"/>
    <col min="10" max="16384" width="9.140625" style="43"/>
  </cols>
  <sheetData>
    <row r="1" spans="2:9" ht="20.25" x14ac:dyDescent="0.3">
      <c r="B1" s="354" t="s">
        <v>140</v>
      </c>
      <c r="C1" s="354"/>
      <c r="D1" s="42"/>
      <c r="E1" s="42"/>
      <c r="F1" s="42"/>
      <c r="G1" s="42"/>
      <c r="H1" s="42"/>
      <c r="I1" s="42"/>
    </row>
    <row r="2" spans="2:9" ht="16.5" customHeight="1" x14ac:dyDescent="0.45">
      <c r="B2" s="159" t="str">
        <f>Tradingname</f>
        <v>APT Pipelines (NSW) Pty Limited</v>
      </c>
      <c r="C2" s="160"/>
      <c r="I2" s="118"/>
    </row>
    <row r="3" spans="2:9" ht="15" x14ac:dyDescent="0.25">
      <c r="B3" s="161" t="s">
        <v>183</v>
      </c>
      <c r="C3" s="162">
        <f>Yearending</f>
        <v>45107</v>
      </c>
    </row>
    <row r="4" spans="2:9" ht="12.75" customHeight="1" x14ac:dyDescent="0.3">
      <c r="B4" s="41"/>
      <c r="D4" s="110"/>
      <c r="G4" s="110"/>
    </row>
    <row r="5" spans="2:9" ht="15.75" x14ac:dyDescent="0.2">
      <c r="B5" s="349" t="s">
        <v>188</v>
      </c>
      <c r="C5" s="349"/>
      <c r="D5" s="349"/>
    </row>
    <row r="6" spans="2:9" x14ac:dyDescent="0.2">
      <c r="B6" s="45"/>
      <c r="C6" s="46"/>
      <c r="D6" s="47"/>
      <c r="E6" s="47"/>
      <c r="F6" s="47"/>
      <c r="G6" s="47"/>
      <c r="H6" s="47"/>
      <c r="I6" s="47"/>
    </row>
    <row r="7" spans="2:9" ht="21" customHeight="1" x14ac:dyDescent="0.2">
      <c r="B7" s="52"/>
      <c r="C7" s="52"/>
      <c r="D7" s="350" t="s">
        <v>229</v>
      </c>
      <c r="E7" s="351"/>
      <c r="F7" s="352"/>
      <c r="G7" s="350" t="s">
        <v>230</v>
      </c>
      <c r="H7" s="351"/>
      <c r="I7" s="352"/>
    </row>
    <row r="8" spans="2:9" ht="51" customHeight="1" x14ac:dyDescent="0.2">
      <c r="B8" s="51" t="s">
        <v>222</v>
      </c>
      <c r="C8" s="52" t="s">
        <v>19</v>
      </c>
      <c r="D8" s="53" t="s">
        <v>61</v>
      </c>
      <c r="E8" s="53" t="s">
        <v>62</v>
      </c>
      <c r="F8" s="53" t="s">
        <v>25</v>
      </c>
      <c r="G8" s="53" t="s">
        <v>61</v>
      </c>
      <c r="H8" s="53" t="s">
        <v>62</v>
      </c>
      <c r="I8" s="53" t="s">
        <v>25</v>
      </c>
    </row>
    <row r="9" spans="2:9" ht="15.75" customHeight="1" x14ac:dyDescent="0.2">
      <c r="B9" s="51"/>
      <c r="C9" s="52"/>
      <c r="D9" s="55" t="s">
        <v>185</v>
      </c>
      <c r="E9" s="55" t="s">
        <v>185</v>
      </c>
      <c r="F9" s="55" t="s">
        <v>185</v>
      </c>
      <c r="G9" s="55" t="s">
        <v>185</v>
      </c>
      <c r="H9" s="55" t="s">
        <v>185</v>
      </c>
      <c r="I9" s="55" t="s">
        <v>185</v>
      </c>
    </row>
    <row r="10" spans="2:9" x14ac:dyDescent="0.2">
      <c r="B10" s="54"/>
      <c r="C10" s="107" t="s">
        <v>47</v>
      </c>
      <c r="D10" s="55"/>
      <c r="E10" s="55"/>
      <c r="F10" s="55"/>
      <c r="G10" s="55"/>
      <c r="H10" s="55"/>
      <c r="I10" s="55"/>
    </row>
    <row r="11" spans="2:9" x14ac:dyDescent="0.2">
      <c r="B11" s="261" t="s">
        <v>461</v>
      </c>
      <c r="C11" s="57" t="s">
        <v>176</v>
      </c>
      <c r="D11" s="238">
        <v>4923624.3</v>
      </c>
      <c r="E11" s="238">
        <v>0</v>
      </c>
      <c r="F11" s="237">
        <f t="shared" ref="F11:F19" si="0">SUM(D11:E11)</f>
        <v>4923624.3</v>
      </c>
      <c r="G11" s="238">
        <v>4415553.87</v>
      </c>
      <c r="H11" s="238">
        <v>0</v>
      </c>
      <c r="I11" s="237">
        <f t="shared" ref="I11:I19" si="1">SUM(G11:H11)</f>
        <v>4415553.87</v>
      </c>
    </row>
    <row r="12" spans="2:9" x14ac:dyDescent="0.2">
      <c r="B12" s="261"/>
      <c r="C12" s="57" t="s">
        <v>162</v>
      </c>
      <c r="D12" s="238">
        <v>0</v>
      </c>
      <c r="E12" s="238">
        <v>0</v>
      </c>
      <c r="F12" s="237">
        <f t="shared" si="0"/>
        <v>0</v>
      </c>
      <c r="G12" s="238">
        <v>0</v>
      </c>
      <c r="H12" s="238">
        <v>0</v>
      </c>
      <c r="I12" s="237">
        <f t="shared" si="1"/>
        <v>0</v>
      </c>
    </row>
    <row r="13" spans="2:9" x14ac:dyDescent="0.2">
      <c r="B13" s="261"/>
      <c r="C13" s="57" t="s">
        <v>80</v>
      </c>
      <c r="D13" s="238">
        <v>0</v>
      </c>
      <c r="E13" s="238">
        <v>0</v>
      </c>
      <c r="F13" s="237">
        <f t="shared" si="0"/>
        <v>0</v>
      </c>
      <c r="G13" s="238">
        <v>0</v>
      </c>
      <c r="H13" s="238">
        <v>0</v>
      </c>
      <c r="I13" s="237">
        <f t="shared" si="1"/>
        <v>0</v>
      </c>
    </row>
    <row r="14" spans="2:9" x14ac:dyDescent="0.2">
      <c r="B14" s="261"/>
      <c r="C14" s="57" t="s">
        <v>233</v>
      </c>
      <c r="D14" s="238">
        <v>0</v>
      </c>
      <c r="E14" s="238">
        <v>0</v>
      </c>
      <c r="F14" s="237">
        <f t="shared" si="0"/>
        <v>0</v>
      </c>
      <c r="G14" s="238">
        <v>0</v>
      </c>
      <c r="H14" s="238">
        <v>0</v>
      </c>
      <c r="I14" s="237">
        <f t="shared" si="1"/>
        <v>0</v>
      </c>
    </row>
    <row r="15" spans="2:9" ht="25.5" x14ac:dyDescent="0.2">
      <c r="B15" s="261"/>
      <c r="C15" s="139" t="s">
        <v>234</v>
      </c>
      <c r="D15" s="238">
        <v>0</v>
      </c>
      <c r="E15" s="238">
        <v>0</v>
      </c>
      <c r="F15" s="237">
        <f t="shared" si="0"/>
        <v>0</v>
      </c>
      <c r="G15" s="238">
        <v>0</v>
      </c>
      <c r="H15" s="238">
        <v>0</v>
      </c>
      <c r="I15" s="237">
        <f t="shared" si="1"/>
        <v>0</v>
      </c>
    </row>
    <row r="16" spans="2:9" x14ac:dyDescent="0.2">
      <c r="B16" s="261"/>
      <c r="C16" s="57" t="s">
        <v>177</v>
      </c>
      <c r="D16" s="238">
        <v>0</v>
      </c>
      <c r="E16" s="238">
        <v>0</v>
      </c>
      <c r="F16" s="237">
        <f t="shared" si="0"/>
        <v>0</v>
      </c>
      <c r="G16" s="238">
        <v>0</v>
      </c>
      <c r="H16" s="238">
        <v>0</v>
      </c>
      <c r="I16" s="237">
        <f t="shared" si="1"/>
        <v>0</v>
      </c>
    </row>
    <row r="17" spans="2:9" x14ac:dyDescent="0.2">
      <c r="B17" s="261" t="s">
        <v>461</v>
      </c>
      <c r="C17" s="57" t="s">
        <v>81</v>
      </c>
      <c r="D17" s="238">
        <v>0</v>
      </c>
      <c r="E17" s="238">
        <v>0</v>
      </c>
      <c r="F17" s="237">
        <f t="shared" si="0"/>
        <v>0</v>
      </c>
      <c r="G17" s="238">
        <v>10287.700000000001</v>
      </c>
      <c r="H17" s="238">
        <v>0</v>
      </c>
      <c r="I17" s="237">
        <f t="shared" si="1"/>
        <v>10287.700000000001</v>
      </c>
    </row>
    <row r="18" spans="2:9" x14ac:dyDescent="0.2">
      <c r="B18" s="261"/>
      <c r="C18" s="57" t="s">
        <v>82</v>
      </c>
      <c r="D18" s="238">
        <v>0</v>
      </c>
      <c r="E18" s="238">
        <v>0</v>
      </c>
      <c r="F18" s="237">
        <f t="shared" si="0"/>
        <v>0</v>
      </c>
      <c r="G18" s="238">
        <v>0</v>
      </c>
      <c r="H18" s="238">
        <v>0</v>
      </c>
      <c r="I18" s="237">
        <f t="shared" si="1"/>
        <v>0</v>
      </c>
    </row>
    <row r="19" spans="2:9" x14ac:dyDescent="0.2">
      <c r="B19" s="261"/>
      <c r="C19" s="57" t="s">
        <v>48</v>
      </c>
      <c r="D19" s="238">
        <v>0</v>
      </c>
      <c r="E19" s="238">
        <v>0</v>
      </c>
      <c r="F19" s="237">
        <f t="shared" si="0"/>
        <v>0</v>
      </c>
      <c r="G19" s="238">
        <v>0</v>
      </c>
      <c r="H19" s="238">
        <v>0</v>
      </c>
      <c r="I19" s="237">
        <f t="shared" si="1"/>
        <v>0</v>
      </c>
    </row>
    <row r="20" spans="2:9" x14ac:dyDescent="0.2">
      <c r="B20" s="261"/>
      <c r="C20" s="58" t="s">
        <v>49</v>
      </c>
      <c r="D20" s="237">
        <f>'2.2 Revenue contributions '!C15</f>
        <v>0</v>
      </c>
      <c r="E20" s="237">
        <f>'2.2 Revenue contributions '!D15</f>
        <v>0</v>
      </c>
      <c r="F20" s="237">
        <f>'2.2 Revenue contributions '!E15</f>
        <v>0</v>
      </c>
      <c r="G20" s="238">
        <v>0</v>
      </c>
      <c r="H20" s="238">
        <v>0</v>
      </c>
      <c r="I20" s="237">
        <f>SUM(G20:H20)</f>
        <v>0</v>
      </c>
    </row>
    <row r="21" spans="2:9" x14ac:dyDescent="0.2">
      <c r="B21" s="261"/>
      <c r="C21" s="58" t="s">
        <v>262</v>
      </c>
      <c r="D21" s="237">
        <f>'2.2 Revenue contributions '!C27</f>
        <v>0</v>
      </c>
      <c r="E21" s="237">
        <f>'2.2 Revenue contributions '!D27</f>
        <v>0</v>
      </c>
      <c r="F21" s="237">
        <f>'2.2 Revenue contributions '!D27</f>
        <v>0</v>
      </c>
      <c r="G21" s="238">
        <v>0</v>
      </c>
      <c r="H21" s="238">
        <v>0</v>
      </c>
      <c r="I21" s="237">
        <f>SUM(G21:H21)</f>
        <v>0</v>
      </c>
    </row>
    <row r="22" spans="2:9" x14ac:dyDescent="0.2">
      <c r="B22" s="261"/>
      <c r="C22" s="57" t="s">
        <v>20</v>
      </c>
      <c r="D22" s="238">
        <v>0</v>
      </c>
      <c r="E22" s="238">
        <v>0</v>
      </c>
      <c r="F22" s="237">
        <f>SUM(D22:E22)</f>
        <v>0</v>
      </c>
      <c r="G22" s="238">
        <v>0</v>
      </c>
      <c r="H22" s="238">
        <v>0</v>
      </c>
      <c r="I22" s="237">
        <f>SUM(G22:H22)</f>
        <v>0</v>
      </c>
    </row>
    <row r="23" spans="2:9" x14ac:dyDescent="0.2">
      <c r="B23" s="261"/>
      <c r="C23" s="57" t="s">
        <v>51</v>
      </c>
      <c r="D23" s="238">
        <v>0</v>
      </c>
      <c r="E23" s="238">
        <v>0</v>
      </c>
      <c r="F23" s="237">
        <f>SUM(D23:E23)</f>
        <v>0</v>
      </c>
      <c r="G23" s="238">
        <v>0</v>
      </c>
      <c r="H23" s="238">
        <v>0</v>
      </c>
      <c r="I23" s="237">
        <f>SUM(G23:H23)</f>
        <v>0</v>
      </c>
    </row>
    <row r="24" spans="2:9" x14ac:dyDescent="0.2">
      <c r="B24" s="61"/>
      <c r="C24" s="59" t="s">
        <v>50</v>
      </c>
      <c r="D24" s="239">
        <f t="shared" ref="D24:I24" si="2">SUM(D11:D23)</f>
        <v>4923624.3</v>
      </c>
      <c r="E24" s="239">
        <f t="shared" si="2"/>
        <v>0</v>
      </c>
      <c r="F24" s="239">
        <f t="shared" si="2"/>
        <v>4923624.3</v>
      </c>
      <c r="G24" s="239">
        <f t="shared" si="2"/>
        <v>4425841.57</v>
      </c>
      <c r="H24" s="239">
        <f t="shared" si="2"/>
        <v>0</v>
      </c>
      <c r="I24" s="239">
        <f t="shared" si="2"/>
        <v>4425841.57</v>
      </c>
    </row>
    <row r="25" spans="2:9" x14ac:dyDescent="0.2">
      <c r="B25" s="110"/>
    </row>
  </sheetData>
  <mergeCells count="4">
    <mergeCell ref="B1:C1"/>
    <mergeCell ref="B5:D5"/>
    <mergeCell ref="D7:F7"/>
    <mergeCell ref="G7:I7"/>
  </mergeCells>
  <pageMargins left="0.74803149606299213" right="0.74803149606299213" top="0.98425196850393704" bottom="0.98425196850393704" header="0.51181102362204722" footer="0.51181102362204722"/>
  <pageSetup paperSize="9" scale="43" orientation="portrait"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92D050"/>
    <pageSetUpPr fitToPage="1"/>
  </sheetPr>
  <dimension ref="B1:J27"/>
  <sheetViews>
    <sheetView zoomScale="80" zoomScaleNormal="80" workbookViewId="0"/>
  </sheetViews>
  <sheetFormatPr defaultColWidth="9.140625" defaultRowHeight="12.75" x14ac:dyDescent="0.2"/>
  <cols>
    <col min="1" max="1" width="12" style="43" customWidth="1"/>
    <col min="2" max="2" width="37.5703125" style="43" customWidth="1"/>
    <col min="3" max="3" width="42.85546875" style="43" customWidth="1"/>
    <col min="4" max="5" width="27.28515625" style="43" customWidth="1"/>
    <col min="6" max="6" width="5.85546875" style="43" customWidth="1"/>
    <col min="7" max="7" width="6.7109375" style="43" customWidth="1"/>
    <col min="8" max="10" width="19.85546875" style="43" customWidth="1"/>
    <col min="11" max="11" width="18.28515625" style="43" customWidth="1"/>
    <col min="12" max="16384" width="9.140625" style="43"/>
  </cols>
  <sheetData>
    <row r="1" spans="2:10" ht="20.25" x14ac:dyDescent="0.3">
      <c r="B1" s="44" t="s">
        <v>198</v>
      </c>
      <c r="C1" s="42"/>
      <c r="D1" s="42"/>
      <c r="E1" s="42"/>
      <c r="F1" s="42"/>
      <c r="G1" s="42"/>
      <c r="H1" s="42"/>
      <c r="I1" s="42"/>
      <c r="J1" s="42"/>
    </row>
    <row r="2" spans="2:10" ht="15.75" customHeight="1" x14ac:dyDescent="0.25">
      <c r="B2" s="159" t="str">
        <f>Tradingname</f>
        <v>APT Pipelines (NSW) Pty Limited</v>
      </c>
      <c r="C2" s="160"/>
    </row>
    <row r="3" spans="2:10" ht="18.75" customHeight="1" x14ac:dyDescent="0.45">
      <c r="B3" s="161" t="s">
        <v>183</v>
      </c>
      <c r="C3" s="162">
        <f>Yearending</f>
        <v>45107</v>
      </c>
      <c r="F3" s="118"/>
    </row>
    <row r="4" spans="2:10" ht="20.25" x14ac:dyDescent="0.3">
      <c r="B4" s="41"/>
    </row>
    <row r="5" spans="2:10" ht="15.75" x14ac:dyDescent="0.25">
      <c r="B5" s="65" t="s">
        <v>189</v>
      </c>
    </row>
    <row r="6" spans="2:10" x14ac:dyDescent="0.2">
      <c r="B6" s="45"/>
      <c r="C6" s="48"/>
      <c r="D6" s="48"/>
      <c r="E6" s="48"/>
      <c r="F6" s="48"/>
      <c r="G6" s="49"/>
      <c r="H6" s="66"/>
      <c r="I6" s="50"/>
      <c r="J6" s="50"/>
    </row>
    <row r="7" spans="2:10" ht="39" customHeight="1" x14ac:dyDescent="0.2">
      <c r="B7" s="104" t="s">
        <v>19</v>
      </c>
      <c r="C7" s="53" t="s">
        <v>61</v>
      </c>
      <c r="D7" s="53" t="s">
        <v>62</v>
      </c>
      <c r="E7" s="53" t="s">
        <v>25</v>
      </c>
    </row>
    <row r="8" spans="2:10" ht="13.5" customHeight="1" x14ac:dyDescent="0.2">
      <c r="B8" s="51"/>
      <c r="C8" s="55" t="s">
        <v>185</v>
      </c>
      <c r="D8" s="55" t="s">
        <v>185</v>
      </c>
      <c r="E8" s="55" t="s">
        <v>185</v>
      </c>
    </row>
    <row r="9" spans="2:10" ht="13.5" customHeight="1" x14ac:dyDescent="0.2">
      <c r="B9" s="117"/>
      <c r="C9" s="241"/>
      <c r="D9" s="241"/>
      <c r="E9" s="239">
        <f t="shared" ref="E9:E14" si="0">SUM(C9:D9)</f>
        <v>0</v>
      </c>
      <c r="F9" s="50"/>
    </row>
    <row r="10" spans="2:10" ht="13.5" customHeight="1" x14ac:dyDescent="0.2">
      <c r="B10" s="117"/>
      <c r="C10" s="241"/>
      <c r="D10" s="241"/>
      <c r="E10" s="239">
        <f t="shared" si="0"/>
        <v>0</v>
      </c>
      <c r="F10" s="50"/>
    </row>
    <row r="11" spans="2:10" ht="13.5" customHeight="1" x14ac:dyDescent="0.2">
      <c r="B11" s="117"/>
      <c r="C11" s="241"/>
      <c r="D11" s="241"/>
      <c r="E11" s="239">
        <f t="shared" si="0"/>
        <v>0</v>
      </c>
      <c r="F11" s="50"/>
    </row>
    <row r="12" spans="2:10" ht="13.5" customHeight="1" x14ac:dyDescent="0.2">
      <c r="B12" s="117"/>
      <c r="C12" s="241"/>
      <c r="D12" s="241"/>
      <c r="E12" s="239">
        <f t="shared" si="0"/>
        <v>0</v>
      </c>
      <c r="F12" s="50"/>
    </row>
    <row r="13" spans="2:10" ht="13.5" customHeight="1" x14ac:dyDescent="0.2">
      <c r="B13" s="117"/>
      <c r="C13" s="241"/>
      <c r="D13" s="241"/>
      <c r="E13" s="239">
        <f t="shared" si="0"/>
        <v>0</v>
      </c>
      <c r="F13" s="50"/>
    </row>
    <row r="14" spans="2:10" ht="13.5" customHeight="1" x14ac:dyDescent="0.2">
      <c r="B14" s="117"/>
      <c r="C14" s="241"/>
      <c r="D14" s="241"/>
      <c r="E14" s="239">
        <f t="shared" si="0"/>
        <v>0</v>
      </c>
      <c r="F14" s="50"/>
    </row>
    <row r="15" spans="2:10" x14ac:dyDescent="0.2">
      <c r="B15" s="167" t="s">
        <v>25</v>
      </c>
      <c r="C15" s="239">
        <f>SUM(C9:C14)</f>
        <v>0</v>
      </c>
      <c r="D15" s="239">
        <f>SUM(D9:D14)</f>
        <v>0</v>
      </c>
      <c r="E15" s="239">
        <f>SUM(E9:E14)</f>
        <v>0</v>
      </c>
    </row>
    <row r="17" spans="2:6" ht="15.75" x14ac:dyDescent="0.25">
      <c r="B17" s="65" t="s">
        <v>190</v>
      </c>
    </row>
    <row r="18" spans="2:6" ht="19.5" customHeight="1" x14ac:dyDescent="0.2">
      <c r="B18" s="45"/>
      <c r="C18" s="48"/>
      <c r="D18" s="48"/>
      <c r="E18" s="48"/>
      <c r="F18" s="48"/>
    </row>
    <row r="19" spans="2:6" ht="24.75" customHeight="1" x14ac:dyDescent="0.2">
      <c r="B19" s="51" t="s">
        <v>19</v>
      </c>
      <c r="C19" s="53" t="s">
        <v>61</v>
      </c>
      <c r="D19" s="53" t="s">
        <v>62</v>
      </c>
      <c r="E19" s="53" t="s">
        <v>25</v>
      </c>
    </row>
    <row r="20" spans="2:6" x14ac:dyDescent="0.2">
      <c r="B20" s="51"/>
      <c r="C20" s="55" t="s">
        <v>185</v>
      </c>
      <c r="D20" s="55" t="s">
        <v>185</v>
      </c>
      <c r="E20" s="55" t="s">
        <v>185</v>
      </c>
    </row>
    <row r="21" spans="2:6" x14ac:dyDescent="0.2">
      <c r="B21" s="117"/>
      <c r="C21" s="232"/>
      <c r="D21" s="241"/>
      <c r="E21" s="115">
        <f t="shared" ref="E21:E26" si="1">SUM(C21:D21)</f>
        <v>0</v>
      </c>
    </row>
    <row r="22" spans="2:6" x14ac:dyDescent="0.2">
      <c r="B22" s="117"/>
      <c r="C22" s="232"/>
      <c r="D22" s="241"/>
      <c r="E22" s="115">
        <f t="shared" si="1"/>
        <v>0</v>
      </c>
    </row>
    <row r="23" spans="2:6" x14ac:dyDescent="0.2">
      <c r="B23" s="117"/>
      <c r="C23" s="232"/>
      <c r="D23" s="241"/>
      <c r="E23" s="115">
        <f t="shared" si="1"/>
        <v>0</v>
      </c>
    </row>
    <row r="24" spans="2:6" x14ac:dyDescent="0.2">
      <c r="B24" s="117"/>
      <c r="C24" s="232"/>
      <c r="D24" s="241"/>
      <c r="E24" s="115">
        <f t="shared" si="1"/>
        <v>0</v>
      </c>
    </row>
    <row r="25" spans="2:6" x14ac:dyDescent="0.2">
      <c r="B25" s="117"/>
      <c r="C25" s="232"/>
      <c r="D25" s="241"/>
      <c r="E25" s="115">
        <f t="shared" si="1"/>
        <v>0</v>
      </c>
    </row>
    <row r="26" spans="2:6" x14ac:dyDescent="0.2">
      <c r="B26" s="117"/>
      <c r="C26" s="232"/>
      <c r="D26" s="241"/>
      <c r="E26" s="115">
        <f t="shared" si="1"/>
        <v>0</v>
      </c>
    </row>
    <row r="27" spans="2:6" x14ac:dyDescent="0.2">
      <c r="B27" s="167" t="s">
        <v>25</v>
      </c>
      <c r="C27" s="233">
        <f>SUM(C21:C26)</f>
        <v>0</v>
      </c>
      <c r="D27" s="239">
        <f>SUM(D21:D26)</f>
        <v>0</v>
      </c>
      <c r="E27" s="233">
        <f>SUM(E21:E26)</f>
        <v>0</v>
      </c>
    </row>
  </sheetData>
  <pageMargins left="0.74803149606299213" right="0.74803149606299213" top="0.98425196850393704" bottom="0.98425196850393704" header="0.51181102362204722" footer="0.51181102362204722"/>
  <pageSetup paperSize="9" scale="57" orientation="portrait" r:id="rId1"/>
  <headerFooter alignWithMargins="0"/>
  <colBreaks count="1" manualBreakCount="1">
    <brk id="7" max="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B1:H36"/>
  <sheetViews>
    <sheetView zoomScale="80" zoomScaleNormal="80" workbookViewId="0"/>
  </sheetViews>
  <sheetFormatPr defaultColWidth="9.140625" defaultRowHeight="12.75" x14ac:dyDescent="0.2"/>
  <cols>
    <col min="1" max="1" width="12.42578125" style="85" customWidth="1"/>
    <col min="2" max="2" width="18.5703125" style="85" customWidth="1"/>
    <col min="3" max="3" width="42.28515625" style="85" customWidth="1"/>
    <col min="4" max="4" width="26.85546875" style="85" customWidth="1"/>
    <col min="5" max="5" width="22.5703125" style="85" customWidth="1"/>
    <col min="6" max="6" width="20.5703125" style="85" customWidth="1"/>
    <col min="7" max="8" width="22.5703125" style="85" customWidth="1"/>
    <col min="9" max="9" width="9.42578125" style="85" customWidth="1"/>
    <col min="10" max="10" width="25.140625" style="85" customWidth="1"/>
    <col min="11" max="16384" width="9.140625" style="85"/>
  </cols>
  <sheetData>
    <row r="1" spans="2:8" ht="20.25" x14ac:dyDescent="0.3">
      <c r="B1" s="355" t="s">
        <v>193</v>
      </c>
      <c r="C1" s="355"/>
      <c r="D1" s="42"/>
      <c r="E1" s="42"/>
      <c r="F1" s="42"/>
      <c r="G1" s="42"/>
      <c r="H1" s="42"/>
    </row>
    <row r="2" spans="2:8" ht="17.25" customHeight="1" x14ac:dyDescent="0.3">
      <c r="B2" s="159" t="str">
        <f>Tradingname</f>
        <v>APT Pipelines (NSW) Pty Limited</v>
      </c>
      <c r="C2" s="160"/>
      <c r="D2" s="86"/>
      <c r="E2" s="86"/>
      <c r="G2" s="86"/>
      <c r="H2" s="86"/>
    </row>
    <row r="3" spans="2:8" ht="17.25" customHeight="1" x14ac:dyDescent="0.25">
      <c r="B3" s="161" t="s">
        <v>183</v>
      </c>
      <c r="C3" s="162">
        <f>Yearending</f>
        <v>45107</v>
      </c>
    </row>
    <row r="4" spans="2:8" ht="14.25" customHeight="1" x14ac:dyDescent="0.3">
      <c r="B4" s="41"/>
    </row>
    <row r="5" spans="2:8" ht="15.75" x14ac:dyDescent="0.25">
      <c r="B5" s="89" t="s">
        <v>194</v>
      </c>
      <c r="C5" s="87"/>
      <c r="D5" s="87"/>
      <c r="E5" s="87"/>
      <c r="F5" s="88"/>
      <c r="G5" s="87"/>
      <c r="H5" s="87"/>
    </row>
    <row r="6" spans="2:8" ht="15.75" x14ac:dyDescent="0.25">
      <c r="B6" s="89"/>
      <c r="C6" s="87"/>
      <c r="D6" s="87"/>
      <c r="E6" s="87"/>
      <c r="F6" s="88"/>
      <c r="G6" s="87"/>
      <c r="H6" s="87"/>
    </row>
    <row r="7" spans="2:8" ht="40.5" customHeight="1" x14ac:dyDescent="0.2">
      <c r="B7" s="90" t="s">
        <v>222</v>
      </c>
      <c r="C7" s="90" t="s">
        <v>191</v>
      </c>
      <c r="D7" s="169" t="s">
        <v>216</v>
      </c>
      <c r="E7" s="169" t="s">
        <v>218</v>
      </c>
      <c r="F7" s="169" t="s">
        <v>73</v>
      </c>
      <c r="G7" s="169" t="s">
        <v>90</v>
      </c>
      <c r="H7" s="169" t="s">
        <v>91</v>
      </c>
    </row>
    <row r="8" spans="2:8" x14ac:dyDescent="0.2">
      <c r="B8" s="92"/>
      <c r="C8" s="90" t="s">
        <v>192</v>
      </c>
      <c r="D8" s="170" t="s">
        <v>185</v>
      </c>
      <c r="E8" s="170" t="s">
        <v>185</v>
      </c>
      <c r="F8" s="170"/>
      <c r="G8" s="170" t="s">
        <v>185</v>
      </c>
      <c r="H8" s="170" t="s">
        <v>185</v>
      </c>
    </row>
    <row r="9" spans="2:8" x14ac:dyDescent="0.2">
      <c r="B9" s="171"/>
      <c r="C9" s="171"/>
      <c r="D9" s="95"/>
      <c r="E9" s="95"/>
      <c r="F9" s="168"/>
      <c r="G9" s="116">
        <f>D9*F9</f>
        <v>0</v>
      </c>
      <c r="H9" s="116">
        <f>E9*F9</f>
        <v>0</v>
      </c>
    </row>
    <row r="10" spans="2:8" x14ac:dyDescent="0.2">
      <c r="B10" s="171"/>
      <c r="C10" s="171"/>
      <c r="D10" s="95"/>
      <c r="E10" s="95"/>
      <c r="F10" s="168"/>
      <c r="G10" s="116">
        <f>D10*F10</f>
        <v>0</v>
      </c>
      <c r="H10" s="116">
        <f t="shared" ref="H10:H35" si="0">E10*F10</f>
        <v>0</v>
      </c>
    </row>
    <row r="11" spans="2:8" x14ac:dyDescent="0.2">
      <c r="B11" s="171"/>
      <c r="C11" s="171"/>
      <c r="D11" s="95"/>
      <c r="E11" s="95"/>
      <c r="F11" s="168"/>
      <c r="G11" s="116">
        <f t="shared" ref="G11:G35" si="1">D11*F11</f>
        <v>0</v>
      </c>
      <c r="H11" s="116">
        <f t="shared" si="0"/>
        <v>0</v>
      </c>
    </row>
    <row r="12" spans="2:8" x14ac:dyDescent="0.2">
      <c r="B12" s="171"/>
      <c r="C12" s="171"/>
      <c r="D12" s="95"/>
      <c r="E12" s="95"/>
      <c r="F12" s="168"/>
      <c r="G12" s="116">
        <f t="shared" si="1"/>
        <v>0</v>
      </c>
      <c r="H12" s="116">
        <f t="shared" si="0"/>
        <v>0</v>
      </c>
    </row>
    <row r="13" spans="2:8" x14ac:dyDescent="0.2">
      <c r="B13" s="171"/>
      <c r="C13" s="171"/>
      <c r="D13" s="95"/>
      <c r="E13" s="95"/>
      <c r="F13" s="168"/>
      <c r="G13" s="116">
        <f t="shared" si="1"/>
        <v>0</v>
      </c>
      <c r="H13" s="116">
        <f t="shared" si="0"/>
        <v>0</v>
      </c>
    </row>
    <row r="14" spans="2:8" x14ac:dyDescent="0.2">
      <c r="B14" s="171"/>
      <c r="C14" s="171"/>
      <c r="D14" s="95"/>
      <c r="E14" s="95"/>
      <c r="F14" s="168"/>
      <c r="G14" s="116">
        <f t="shared" si="1"/>
        <v>0</v>
      </c>
      <c r="H14" s="116">
        <f t="shared" si="0"/>
        <v>0</v>
      </c>
    </row>
    <row r="15" spans="2:8" x14ac:dyDescent="0.2">
      <c r="B15" s="171"/>
      <c r="C15" s="171"/>
      <c r="D15" s="95"/>
      <c r="E15" s="95"/>
      <c r="F15" s="168"/>
      <c r="G15" s="116">
        <f t="shared" si="1"/>
        <v>0</v>
      </c>
      <c r="H15" s="116">
        <f t="shared" si="0"/>
        <v>0</v>
      </c>
    </row>
    <row r="16" spans="2:8" x14ac:dyDescent="0.2">
      <c r="B16" s="171"/>
      <c r="C16" s="171"/>
      <c r="D16" s="95"/>
      <c r="E16" s="95"/>
      <c r="F16" s="168"/>
      <c r="G16" s="116">
        <f t="shared" si="1"/>
        <v>0</v>
      </c>
      <c r="H16" s="116">
        <f t="shared" si="0"/>
        <v>0</v>
      </c>
    </row>
    <row r="17" spans="2:8" x14ac:dyDescent="0.2">
      <c r="B17" s="171"/>
      <c r="C17" s="171"/>
      <c r="D17" s="95"/>
      <c r="E17" s="95"/>
      <c r="F17" s="168"/>
      <c r="G17" s="116">
        <f t="shared" si="1"/>
        <v>0</v>
      </c>
      <c r="H17" s="116">
        <f t="shared" si="0"/>
        <v>0</v>
      </c>
    </row>
    <row r="18" spans="2:8" x14ac:dyDescent="0.2">
      <c r="B18" s="171"/>
      <c r="C18" s="171"/>
      <c r="D18" s="95"/>
      <c r="E18" s="95"/>
      <c r="F18" s="168"/>
      <c r="G18" s="116">
        <f t="shared" si="1"/>
        <v>0</v>
      </c>
      <c r="H18" s="116">
        <f t="shared" si="0"/>
        <v>0</v>
      </c>
    </row>
    <row r="19" spans="2:8" x14ac:dyDescent="0.2">
      <c r="B19" s="171"/>
      <c r="C19" s="171"/>
      <c r="D19" s="95"/>
      <c r="E19" s="95"/>
      <c r="F19" s="168"/>
      <c r="G19" s="116">
        <f t="shared" si="1"/>
        <v>0</v>
      </c>
      <c r="H19" s="116">
        <f t="shared" si="0"/>
        <v>0</v>
      </c>
    </row>
    <row r="20" spans="2:8" x14ac:dyDescent="0.2">
      <c r="B20" s="171"/>
      <c r="C20" s="171"/>
      <c r="D20" s="95"/>
      <c r="E20" s="95"/>
      <c r="F20" s="168"/>
      <c r="G20" s="116">
        <f t="shared" si="1"/>
        <v>0</v>
      </c>
      <c r="H20" s="116">
        <f t="shared" si="0"/>
        <v>0</v>
      </c>
    </row>
    <row r="21" spans="2:8" x14ac:dyDescent="0.2">
      <c r="B21" s="171"/>
      <c r="C21" s="171"/>
      <c r="D21" s="95"/>
      <c r="E21" s="95"/>
      <c r="F21" s="168"/>
      <c r="G21" s="116">
        <f t="shared" si="1"/>
        <v>0</v>
      </c>
      <c r="H21" s="116">
        <f t="shared" si="0"/>
        <v>0</v>
      </c>
    </row>
    <row r="22" spans="2:8" x14ac:dyDescent="0.2">
      <c r="B22" s="171"/>
      <c r="C22" s="171"/>
      <c r="D22" s="95"/>
      <c r="E22" s="95"/>
      <c r="F22" s="168"/>
      <c r="G22" s="116">
        <f t="shared" si="1"/>
        <v>0</v>
      </c>
      <c r="H22" s="116">
        <f t="shared" si="0"/>
        <v>0</v>
      </c>
    </row>
    <row r="23" spans="2:8" x14ac:dyDescent="0.2">
      <c r="B23" s="171"/>
      <c r="C23" s="171"/>
      <c r="D23" s="95"/>
      <c r="E23" s="95"/>
      <c r="F23" s="168"/>
      <c r="G23" s="116">
        <f t="shared" si="1"/>
        <v>0</v>
      </c>
      <c r="H23" s="116">
        <f t="shared" si="0"/>
        <v>0</v>
      </c>
    </row>
    <row r="24" spans="2:8" x14ac:dyDescent="0.2">
      <c r="B24" s="171"/>
      <c r="C24" s="171"/>
      <c r="D24" s="95"/>
      <c r="E24" s="95"/>
      <c r="F24" s="168"/>
      <c r="G24" s="116">
        <f t="shared" si="1"/>
        <v>0</v>
      </c>
      <c r="H24" s="116">
        <f t="shared" si="0"/>
        <v>0</v>
      </c>
    </row>
    <row r="25" spans="2:8" x14ac:dyDescent="0.2">
      <c r="B25" s="171"/>
      <c r="C25" s="171"/>
      <c r="D25" s="95"/>
      <c r="E25" s="95"/>
      <c r="F25" s="168"/>
      <c r="G25" s="116">
        <f t="shared" si="1"/>
        <v>0</v>
      </c>
      <c r="H25" s="116">
        <f t="shared" si="0"/>
        <v>0</v>
      </c>
    </row>
    <row r="26" spans="2:8" x14ac:dyDescent="0.2">
      <c r="B26" s="171"/>
      <c r="C26" s="171"/>
      <c r="D26" s="95"/>
      <c r="E26" s="95"/>
      <c r="F26" s="168"/>
      <c r="G26" s="116">
        <f t="shared" si="1"/>
        <v>0</v>
      </c>
      <c r="H26" s="116">
        <f t="shared" si="0"/>
        <v>0</v>
      </c>
    </row>
    <row r="27" spans="2:8" x14ac:dyDescent="0.2">
      <c r="B27" s="171"/>
      <c r="C27" s="171"/>
      <c r="D27" s="95"/>
      <c r="E27" s="95"/>
      <c r="F27" s="168"/>
      <c r="G27" s="116">
        <f t="shared" si="1"/>
        <v>0</v>
      </c>
      <c r="H27" s="116">
        <f t="shared" si="0"/>
        <v>0</v>
      </c>
    </row>
    <row r="28" spans="2:8" x14ac:dyDescent="0.2">
      <c r="B28" s="171"/>
      <c r="C28" s="171"/>
      <c r="D28" s="95"/>
      <c r="E28" s="95"/>
      <c r="F28" s="168"/>
      <c r="G28" s="116">
        <f t="shared" si="1"/>
        <v>0</v>
      </c>
      <c r="H28" s="116">
        <f t="shared" si="0"/>
        <v>0</v>
      </c>
    </row>
    <row r="29" spans="2:8" x14ac:dyDescent="0.2">
      <c r="B29" s="171"/>
      <c r="C29" s="171"/>
      <c r="D29" s="95"/>
      <c r="E29" s="95"/>
      <c r="F29" s="168"/>
      <c r="G29" s="116">
        <f t="shared" si="1"/>
        <v>0</v>
      </c>
      <c r="H29" s="116">
        <f t="shared" si="0"/>
        <v>0</v>
      </c>
    </row>
    <row r="30" spans="2:8" x14ac:dyDescent="0.2">
      <c r="B30" s="171"/>
      <c r="C30" s="171"/>
      <c r="D30" s="95"/>
      <c r="E30" s="95"/>
      <c r="F30" s="168"/>
      <c r="G30" s="116">
        <f t="shared" si="1"/>
        <v>0</v>
      </c>
      <c r="H30" s="116">
        <f>E30*F30</f>
        <v>0</v>
      </c>
    </row>
    <row r="31" spans="2:8" x14ac:dyDescent="0.2">
      <c r="B31" s="171"/>
      <c r="C31" s="171"/>
      <c r="D31" s="95"/>
      <c r="E31" s="95"/>
      <c r="F31" s="168"/>
      <c r="G31" s="116">
        <f t="shared" si="1"/>
        <v>0</v>
      </c>
      <c r="H31" s="116">
        <f t="shared" si="0"/>
        <v>0</v>
      </c>
    </row>
    <row r="32" spans="2:8" x14ac:dyDescent="0.2">
      <c r="B32" s="171"/>
      <c r="C32" s="171"/>
      <c r="D32" s="95"/>
      <c r="E32" s="95"/>
      <c r="F32" s="168"/>
      <c r="G32" s="116">
        <f t="shared" si="1"/>
        <v>0</v>
      </c>
      <c r="H32" s="116">
        <f t="shared" si="0"/>
        <v>0</v>
      </c>
    </row>
    <row r="33" spans="2:8" x14ac:dyDescent="0.2">
      <c r="B33" s="171"/>
      <c r="C33" s="171"/>
      <c r="D33" s="95"/>
      <c r="E33" s="95"/>
      <c r="F33" s="168"/>
      <c r="G33" s="116">
        <f t="shared" si="1"/>
        <v>0</v>
      </c>
      <c r="H33" s="116">
        <f t="shared" si="0"/>
        <v>0</v>
      </c>
    </row>
    <row r="34" spans="2:8" x14ac:dyDescent="0.2">
      <c r="B34" s="171"/>
      <c r="C34" s="171"/>
      <c r="D34" s="95"/>
      <c r="E34" s="95"/>
      <c r="F34" s="168"/>
      <c r="G34" s="116">
        <f t="shared" si="1"/>
        <v>0</v>
      </c>
      <c r="H34" s="116">
        <f t="shared" si="0"/>
        <v>0</v>
      </c>
    </row>
    <row r="35" spans="2:8" x14ac:dyDescent="0.2">
      <c r="B35" s="171"/>
      <c r="C35" s="171"/>
      <c r="D35" s="95"/>
      <c r="E35" s="95"/>
      <c r="F35" s="168"/>
      <c r="G35" s="116">
        <f t="shared" si="1"/>
        <v>0</v>
      </c>
      <c r="H35" s="116">
        <f t="shared" si="0"/>
        <v>0</v>
      </c>
    </row>
    <row r="36" spans="2:8" x14ac:dyDescent="0.2">
      <c r="B36" s="167"/>
      <c r="C36" s="167" t="s">
        <v>25</v>
      </c>
      <c r="D36" s="116">
        <f>SUM(D9:D35)</f>
        <v>0</v>
      </c>
      <c r="E36" s="116">
        <f>SUM(E9:E35)</f>
        <v>0</v>
      </c>
      <c r="F36" s="167"/>
      <c r="G36" s="116">
        <f>SUM(G9:G35)</f>
        <v>0</v>
      </c>
      <c r="H36" s="116">
        <f>SUM(H9:H35)</f>
        <v>0</v>
      </c>
    </row>
  </sheetData>
  <mergeCells count="1">
    <mergeCell ref="B1:C1"/>
  </mergeCells>
  <pageMargins left="0.74803149606299213" right="0.74803149606299213" top="0.98425196850393704" bottom="0.98425196850393704" header="0.51181102362204722" footer="0.51181102362204722"/>
  <pageSetup paperSize="9" scale="4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B1:K36"/>
  <sheetViews>
    <sheetView zoomScale="80" zoomScaleNormal="80" workbookViewId="0"/>
  </sheetViews>
  <sheetFormatPr defaultColWidth="9.140625" defaultRowHeight="12.75" x14ac:dyDescent="0.2"/>
  <cols>
    <col min="1" max="1" width="11.28515625" style="85" customWidth="1"/>
    <col min="2" max="2" width="21" style="85" customWidth="1"/>
    <col min="3" max="3" width="30" style="85" customWidth="1"/>
    <col min="4" max="4" width="26.7109375" style="85" customWidth="1"/>
    <col min="5" max="5" width="23.5703125" style="85" customWidth="1"/>
    <col min="6" max="6" width="22.5703125" style="85" customWidth="1"/>
    <col min="7" max="7" width="20.5703125" style="85" customWidth="1"/>
    <col min="8" max="9" width="22.5703125" style="85" customWidth="1"/>
    <col min="10" max="10" width="9.42578125" style="85" customWidth="1"/>
    <col min="11" max="11" width="25.140625" style="85" customWidth="1"/>
    <col min="12" max="16384" width="9.140625" style="85"/>
  </cols>
  <sheetData>
    <row r="1" spans="2:11" ht="20.25" x14ac:dyDescent="0.3">
      <c r="B1" s="355" t="s">
        <v>163</v>
      </c>
      <c r="C1" s="355"/>
      <c r="D1" s="42"/>
      <c r="E1" s="42"/>
      <c r="F1" s="42"/>
      <c r="G1" s="42"/>
      <c r="H1" s="42"/>
      <c r="I1" s="42"/>
    </row>
    <row r="2" spans="2:11" ht="16.5" customHeight="1" x14ac:dyDescent="0.3">
      <c r="B2" s="159" t="str">
        <f>Tradingname</f>
        <v>APT Pipelines (NSW) Pty Limited</v>
      </c>
      <c r="C2" s="160"/>
      <c r="D2" s="86"/>
      <c r="E2" s="86"/>
      <c r="F2" s="86"/>
      <c r="H2" s="86"/>
      <c r="I2" s="86"/>
    </row>
    <row r="3" spans="2:11" ht="15" x14ac:dyDescent="0.25">
      <c r="B3" s="161" t="s">
        <v>183</v>
      </c>
      <c r="C3" s="162">
        <f>Yearending</f>
        <v>45107</v>
      </c>
    </row>
    <row r="4" spans="2:11" ht="20.25" x14ac:dyDescent="0.3">
      <c r="B4" s="41"/>
      <c r="E4" s="175"/>
    </row>
    <row r="5" spans="2:11" ht="15.75" x14ac:dyDescent="0.25">
      <c r="B5" s="89" t="s">
        <v>195</v>
      </c>
      <c r="C5" s="87"/>
      <c r="D5" s="87"/>
      <c r="E5" s="87"/>
      <c r="F5" s="87"/>
      <c r="G5" s="88"/>
      <c r="H5" s="87"/>
      <c r="I5" s="87"/>
    </row>
    <row r="6" spans="2:11" ht="15.75" x14ac:dyDescent="0.25">
      <c r="B6" s="89"/>
      <c r="C6" s="87"/>
      <c r="D6" s="87"/>
      <c r="E6" s="87"/>
      <c r="F6" s="87"/>
      <c r="G6" s="88"/>
      <c r="H6" s="87"/>
      <c r="I6" s="87"/>
    </row>
    <row r="7" spans="2:11" ht="40.5" customHeight="1" x14ac:dyDescent="0.2">
      <c r="B7" s="90" t="s">
        <v>222</v>
      </c>
      <c r="C7" s="90" t="s">
        <v>19</v>
      </c>
      <c r="D7" s="173" t="s">
        <v>74</v>
      </c>
      <c r="E7" s="169" t="s">
        <v>217</v>
      </c>
      <c r="F7" s="169" t="s">
        <v>219</v>
      </c>
      <c r="G7" s="169" t="s">
        <v>73</v>
      </c>
      <c r="H7" s="169" t="s">
        <v>90</v>
      </c>
      <c r="I7" s="169" t="s">
        <v>91</v>
      </c>
    </row>
    <row r="8" spans="2:11" x14ac:dyDescent="0.2">
      <c r="B8" s="92"/>
      <c r="C8" s="92" t="s">
        <v>196</v>
      </c>
      <c r="D8" s="109"/>
      <c r="E8" s="170" t="s">
        <v>185</v>
      </c>
      <c r="F8" s="170" t="s">
        <v>185</v>
      </c>
      <c r="G8" s="170"/>
      <c r="H8" s="170" t="s">
        <v>185</v>
      </c>
      <c r="I8" s="170" t="s">
        <v>185</v>
      </c>
    </row>
    <row r="9" spans="2:11" x14ac:dyDescent="0.2">
      <c r="B9" s="264"/>
      <c r="C9" s="60" t="s">
        <v>57</v>
      </c>
      <c r="D9" s="171"/>
      <c r="E9" s="242"/>
      <c r="F9" s="242"/>
      <c r="G9" s="174"/>
      <c r="H9" s="244">
        <f>E9*G9</f>
        <v>0</v>
      </c>
      <c r="I9" s="244">
        <f>F9*G9</f>
        <v>0</v>
      </c>
    </row>
    <row r="10" spans="2:11" ht="25.5" x14ac:dyDescent="0.2">
      <c r="B10" s="264"/>
      <c r="C10" s="60" t="s">
        <v>67</v>
      </c>
      <c r="D10" s="171"/>
      <c r="E10" s="242"/>
      <c r="F10" s="242"/>
      <c r="G10" s="174"/>
      <c r="H10" s="244">
        <f t="shared" ref="H10:H35" si="0">E10*G10</f>
        <v>0</v>
      </c>
      <c r="I10" s="244">
        <f t="shared" ref="I10:I35" si="1">F10*G10</f>
        <v>0</v>
      </c>
    </row>
    <row r="11" spans="2:11" x14ac:dyDescent="0.2">
      <c r="B11" s="264"/>
      <c r="C11" s="186" t="s">
        <v>58</v>
      </c>
      <c r="D11" s="171"/>
      <c r="E11" s="242"/>
      <c r="F11" s="242"/>
      <c r="G11" s="174"/>
      <c r="H11" s="244">
        <f t="shared" si="0"/>
        <v>0</v>
      </c>
      <c r="I11" s="244">
        <f t="shared" si="1"/>
        <v>0</v>
      </c>
    </row>
    <row r="12" spans="2:11" x14ac:dyDescent="0.2">
      <c r="B12" s="261" t="s">
        <v>463</v>
      </c>
      <c r="C12" s="60" t="s">
        <v>59</v>
      </c>
      <c r="D12" s="171"/>
      <c r="E12" s="242">
        <v>-56165130.734014638</v>
      </c>
      <c r="F12" s="242"/>
      <c r="G12" s="174">
        <f>('3. Statement of pipeline assets'!AB76+'3. Statement of pipeline assets'!AB82)/E12</f>
        <v>2.7559763994004366E-3</v>
      </c>
      <c r="H12" s="244">
        <f>E12*G12</f>
        <v>-154789.77477218446</v>
      </c>
      <c r="I12" s="244">
        <f t="shared" si="1"/>
        <v>0</v>
      </c>
      <c r="K12" s="309"/>
    </row>
    <row r="13" spans="2:11" x14ac:dyDescent="0.2">
      <c r="B13" s="264"/>
      <c r="C13" s="60" t="s">
        <v>68</v>
      </c>
      <c r="D13" s="171"/>
      <c r="E13" s="242"/>
      <c r="F13" s="242"/>
      <c r="G13" s="174"/>
      <c r="H13" s="244">
        <f t="shared" si="0"/>
        <v>0</v>
      </c>
      <c r="I13" s="244">
        <f t="shared" si="1"/>
        <v>0</v>
      </c>
    </row>
    <row r="14" spans="2:11" x14ac:dyDescent="0.2">
      <c r="B14" s="261" t="s">
        <v>464</v>
      </c>
      <c r="C14" s="186" t="s">
        <v>133</v>
      </c>
      <c r="D14" s="171"/>
      <c r="E14" s="242">
        <v>-23841.583125564801</v>
      </c>
      <c r="F14" s="242"/>
      <c r="G14" s="174">
        <v>1</v>
      </c>
      <c r="H14" s="244">
        <f t="shared" si="0"/>
        <v>-23841.583125564801</v>
      </c>
      <c r="I14" s="244">
        <f t="shared" si="1"/>
        <v>0</v>
      </c>
    </row>
    <row r="15" spans="2:11" ht="25.5" x14ac:dyDescent="0.2">
      <c r="B15" s="264"/>
      <c r="C15" s="186" t="s">
        <v>60</v>
      </c>
      <c r="D15" s="171"/>
      <c r="E15" s="242"/>
      <c r="F15" s="242"/>
      <c r="G15" s="174"/>
      <c r="H15" s="244">
        <f t="shared" si="0"/>
        <v>0</v>
      </c>
      <c r="I15" s="244">
        <f t="shared" si="1"/>
        <v>0</v>
      </c>
    </row>
    <row r="16" spans="2:11" ht="25.5" x14ac:dyDescent="0.2">
      <c r="B16" s="264"/>
      <c r="C16" s="186" t="s">
        <v>0</v>
      </c>
      <c r="D16" s="171"/>
      <c r="E16" s="242"/>
      <c r="F16" s="242"/>
      <c r="G16" s="174"/>
      <c r="H16" s="244">
        <f t="shared" si="0"/>
        <v>0</v>
      </c>
      <c r="I16" s="244">
        <f t="shared" si="1"/>
        <v>0</v>
      </c>
    </row>
    <row r="17" spans="2:9" x14ac:dyDescent="0.2">
      <c r="B17" s="264"/>
      <c r="C17" s="60" t="s">
        <v>180</v>
      </c>
      <c r="D17" s="171"/>
      <c r="E17" s="243">
        <f>SUM(E18:E35)</f>
        <v>-188444949.03744453</v>
      </c>
      <c r="F17" s="243">
        <f>SUM(F18:F35)</f>
        <v>0</v>
      </c>
      <c r="G17" s="187"/>
      <c r="H17" s="243">
        <f>SUM(H18:H35)</f>
        <v>-596826.27684009483</v>
      </c>
      <c r="I17" s="243">
        <f>SUM(I18:I35)</f>
        <v>0</v>
      </c>
    </row>
    <row r="18" spans="2:9" x14ac:dyDescent="0.2">
      <c r="B18" s="261" t="s">
        <v>465</v>
      </c>
      <c r="C18" s="171" t="s">
        <v>426</v>
      </c>
      <c r="D18" s="171"/>
      <c r="E18" s="242">
        <v>-187103736.19944453</v>
      </c>
      <c r="F18" s="242"/>
      <c r="G18" s="174">
        <v>3.1671120923570297E-3</v>
      </c>
      <c r="H18" s="244">
        <f t="shared" si="0"/>
        <v>-592578.50544244051</v>
      </c>
      <c r="I18" s="244">
        <f t="shared" si="1"/>
        <v>0</v>
      </c>
    </row>
    <row r="19" spans="2:9" x14ac:dyDescent="0.2">
      <c r="B19" s="261" t="s">
        <v>465</v>
      </c>
      <c r="C19" s="171" t="s">
        <v>427</v>
      </c>
      <c r="D19" s="171"/>
      <c r="E19" s="242">
        <v>-1341212.838</v>
      </c>
      <c r="F19" s="242"/>
      <c r="G19" s="174">
        <v>3.1671120923570297E-3</v>
      </c>
      <c r="H19" s="244">
        <f t="shared" si="0"/>
        <v>-4247.77139765429</v>
      </c>
      <c r="I19" s="244">
        <f t="shared" si="1"/>
        <v>0</v>
      </c>
    </row>
    <row r="20" spans="2:9" x14ac:dyDescent="0.2">
      <c r="B20" s="171"/>
      <c r="C20" s="171"/>
      <c r="D20" s="171"/>
      <c r="E20" s="242"/>
      <c r="F20" s="242"/>
      <c r="G20" s="174"/>
      <c r="H20" s="244">
        <f>E20*G20</f>
        <v>0</v>
      </c>
      <c r="I20" s="244">
        <f>F20*G20</f>
        <v>0</v>
      </c>
    </row>
    <row r="21" spans="2:9" x14ac:dyDescent="0.2">
      <c r="B21" s="171"/>
      <c r="C21" s="171"/>
      <c r="D21" s="171"/>
      <c r="E21" s="242"/>
      <c r="F21" s="242"/>
      <c r="G21" s="174"/>
      <c r="H21" s="244">
        <f t="shared" si="0"/>
        <v>0</v>
      </c>
      <c r="I21" s="244">
        <f t="shared" si="1"/>
        <v>0</v>
      </c>
    </row>
    <row r="22" spans="2:9" x14ac:dyDescent="0.2">
      <c r="B22" s="171"/>
      <c r="C22" s="171"/>
      <c r="D22" s="171"/>
      <c r="E22" s="242"/>
      <c r="F22" s="242"/>
      <c r="G22" s="174"/>
      <c r="H22" s="244">
        <f t="shared" si="0"/>
        <v>0</v>
      </c>
      <c r="I22" s="244">
        <f t="shared" si="1"/>
        <v>0</v>
      </c>
    </row>
    <row r="23" spans="2:9" x14ac:dyDescent="0.2">
      <c r="B23" s="171"/>
      <c r="C23" s="171"/>
      <c r="D23" s="171"/>
      <c r="E23" s="242"/>
      <c r="F23" s="242"/>
      <c r="G23" s="174"/>
      <c r="H23" s="244">
        <f t="shared" si="0"/>
        <v>0</v>
      </c>
      <c r="I23" s="244">
        <f t="shared" si="1"/>
        <v>0</v>
      </c>
    </row>
    <row r="24" spans="2:9" x14ac:dyDescent="0.2">
      <c r="B24" s="171"/>
      <c r="C24" s="171"/>
      <c r="D24" s="171"/>
      <c r="E24" s="242"/>
      <c r="F24" s="242"/>
      <c r="G24" s="174"/>
      <c r="H24" s="244">
        <f t="shared" si="0"/>
        <v>0</v>
      </c>
      <c r="I24" s="244">
        <f t="shared" si="1"/>
        <v>0</v>
      </c>
    </row>
    <row r="25" spans="2:9" x14ac:dyDescent="0.2">
      <c r="B25" s="171"/>
      <c r="C25" s="171"/>
      <c r="D25" s="171"/>
      <c r="E25" s="242"/>
      <c r="F25" s="242"/>
      <c r="G25" s="174"/>
      <c r="H25" s="244">
        <f t="shared" si="0"/>
        <v>0</v>
      </c>
      <c r="I25" s="244">
        <f t="shared" si="1"/>
        <v>0</v>
      </c>
    </row>
    <row r="26" spans="2:9" x14ac:dyDescent="0.2">
      <c r="B26" s="171"/>
      <c r="C26" s="171"/>
      <c r="D26" s="171"/>
      <c r="E26" s="242"/>
      <c r="F26" s="242"/>
      <c r="G26" s="174"/>
      <c r="H26" s="244">
        <f t="shared" si="0"/>
        <v>0</v>
      </c>
      <c r="I26" s="244">
        <f t="shared" si="1"/>
        <v>0</v>
      </c>
    </row>
    <row r="27" spans="2:9" x14ac:dyDescent="0.2">
      <c r="B27" s="171"/>
      <c r="C27" s="171"/>
      <c r="D27" s="171"/>
      <c r="E27" s="242"/>
      <c r="F27" s="242"/>
      <c r="G27" s="174"/>
      <c r="H27" s="244">
        <f t="shared" si="0"/>
        <v>0</v>
      </c>
      <c r="I27" s="244">
        <f t="shared" si="1"/>
        <v>0</v>
      </c>
    </row>
    <row r="28" spans="2:9" x14ac:dyDescent="0.2">
      <c r="B28" s="171"/>
      <c r="C28" s="171"/>
      <c r="D28" s="171"/>
      <c r="E28" s="242"/>
      <c r="F28" s="242"/>
      <c r="G28" s="174"/>
      <c r="H28" s="244">
        <f t="shared" si="0"/>
        <v>0</v>
      </c>
      <c r="I28" s="244">
        <f t="shared" si="1"/>
        <v>0</v>
      </c>
    </row>
    <row r="29" spans="2:9" x14ac:dyDescent="0.2">
      <c r="B29" s="171"/>
      <c r="C29" s="171"/>
      <c r="D29" s="171"/>
      <c r="E29" s="242"/>
      <c r="F29" s="242"/>
      <c r="G29" s="174"/>
      <c r="H29" s="244">
        <f t="shared" si="0"/>
        <v>0</v>
      </c>
      <c r="I29" s="244">
        <f t="shared" si="1"/>
        <v>0</v>
      </c>
    </row>
    <row r="30" spans="2:9" x14ac:dyDescent="0.2">
      <c r="B30" s="171"/>
      <c r="C30" s="171"/>
      <c r="D30" s="171"/>
      <c r="E30" s="242"/>
      <c r="F30" s="242"/>
      <c r="G30" s="174"/>
      <c r="H30" s="244">
        <f t="shared" si="0"/>
        <v>0</v>
      </c>
      <c r="I30" s="244">
        <f t="shared" si="1"/>
        <v>0</v>
      </c>
    </row>
    <row r="31" spans="2:9" x14ac:dyDescent="0.2">
      <c r="B31" s="171"/>
      <c r="C31" s="171"/>
      <c r="D31" s="171"/>
      <c r="E31" s="242"/>
      <c r="F31" s="242"/>
      <c r="G31" s="174"/>
      <c r="H31" s="244">
        <f t="shared" si="0"/>
        <v>0</v>
      </c>
      <c r="I31" s="244">
        <f t="shared" si="1"/>
        <v>0</v>
      </c>
    </row>
    <row r="32" spans="2:9" x14ac:dyDescent="0.2">
      <c r="B32" s="171"/>
      <c r="C32" s="171"/>
      <c r="D32" s="171"/>
      <c r="E32" s="242"/>
      <c r="F32" s="242"/>
      <c r="G32" s="174"/>
      <c r="H32" s="244">
        <f t="shared" si="0"/>
        <v>0</v>
      </c>
      <c r="I32" s="244">
        <f t="shared" si="1"/>
        <v>0</v>
      </c>
    </row>
    <row r="33" spans="2:9" x14ac:dyDescent="0.2">
      <c r="B33" s="171"/>
      <c r="C33" s="171"/>
      <c r="D33" s="171"/>
      <c r="E33" s="242"/>
      <c r="F33" s="242"/>
      <c r="G33" s="174"/>
      <c r="H33" s="244">
        <f t="shared" si="0"/>
        <v>0</v>
      </c>
      <c r="I33" s="244">
        <f t="shared" si="1"/>
        <v>0</v>
      </c>
    </row>
    <row r="34" spans="2:9" x14ac:dyDescent="0.2">
      <c r="B34" s="171"/>
      <c r="C34" s="171"/>
      <c r="D34" s="171"/>
      <c r="E34" s="242"/>
      <c r="F34" s="242"/>
      <c r="G34" s="174"/>
      <c r="H34" s="244">
        <f t="shared" si="0"/>
        <v>0</v>
      </c>
      <c r="I34" s="244">
        <f t="shared" si="1"/>
        <v>0</v>
      </c>
    </row>
    <row r="35" spans="2:9" x14ac:dyDescent="0.2">
      <c r="B35" s="171"/>
      <c r="C35" s="171"/>
      <c r="D35" s="171"/>
      <c r="E35" s="242"/>
      <c r="F35" s="242"/>
      <c r="G35" s="174"/>
      <c r="H35" s="244">
        <f t="shared" si="0"/>
        <v>0</v>
      </c>
      <c r="I35" s="244">
        <f t="shared" si="1"/>
        <v>0</v>
      </c>
    </row>
    <row r="36" spans="2:9" x14ac:dyDescent="0.2">
      <c r="B36" s="102"/>
      <c r="C36" s="356" t="s">
        <v>134</v>
      </c>
      <c r="D36" s="357"/>
      <c r="E36" s="244">
        <f>SUM(E9:E17)</f>
        <v>-244633921.35458472</v>
      </c>
      <c r="F36" s="244">
        <f>SUM(F9:F17)</f>
        <v>0</v>
      </c>
      <c r="G36" s="172"/>
      <c r="H36" s="244">
        <f>SUM(H9:H17)</f>
        <v>-775457.63473784411</v>
      </c>
      <c r="I36" s="244">
        <f>SUM(I9:I17)</f>
        <v>0</v>
      </c>
    </row>
  </sheetData>
  <mergeCells count="2">
    <mergeCell ref="B1:C1"/>
    <mergeCell ref="C36:D36"/>
  </mergeCells>
  <phoneticPr fontId="36" type="noConversion"/>
  <pageMargins left="0.74803149606299213" right="0.74803149606299213" top="0.98425196850393704" bottom="0.98425196850393704" header="0.51181102362204722" footer="0.51181102362204722"/>
  <pageSetup paperSize="9" scale="4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92D050"/>
    <pageSetUpPr fitToPage="1"/>
  </sheetPr>
  <dimension ref="B1:AB96"/>
  <sheetViews>
    <sheetView zoomScale="80" zoomScaleNormal="80" workbookViewId="0">
      <pane xSplit="3" ySplit="11" topLeftCell="W63" activePane="bottomRight" state="frozen"/>
      <selection activeCell="H13" sqref="H13"/>
      <selection pane="topRight" activeCell="H13" sqref="H13"/>
      <selection pane="bottomLeft" activeCell="H13" sqref="H13"/>
      <selection pane="bottomRight"/>
    </sheetView>
  </sheetViews>
  <sheetFormatPr defaultColWidth="9.140625" defaultRowHeight="12.75" x14ac:dyDescent="0.2"/>
  <cols>
    <col min="1" max="1" width="12" style="43" customWidth="1"/>
    <col min="2" max="2" width="21.7109375" style="43" customWidth="1"/>
    <col min="3" max="3" width="61" style="43" bestFit="1" customWidth="1"/>
    <col min="4" max="4" width="22.28515625" style="43" customWidth="1"/>
    <col min="5" max="28" width="20.7109375" style="43" customWidth="1"/>
    <col min="29" max="16384" width="9.140625" style="43"/>
  </cols>
  <sheetData>
    <row r="1" spans="2:28" ht="20.25" x14ac:dyDescent="0.3">
      <c r="B1" s="358" t="s">
        <v>199</v>
      </c>
      <c r="C1" s="358"/>
    </row>
    <row r="2" spans="2:28" ht="15" x14ac:dyDescent="0.25">
      <c r="C2" s="159" t="str">
        <f>Tradingname</f>
        <v>APT Pipelines (NSW) Pty Limited</v>
      </c>
      <c r="D2" s="160"/>
      <c r="E2" s="160"/>
      <c r="F2" s="160"/>
    </row>
    <row r="3" spans="2:28" ht="15" x14ac:dyDescent="0.25">
      <c r="C3" s="161" t="s">
        <v>183</v>
      </c>
      <c r="D3" s="162">
        <f>Yearending</f>
        <v>45107</v>
      </c>
      <c r="E3" s="162"/>
      <c r="F3" s="162"/>
    </row>
    <row r="4" spans="2:28" ht="15" x14ac:dyDescent="0.25">
      <c r="C4" s="161" t="s">
        <v>248</v>
      </c>
      <c r="D4" s="162">
        <f>Cover!C25</f>
        <v>36342</v>
      </c>
      <c r="E4" s="162"/>
      <c r="F4" s="162"/>
    </row>
    <row r="5" spans="2:28" ht="15" x14ac:dyDescent="0.25">
      <c r="C5" s="161" t="s">
        <v>249</v>
      </c>
      <c r="D5" s="236">
        <v>28480000</v>
      </c>
      <c r="E5" s="162"/>
      <c r="F5" s="162"/>
      <c r="G5" s="110"/>
      <c r="H5" s="110"/>
      <c r="I5" s="110"/>
      <c r="J5" s="110"/>
      <c r="K5" s="110"/>
      <c r="L5" s="110"/>
      <c r="M5" s="110"/>
      <c r="N5" s="110"/>
      <c r="O5" s="110"/>
      <c r="P5" s="110"/>
      <c r="Q5" s="110"/>
      <c r="R5" s="110"/>
      <c r="S5" s="110"/>
      <c r="T5" s="110"/>
      <c r="U5" s="110"/>
      <c r="V5" s="110"/>
      <c r="W5" s="110"/>
      <c r="X5" s="110"/>
      <c r="Y5" s="110"/>
      <c r="Z5" s="110"/>
    </row>
    <row r="6" spans="2:28" x14ac:dyDescent="0.2">
      <c r="D6" s="110"/>
      <c r="E6" s="110"/>
      <c r="F6" s="110"/>
      <c r="G6" s="110"/>
      <c r="H6" s="110"/>
      <c r="I6" s="110"/>
      <c r="J6" s="110"/>
      <c r="K6" s="110"/>
      <c r="L6" s="110"/>
      <c r="M6" s="110"/>
      <c r="N6" s="110"/>
      <c r="O6" s="110"/>
      <c r="P6" s="110"/>
      <c r="Q6" s="110"/>
      <c r="R6" s="110"/>
      <c r="S6" s="110"/>
      <c r="T6" s="110"/>
      <c r="U6" s="110"/>
      <c r="V6" s="110"/>
      <c r="W6" s="110"/>
      <c r="X6" s="110"/>
      <c r="Y6" s="110"/>
      <c r="Z6" s="110"/>
    </row>
    <row r="7" spans="2:28" ht="15.75" x14ac:dyDescent="0.2">
      <c r="B7" s="349" t="s">
        <v>200</v>
      </c>
      <c r="C7" s="349"/>
      <c r="D7" s="184"/>
      <c r="E7" s="184"/>
      <c r="F7" s="184"/>
      <c r="G7" s="184"/>
      <c r="H7" s="184"/>
      <c r="I7" s="184"/>
      <c r="J7" s="184"/>
      <c r="K7" s="184"/>
      <c r="L7" s="184"/>
      <c r="M7" s="184"/>
      <c r="N7" s="184"/>
      <c r="O7" s="184"/>
      <c r="P7" s="184"/>
      <c r="Q7" s="184"/>
      <c r="R7" s="184"/>
      <c r="S7" s="184"/>
      <c r="T7" s="184"/>
      <c r="U7" s="184"/>
      <c r="V7" s="184"/>
      <c r="W7" s="184"/>
      <c r="X7" s="184"/>
      <c r="Y7" s="184"/>
      <c r="Z7" s="184"/>
    </row>
    <row r="8" spans="2:28" x14ac:dyDescent="0.2">
      <c r="D8" s="348" t="s">
        <v>83</v>
      </c>
      <c r="E8" s="348"/>
      <c r="F8" s="348"/>
      <c r="G8" s="348"/>
      <c r="H8" s="348"/>
      <c r="I8" s="348"/>
      <c r="J8" s="348"/>
      <c r="K8" s="348"/>
      <c r="L8" s="348"/>
      <c r="M8" s="348"/>
      <c r="N8" s="348"/>
      <c r="O8" s="348"/>
      <c r="P8" s="348"/>
      <c r="Q8" s="348"/>
      <c r="R8" s="348"/>
      <c r="S8" s="348"/>
      <c r="T8" s="348"/>
      <c r="U8" s="348"/>
      <c r="V8" s="348"/>
      <c r="W8" s="348"/>
      <c r="X8" s="348"/>
      <c r="Y8" s="348"/>
      <c r="Z8" s="348"/>
      <c r="AA8" s="348"/>
      <c r="AB8" s="348"/>
    </row>
    <row r="9" spans="2:28" ht="25.5" x14ac:dyDescent="0.2">
      <c r="B9" s="126" t="s">
        <v>222</v>
      </c>
      <c r="C9" s="128" t="s">
        <v>19</v>
      </c>
      <c r="D9" s="306" t="str">
        <f>YEAR(Cover!$C$25)-1&amp;"-"&amp;RIGHT(YEAR(Cover!$C$25),2)</f>
        <v>1998-99</v>
      </c>
      <c r="E9" s="307" t="str">
        <f>YEAR(Cover!$C$25)&amp;"-"&amp;RIGHT(YEAR(Cover!$C$25)+1,2)</f>
        <v>1999-00</v>
      </c>
      <c r="F9" s="307" t="str">
        <f>YEAR(Cover!$C$25)+1&amp;"-"&amp;RIGHT(YEAR(Cover!$C$25)+2,2)</f>
        <v>2000-01</v>
      </c>
      <c r="G9" s="307" t="str">
        <f>YEAR(Cover!$C$25)+2&amp;"-"&amp;RIGHT(YEAR(Cover!$C$25)+3,2)</f>
        <v>2001-02</v>
      </c>
      <c r="H9" s="307" t="str">
        <f>YEAR(Cover!$C$25)+3&amp;"-"&amp;RIGHT(YEAR(Cover!$C$25)+4,2)</f>
        <v>2002-03</v>
      </c>
      <c r="I9" s="307" t="str">
        <f>YEAR(Cover!$C$25)+4&amp;"-"&amp;RIGHT(YEAR(Cover!$C$25)+5,2)</f>
        <v>2003-04</v>
      </c>
      <c r="J9" s="307" t="str">
        <f>YEAR(Cover!$C$25)+5&amp;"-"&amp;RIGHT(YEAR(Cover!$C$25)+6,2)</f>
        <v>2004-05</v>
      </c>
      <c r="K9" s="307" t="str">
        <f>YEAR(Cover!$C$25)+6&amp;"-"&amp;RIGHT(YEAR(Cover!$C$25)+7,2)</f>
        <v>2005-06</v>
      </c>
      <c r="L9" s="307" t="str">
        <f>YEAR(Cover!$C$25)+7&amp;"-"&amp;RIGHT(YEAR(Cover!$C$25)+8,2)</f>
        <v>2006-07</v>
      </c>
      <c r="M9" s="307" t="str">
        <f>YEAR(Cover!$C$25)+8&amp;"-"&amp;RIGHT(YEAR(Cover!$C$25)+9,2)</f>
        <v>2007-08</v>
      </c>
      <c r="N9" s="307" t="str">
        <f>YEAR(Cover!$C$25)+9&amp;"-"&amp;RIGHT(YEAR(Cover!$C$25)+10,2)</f>
        <v>2008-09</v>
      </c>
      <c r="O9" s="307" t="str">
        <f>YEAR(Cover!$C$25)+10&amp;"-"&amp;RIGHT(YEAR(Cover!$C$25)+11,2)</f>
        <v>2009-10</v>
      </c>
      <c r="P9" s="307" t="str">
        <f>YEAR(Cover!$C$25)+11&amp;"-"&amp;RIGHT(YEAR(Cover!$C$25)+12,2)</f>
        <v>2010-11</v>
      </c>
      <c r="Q9" s="307" t="str">
        <f>YEAR(Cover!$C$25)+12&amp;"-"&amp;RIGHT(YEAR(Cover!$C$25)+13,2)</f>
        <v>2011-12</v>
      </c>
      <c r="R9" s="307" t="str">
        <f>YEAR(Cover!$C$25)+13&amp;"-"&amp;RIGHT(YEAR(Cover!$C$25)+14,2)</f>
        <v>2012-13</v>
      </c>
      <c r="S9" s="307" t="str">
        <f>YEAR(Cover!$C$25)+14&amp;"-"&amp;RIGHT(YEAR(Cover!$C$25)+15,2)</f>
        <v>2013-14</v>
      </c>
      <c r="T9" s="307" t="str">
        <f>YEAR(Cover!$C$25)+15&amp;"-"&amp;RIGHT(YEAR(Cover!$C$25)+16,2)</f>
        <v>2014-15</v>
      </c>
      <c r="U9" s="307" t="str">
        <f>YEAR(Cover!$C$25)+16&amp;"-"&amp;RIGHT(YEAR(Cover!$C$25)+17,2)</f>
        <v>2015-16</v>
      </c>
      <c r="V9" s="307" t="str">
        <f>YEAR(Cover!$C$25)+17&amp;"-"&amp;RIGHT(YEAR(Cover!$C$25)+18,2)</f>
        <v>2016-17</v>
      </c>
      <c r="W9" s="307" t="str">
        <f>YEAR(Cover!$C$25)+18&amp;"-"&amp;RIGHT(YEAR(Cover!$C$25)+19,2)</f>
        <v>2017-18</v>
      </c>
      <c r="X9" s="307" t="str">
        <f>YEAR(Cover!$C$25)+19&amp;"-"&amp;RIGHT(YEAR(Cover!$C$25)+20,2)</f>
        <v>2018-19</v>
      </c>
      <c r="Y9" s="307" t="str">
        <f>YEAR(Cover!$C$25)+20&amp;"-"&amp;RIGHT(YEAR(Cover!$C$25)+21,2)</f>
        <v>2019-20</v>
      </c>
      <c r="Z9" s="307" t="str">
        <f>YEAR(Cover!$C$25)+21&amp;"-"&amp;RIGHT(YEAR(Cover!$C$25)+22,2)</f>
        <v>2020-21</v>
      </c>
      <c r="AA9" s="307" t="str">
        <f>YEAR(Cover!$C$25)+22&amp;"-"&amp;RIGHT(YEAR(Cover!$C$25)+23,2)</f>
        <v>2021-22</v>
      </c>
      <c r="AB9" s="307" t="str">
        <f>YEAR(Cover!$C$21)&amp;"-"&amp;RIGHT(YEAR(Cover!$C$23),2)</f>
        <v>2022-23</v>
      </c>
    </row>
    <row r="10" spans="2:28" x14ac:dyDescent="0.2">
      <c r="B10" s="126"/>
      <c r="C10" s="128"/>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227"/>
      <c r="AB10" s="227"/>
    </row>
    <row r="11" spans="2:28" x14ac:dyDescent="0.2">
      <c r="B11" s="127"/>
      <c r="C11" s="129" t="s">
        <v>143</v>
      </c>
      <c r="D11" s="134" t="s">
        <v>207</v>
      </c>
      <c r="E11" s="134" t="s">
        <v>207</v>
      </c>
      <c r="F11" s="134" t="s">
        <v>207</v>
      </c>
      <c r="G11" s="134" t="s">
        <v>207</v>
      </c>
      <c r="H11" s="134" t="s">
        <v>207</v>
      </c>
      <c r="I11" s="134" t="s">
        <v>207</v>
      </c>
      <c r="J11" s="134" t="s">
        <v>207</v>
      </c>
      <c r="K11" s="134" t="s">
        <v>207</v>
      </c>
      <c r="L11" s="134" t="s">
        <v>207</v>
      </c>
      <c r="M11" s="134" t="s">
        <v>207</v>
      </c>
      <c r="N11" s="134" t="s">
        <v>207</v>
      </c>
      <c r="O11" s="134" t="s">
        <v>207</v>
      </c>
      <c r="P11" s="134" t="s">
        <v>207</v>
      </c>
      <c r="Q11" s="134" t="s">
        <v>207</v>
      </c>
      <c r="R11" s="134" t="s">
        <v>207</v>
      </c>
      <c r="S11" s="134" t="s">
        <v>207</v>
      </c>
      <c r="T11" s="134" t="s">
        <v>207</v>
      </c>
      <c r="U11" s="134" t="s">
        <v>207</v>
      </c>
      <c r="V11" s="134" t="s">
        <v>207</v>
      </c>
      <c r="W11" s="134" t="s">
        <v>207</v>
      </c>
      <c r="X11" s="134" t="s">
        <v>207</v>
      </c>
      <c r="Y11" s="134" t="s">
        <v>207</v>
      </c>
      <c r="Z11" s="134" t="s">
        <v>207</v>
      </c>
      <c r="AA11" s="134" t="s">
        <v>207</v>
      </c>
      <c r="AB11" s="134" t="s">
        <v>207</v>
      </c>
    </row>
    <row r="12" spans="2:28" x14ac:dyDescent="0.2">
      <c r="B12" s="265">
        <v>3.4</v>
      </c>
      <c r="C12" s="130" t="s">
        <v>245</v>
      </c>
      <c r="D12" s="228"/>
      <c r="E12" s="229">
        <f>D17</f>
        <v>28480000</v>
      </c>
      <c r="F12" s="229">
        <f>E17</f>
        <v>28480000</v>
      </c>
      <c r="G12" s="229">
        <f>F17</f>
        <v>29827766.446852654</v>
      </c>
      <c r="H12" s="229">
        <f t="shared" ref="H12:AB12" si="0">G17</f>
        <v>30285417.786858685</v>
      </c>
      <c r="I12" s="229">
        <f t="shared" si="0"/>
        <v>30699242.198970266</v>
      </c>
      <c r="J12" s="229">
        <f t="shared" si="0"/>
        <v>31048355.587917842</v>
      </c>
      <c r="K12" s="229">
        <f t="shared" si="0"/>
        <v>31420326.841256667</v>
      </c>
      <c r="L12" s="229">
        <f t="shared" si="0"/>
        <v>32237267.88389552</v>
      </c>
      <c r="M12" s="229">
        <f t="shared" si="0"/>
        <v>32456395.810476109</v>
      </c>
      <c r="N12" s="229">
        <f t="shared" si="0"/>
        <v>33460753.790093783</v>
      </c>
      <c r="O12" s="229">
        <f t="shared" si="0"/>
        <v>33469202.260406353</v>
      </c>
      <c r="P12" s="229">
        <f t="shared" si="0"/>
        <v>34332183.819572151</v>
      </c>
      <c r="Q12" s="229">
        <f t="shared" si="0"/>
        <v>35064293.188549861</v>
      </c>
      <c r="R12" s="229">
        <f t="shared" si="0"/>
        <v>34954366.932246849</v>
      </c>
      <c r="S12" s="229">
        <f t="shared" si="0"/>
        <v>35605848.415515609</v>
      </c>
      <c r="T12" s="229">
        <f t="shared" si="0"/>
        <v>36133434.274921857</v>
      </c>
      <c r="U12" s="229">
        <f t="shared" si="0"/>
        <v>36253714.851250008</v>
      </c>
      <c r="V12" s="229">
        <f t="shared" si="0"/>
        <v>36051844.887014762</v>
      </c>
      <c r="W12" s="229">
        <f t="shared" si="0"/>
        <v>36170280.199634142</v>
      </c>
      <c r="X12" s="229">
        <f t="shared" si="0"/>
        <v>36331895.432322249</v>
      </c>
      <c r="Y12" s="229">
        <f t="shared" si="0"/>
        <v>36308487.379024304</v>
      </c>
      <c r="Z12" s="229">
        <f t="shared" si="0"/>
        <v>35570239.049861372</v>
      </c>
      <c r="AA12" s="229">
        <f t="shared" si="0"/>
        <v>36976044.16629786</v>
      </c>
      <c r="AB12" s="229">
        <f t="shared" si="0"/>
        <v>38630852.570860595</v>
      </c>
    </row>
    <row r="13" spans="2:28" x14ac:dyDescent="0.2">
      <c r="B13" s="265">
        <v>3.4</v>
      </c>
      <c r="C13" s="130" t="s">
        <v>246</v>
      </c>
      <c r="D13" s="228"/>
      <c r="E13" s="228">
        <v>0</v>
      </c>
      <c r="F13" s="228">
        <v>0</v>
      </c>
      <c r="G13" s="228">
        <v>0</v>
      </c>
      <c r="H13" s="228">
        <v>0</v>
      </c>
      <c r="I13" s="228">
        <v>0</v>
      </c>
      <c r="J13" s="228">
        <v>21545.495745616954</v>
      </c>
      <c r="K13" s="228">
        <v>0</v>
      </c>
      <c r="L13" s="228">
        <v>0</v>
      </c>
      <c r="M13" s="228">
        <v>0</v>
      </c>
      <c r="N13" s="228">
        <v>0</v>
      </c>
      <c r="O13" s="228">
        <v>327294.91392406542</v>
      </c>
      <c r="P13" s="228">
        <v>0</v>
      </c>
      <c r="Q13" s="228">
        <v>0</v>
      </c>
      <c r="R13" s="228">
        <v>344987.79061897448</v>
      </c>
      <c r="S13" s="228">
        <v>0</v>
      </c>
      <c r="T13" s="228">
        <v>136955.52485239267</v>
      </c>
      <c r="U13" s="228">
        <v>0</v>
      </c>
      <c r="V13" s="228">
        <v>0</v>
      </c>
      <c r="W13" s="228">
        <v>0</v>
      </c>
      <c r="X13" s="228">
        <v>0</v>
      </c>
      <c r="Y13" s="228">
        <v>0</v>
      </c>
      <c r="Z13" s="228">
        <v>625738.09001370484</v>
      </c>
      <c r="AA13" s="228">
        <v>1469.1860510418553</v>
      </c>
      <c r="AB13" s="228">
        <v>0</v>
      </c>
    </row>
    <row r="14" spans="2:28" x14ac:dyDescent="0.2">
      <c r="B14" s="177"/>
      <c r="C14" s="132" t="s">
        <v>142</v>
      </c>
      <c r="D14" s="229">
        <f>D5</f>
        <v>28480000</v>
      </c>
      <c r="E14" s="229">
        <f>E12+E13</f>
        <v>28480000</v>
      </c>
      <c r="F14" s="229">
        <f>F12+F13</f>
        <v>28480000</v>
      </c>
      <c r="G14" s="229">
        <f>G12+G13</f>
        <v>29827766.446852654</v>
      </c>
      <c r="H14" s="229">
        <f t="shared" ref="H14:AB14" si="1">H12+H13</f>
        <v>30285417.786858685</v>
      </c>
      <c r="I14" s="229">
        <f t="shared" si="1"/>
        <v>30699242.198970266</v>
      </c>
      <c r="J14" s="229">
        <f t="shared" si="1"/>
        <v>31069901.08366346</v>
      </c>
      <c r="K14" s="229">
        <f t="shared" si="1"/>
        <v>31420326.841256667</v>
      </c>
      <c r="L14" s="229">
        <f t="shared" si="1"/>
        <v>32237267.88389552</v>
      </c>
      <c r="M14" s="229">
        <f t="shared" si="1"/>
        <v>32456395.810476109</v>
      </c>
      <c r="N14" s="229">
        <f t="shared" si="1"/>
        <v>33460753.790093783</v>
      </c>
      <c r="O14" s="229">
        <f t="shared" si="1"/>
        <v>33796497.174330421</v>
      </c>
      <c r="P14" s="229">
        <f t="shared" si="1"/>
        <v>34332183.819572151</v>
      </c>
      <c r="Q14" s="229">
        <f t="shared" si="1"/>
        <v>35064293.188549861</v>
      </c>
      <c r="R14" s="229">
        <f t="shared" si="1"/>
        <v>35299354.72286582</v>
      </c>
      <c r="S14" s="229">
        <f t="shared" si="1"/>
        <v>35605848.415515609</v>
      </c>
      <c r="T14" s="229">
        <f t="shared" si="1"/>
        <v>36270389.799774252</v>
      </c>
      <c r="U14" s="229">
        <f t="shared" si="1"/>
        <v>36253714.851250008</v>
      </c>
      <c r="V14" s="229">
        <f t="shared" si="1"/>
        <v>36051844.887014762</v>
      </c>
      <c r="W14" s="229">
        <f t="shared" si="1"/>
        <v>36170280.199634142</v>
      </c>
      <c r="X14" s="229">
        <f t="shared" si="1"/>
        <v>36331895.432322249</v>
      </c>
      <c r="Y14" s="229">
        <f>Y12+Y13</f>
        <v>36308487.379024304</v>
      </c>
      <c r="Z14" s="229">
        <f>Z12+Z13</f>
        <v>36195977.139875077</v>
      </c>
      <c r="AA14" s="229">
        <f t="shared" si="1"/>
        <v>36977513.352348901</v>
      </c>
      <c r="AB14" s="229">
        <f t="shared" si="1"/>
        <v>38630852.570860595</v>
      </c>
    </row>
    <row r="15" spans="2:28" x14ac:dyDescent="0.2">
      <c r="B15" s="265">
        <v>3.4</v>
      </c>
      <c r="C15" s="130" t="s">
        <v>265</v>
      </c>
      <c r="D15" s="228"/>
      <c r="E15" s="228">
        <v>0</v>
      </c>
      <c r="F15" s="228">
        <v>0</v>
      </c>
      <c r="G15" s="228">
        <v>0</v>
      </c>
      <c r="H15" s="228">
        <v>0</v>
      </c>
      <c r="I15" s="228">
        <v>0</v>
      </c>
      <c r="J15" s="228">
        <v>0</v>
      </c>
      <c r="K15" s="228">
        <v>0</v>
      </c>
      <c r="L15" s="228">
        <v>0</v>
      </c>
      <c r="M15" s="228">
        <v>0</v>
      </c>
      <c r="N15" s="228">
        <v>0</v>
      </c>
      <c r="O15" s="228">
        <v>0</v>
      </c>
      <c r="P15" s="228">
        <v>0</v>
      </c>
      <c r="Q15" s="228">
        <v>0</v>
      </c>
      <c r="R15" s="228">
        <v>0</v>
      </c>
      <c r="S15" s="228">
        <v>0</v>
      </c>
      <c r="T15" s="228">
        <v>0</v>
      </c>
      <c r="U15" s="228">
        <v>0</v>
      </c>
      <c r="V15" s="228">
        <v>0</v>
      </c>
      <c r="W15" s="228">
        <v>0</v>
      </c>
      <c r="X15" s="228">
        <v>0</v>
      </c>
      <c r="Y15" s="228">
        <v>0</v>
      </c>
      <c r="Z15" s="228">
        <v>0</v>
      </c>
      <c r="AA15" s="228">
        <v>0</v>
      </c>
      <c r="AB15" s="228">
        <v>0</v>
      </c>
    </row>
    <row r="16" spans="2:28" x14ac:dyDescent="0.2">
      <c r="B16" s="265">
        <v>3.4</v>
      </c>
      <c r="C16" s="130" t="s">
        <v>247</v>
      </c>
      <c r="D16" s="228"/>
      <c r="E16" s="228">
        <v>0</v>
      </c>
      <c r="F16" s="228">
        <v>1347766.4468526531</v>
      </c>
      <c r="G16" s="228">
        <v>457651.34000602976</v>
      </c>
      <c r="H16" s="228">
        <v>413824.41211157956</v>
      </c>
      <c r="I16" s="228">
        <v>349113.3889475764</v>
      </c>
      <c r="J16" s="228">
        <v>350425.7575932066</v>
      </c>
      <c r="K16" s="228">
        <v>816941.04263885249</v>
      </c>
      <c r="L16" s="228">
        <v>219127.92658058912</v>
      </c>
      <c r="M16" s="228">
        <v>1004357.979617673</v>
      </c>
      <c r="N16" s="228">
        <v>8448.4703125676788</v>
      </c>
      <c r="O16" s="228">
        <v>535686.6452417277</v>
      </c>
      <c r="P16" s="228">
        <v>732109.36897770874</v>
      </c>
      <c r="Q16" s="228">
        <v>-109926.2563030145</v>
      </c>
      <c r="R16" s="228">
        <v>306493.69264979078</v>
      </c>
      <c r="S16" s="228">
        <v>527585.85940624692</v>
      </c>
      <c r="T16" s="228">
        <v>-16674.94852424234</v>
      </c>
      <c r="U16" s="228">
        <v>-201869.96423524484</v>
      </c>
      <c r="V16" s="228">
        <v>118435.31261937745</v>
      </c>
      <c r="W16" s="228">
        <v>161615.23268810517</v>
      </c>
      <c r="X16" s="228">
        <v>-23408.053297946484</v>
      </c>
      <c r="Y16" s="228">
        <v>-738248.32916293223</v>
      </c>
      <c r="Z16" s="228">
        <v>780067.02642278722</v>
      </c>
      <c r="AA16" s="228">
        <v>1653339.2185116957</v>
      </c>
      <c r="AB16" s="228">
        <v>1671468.5102677417</v>
      </c>
    </row>
    <row r="17" spans="2:28" x14ac:dyDescent="0.2">
      <c r="B17" s="177"/>
      <c r="C17" s="132" t="s">
        <v>71</v>
      </c>
      <c r="D17" s="229">
        <f>SUM(D14:D16)</f>
        <v>28480000</v>
      </c>
      <c r="E17" s="229">
        <f>SUM(E14:E16)</f>
        <v>28480000</v>
      </c>
      <c r="F17" s="229">
        <f>SUM(F14:F16)</f>
        <v>29827766.446852654</v>
      </c>
      <c r="G17" s="229">
        <f>SUM(G14:G16)</f>
        <v>30285417.786858685</v>
      </c>
      <c r="H17" s="229">
        <f t="shared" ref="H17:AB17" si="2">SUM(H14:H16)</f>
        <v>30699242.198970266</v>
      </c>
      <c r="I17" s="229">
        <f t="shared" si="2"/>
        <v>31048355.587917842</v>
      </c>
      <c r="J17" s="229">
        <f t="shared" si="2"/>
        <v>31420326.841256667</v>
      </c>
      <c r="K17" s="229">
        <f t="shared" si="2"/>
        <v>32237267.88389552</v>
      </c>
      <c r="L17" s="229">
        <f t="shared" si="2"/>
        <v>32456395.810476109</v>
      </c>
      <c r="M17" s="229">
        <f t="shared" si="2"/>
        <v>33460753.790093783</v>
      </c>
      <c r="N17" s="229">
        <f t="shared" si="2"/>
        <v>33469202.260406353</v>
      </c>
      <c r="O17" s="229">
        <f t="shared" si="2"/>
        <v>34332183.819572151</v>
      </c>
      <c r="P17" s="229">
        <f t="shared" si="2"/>
        <v>35064293.188549861</v>
      </c>
      <c r="Q17" s="229">
        <f t="shared" si="2"/>
        <v>34954366.932246849</v>
      </c>
      <c r="R17" s="229">
        <f t="shared" si="2"/>
        <v>35605848.415515609</v>
      </c>
      <c r="S17" s="229">
        <f t="shared" si="2"/>
        <v>36133434.274921857</v>
      </c>
      <c r="T17" s="229">
        <f t="shared" si="2"/>
        <v>36253714.851250008</v>
      </c>
      <c r="U17" s="229">
        <f t="shared" si="2"/>
        <v>36051844.887014762</v>
      </c>
      <c r="V17" s="229">
        <f t="shared" si="2"/>
        <v>36170280.199634142</v>
      </c>
      <c r="W17" s="229">
        <f t="shared" si="2"/>
        <v>36331895.432322249</v>
      </c>
      <c r="X17" s="229">
        <f t="shared" si="2"/>
        <v>36308487.379024304</v>
      </c>
      <c r="Y17" s="229">
        <f>SUM(Y14:Y16)</f>
        <v>35570239.049861372</v>
      </c>
      <c r="Z17" s="229">
        <f>SUM(Z14:Z16)</f>
        <v>36976044.16629786</v>
      </c>
      <c r="AA17" s="229">
        <f t="shared" si="2"/>
        <v>38630852.570860595</v>
      </c>
      <c r="AB17" s="229">
        <f t="shared" si="2"/>
        <v>40302321.081128336</v>
      </c>
    </row>
    <row r="18" spans="2:28" x14ac:dyDescent="0.2">
      <c r="B18" s="178"/>
      <c r="C18" s="133" t="s">
        <v>85</v>
      </c>
      <c r="D18" s="142"/>
      <c r="E18" s="142"/>
      <c r="F18" s="142"/>
      <c r="G18" s="142"/>
      <c r="H18" s="142"/>
      <c r="I18" s="142"/>
      <c r="J18" s="142"/>
      <c r="K18" s="142"/>
      <c r="L18" s="142"/>
      <c r="M18" s="142"/>
      <c r="N18" s="142"/>
      <c r="O18" s="142"/>
      <c r="P18" s="142"/>
      <c r="Q18" s="142"/>
      <c r="R18" s="142"/>
      <c r="S18" s="142"/>
      <c r="T18" s="142"/>
      <c r="U18" s="142"/>
      <c r="V18" s="142"/>
      <c r="W18" s="142"/>
      <c r="X18" s="142"/>
      <c r="Y18" s="142"/>
      <c r="Z18" s="142"/>
      <c r="AA18" s="142"/>
      <c r="AB18" s="142"/>
    </row>
    <row r="19" spans="2:28" x14ac:dyDescent="0.2">
      <c r="B19" s="265">
        <v>3.4</v>
      </c>
      <c r="C19" s="130" t="s">
        <v>245</v>
      </c>
      <c r="D19" s="228"/>
      <c r="E19" s="229">
        <f>D23</f>
        <v>0</v>
      </c>
      <c r="F19" s="229">
        <f>E23</f>
        <v>0</v>
      </c>
      <c r="G19" s="229">
        <f t="shared" ref="G19:Y19" si="3">F23</f>
        <v>0</v>
      </c>
      <c r="H19" s="229">
        <f t="shared" si="3"/>
        <v>0</v>
      </c>
      <c r="I19" s="229">
        <f t="shared" si="3"/>
        <v>0</v>
      </c>
      <c r="J19" s="229">
        <f t="shared" si="3"/>
        <v>0</v>
      </c>
      <c r="K19" s="229">
        <f t="shared" si="3"/>
        <v>0</v>
      </c>
      <c r="L19" s="229">
        <f t="shared" si="3"/>
        <v>0</v>
      </c>
      <c r="M19" s="229">
        <f t="shared" si="3"/>
        <v>0</v>
      </c>
      <c r="N19" s="229">
        <f t="shared" si="3"/>
        <v>0</v>
      </c>
      <c r="O19" s="229">
        <f t="shared" si="3"/>
        <v>0</v>
      </c>
      <c r="P19" s="229">
        <f t="shared" si="3"/>
        <v>0</v>
      </c>
      <c r="Q19" s="229">
        <f t="shared" si="3"/>
        <v>0</v>
      </c>
      <c r="R19" s="229">
        <f t="shared" si="3"/>
        <v>0</v>
      </c>
      <c r="S19" s="229">
        <f t="shared" si="3"/>
        <v>0</v>
      </c>
      <c r="T19" s="229">
        <f t="shared" si="3"/>
        <v>0</v>
      </c>
      <c r="U19" s="229">
        <f t="shared" si="3"/>
        <v>0</v>
      </c>
      <c r="V19" s="229">
        <f t="shared" si="3"/>
        <v>0</v>
      </c>
      <c r="W19" s="229">
        <f t="shared" si="3"/>
        <v>0</v>
      </c>
      <c r="X19" s="229">
        <f t="shared" si="3"/>
        <v>0</v>
      </c>
      <c r="Y19" s="229">
        <f t="shared" si="3"/>
        <v>0</v>
      </c>
      <c r="Z19" s="229">
        <f>Y23</f>
        <v>0</v>
      </c>
      <c r="AA19" s="229">
        <f>Y23</f>
        <v>0</v>
      </c>
      <c r="AB19" s="229">
        <f>Z23</f>
        <v>0</v>
      </c>
    </row>
    <row r="20" spans="2:28" x14ac:dyDescent="0.2">
      <c r="B20" s="265">
        <v>3.4</v>
      </c>
      <c r="C20" s="130" t="s">
        <v>220</v>
      </c>
      <c r="D20" s="228"/>
      <c r="E20" s="228">
        <v>0</v>
      </c>
      <c r="F20" s="228">
        <v>0</v>
      </c>
      <c r="G20" s="228">
        <v>0</v>
      </c>
      <c r="H20" s="228">
        <v>0</v>
      </c>
      <c r="I20" s="228">
        <v>0</v>
      </c>
      <c r="J20" s="228">
        <v>0</v>
      </c>
      <c r="K20" s="228">
        <v>0</v>
      </c>
      <c r="L20" s="228">
        <v>0</v>
      </c>
      <c r="M20" s="228">
        <v>0</v>
      </c>
      <c r="N20" s="228">
        <v>0</v>
      </c>
      <c r="O20" s="228">
        <v>0</v>
      </c>
      <c r="P20" s="228">
        <v>0</v>
      </c>
      <c r="Q20" s="228">
        <v>0</v>
      </c>
      <c r="R20" s="228">
        <v>0</v>
      </c>
      <c r="S20" s="228">
        <v>0</v>
      </c>
      <c r="T20" s="228">
        <v>0</v>
      </c>
      <c r="U20" s="228">
        <v>0</v>
      </c>
      <c r="V20" s="228">
        <v>0</v>
      </c>
      <c r="W20" s="228">
        <v>0</v>
      </c>
      <c r="X20" s="228">
        <v>0</v>
      </c>
      <c r="Y20" s="228">
        <v>0</v>
      </c>
      <c r="Z20" s="228">
        <v>0</v>
      </c>
      <c r="AA20" s="228">
        <v>0</v>
      </c>
      <c r="AB20" s="228">
        <v>0</v>
      </c>
    </row>
    <row r="21" spans="2:28" x14ac:dyDescent="0.2">
      <c r="B21" s="265">
        <v>3.4</v>
      </c>
      <c r="C21" s="130" t="s">
        <v>266</v>
      </c>
      <c r="D21" s="228"/>
      <c r="E21" s="228">
        <v>0</v>
      </c>
      <c r="F21" s="228">
        <v>0</v>
      </c>
      <c r="G21" s="228">
        <v>0</v>
      </c>
      <c r="H21" s="228">
        <v>0</v>
      </c>
      <c r="I21" s="228">
        <v>0</v>
      </c>
      <c r="J21" s="228">
        <v>0</v>
      </c>
      <c r="K21" s="228">
        <v>0</v>
      </c>
      <c r="L21" s="228">
        <v>0</v>
      </c>
      <c r="M21" s="228">
        <v>0</v>
      </c>
      <c r="N21" s="228">
        <v>0</v>
      </c>
      <c r="O21" s="228">
        <v>0</v>
      </c>
      <c r="P21" s="228">
        <v>0</v>
      </c>
      <c r="Q21" s="228">
        <v>0</v>
      </c>
      <c r="R21" s="228">
        <v>0</v>
      </c>
      <c r="S21" s="228">
        <v>0</v>
      </c>
      <c r="T21" s="228">
        <v>0</v>
      </c>
      <c r="U21" s="228">
        <v>0</v>
      </c>
      <c r="V21" s="228">
        <v>0</v>
      </c>
      <c r="W21" s="228">
        <v>0</v>
      </c>
      <c r="X21" s="228">
        <v>0</v>
      </c>
      <c r="Y21" s="228">
        <v>0</v>
      </c>
      <c r="Z21" s="228">
        <v>0</v>
      </c>
      <c r="AA21" s="228">
        <v>0</v>
      </c>
      <c r="AB21" s="228">
        <v>0</v>
      </c>
    </row>
    <row r="22" spans="2:28" x14ac:dyDescent="0.2">
      <c r="B22" s="265">
        <v>3.4</v>
      </c>
      <c r="C22" s="130" t="s">
        <v>267</v>
      </c>
      <c r="D22" s="228"/>
      <c r="E22" s="228">
        <v>0</v>
      </c>
      <c r="F22" s="228">
        <v>0</v>
      </c>
      <c r="G22" s="228">
        <v>0</v>
      </c>
      <c r="H22" s="228">
        <v>0</v>
      </c>
      <c r="I22" s="228">
        <v>0</v>
      </c>
      <c r="J22" s="228">
        <v>0</v>
      </c>
      <c r="K22" s="228">
        <v>0</v>
      </c>
      <c r="L22" s="228">
        <v>0</v>
      </c>
      <c r="M22" s="228">
        <v>0</v>
      </c>
      <c r="N22" s="228">
        <v>0</v>
      </c>
      <c r="O22" s="228">
        <v>0</v>
      </c>
      <c r="P22" s="228">
        <v>0</v>
      </c>
      <c r="Q22" s="228">
        <v>0</v>
      </c>
      <c r="R22" s="228">
        <v>0</v>
      </c>
      <c r="S22" s="228">
        <v>0</v>
      </c>
      <c r="T22" s="228">
        <v>0</v>
      </c>
      <c r="U22" s="228">
        <v>0</v>
      </c>
      <c r="V22" s="228">
        <v>0</v>
      </c>
      <c r="W22" s="228">
        <v>0</v>
      </c>
      <c r="X22" s="228">
        <v>0</v>
      </c>
      <c r="Y22" s="228">
        <v>0</v>
      </c>
      <c r="Z22" s="228">
        <v>0</v>
      </c>
      <c r="AA22" s="228">
        <v>0</v>
      </c>
      <c r="AB22" s="228">
        <v>0</v>
      </c>
    </row>
    <row r="23" spans="2:28" x14ac:dyDescent="0.2">
      <c r="B23" s="177"/>
      <c r="C23" s="132" t="s">
        <v>86</v>
      </c>
      <c r="D23" s="229">
        <f>SUM(D19:D22)</f>
        <v>0</v>
      </c>
      <c r="E23" s="229">
        <f>SUM(E19:E22)</f>
        <v>0</v>
      </c>
      <c r="F23" s="229">
        <f>SUM(F19:F22)</f>
        <v>0</v>
      </c>
      <c r="G23" s="229">
        <f t="shared" ref="G23:AB23" si="4">SUM(G19:G22)</f>
        <v>0</v>
      </c>
      <c r="H23" s="229">
        <f t="shared" si="4"/>
        <v>0</v>
      </c>
      <c r="I23" s="229">
        <f t="shared" si="4"/>
        <v>0</v>
      </c>
      <c r="J23" s="229">
        <f t="shared" si="4"/>
        <v>0</v>
      </c>
      <c r="K23" s="229">
        <f t="shared" si="4"/>
        <v>0</v>
      </c>
      <c r="L23" s="229">
        <f t="shared" si="4"/>
        <v>0</v>
      </c>
      <c r="M23" s="229">
        <f t="shared" si="4"/>
        <v>0</v>
      </c>
      <c r="N23" s="229">
        <f t="shared" si="4"/>
        <v>0</v>
      </c>
      <c r="O23" s="229">
        <f t="shared" si="4"/>
        <v>0</v>
      </c>
      <c r="P23" s="229">
        <f t="shared" si="4"/>
        <v>0</v>
      </c>
      <c r="Q23" s="229">
        <f t="shared" si="4"/>
        <v>0</v>
      </c>
      <c r="R23" s="229">
        <f t="shared" si="4"/>
        <v>0</v>
      </c>
      <c r="S23" s="229">
        <f t="shared" si="4"/>
        <v>0</v>
      </c>
      <c r="T23" s="229">
        <f t="shared" si="4"/>
        <v>0</v>
      </c>
      <c r="U23" s="229">
        <f t="shared" si="4"/>
        <v>0</v>
      </c>
      <c r="V23" s="229">
        <f t="shared" si="4"/>
        <v>0</v>
      </c>
      <c r="W23" s="229">
        <f t="shared" si="4"/>
        <v>0</v>
      </c>
      <c r="X23" s="229">
        <f t="shared" si="4"/>
        <v>0</v>
      </c>
      <c r="Y23" s="229">
        <f>SUM(Y19:Y22)</f>
        <v>0</v>
      </c>
      <c r="Z23" s="229">
        <f>SUM(Z19:Z22)</f>
        <v>0</v>
      </c>
      <c r="AA23" s="229">
        <f t="shared" si="4"/>
        <v>0</v>
      </c>
      <c r="AB23" s="229">
        <f t="shared" si="4"/>
        <v>0</v>
      </c>
    </row>
    <row r="24" spans="2:28" x14ac:dyDescent="0.2">
      <c r="B24" s="178"/>
      <c r="C24" s="133" t="s">
        <v>144</v>
      </c>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row>
    <row r="25" spans="2:28" x14ac:dyDescent="0.2">
      <c r="B25" s="265">
        <v>3.4</v>
      </c>
      <c r="C25" s="130" t="s">
        <v>245</v>
      </c>
      <c r="D25" s="228"/>
      <c r="E25" s="229">
        <f>D29</f>
        <v>0</v>
      </c>
      <c r="F25" s="229">
        <f>E29</f>
        <v>0</v>
      </c>
      <c r="G25" s="229">
        <f t="shared" ref="G25:Z25" si="5">F29</f>
        <v>0</v>
      </c>
      <c r="H25" s="229">
        <f t="shared" si="5"/>
        <v>0</v>
      </c>
      <c r="I25" s="229">
        <f t="shared" si="5"/>
        <v>0</v>
      </c>
      <c r="J25" s="229">
        <f t="shared" si="5"/>
        <v>0</v>
      </c>
      <c r="K25" s="229">
        <f t="shared" si="5"/>
        <v>0</v>
      </c>
      <c r="L25" s="229">
        <f t="shared" si="5"/>
        <v>0</v>
      </c>
      <c r="M25" s="229">
        <f t="shared" si="5"/>
        <v>0</v>
      </c>
      <c r="N25" s="229">
        <f t="shared" si="5"/>
        <v>0</v>
      </c>
      <c r="O25" s="229">
        <f t="shared" si="5"/>
        <v>0</v>
      </c>
      <c r="P25" s="229">
        <f t="shared" si="5"/>
        <v>0</v>
      </c>
      <c r="Q25" s="229">
        <f t="shared" si="5"/>
        <v>0</v>
      </c>
      <c r="R25" s="229">
        <f t="shared" si="5"/>
        <v>0</v>
      </c>
      <c r="S25" s="229">
        <f t="shared" si="5"/>
        <v>0</v>
      </c>
      <c r="T25" s="229">
        <f t="shared" si="5"/>
        <v>0</v>
      </c>
      <c r="U25" s="229">
        <f t="shared" si="5"/>
        <v>0</v>
      </c>
      <c r="V25" s="229">
        <f t="shared" si="5"/>
        <v>0</v>
      </c>
      <c r="W25" s="229">
        <f t="shared" si="5"/>
        <v>0</v>
      </c>
      <c r="X25" s="229">
        <f t="shared" si="5"/>
        <v>0</v>
      </c>
      <c r="Y25" s="229">
        <f t="shared" si="5"/>
        <v>0</v>
      </c>
      <c r="Z25" s="229">
        <f t="shared" si="5"/>
        <v>0</v>
      </c>
      <c r="AA25" s="229">
        <f>Y29</f>
        <v>0</v>
      </c>
      <c r="AB25" s="229">
        <f>Z29</f>
        <v>0</v>
      </c>
    </row>
    <row r="26" spans="2:28" x14ac:dyDescent="0.2">
      <c r="B26" s="265">
        <v>3.4</v>
      </c>
      <c r="C26" s="130" t="s">
        <v>72</v>
      </c>
      <c r="D26" s="228"/>
      <c r="E26" s="228">
        <v>0</v>
      </c>
      <c r="F26" s="228">
        <v>0</v>
      </c>
      <c r="G26" s="228">
        <v>0</v>
      </c>
      <c r="H26" s="228">
        <v>0</v>
      </c>
      <c r="I26" s="228">
        <v>0</v>
      </c>
      <c r="J26" s="228">
        <v>0</v>
      </c>
      <c r="K26" s="228">
        <v>0</v>
      </c>
      <c r="L26" s="228">
        <v>0</v>
      </c>
      <c r="M26" s="228">
        <v>0</v>
      </c>
      <c r="N26" s="228">
        <v>0</v>
      </c>
      <c r="O26" s="228">
        <v>0</v>
      </c>
      <c r="P26" s="228">
        <v>0</v>
      </c>
      <c r="Q26" s="228">
        <v>0</v>
      </c>
      <c r="R26" s="228">
        <v>0</v>
      </c>
      <c r="S26" s="228">
        <v>0</v>
      </c>
      <c r="T26" s="228">
        <v>0</v>
      </c>
      <c r="U26" s="228">
        <v>0</v>
      </c>
      <c r="V26" s="228">
        <v>0</v>
      </c>
      <c r="W26" s="228">
        <v>0</v>
      </c>
      <c r="X26" s="228">
        <v>0</v>
      </c>
      <c r="Y26" s="228">
        <v>0</v>
      </c>
      <c r="Z26" s="228">
        <v>0</v>
      </c>
      <c r="AA26" s="228">
        <v>0</v>
      </c>
      <c r="AB26" s="228">
        <v>0</v>
      </c>
    </row>
    <row r="27" spans="2:28" x14ac:dyDescent="0.2">
      <c r="B27" s="265">
        <v>3.4</v>
      </c>
      <c r="C27" s="130" t="s">
        <v>268</v>
      </c>
      <c r="D27" s="228"/>
      <c r="E27" s="228">
        <v>0</v>
      </c>
      <c r="F27" s="228">
        <v>0</v>
      </c>
      <c r="G27" s="228">
        <v>0</v>
      </c>
      <c r="H27" s="228">
        <v>0</v>
      </c>
      <c r="I27" s="228">
        <v>0</v>
      </c>
      <c r="J27" s="228">
        <v>0</v>
      </c>
      <c r="K27" s="228">
        <v>0</v>
      </c>
      <c r="L27" s="228">
        <v>0</v>
      </c>
      <c r="M27" s="228">
        <v>0</v>
      </c>
      <c r="N27" s="228">
        <v>0</v>
      </c>
      <c r="O27" s="228">
        <v>0</v>
      </c>
      <c r="P27" s="228">
        <v>0</v>
      </c>
      <c r="Q27" s="228">
        <v>0</v>
      </c>
      <c r="R27" s="228">
        <v>0</v>
      </c>
      <c r="S27" s="228">
        <v>0</v>
      </c>
      <c r="T27" s="228">
        <v>0</v>
      </c>
      <c r="U27" s="228">
        <v>0</v>
      </c>
      <c r="V27" s="228">
        <v>0</v>
      </c>
      <c r="W27" s="228">
        <v>0</v>
      </c>
      <c r="X27" s="228">
        <v>0</v>
      </c>
      <c r="Y27" s="228">
        <v>0</v>
      </c>
      <c r="Z27" s="228">
        <v>0</v>
      </c>
      <c r="AA27" s="228">
        <v>0</v>
      </c>
      <c r="AB27" s="228">
        <v>0</v>
      </c>
    </row>
    <row r="28" spans="2:28" x14ac:dyDescent="0.2">
      <c r="B28" s="265">
        <v>3.4</v>
      </c>
      <c r="C28" s="130" t="s">
        <v>267</v>
      </c>
      <c r="D28" s="228"/>
      <c r="E28" s="228">
        <v>0</v>
      </c>
      <c r="F28" s="228">
        <v>0</v>
      </c>
      <c r="G28" s="228">
        <v>0</v>
      </c>
      <c r="H28" s="228">
        <v>0</v>
      </c>
      <c r="I28" s="228">
        <v>0</v>
      </c>
      <c r="J28" s="228">
        <v>0</v>
      </c>
      <c r="K28" s="228">
        <v>0</v>
      </c>
      <c r="L28" s="228">
        <v>0</v>
      </c>
      <c r="M28" s="228">
        <v>0</v>
      </c>
      <c r="N28" s="228">
        <v>0</v>
      </c>
      <c r="O28" s="228">
        <v>0</v>
      </c>
      <c r="P28" s="228">
        <v>0</v>
      </c>
      <c r="Q28" s="228">
        <v>0</v>
      </c>
      <c r="R28" s="228">
        <v>0</v>
      </c>
      <c r="S28" s="228">
        <v>0</v>
      </c>
      <c r="T28" s="228">
        <v>0</v>
      </c>
      <c r="U28" s="228">
        <v>0</v>
      </c>
      <c r="V28" s="228">
        <v>0</v>
      </c>
      <c r="W28" s="228">
        <v>0</v>
      </c>
      <c r="X28" s="228">
        <v>0</v>
      </c>
      <c r="Y28" s="228">
        <v>0</v>
      </c>
      <c r="Z28" s="228">
        <v>0</v>
      </c>
      <c r="AA28" s="228">
        <v>0</v>
      </c>
      <c r="AB28" s="228">
        <v>0</v>
      </c>
    </row>
    <row r="29" spans="2:28" x14ac:dyDescent="0.2">
      <c r="B29" s="177"/>
      <c r="C29" s="132" t="s">
        <v>145</v>
      </c>
      <c r="D29" s="229">
        <f>SUM(D25:D28)</f>
        <v>0</v>
      </c>
      <c r="E29" s="229">
        <f>SUM(E25:E28)</f>
        <v>0</v>
      </c>
      <c r="F29" s="229">
        <f>SUM(F25:F28)</f>
        <v>0</v>
      </c>
      <c r="G29" s="229">
        <f t="shared" ref="G29:AB29" si="6">SUM(G25:G28)</f>
        <v>0</v>
      </c>
      <c r="H29" s="229">
        <f t="shared" si="6"/>
        <v>0</v>
      </c>
      <c r="I29" s="229">
        <f t="shared" si="6"/>
        <v>0</v>
      </c>
      <c r="J29" s="229">
        <f t="shared" si="6"/>
        <v>0</v>
      </c>
      <c r="K29" s="229">
        <f t="shared" si="6"/>
        <v>0</v>
      </c>
      <c r="L29" s="229">
        <f t="shared" si="6"/>
        <v>0</v>
      </c>
      <c r="M29" s="229">
        <f t="shared" si="6"/>
        <v>0</v>
      </c>
      <c r="N29" s="229">
        <f t="shared" si="6"/>
        <v>0</v>
      </c>
      <c r="O29" s="229">
        <f t="shared" si="6"/>
        <v>0</v>
      </c>
      <c r="P29" s="229">
        <f t="shared" si="6"/>
        <v>0</v>
      </c>
      <c r="Q29" s="229">
        <f t="shared" si="6"/>
        <v>0</v>
      </c>
      <c r="R29" s="229">
        <f t="shared" si="6"/>
        <v>0</v>
      </c>
      <c r="S29" s="229">
        <f t="shared" si="6"/>
        <v>0</v>
      </c>
      <c r="T29" s="229">
        <f t="shared" si="6"/>
        <v>0</v>
      </c>
      <c r="U29" s="229">
        <f t="shared" si="6"/>
        <v>0</v>
      </c>
      <c r="V29" s="229">
        <f t="shared" si="6"/>
        <v>0</v>
      </c>
      <c r="W29" s="229">
        <f t="shared" si="6"/>
        <v>0</v>
      </c>
      <c r="X29" s="229">
        <f t="shared" si="6"/>
        <v>0</v>
      </c>
      <c r="Y29" s="229">
        <f>SUM(Y25:Y28)</f>
        <v>0</v>
      </c>
      <c r="Z29" s="229">
        <f>SUM(Z25:Z28)</f>
        <v>0</v>
      </c>
      <c r="AA29" s="229">
        <f t="shared" si="6"/>
        <v>0</v>
      </c>
      <c r="AB29" s="229">
        <f t="shared" si="6"/>
        <v>0</v>
      </c>
    </row>
    <row r="30" spans="2:28" x14ac:dyDescent="0.2">
      <c r="B30" s="178"/>
      <c r="C30" s="133" t="s">
        <v>146</v>
      </c>
      <c r="D30" s="142"/>
      <c r="E30" s="142"/>
      <c r="F30" s="142"/>
      <c r="G30" s="142"/>
      <c r="H30" s="142"/>
      <c r="I30" s="142"/>
      <c r="J30" s="142"/>
      <c r="K30" s="142"/>
      <c r="L30" s="142"/>
      <c r="M30" s="142"/>
      <c r="N30" s="142"/>
      <c r="O30" s="142"/>
      <c r="P30" s="142"/>
      <c r="Q30" s="142"/>
      <c r="R30" s="142"/>
      <c r="S30" s="142"/>
      <c r="T30" s="142"/>
      <c r="U30" s="142"/>
      <c r="V30" s="142"/>
      <c r="W30" s="142"/>
      <c r="X30" s="142"/>
      <c r="Y30" s="142"/>
      <c r="Z30" s="142"/>
      <c r="AA30" s="142"/>
      <c r="AB30" s="142"/>
    </row>
    <row r="31" spans="2:28" x14ac:dyDescent="0.2">
      <c r="B31" s="265">
        <v>3.4</v>
      </c>
      <c r="C31" s="130" t="s">
        <v>245</v>
      </c>
      <c r="D31" s="228"/>
      <c r="E31" s="229">
        <f>D35</f>
        <v>0</v>
      </c>
      <c r="F31" s="229">
        <f>E35</f>
        <v>0</v>
      </c>
      <c r="G31" s="229">
        <f t="shared" ref="G31:Z31" si="7">F35</f>
        <v>0</v>
      </c>
      <c r="H31" s="229">
        <f t="shared" si="7"/>
        <v>0</v>
      </c>
      <c r="I31" s="229">
        <f t="shared" si="7"/>
        <v>0</v>
      </c>
      <c r="J31" s="229">
        <f t="shared" si="7"/>
        <v>0</v>
      </c>
      <c r="K31" s="229">
        <f t="shared" si="7"/>
        <v>0</v>
      </c>
      <c r="L31" s="229">
        <f t="shared" si="7"/>
        <v>357654.57296827628</v>
      </c>
      <c r="M31" s="229">
        <f t="shared" si="7"/>
        <v>432163.28325368254</v>
      </c>
      <c r="N31" s="229">
        <f t="shared" si="7"/>
        <v>442531.71531239891</v>
      </c>
      <c r="O31" s="229">
        <f t="shared" si="7"/>
        <v>439460.1503291566</v>
      </c>
      <c r="P31" s="229">
        <f t="shared" si="7"/>
        <v>443217.88934402994</v>
      </c>
      <c r="Q31" s="229">
        <f t="shared" si="7"/>
        <v>449292.1990980538</v>
      </c>
      <c r="R31" s="229">
        <f t="shared" si="7"/>
        <v>444334.65687175782</v>
      </c>
      <c r="S31" s="229">
        <f t="shared" si="7"/>
        <v>444586.22574628546</v>
      </c>
      <c r="T31" s="229">
        <f t="shared" si="7"/>
        <v>447375.14422090119</v>
      </c>
      <c r="U31" s="229">
        <f t="shared" si="7"/>
        <v>443196.30007738835</v>
      </c>
      <c r="V31" s="229">
        <f t="shared" si="7"/>
        <v>436628.02027084527</v>
      </c>
      <c r="W31" s="229">
        <f t="shared" si="7"/>
        <v>433854.17653878132</v>
      </c>
      <c r="X31" s="229">
        <f t="shared" si="7"/>
        <v>431434.48138778016</v>
      </c>
      <c r="Y31" s="229">
        <f t="shared" si="7"/>
        <v>426635.50092830206</v>
      </c>
      <c r="Z31" s="229">
        <f t="shared" si="7"/>
        <v>413291.66203718306</v>
      </c>
      <c r="AA31" s="229">
        <f>Z35</f>
        <v>417800.93176181416</v>
      </c>
      <c r="AB31" s="229">
        <f>AA35</f>
        <v>431649.37646145641</v>
      </c>
    </row>
    <row r="32" spans="2:28" x14ac:dyDescent="0.2">
      <c r="B32" s="265">
        <v>3.4</v>
      </c>
      <c r="C32" s="130" t="s">
        <v>220</v>
      </c>
      <c r="D32" s="228"/>
      <c r="E32" s="228">
        <v>0</v>
      </c>
      <c r="F32" s="228">
        <v>0</v>
      </c>
      <c r="G32" s="228">
        <v>0</v>
      </c>
      <c r="H32" s="228">
        <v>0</v>
      </c>
      <c r="I32" s="228">
        <v>0</v>
      </c>
      <c r="J32" s="228">
        <v>0</v>
      </c>
      <c r="K32" s="228">
        <v>357654.57296827628</v>
      </c>
      <c r="L32" s="228">
        <v>74528.856169357285</v>
      </c>
      <c r="M32" s="228">
        <v>0</v>
      </c>
      <c r="N32" s="228">
        <v>0</v>
      </c>
      <c r="O32" s="228">
        <v>0</v>
      </c>
      <c r="P32" s="228">
        <v>0</v>
      </c>
      <c r="Q32" s="228">
        <v>0</v>
      </c>
      <c r="R32" s="228">
        <v>0</v>
      </c>
      <c r="S32" s="228">
        <v>0</v>
      </c>
      <c r="T32" s="228">
        <v>0</v>
      </c>
      <c r="U32" s="228">
        <v>0</v>
      </c>
      <c r="V32" s="228">
        <v>0</v>
      </c>
      <c r="W32" s="228">
        <v>0</v>
      </c>
      <c r="X32" s="228">
        <v>0</v>
      </c>
      <c r="Y32" s="228">
        <v>0</v>
      </c>
      <c r="Z32" s="228">
        <v>0</v>
      </c>
      <c r="AA32" s="228">
        <v>0</v>
      </c>
      <c r="AB32" s="228">
        <v>0</v>
      </c>
    </row>
    <row r="33" spans="2:28" x14ac:dyDescent="0.2">
      <c r="B33" s="265">
        <v>3.4</v>
      </c>
      <c r="C33" s="130" t="s">
        <v>269</v>
      </c>
      <c r="D33" s="228"/>
      <c r="E33" s="228">
        <v>0</v>
      </c>
      <c r="F33" s="228">
        <v>0</v>
      </c>
      <c r="G33" s="228">
        <v>0</v>
      </c>
      <c r="H33" s="228">
        <v>0</v>
      </c>
      <c r="I33" s="228">
        <v>0</v>
      </c>
      <c r="J33" s="228">
        <v>0</v>
      </c>
      <c r="K33" s="228">
        <v>0</v>
      </c>
      <c r="L33" s="228">
        <v>-20.145883950980181</v>
      </c>
      <c r="M33" s="228">
        <v>10368.432058716346</v>
      </c>
      <c r="N33" s="228">
        <v>-3071.564983242291</v>
      </c>
      <c r="O33" s="228">
        <v>3757.7390148733625</v>
      </c>
      <c r="P33" s="228">
        <v>6074.3097540238505</v>
      </c>
      <c r="Q33" s="228">
        <v>-4957.5422262959692</v>
      </c>
      <c r="R33" s="228">
        <v>251.56887452766446</v>
      </c>
      <c r="S33" s="228">
        <v>2788.9184746157212</v>
      </c>
      <c r="T33" s="228">
        <v>-4178.8441435128061</v>
      </c>
      <c r="U33" s="228">
        <v>-6568.2798065431107</v>
      </c>
      <c r="V33" s="228">
        <v>-2773.8437320639337</v>
      </c>
      <c r="W33" s="228">
        <v>-2419.6951510011659</v>
      </c>
      <c r="X33" s="228">
        <v>-4798.9804594781162</v>
      </c>
      <c r="Y33" s="228">
        <v>-13343.838891118992</v>
      </c>
      <c r="Z33" s="228">
        <v>4509.2697246310872</v>
      </c>
      <c r="AA33" s="228">
        <v>13848.444699642252</v>
      </c>
      <c r="AB33" s="228">
        <v>13464.248707987897</v>
      </c>
    </row>
    <row r="34" spans="2:28" x14ac:dyDescent="0.2">
      <c r="B34" s="265">
        <v>3.4</v>
      </c>
      <c r="C34" s="130" t="s">
        <v>267</v>
      </c>
      <c r="D34" s="228"/>
      <c r="E34" s="228">
        <v>0</v>
      </c>
      <c r="F34" s="228">
        <v>0</v>
      </c>
      <c r="G34" s="228">
        <v>0</v>
      </c>
      <c r="H34" s="228">
        <v>0</v>
      </c>
      <c r="I34" s="228">
        <v>0</v>
      </c>
      <c r="J34" s="228">
        <v>0</v>
      </c>
      <c r="K34" s="228">
        <v>0</v>
      </c>
      <c r="L34" s="228">
        <v>0</v>
      </c>
      <c r="M34" s="228">
        <v>0</v>
      </c>
      <c r="N34" s="228">
        <v>0</v>
      </c>
      <c r="O34" s="228">
        <v>0</v>
      </c>
      <c r="P34" s="228">
        <v>0</v>
      </c>
      <c r="Q34" s="228">
        <v>0</v>
      </c>
      <c r="R34" s="228">
        <v>0</v>
      </c>
      <c r="S34" s="228">
        <v>0</v>
      </c>
      <c r="T34" s="228">
        <v>0</v>
      </c>
      <c r="U34" s="228">
        <v>0</v>
      </c>
      <c r="V34" s="228">
        <v>0</v>
      </c>
      <c r="W34" s="228">
        <v>0</v>
      </c>
      <c r="X34" s="228">
        <v>0</v>
      </c>
      <c r="Y34" s="228">
        <v>0</v>
      </c>
      <c r="Z34" s="228">
        <v>0</v>
      </c>
      <c r="AA34" s="228">
        <v>0</v>
      </c>
      <c r="AB34" s="228">
        <v>0</v>
      </c>
    </row>
    <row r="35" spans="2:28" x14ac:dyDescent="0.2">
      <c r="B35" s="177"/>
      <c r="C35" s="132" t="s">
        <v>147</v>
      </c>
      <c r="D35" s="229">
        <f>SUM(D31:D34)</f>
        <v>0</v>
      </c>
      <c r="E35" s="229">
        <f>SUM(E31:E34)</f>
        <v>0</v>
      </c>
      <c r="F35" s="229">
        <f>SUM(F31:F34)</f>
        <v>0</v>
      </c>
      <c r="G35" s="229">
        <f t="shared" ref="G35:AB35" si="8">SUM(G31:G34)</f>
        <v>0</v>
      </c>
      <c r="H35" s="229">
        <f t="shared" si="8"/>
        <v>0</v>
      </c>
      <c r="I35" s="229">
        <f t="shared" si="8"/>
        <v>0</v>
      </c>
      <c r="J35" s="229">
        <f t="shared" si="8"/>
        <v>0</v>
      </c>
      <c r="K35" s="229">
        <f t="shared" si="8"/>
        <v>357654.57296827628</v>
      </c>
      <c r="L35" s="229">
        <f t="shared" si="8"/>
        <v>432163.28325368254</v>
      </c>
      <c r="M35" s="229">
        <f t="shared" si="8"/>
        <v>442531.71531239891</v>
      </c>
      <c r="N35" s="229">
        <f t="shared" si="8"/>
        <v>439460.1503291566</v>
      </c>
      <c r="O35" s="229">
        <f t="shared" si="8"/>
        <v>443217.88934402994</v>
      </c>
      <c r="P35" s="229">
        <f t="shared" si="8"/>
        <v>449292.1990980538</v>
      </c>
      <c r="Q35" s="229">
        <f t="shared" si="8"/>
        <v>444334.65687175782</v>
      </c>
      <c r="R35" s="229">
        <f t="shared" si="8"/>
        <v>444586.22574628546</v>
      </c>
      <c r="S35" s="229">
        <f t="shared" si="8"/>
        <v>447375.14422090119</v>
      </c>
      <c r="T35" s="229">
        <f t="shared" si="8"/>
        <v>443196.30007738835</v>
      </c>
      <c r="U35" s="229">
        <f t="shared" si="8"/>
        <v>436628.02027084527</v>
      </c>
      <c r="V35" s="229">
        <f t="shared" si="8"/>
        <v>433854.17653878132</v>
      </c>
      <c r="W35" s="229">
        <f t="shared" si="8"/>
        <v>431434.48138778016</v>
      </c>
      <c r="X35" s="229">
        <f t="shared" si="8"/>
        <v>426635.50092830206</v>
      </c>
      <c r="Y35" s="229">
        <f>SUM(Y31:Y34)</f>
        <v>413291.66203718306</v>
      </c>
      <c r="Z35" s="229">
        <f>SUM(Z31:Z34)</f>
        <v>417800.93176181416</v>
      </c>
      <c r="AA35" s="229">
        <f t="shared" si="8"/>
        <v>431649.37646145641</v>
      </c>
      <c r="AB35" s="229">
        <f t="shared" si="8"/>
        <v>445113.62516944431</v>
      </c>
    </row>
    <row r="36" spans="2:28" x14ac:dyDescent="0.2">
      <c r="B36" s="178"/>
      <c r="C36" s="133" t="s">
        <v>87</v>
      </c>
      <c r="D36" s="142"/>
      <c r="E36" s="142"/>
      <c r="F36" s="142"/>
      <c r="G36" s="142"/>
      <c r="H36" s="142"/>
      <c r="I36" s="142"/>
      <c r="J36" s="142"/>
      <c r="K36" s="142"/>
      <c r="L36" s="142"/>
      <c r="M36" s="142"/>
      <c r="N36" s="142"/>
      <c r="O36" s="142"/>
      <c r="P36" s="142"/>
      <c r="Q36" s="142"/>
      <c r="R36" s="142"/>
      <c r="S36" s="142"/>
      <c r="T36" s="142"/>
      <c r="U36" s="142"/>
      <c r="V36" s="142"/>
      <c r="W36" s="142"/>
      <c r="X36" s="142"/>
      <c r="Y36" s="142"/>
      <c r="Z36" s="142"/>
      <c r="AA36" s="142"/>
      <c r="AB36" s="142"/>
    </row>
    <row r="37" spans="2:28" x14ac:dyDescent="0.2">
      <c r="B37" s="265">
        <v>3.4</v>
      </c>
      <c r="C37" s="130" t="s">
        <v>245</v>
      </c>
      <c r="D37" s="228"/>
      <c r="E37" s="229">
        <f>D41</f>
        <v>0</v>
      </c>
      <c r="F37" s="229">
        <f>E41</f>
        <v>0</v>
      </c>
      <c r="G37" s="229">
        <f t="shared" ref="G37:Z37" si="9">F41</f>
        <v>0</v>
      </c>
      <c r="H37" s="229">
        <f t="shared" si="9"/>
        <v>0</v>
      </c>
      <c r="I37" s="229">
        <f t="shared" si="9"/>
        <v>0</v>
      </c>
      <c r="J37" s="229">
        <f t="shared" si="9"/>
        <v>0</v>
      </c>
      <c r="K37" s="229">
        <f t="shared" si="9"/>
        <v>0</v>
      </c>
      <c r="L37" s="229">
        <f t="shared" si="9"/>
        <v>0</v>
      </c>
      <c r="M37" s="229">
        <f t="shared" si="9"/>
        <v>0</v>
      </c>
      <c r="N37" s="229">
        <f t="shared" si="9"/>
        <v>0</v>
      </c>
      <c r="O37" s="229">
        <f t="shared" si="9"/>
        <v>0</v>
      </c>
      <c r="P37" s="229">
        <f t="shared" si="9"/>
        <v>0</v>
      </c>
      <c r="Q37" s="229">
        <f t="shared" si="9"/>
        <v>0</v>
      </c>
      <c r="R37" s="229">
        <f t="shared" si="9"/>
        <v>284149.67029114254</v>
      </c>
      <c r="S37" s="229">
        <f t="shared" si="9"/>
        <v>287348.38822131365</v>
      </c>
      <c r="T37" s="229">
        <f t="shared" si="9"/>
        <v>292333.95359920524</v>
      </c>
      <c r="U37" s="229">
        <f t="shared" si="9"/>
        <v>292960.13758000318</v>
      </c>
      <c r="V37" s="229">
        <f t="shared" si="9"/>
        <v>292110.02828184201</v>
      </c>
      <c r="W37" s="229">
        <f t="shared" si="9"/>
        <v>293871.35054570093</v>
      </c>
      <c r="X37" s="229">
        <f t="shared" si="9"/>
        <v>296014.69737621339</v>
      </c>
      <c r="Y37" s="229">
        <f t="shared" si="9"/>
        <v>296685.26852240838</v>
      </c>
      <c r="Z37" s="229">
        <f t="shared" si="9"/>
        <v>291542.38575854921</v>
      </c>
      <c r="AA37" s="229">
        <f>Z41</f>
        <v>298720.46334948041</v>
      </c>
      <c r="AB37" s="229">
        <f>AA41</f>
        <v>312885.89515365806</v>
      </c>
    </row>
    <row r="38" spans="2:28" x14ac:dyDescent="0.2">
      <c r="B38" s="265">
        <v>3.4</v>
      </c>
      <c r="C38" s="130" t="s">
        <v>220</v>
      </c>
      <c r="D38" s="228"/>
      <c r="E38" s="228">
        <v>0</v>
      </c>
      <c r="F38" s="228">
        <v>0</v>
      </c>
      <c r="G38" s="228">
        <v>0</v>
      </c>
      <c r="H38" s="228">
        <v>0</v>
      </c>
      <c r="I38" s="228">
        <v>0</v>
      </c>
      <c r="J38" s="228">
        <v>0</v>
      </c>
      <c r="K38" s="228">
        <v>0</v>
      </c>
      <c r="L38" s="228">
        <v>0</v>
      </c>
      <c r="M38" s="228">
        <v>0</v>
      </c>
      <c r="N38" s="228">
        <v>0</v>
      </c>
      <c r="O38" s="228">
        <v>0</v>
      </c>
      <c r="P38" s="228">
        <v>0</v>
      </c>
      <c r="Q38" s="228">
        <v>284149.67029114254</v>
      </c>
      <c r="R38" s="228">
        <v>0</v>
      </c>
      <c r="S38" s="228">
        <v>0</v>
      </c>
      <c r="T38" s="228">
        <v>0</v>
      </c>
      <c r="U38" s="228">
        <v>0</v>
      </c>
      <c r="V38" s="228">
        <v>0</v>
      </c>
      <c r="W38" s="228">
        <v>0</v>
      </c>
      <c r="X38" s="228">
        <v>0</v>
      </c>
      <c r="Y38" s="228">
        <v>0</v>
      </c>
      <c r="Z38" s="228">
        <v>0</v>
      </c>
      <c r="AA38" s="228">
        <v>0</v>
      </c>
      <c r="AB38" s="228">
        <v>1223105.1115786934</v>
      </c>
    </row>
    <row r="39" spans="2:28" x14ac:dyDescent="0.2">
      <c r="B39" s="265">
        <v>3.4</v>
      </c>
      <c r="C39" s="130" t="s">
        <v>270</v>
      </c>
      <c r="D39" s="228"/>
      <c r="E39" s="228">
        <v>0</v>
      </c>
      <c r="F39" s="228">
        <v>0</v>
      </c>
      <c r="G39" s="228">
        <v>0</v>
      </c>
      <c r="H39" s="228">
        <v>0</v>
      </c>
      <c r="I39" s="228">
        <v>0</v>
      </c>
      <c r="J39" s="228">
        <v>0</v>
      </c>
      <c r="K39" s="228">
        <v>0</v>
      </c>
      <c r="L39" s="228">
        <v>0</v>
      </c>
      <c r="M39" s="228">
        <v>0</v>
      </c>
      <c r="N39" s="228">
        <v>0</v>
      </c>
      <c r="O39" s="228">
        <v>0</v>
      </c>
      <c r="P39" s="228">
        <v>0</v>
      </c>
      <c r="Q39" s="228">
        <v>0</v>
      </c>
      <c r="R39" s="228">
        <v>3198.7179301710908</v>
      </c>
      <c r="S39" s="228">
        <v>4985.5653778916067</v>
      </c>
      <c r="T39" s="228">
        <v>626.18398079795691</v>
      </c>
      <c r="U39" s="228">
        <v>-850.10929816117323</v>
      </c>
      <c r="V39" s="228">
        <v>1761.3222638589473</v>
      </c>
      <c r="W39" s="228">
        <v>2143.3468305124757</v>
      </c>
      <c r="X39" s="228">
        <v>670.57114619498759</v>
      </c>
      <c r="Y39" s="228">
        <v>-5142.8827638591647</v>
      </c>
      <c r="Z39" s="228">
        <v>7178.0775909312151</v>
      </c>
      <c r="AA39" s="228">
        <v>14165.431804177641</v>
      </c>
      <c r="AB39" s="228">
        <v>14409.745419188497</v>
      </c>
    </row>
    <row r="40" spans="2:28" x14ac:dyDescent="0.2">
      <c r="B40" s="265">
        <v>3.4</v>
      </c>
      <c r="C40" s="130" t="s">
        <v>267</v>
      </c>
      <c r="D40" s="228"/>
      <c r="E40" s="228">
        <v>0</v>
      </c>
      <c r="F40" s="228">
        <v>0</v>
      </c>
      <c r="G40" s="228">
        <v>0</v>
      </c>
      <c r="H40" s="228">
        <v>0</v>
      </c>
      <c r="I40" s="228">
        <v>0</v>
      </c>
      <c r="J40" s="228">
        <v>0</v>
      </c>
      <c r="K40" s="228">
        <v>0</v>
      </c>
      <c r="L40" s="228">
        <v>0</v>
      </c>
      <c r="M40" s="228">
        <v>0</v>
      </c>
      <c r="N40" s="228">
        <v>0</v>
      </c>
      <c r="O40" s="228">
        <v>0</v>
      </c>
      <c r="P40" s="228">
        <v>0</v>
      </c>
      <c r="Q40" s="228">
        <v>0</v>
      </c>
      <c r="R40" s="228">
        <v>0</v>
      </c>
      <c r="S40" s="228">
        <v>0</v>
      </c>
      <c r="T40" s="228">
        <v>0</v>
      </c>
      <c r="U40" s="228">
        <v>0</v>
      </c>
      <c r="V40" s="228">
        <v>0</v>
      </c>
      <c r="W40" s="228">
        <v>0</v>
      </c>
      <c r="X40" s="228">
        <v>0</v>
      </c>
      <c r="Y40" s="228">
        <v>0</v>
      </c>
      <c r="Z40" s="228">
        <v>0</v>
      </c>
      <c r="AA40" s="228">
        <v>0</v>
      </c>
      <c r="AB40" s="228">
        <v>0</v>
      </c>
    </row>
    <row r="41" spans="2:28" x14ac:dyDescent="0.2">
      <c r="B41" s="177"/>
      <c r="C41" s="132" t="s">
        <v>88</v>
      </c>
      <c r="D41" s="229">
        <f>SUM(D37:D40)</f>
        <v>0</v>
      </c>
      <c r="E41" s="229">
        <f>SUM(E37:E40)</f>
        <v>0</v>
      </c>
      <c r="F41" s="229">
        <f>SUM(F37:F40)</f>
        <v>0</v>
      </c>
      <c r="G41" s="229">
        <f t="shared" ref="G41:AB41" si="10">SUM(G37:G40)</f>
        <v>0</v>
      </c>
      <c r="H41" s="229">
        <f t="shared" si="10"/>
        <v>0</v>
      </c>
      <c r="I41" s="229">
        <f t="shared" si="10"/>
        <v>0</v>
      </c>
      <c r="J41" s="229">
        <f t="shared" si="10"/>
        <v>0</v>
      </c>
      <c r="K41" s="229">
        <f t="shared" si="10"/>
        <v>0</v>
      </c>
      <c r="L41" s="229">
        <f t="shared" si="10"/>
        <v>0</v>
      </c>
      <c r="M41" s="229">
        <f t="shared" si="10"/>
        <v>0</v>
      </c>
      <c r="N41" s="229">
        <f t="shared" si="10"/>
        <v>0</v>
      </c>
      <c r="O41" s="229">
        <f t="shared" si="10"/>
        <v>0</v>
      </c>
      <c r="P41" s="229">
        <f t="shared" si="10"/>
        <v>0</v>
      </c>
      <c r="Q41" s="229">
        <f t="shared" si="10"/>
        <v>284149.67029114254</v>
      </c>
      <c r="R41" s="229">
        <f t="shared" si="10"/>
        <v>287348.38822131365</v>
      </c>
      <c r="S41" s="229">
        <f t="shared" si="10"/>
        <v>292333.95359920524</v>
      </c>
      <c r="T41" s="229">
        <f t="shared" si="10"/>
        <v>292960.13758000318</v>
      </c>
      <c r="U41" s="229">
        <f t="shared" si="10"/>
        <v>292110.02828184201</v>
      </c>
      <c r="V41" s="229">
        <f t="shared" si="10"/>
        <v>293871.35054570093</v>
      </c>
      <c r="W41" s="229">
        <f t="shared" si="10"/>
        <v>296014.69737621339</v>
      </c>
      <c r="X41" s="229">
        <f t="shared" si="10"/>
        <v>296685.26852240838</v>
      </c>
      <c r="Y41" s="229">
        <f>SUM(Y37:Y40)</f>
        <v>291542.38575854921</v>
      </c>
      <c r="Z41" s="229">
        <f t="shared" si="10"/>
        <v>298720.46334948041</v>
      </c>
      <c r="AA41" s="229">
        <f t="shared" si="10"/>
        <v>312885.89515365806</v>
      </c>
      <c r="AB41" s="229">
        <f t="shared" si="10"/>
        <v>1550400.7521515398</v>
      </c>
    </row>
    <row r="42" spans="2:28" x14ac:dyDescent="0.2">
      <c r="B42" s="178"/>
      <c r="C42" s="133" t="s">
        <v>148</v>
      </c>
      <c r="D42" s="142"/>
      <c r="E42" s="142"/>
      <c r="F42" s="142"/>
      <c r="G42" s="142"/>
      <c r="H42" s="142"/>
      <c r="I42" s="142"/>
      <c r="J42" s="142"/>
      <c r="K42" s="142"/>
      <c r="L42" s="142"/>
      <c r="M42" s="142"/>
      <c r="N42" s="142"/>
      <c r="O42" s="142"/>
      <c r="P42" s="142"/>
      <c r="Q42" s="142"/>
      <c r="R42" s="142"/>
      <c r="S42" s="142"/>
      <c r="T42" s="142"/>
      <c r="U42" s="142"/>
      <c r="V42" s="142"/>
      <c r="W42" s="142"/>
      <c r="X42" s="142"/>
      <c r="Y42" s="142"/>
      <c r="Z42" s="142"/>
      <c r="AA42" s="142"/>
      <c r="AB42" s="142"/>
    </row>
    <row r="43" spans="2:28" x14ac:dyDescent="0.2">
      <c r="B43" s="265">
        <v>3.4</v>
      </c>
      <c r="C43" s="130" t="s">
        <v>245</v>
      </c>
      <c r="D43" s="228"/>
      <c r="E43" s="229">
        <f>D47</f>
        <v>0</v>
      </c>
      <c r="F43" s="229">
        <f>E47</f>
        <v>0</v>
      </c>
      <c r="G43" s="229">
        <f t="shared" ref="G43:Z43" si="11">F47</f>
        <v>0</v>
      </c>
      <c r="H43" s="229">
        <f t="shared" si="11"/>
        <v>0</v>
      </c>
      <c r="I43" s="229">
        <f t="shared" si="11"/>
        <v>11318.708186475167</v>
      </c>
      <c r="J43" s="229">
        <f t="shared" si="11"/>
        <v>10824.201642477128</v>
      </c>
      <c r="K43" s="229">
        <f t="shared" si="11"/>
        <v>10299.24721653179</v>
      </c>
      <c r="L43" s="229">
        <f t="shared" si="11"/>
        <v>9894.9122911027225</v>
      </c>
      <c r="M43" s="229">
        <f t="shared" si="11"/>
        <v>9253.9599219061965</v>
      </c>
      <c r="N43" s="229">
        <f t="shared" si="11"/>
        <v>8807.4129960074406</v>
      </c>
      <c r="O43" s="229">
        <f t="shared" si="11"/>
        <v>8033.1870981517659</v>
      </c>
      <c r="P43" s="229">
        <f t="shared" si="11"/>
        <v>7362.7056426249674</v>
      </c>
      <c r="Q43" s="229">
        <f t="shared" si="11"/>
        <v>6679.5069424646181</v>
      </c>
      <c r="R43" s="229">
        <f t="shared" si="11"/>
        <v>5775.5649365047593</v>
      </c>
      <c r="S43" s="229">
        <f t="shared" si="11"/>
        <v>4919.4405476849088</v>
      </c>
      <c r="T43" s="229">
        <f t="shared" si="11"/>
        <v>4049.8383384849967</v>
      </c>
      <c r="U43" s="229">
        <f t="shared" si="11"/>
        <v>3062.3776315078594</v>
      </c>
      <c r="V43" s="229">
        <f t="shared" si="11"/>
        <v>2029.2219256233491</v>
      </c>
      <c r="W43" s="229">
        <f t="shared" si="11"/>
        <v>118682.7043024428</v>
      </c>
      <c r="X43" s="229">
        <f t="shared" si="11"/>
        <v>170102.99714675019</v>
      </c>
      <c r="Y43" s="229">
        <f t="shared" si="11"/>
        <v>257721.50734567351</v>
      </c>
      <c r="Z43" s="229">
        <f t="shared" si="11"/>
        <v>237945.16572582035</v>
      </c>
      <c r="AA43" s="229">
        <f>Z47</f>
        <v>228813.75002976981</v>
      </c>
      <c r="AB43" s="229">
        <f>AA47</f>
        <v>261910.89130407613</v>
      </c>
    </row>
    <row r="44" spans="2:28" x14ac:dyDescent="0.2">
      <c r="B44" s="265">
        <v>3.4</v>
      </c>
      <c r="C44" s="130" t="s">
        <v>220</v>
      </c>
      <c r="D44" s="228"/>
      <c r="E44" s="228">
        <v>0</v>
      </c>
      <c r="F44" s="228">
        <v>0</v>
      </c>
      <c r="G44" s="228">
        <v>0</v>
      </c>
      <c r="H44" s="228">
        <v>11318.708186475167</v>
      </c>
      <c r="I44" s="228">
        <v>0</v>
      </c>
      <c r="J44" s="228">
        <v>0</v>
      </c>
      <c r="K44" s="228">
        <v>0</v>
      </c>
      <c r="L44" s="228">
        <v>0</v>
      </c>
      <c r="M44" s="228">
        <v>0</v>
      </c>
      <c r="N44" s="228">
        <v>0</v>
      </c>
      <c r="O44" s="228">
        <v>0</v>
      </c>
      <c r="P44" s="228">
        <v>0</v>
      </c>
      <c r="Q44" s="228">
        <v>0</v>
      </c>
      <c r="R44" s="228">
        <v>0</v>
      </c>
      <c r="S44" s="228">
        <v>0</v>
      </c>
      <c r="T44" s="228">
        <v>0</v>
      </c>
      <c r="U44" s="228">
        <v>0</v>
      </c>
      <c r="V44" s="228">
        <v>117689.62741468543</v>
      </c>
      <c r="W44" s="228">
        <v>58048.308968805912</v>
      </c>
      <c r="X44" s="228">
        <v>97023.056335132424</v>
      </c>
      <c r="Y44" s="228">
        <v>0</v>
      </c>
      <c r="Z44" s="228">
        <v>0</v>
      </c>
      <c r="AA44" s="228">
        <v>38023.388131290507</v>
      </c>
      <c r="AB44" s="228">
        <v>0</v>
      </c>
    </row>
    <row r="45" spans="2:28" x14ac:dyDescent="0.2">
      <c r="B45" s="265">
        <v>3.4</v>
      </c>
      <c r="C45" s="130" t="s">
        <v>271</v>
      </c>
      <c r="D45" s="228"/>
      <c r="E45" s="228">
        <v>0</v>
      </c>
      <c r="F45" s="228">
        <v>0</v>
      </c>
      <c r="G45" s="228">
        <v>0</v>
      </c>
      <c r="H45" s="228">
        <v>0</v>
      </c>
      <c r="I45" s="228">
        <v>-494.50654399803955</v>
      </c>
      <c r="J45" s="228">
        <v>-524.95442594533847</v>
      </c>
      <c r="K45" s="228">
        <v>-404.33492542906856</v>
      </c>
      <c r="L45" s="228">
        <v>-640.95236919652552</v>
      </c>
      <c r="M45" s="228">
        <v>-446.54692589875583</v>
      </c>
      <c r="N45" s="228">
        <v>-774.22589785567493</v>
      </c>
      <c r="O45" s="228">
        <v>-670.48145552679853</v>
      </c>
      <c r="P45" s="228">
        <v>-683.19870016034929</v>
      </c>
      <c r="Q45" s="228">
        <v>-903.94200595985888</v>
      </c>
      <c r="R45" s="228">
        <v>-856.12438881985065</v>
      </c>
      <c r="S45" s="228">
        <v>-869.60220919991229</v>
      </c>
      <c r="T45" s="228">
        <v>-987.46070697713753</v>
      </c>
      <c r="U45" s="228">
        <v>-1033.1557058845103</v>
      </c>
      <c r="V45" s="228">
        <v>-1036.1450378659836</v>
      </c>
      <c r="W45" s="228">
        <v>-6628.0161244985302</v>
      </c>
      <c r="X45" s="228">
        <v>-9404.54613620909</v>
      </c>
      <c r="Y45" s="228">
        <v>-19776.341619853174</v>
      </c>
      <c r="Z45" s="228">
        <v>-9131.4156960505316</v>
      </c>
      <c r="AA45" s="228">
        <v>-4926.2468569842285</v>
      </c>
      <c r="AB45" s="228">
        <v>-7058.4050849757978</v>
      </c>
    </row>
    <row r="46" spans="2:28" x14ac:dyDescent="0.2">
      <c r="B46" s="265">
        <v>3.4</v>
      </c>
      <c r="C46" s="130" t="s">
        <v>267</v>
      </c>
      <c r="D46" s="228"/>
      <c r="E46" s="228">
        <v>0</v>
      </c>
      <c r="F46" s="228">
        <v>0</v>
      </c>
      <c r="G46" s="228">
        <v>0</v>
      </c>
      <c r="H46" s="228">
        <v>0</v>
      </c>
      <c r="I46" s="228">
        <v>0</v>
      </c>
      <c r="J46" s="228">
        <v>0</v>
      </c>
      <c r="K46" s="228">
        <v>0</v>
      </c>
      <c r="L46" s="228">
        <v>0</v>
      </c>
      <c r="M46" s="228">
        <v>0</v>
      </c>
      <c r="N46" s="228">
        <v>0</v>
      </c>
      <c r="O46" s="228">
        <v>0</v>
      </c>
      <c r="P46" s="228">
        <v>0</v>
      </c>
      <c r="Q46" s="228">
        <v>0</v>
      </c>
      <c r="R46" s="228">
        <v>0</v>
      </c>
      <c r="S46" s="228">
        <v>0</v>
      </c>
      <c r="T46" s="228">
        <v>0</v>
      </c>
      <c r="U46" s="228">
        <v>0</v>
      </c>
      <c r="V46" s="228">
        <v>0</v>
      </c>
      <c r="W46" s="228">
        <v>0</v>
      </c>
      <c r="X46" s="228">
        <v>0</v>
      </c>
      <c r="Y46" s="228">
        <v>0</v>
      </c>
      <c r="Z46" s="228">
        <v>0</v>
      </c>
      <c r="AA46" s="228">
        <v>0</v>
      </c>
      <c r="AB46" s="228">
        <v>0</v>
      </c>
    </row>
    <row r="47" spans="2:28" x14ac:dyDescent="0.2">
      <c r="B47" s="177"/>
      <c r="C47" s="132" t="s">
        <v>149</v>
      </c>
      <c r="D47" s="229">
        <f>SUM(D43:D46)</f>
        <v>0</v>
      </c>
      <c r="E47" s="229">
        <f>SUM(E43:E46)</f>
        <v>0</v>
      </c>
      <c r="F47" s="229">
        <f>SUM(F43:F46)</f>
        <v>0</v>
      </c>
      <c r="G47" s="229">
        <f t="shared" ref="G47:X47" si="12">SUM(G43:G46)</f>
        <v>0</v>
      </c>
      <c r="H47" s="229">
        <f t="shared" si="12"/>
        <v>11318.708186475167</v>
      </c>
      <c r="I47" s="229">
        <f t="shared" si="12"/>
        <v>10824.201642477128</v>
      </c>
      <c r="J47" s="229">
        <f t="shared" si="12"/>
        <v>10299.24721653179</v>
      </c>
      <c r="K47" s="229">
        <f t="shared" si="12"/>
        <v>9894.9122911027225</v>
      </c>
      <c r="L47" s="229">
        <f t="shared" si="12"/>
        <v>9253.9599219061965</v>
      </c>
      <c r="M47" s="229">
        <f t="shared" si="12"/>
        <v>8807.4129960074406</v>
      </c>
      <c r="N47" s="229">
        <f t="shared" si="12"/>
        <v>8033.1870981517659</v>
      </c>
      <c r="O47" s="229">
        <f t="shared" si="12"/>
        <v>7362.7056426249674</v>
      </c>
      <c r="P47" s="229">
        <f t="shared" si="12"/>
        <v>6679.5069424646181</v>
      </c>
      <c r="Q47" s="229">
        <f t="shared" si="12"/>
        <v>5775.5649365047593</v>
      </c>
      <c r="R47" s="229">
        <f t="shared" si="12"/>
        <v>4919.4405476849088</v>
      </c>
      <c r="S47" s="229">
        <f t="shared" si="12"/>
        <v>4049.8383384849967</v>
      </c>
      <c r="T47" s="229">
        <f t="shared" si="12"/>
        <v>3062.3776315078594</v>
      </c>
      <c r="U47" s="229">
        <f t="shared" si="12"/>
        <v>2029.2219256233491</v>
      </c>
      <c r="V47" s="229">
        <f t="shared" si="12"/>
        <v>118682.7043024428</v>
      </c>
      <c r="W47" s="229">
        <f t="shared" si="12"/>
        <v>170102.99714675019</v>
      </c>
      <c r="X47" s="229">
        <f t="shared" si="12"/>
        <v>257721.50734567351</v>
      </c>
      <c r="Y47" s="229">
        <f>SUM(Y43:Y46)</f>
        <v>237945.16572582035</v>
      </c>
      <c r="Z47" s="229">
        <f>SUM(Z43:Z46)</f>
        <v>228813.75002976981</v>
      </c>
      <c r="AA47" s="229">
        <f>SUM(AA43:AA46)</f>
        <v>261910.89130407613</v>
      </c>
      <c r="AB47" s="229">
        <f>SUM(AB43:AB46)</f>
        <v>254852.48621910033</v>
      </c>
    </row>
    <row r="48" spans="2:28" x14ac:dyDescent="0.2">
      <c r="B48" s="178"/>
      <c r="C48" s="133" t="s">
        <v>1</v>
      </c>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c r="AB48" s="142"/>
    </row>
    <row r="49" spans="2:28" x14ac:dyDescent="0.2">
      <c r="B49" s="265">
        <v>3.4</v>
      </c>
      <c r="C49" s="130" t="s">
        <v>245</v>
      </c>
      <c r="D49" s="228"/>
      <c r="E49" s="229">
        <f>D53</f>
        <v>0</v>
      </c>
      <c r="F49" s="229">
        <f>E53</f>
        <v>0</v>
      </c>
      <c r="G49" s="229">
        <f t="shared" ref="G49:Z49" si="13">F53</f>
        <v>0</v>
      </c>
      <c r="H49" s="229">
        <f t="shared" si="13"/>
        <v>0</v>
      </c>
      <c r="I49" s="229">
        <f t="shared" si="13"/>
        <v>0</v>
      </c>
      <c r="J49" s="229">
        <f t="shared" si="13"/>
        <v>0</v>
      </c>
      <c r="K49" s="229">
        <f t="shared" si="13"/>
        <v>0</v>
      </c>
      <c r="L49" s="229">
        <f t="shared" si="13"/>
        <v>0</v>
      </c>
      <c r="M49" s="229">
        <f t="shared" si="13"/>
        <v>0</v>
      </c>
      <c r="N49" s="229">
        <f t="shared" si="13"/>
        <v>0</v>
      </c>
      <c r="O49" s="229">
        <f t="shared" si="13"/>
        <v>0</v>
      </c>
      <c r="P49" s="229">
        <f t="shared" si="13"/>
        <v>0</v>
      </c>
      <c r="Q49" s="229">
        <f t="shared" si="13"/>
        <v>0</v>
      </c>
      <c r="R49" s="229">
        <f t="shared" si="13"/>
        <v>0</v>
      </c>
      <c r="S49" s="229">
        <f t="shared" si="13"/>
        <v>0</v>
      </c>
      <c r="T49" s="229">
        <f t="shared" si="13"/>
        <v>0</v>
      </c>
      <c r="U49" s="229">
        <f t="shared" si="13"/>
        <v>0</v>
      </c>
      <c r="V49" s="229">
        <f t="shared" si="13"/>
        <v>0</v>
      </c>
      <c r="W49" s="229">
        <f t="shared" si="13"/>
        <v>0</v>
      </c>
      <c r="X49" s="229">
        <f t="shared" si="13"/>
        <v>0</v>
      </c>
      <c r="Y49" s="229">
        <f t="shared" si="13"/>
        <v>0</v>
      </c>
      <c r="Z49" s="229">
        <f t="shared" si="13"/>
        <v>0</v>
      </c>
      <c r="AA49" s="229">
        <f>Z53</f>
        <v>0</v>
      </c>
      <c r="AB49" s="229">
        <f>AA53</f>
        <v>0</v>
      </c>
    </row>
    <row r="50" spans="2:28" x14ac:dyDescent="0.2">
      <c r="B50" s="265">
        <v>3.4</v>
      </c>
      <c r="C50" s="130" t="s">
        <v>220</v>
      </c>
      <c r="D50" s="228"/>
      <c r="E50" s="228">
        <v>0</v>
      </c>
      <c r="F50" s="228">
        <v>0</v>
      </c>
      <c r="G50" s="228">
        <v>0</v>
      </c>
      <c r="H50" s="228">
        <v>0</v>
      </c>
      <c r="I50" s="228">
        <v>0</v>
      </c>
      <c r="J50" s="228">
        <v>0</v>
      </c>
      <c r="K50" s="228">
        <v>0</v>
      </c>
      <c r="L50" s="228">
        <v>0</v>
      </c>
      <c r="M50" s="228">
        <v>0</v>
      </c>
      <c r="N50" s="228">
        <v>0</v>
      </c>
      <c r="O50" s="228">
        <v>0</v>
      </c>
      <c r="P50" s="228">
        <v>0</v>
      </c>
      <c r="Q50" s="228">
        <v>0</v>
      </c>
      <c r="R50" s="228">
        <v>0</v>
      </c>
      <c r="S50" s="228">
        <v>0</v>
      </c>
      <c r="T50" s="228">
        <v>0</v>
      </c>
      <c r="U50" s="228">
        <v>0</v>
      </c>
      <c r="V50" s="228">
        <v>0</v>
      </c>
      <c r="W50" s="228">
        <v>0</v>
      </c>
      <c r="X50" s="228">
        <v>0</v>
      </c>
      <c r="Y50" s="228">
        <v>0</v>
      </c>
      <c r="Z50" s="228">
        <v>0</v>
      </c>
      <c r="AA50" s="228">
        <v>0</v>
      </c>
      <c r="AB50" s="228">
        <v>0</v>
      </c>
    </row>
    <row r="51" spans="2:28" x14ac:dyDescent="0.2">
      <c r="B51" s="265">
        <v>3.4</v>
      </c>
      <c r="C51" s="130" t="s">
        <v>272</v>
      </c>
      <c r="D51" s="228"/>
      <c r="E51" s="228">
        <v>0</v>
      </c>
      <c r="F51" s="228">
        <v>0</v>
      </c>
      <c r="G51" s="228">
        <v>0</v>
      </c>
      <c r="H51" s="228">
        <v>0</v>
      </c>
      <c r="I51" s="228">
        <v>0</v>
      </c>
      <c r="J51" s="228">
        <v>0</v>
      </c>
      <c r="K51" s="228">
        <v>0</v>
      </c>
      <c r="L51" s="228">
        <v>0</v>
      </c>
      <c r="M51" s="228">
        <v>0</v>
      </c>
      <c r="N51" s="228">
        <v>0</v>
      </c>
      <c r="O51" s="228">
        <v>0</v>
      </c>
      <c r="P51" s="228">
        <v>0</v>
      </c>
      <c r="Q51" s="228">
        <v>0</v>
      </c>
      <c r="R51" s="228">
        <v>0</v>
      </c>
      <c r="S51" s="228">
        <v>0</v>
      </c>
      <c r="T51" s="228">
        <v>0</v>
      </c>
      <c r="U51" s="228">
        <v>0</v>
      </c>
      <c r="V51" s="228">
        <v>0</v>
      </c>
      <c r="W51" s="228">
        <v>0</v>
      </c>
      <c r="X51" s="228">
        <v>0</v>
      </c>
      <c r="Y51" s="228">
        <v>0</v>
      </c>
      <c r="Z51" s="228">
        <v>0</v>
      </c>
      <c r="AA51" s="228">
        <v>0</v>
      </c>
      <c r="AB51" s="228">
        <v>0</v>
      </c>
    </row>
    <row r="52" spans="2:28" x14ac:dyDescent="0.2">
      <c r="B52" s="265">
        <v>3.4</v>
      </c>
      <c r="C52" s="130" t="s">
        <v>267</v>
      </c>
      <c r="D52" s="228"/>
      <c r="E52" s="228">
        <v>0</v>
      </c>
      <c r="F52" s="228">
        <v>0</v>
      </c>
      <c r="G52" s="228">
        <v>0</v>
      </c>
      <c r="H52" s="228">
        <v>0</v>
      </c>
      <c r="I52" s="228">
        <v>0</v>
      </c>
      <c r="J52" s="228">
        <v>0</v>
      </c>
      <c r="K52" s="228">
        <v>0</v>
      </c>
      <c r="L52" s="228">
        <v>0</v>
      </c>
      <c r="M52" s="228">
        <v>0</v>
      </c>
      <c r="N52" s="228">
        <v>0</v>
      </c>
      <c r="O52" s="228">
        <v>0</v>
      </c>
      <c r="P52" s="228">
        <v>0</v>
      </c>
      <c r="Q52" s="228">
        <v>0</v>
      </c>
      <c r="R52" s="228">
        <v>0</v>
      </c>
      <c r="S52" s="228">
        <v>0</v>
      </c>
      <c r="T52" s="228">
        <v>0</v>
      </c>
      <c r="U52" s="228">
        <v>0</v>
      </c>
      <c r="V52" s="228">
        <v>0</v>
      </c>
      <c r="W52" s="228">
        <v>0</v>
      </c>
      <c r="X52" s="228">
        <v>0</v>
      </c>
      <c r="Y52" s="228">
        <v>0</v>
      </c>
      <c r="Z52" s="228">
        <v>0</v>
      </c>
      <c r="AA52" s="228">
        <v>0</v>
      </c>
      <c r="AB52" s="228">
        <v>0</v>
      </c>
    </row>
    <row r="53" spans="2:28" x14ac:dyDescent="0.2">
      <c r="B53" s="177"/>
      <c r="C53" s="132" t="s">
        <v>89</v>
      </c>
      <c r="D53" s="229">
        <f>SUM(D49:D52)</f>
        <v>0</v>
      </c>
      <c r="E53" s="229">
        <f>SUM(E49:E52)</f>
        <v>0</v>
      </c>
      <c r="F53" s="229">
        <f>SUM(F49:F52)</f>
        <v>0</v>
      </c>
      <c r="G53" s="229">
        <f t="shared" ref="G53:AB53" si="14">SUM(G49:G52)</f>
        <v>0</v>
      </c>
      <c r="H53" s="229">
        <f t="shared" si="14"/>
        <v>0</v>
      </c>
      <c r="I53" s="229">
        <f t="shared" si="14"/>
        <v>0</v>
      </c>
      <c r="J53" s="229">
        <f t="shared" si="14"/>
        <v>0</v>
      </c>
      <c r="K53" s="229">
        <f t="shared" si="14"/>
        <v>0</v>
      </c>
      <c r="L53" s="229">
        <f t="shared" si="14"/>
        <v>0</v>
      </c>
      <c r="M53" s="229">
        <f t="shared" si="14"/>
        <v>0</v>
      </c>
      <c r="N53" s="229">
        <f t="shared" si="14"/>
        <v>0</v>
      </c>
      <c r="O53" s="229">
        <f t="shared" si="14"/>
        <v>0</v>
      </c>
      <c r="P53" s="229">
        <f t="shared" si="14"/>
        <v>0</v>
      </c>
      <c r="Q53" s="229">
        <f t="shared" si="14"/>
        <v>0</v>
      </c>
      <c r="R53" s="229">
        <f t="shared" si="14"/>
        <v>0</v>
      </c>
      <c r="S53" s="229">
        <f t="shared" si="14"/>
        <v>0</v>
      </c>
      <c r="T53" s="229">
        <f t="shared" si="14"/>
        <v>0</v>
      </c>
      <c r="U53" s="229">
        <f t="shared" si="14"/>
        <v>0</v>
      </c>
      <c r="V53" s="229">
        <f t="shared" si="14"/>
        <v>0</v>
      </c>
      <c r="W53" s="229">
        <f t="shared" si="14"/>
        <v>0</v>
      </c>
      <c r="X53" s="229">
        <f t="shared" si="14"/>
        <v>0</v>
      </c>
      <c r="Y53" s="229">
        <f>SUM(Y49:Y52)</f>
        <v>0</v>
      </c>
      <c r="Z53" s="229">
        <f>SUM(Z49:Z52)</f>
        <v>0</v>
      </c>
      <c r="AA53" s="229">
        <f t="shared" si="14"/>
        <v>0</v>
      </c>
      <c r="AB53" s="229">
        <f t="shared" si="14"/>
        <v>0</v>
      </c>
    </row>
    <row r="54" spans="2:28" x14ac:dyDescent="0.2">
      <c r="B54" s="178"/>
      <c r="C54" s="133" t="s">
        <v>150</v>
      </c>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row>
    <row r="55" spans="2:28" x14ac:dyDescent="0.2">
      <c r="B55" s="265">
        <v>3.4</v>
      </c>
      <c r="C55" s="130" t="s">
        <v>245</v>
      </c>
      <c r="D55" s="228"/>
      <c r="E55" s="229">
        <f>D59</f>
        <v>0</v>
      </c>
      <c r="F55" s="229">
        <f>E59</f>
        <v>0</v>
      </c>
      <c r="G55" s="229">
        <f t="shared" ref="G55:Z55" si="15">F59</f>
        <v>0</v>
      </c>
      <c r="H55" s="229">
        <f t="shared" si="15"/>
        <v>0</v>
      </c>
      <c r="I55" s="229">
        <f t="shared" si="15"/>
        <v>0</v>
      </c>
      <c r="J55" s="229">
        <f t="shared" si="15"/>
        <v>0</v>
      </c>
      <c r="K55" s="229">
        <f t="shared" si="15"/>
        <v>0</v>
      </c>
      <c r="L55" s="229">
        <f t="shared" si="15"/>
        <v>0</v>
      </c>
      <c r="M55" s="229">
        <f t="shared" si="15"/>
        <v>0</v>
      </c>
      <c r="N55" s="229">
        <f t="shared" si="15"/>
        <v>0</v>
      </c>
      <c r="O55" s="229">
        <f t="shared" si="15"/>
        <v>0</v>
      </c>
      <c r="P55" s="229">
        <f t="shared" si="15"/>
        <v>0</v>
      </c>
      <c r="Q55" s="229">
        <f t="shared" si="15"/>
        <v>0</v>
      </c>
      <c r="R55" s="229">
        <f t="shared" si="15"/>
        <v>0</v>
      </c>
      <c r="S55" s="229">
        <f t="shared" si="15"/>
        <v>0</v>
      </c>
      <c r="T55" s="229">
        <f t="shared" si="15"/>
        <v>0</v>
      </c>
      <c r="U55" s="229">
        <f t="shared" si="15"/>
        <v>0</v>
      </c>
      <c r="V55" s="229">
        <f t="shared" si="15"/>
        <v>0</v>
      </c>
      <c r="W55" s="229">
        <f t="shared" si="15"/>
        <v>0</v>
      </c>
      <c r="X55" s="229">
        <f t="shared" si="15"/>
        <v>0</v>
      </c>
      <c r="Y55" s="229">
        <f t="shared" si="15"/>
        <v>0</v>
      </c>
      <c r="Z55" s="229">
        <f t="shared" si="15"/>
        <v>0</v>
      </c>
      <c r="AA55" s="229">
        <f>Z59</f>
        <v>0</v>
      </c>
      <c r="AB55" s="229">
        <f>AA59</f>
        <v>0</v>
      </c>
    </row>
    <row r="56" spans="2:28" x14ac:dyDescent="0.2">
      <c r="B56" s="265">
        <v>3.4</v>
      </c>
      <c r="C56" s="130" t="s">
        <v>220</v>
      </c>
      <c r="D56" s="228"/>
      <c r="E56" s="228">
        <v>0</v>
      </c>
      <c r="F56" s="228">
        <v>0</v>
      </c>
      <c r="G56" s="228">
        <v>0</v>
      </c>
      <c r="H56" s="228">
        <v>0</v>
      </c>
      <c r="I56" s="228">
        <v>0</v>
      </c>
      <c r="J56" s="228">
        <v>0</v>
      </c>
      <c r="K56" s="228">
        <v>0</v>
      </c>
      <c r="L56" s="228">
        <v>0</v>
      </c>
      <c r="M56" s="228">
        <v>0</v>
      </c>
      <c r="N56" s="228">
        <v>0</v>
      </c>
      <c r="O56" s="228">
        <v>0</v>
      </c>
      <c r="P56" s="228">
        <v>0</v>
      </c>
      <c r="Q56" s="228">
        <v>0</v>
      </c>
      <c r="R56" s="228">
        <v>0</v>
      </c>
      <c r="S56" s="228">
        <v>0</v>
      </c>
      <c r="T56" s="228">
        <v>0</v>
      </c>
      <c r="U56" s="228">
        <v>0</v>
      </c>
      <c r="V56" s="228">
        <v>0</v>
      </c>
      <c r="W56" s="228">
        <v>0</v>
      </c>
      <c r="X56" s="228">
        <v>0</v>
      </c>
      <c r="Y56" s="228">
        <v>0</v>
      </c>
      <c r="Z56" s="228">
        <v>0</v>
      </c>
      <c r="AA56" s="228">
        <v>0</v>
      </c>
      <c r="AB56" s="228">
        <v>0</v>
      </c>
    </row>
    <row r="57" spans="2:28" x14ac:dyDescent="0.2">
      <c r="B57" s="265">
        <v>3.4</v>
      </c>
      <c r="C57" s="130" t="s">
        <v>332</v>
      </c>
      <c r="D57" s="228"/>
      <c r="E57" s="228">
        <v>0</v>
      </c>
      <c r="F57" s="228">
        <v>0</v>
      </c>
      <c r="G57" s="228">
        <v>0</v>
      </c>
      <c r="H57" s="228">
        <v>0</v>
      </c>
      <c r="I57" s="228">
        <v>0</v>
      </c>
      <c r="J57" s="228">
        <v>0</v>
      </c>
      <c r="K57" s="228">
        <v>0</v>
      </c>
      <c r="L57" s="228">
        <v>0</v>
      </c>
      <c r="M57" s="228">
        <v>0</v>
      </c>
      <c r="N57" s="228">
        <v>0</v>
      </c>
      <c r="O57" s="228">
        <v>0</v>
      </c>
      <c r="P57" s="228">
        <v>0</v>
      </c>
      <c r="Q57" s="228">
        <v>0</v>
      </c>
      <c r="R57" s="228">
        <v>0</v>
      </c>
      <c r="S57" s="228">
        <v>0</v>
      </c>
      <c r="T57" s="228">
        <v>0</v>
      </c>
      <c r="U57" s="228">
        <v>0</v>
      </c>
      <c r="V57" s="228">
        <v>0</v>
      </c>
      <c r="W57" s="228">
        <v>0</v>
      </c>
      <c r="X57" s="228">
        <v>0</v>
      </c>
      <c r="Y57" s="228">
        <v>0</v>
      </c>
      <c r="Z57" s="228">
        <v>0</v>
      </c>
      <c r="AA57" s="228">
        <v>0</v>
      </c>
      <c r="AB57" s="228">
        <v>0</v>
      </c>
    </row>
    <row r="58" spans="2:28" x14ac:dyDescent="0.2">
      <c r="B58" s="265">
        <v>3.4</v>
      </c>
      <c r="C58" s="130" t="s">
        <v>267</v>
      </c>
      <c r="D58" s="228"/>
      <c r="E58" s="228"/>
      <c r="F58" s="228"/>
      <c r="G58" s="228"/>
      <c r="H58" s="228"/>
      <c r="I58" s="228"/>
      <c r="J58" s="228"/>
      <c r="K58" s="228"/>
      <c r="L58" s="228"/>
      <c r="M58" s="228"/>
      <c r="N58" s="228"/>
      <c r="O58" s="228"/>
      <c r="P58" s="228">
        <v>0</v>
      </c>
      <c r="Q58" s="228">
        <v>0</v>
      </c>
      <c r="R58" s="228">
        <v>0</v>
      </c>
      <c r="S58" s="228">
        <v>0</v>
      </c>
      <c r="T58" s="228">
        <v>0</v>
      </c>
      <c r="U58" s="228">
        <v>0</v>
      </c>
      <c r="V58" s="228">
        <v>0</v>
      </c>
      <c r="W58" s="228">
        <v>0</v>
      </c>
      <c r="X58" s="228">
        <v>0</v>
      </c>
      <c r="Y58" s="228">
        <v>0</v>
      </c>
      <c r="Z58" s="228">
        <v>0</v>
      </c>
      <c r="AA58" s="228">
        <v>0</v>
      </c>
      <c r="AB58" s="228">
        <v>0</v>
      </c>
    </row>
    <row r="59" spans="2:28" x14ac:dyDescent="0.2">
      <c r="B59" s="177"/>
      <c r="C59" s="132" t="s">
        <v>151</v>
      </c>
      <c r="D59" s="229">
        <f>SUM(D55:D58)</f>
        <v>0</v>
      </c>
      <c r="E59" s="229">
        <f>SUM(E55:E58)</f>
        <v>0</v>
      </c>
      <c r="F59" s="229">
        <f>SUM(F55:F58)</f>
        <v>0</v>
      </c>
      <c r="G59" s="229">
        <f t="shared" ref="G59:AB59" si="16">SUM(G55:G58)</f>
        <v>0</v>
      </c>
      <c r="H59" s="229">
        <f t="shared" si="16"/>
        <v>0</v>
      </c>
      <c r="I59" s="229">
        <f t="shared" si="16"/>
        <v>0</v>
      </c>
      <c r="J59" s="229">
        <f t="shared" si="16"/>
        <v>0</v>
      </c>
      <c r="K59" s="229">
        <f t="shared" si="16"/>
        <v>0</v>
      </c>
      <c r="L59" s="229">
        <f t="shared" si="16"/>
        <v>0</v>
      </c>
      <c r="M59" s="229">
        <f t="shared" si="16"/>
        <v>0</v>
      </c>
      <c r="N59" s="229">
        <f t="shared" si="16"/>
        <v>0</v>
      </c>
      <c r="O59" s="229">
        <f t="shared" si="16"/>
        <v>0</v>
      </c>
      <c r="P59" s="229">
        <f t="shared" si="16"/>
        <v>0</v>
      </c>
      <c r="Q59" s="229">
        <f t="shared" si="16"/>
        <v>0</v>
      </c>
      <c r="R59" s="229">
        <f t="shared" si="16"/>
        <v>0</v>
      </c>
      <c r="S59" s="229">
        <f t="shared" si="16"/>
        <v>0</v>
      </c>
      <c r="T59" s="229">
        <f t="shared" si="16"/>
        <v>0</v>
      </c>
      <c r="U59" s="229">
        <f t="shared" si="16"/>
        <v>0</v>
      </c>
      <c r="V59" s="229">
        <f t="shared" si="16"/>
        <v>0</v>
      </c>
      <c r="W59" s="229">
        <f t="shared" si="16"/>
        <v>0</v>
      </c>
      <c r="X59" s="229">
        <f t="shared" si="16"/>
        <v>0</v>
      </c>
      <c r="Y59" s="229">
        <f>SUM(Y55:Y58)</f>
        <v>0</v>
      </c>
      <c r="Z59" s="229">
        <f>SUM(Z55:Z58)</f>
        <v>0</v>
      </c>
      <c r="AA59" s="229">
        <f t="shared" si="16"/>
        <v>0</v>
      </c>
      <c r="AB59" s="229">
        <f t="shared" si="16"/>
        <v>0</v>
      </c>
    </row>
    <row r="60" spans="2:28" x14ac:dyDescent="0.2">
      <c r="B60" s="178"/>
      <c r="C60" s="133" t="s">
        <v>231</v>
      </c>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c r="AB60" s="142"/>
    </row>
    <row r="61" spans="2:28" x14ac:dyDescent="0.2">
      <c r="B61" s="265">
        <v>3.4</v>
      </c>
      <c r="C61" s="130" t="s">
        <v>245</v>
      </c>
      <c r="D61" s="228"/>
      <c r="E61" s="229">
        <f>D65</f>
        <v>0</v>
      </c>
      <c r="F61" s="229">
        <f>E65</f>
        <v>0</v>
      </c>
      <c r="G61" s="229">
        <f t="shared" ref="G61:Z61" si="17">F65</f>
        <v>0</v>
      </c>
      <c r="H61" s="229">
        <f t="shared" si="17"/>
        <v>0</v>
      </c>
      <c r="I61" s="229">
        <f t="shared" si="17"/>
        <v>0</v>
      </c>
      <c r="J61" s="229">
        <f t="shared" si="17"/>
        <v>0</v>
      </c>
      <c r="K61" s="229">
        <f t="shared" si="17"/>
        <v>0</v>
      </c>
      <c r="L61" s="229">
        <f t="shared" si="17"/>
        <v>0</v>
      </c>
      <c r="M61" s="229">
        <f t="shared" si="17"/>
        <v>0</v>
      </c>
      <c r="N61" s="229">
        <f t="shared" si="17"/>
        <v>2846498.6309533459</v>
      </c>
      <c r="O61" s="229">
        <f t="shared" si="17"/>
        <v>2640175.9935098994</v>
      </c>
      <c r="P61" s="229">
        <f t="shared" si="17"/>
        <v>2469281.8033996448</v>
      </c>
      <c r="Q61" s="229">
        <f t="shared" si="17"/>
        <v>2303770.679885529</v>
      </c>
      <c r="R61" s="229">
        <f t="shared" si="17"/>
        <v>2067268.4984727083</v>
      </c>
      <c r="S61" s="229">
        <f t="shared" si="17"/>
        <v>1849944.4313255437</v>
      </c>
      <c r="T61" s="229">
        <f t="shared" si="17"/>
        <v>1632613.5742011417</v>
      </c>
      <c r="U61" s="229">
        <f t="shared" si="17"/>
        <v>1375926.9270057327</v>
      </c>
      <c r="V61" s="229">
        <f t="shared" si="17"/>
        <v>1104402.1879441047</v>
      </c>
      <c r="W61" s="229">
        <f t="shared" si="17"/>
        <v>837231.58057317394</v>
      </c>
      <c r="X61" s="229">
        <f t="shared" si="17"/>
        <v>560520.94445086829</v>
      </c>
      <c r="Y61" s="229">
        <f t="shared" si="17"/>
        <v>269233.30809414975</v>
      </c>
      <c r="Z61" s="229">
        <f t="shared" si="17"/>
        <v>-17378.663711571426</v>
      </c>
      <c r="AA61" s="229">
        <f>Z65</f>
        <v>18528.322137507523</v>
      </c>
      <c r="AB61" s="229">
        <f>AA65</f>
        <v>19666.846982657422</v>
      </c>
    </row>
    <row r="62" spans="2:28" x14ac:dyDescent="0.2">
      <c r="B62" s="265">
        <v>3.4</v>
      </c>
      <c r="C62" s="130" t="s">
        <v>220</v>
      </c>
      <c r="D62" s="228"/>
      <c r="E62" s="228">
        <v>0</v>
      </c>
      <c r="F62" s="228">
        <v>0</v>
      </c>
      <c r="G62" s="228">
        <v>0</v>
      </c>
      <c r="H62" s="228">
        <v>0</v>
      </c>
      <c r="I62" s="228">
        <v>0</v>
      </c>
      <c r="J62" s="228">
        <v>0</v>
      </c>
      <c r="K62" s="228">
        <v>0</v>
      </c>
      <c r="L62" s="228">
        <v>0</v>
      </c>
      <c r="M62" s="228">
        <v>2846498.6309533459</v>
      </c>
      <c r="N62" s="228">
        <v>74.544945784921836</v>
      </c>
      <c r="O62" s="228">
        <v>0</v>
      </c>
      <c r="P62" s="228">
        <v>0</v>
      </c>
      <c r="Q62" s="228">
        <v>0</v>
      </c>
      <c r="R62" s="228">
        <v>0</v>
      </c>
      <c r="S62" s="228">
        <v>0</v>
      </c>
      <c r="T62" s="228">
        <v>0</v>
      </c>
      <c r="U62" s="228">
        <v>0</v>
      </c>
      <c r="V62" s="228">
        <v>0</v>
      </c>
      <c r="W62" s="228">
        <v>0</v>
      </c>
      <c r="X62" s="228">
        <v>0</v>
      </c>
      <c r="Y62" s="228">
        <v>19324.618280232105</v>
      </c>
      <c r="Z62" s="228">
        <v>0</v>
      </c>
      <c r="AA62" s="228">
        <v>0</v>
      </c>
      <c r="AB62" s="228">
        <v>170.22760081408086</v>
      </c>
    </row>
    <row r="63" spans="2:28" x14ac:dyDescent="0.2">
      <c r="B63" s="265">
        <v>3.4</v>
      </c>
      <c r="C63" s="131" t="s">
        <v>273</v>
      </c>
      <c r="D63" s="228"/>
      <c r="E63" s="228">
        <v>0</v>
      </c>
      <c r="F63" s="228">
        <v>0</v>
      </c>
      <c r="G63" s="228">
        <v>0</v>
      </c>
      <c r="H63" s="228">
        <v>0</v>
      </c>
      <c r="I63" s="228">
        <v>0</v>
      </c>
      <c r="J63" s="228">
        <v>0</v>
      </c>
      <c r="K63" s="228">
        <v>0</v>
      </c>
      <c r="L63" s="228">
        <v>0</v>
      </c>
      <c r="M63" s="228">
        <v>0</v>
      </c>
      <c r="N63" s="228">
        <v>-206397.18238923146</v>
      </c>
      <c r="O63" s="228">
        <v>-170894.19011025451</v>
      </c>
      <c r="P63" s="228">
        <v>-165511.12351411601</v>
      </c>
      <c r="Q63" s="228">
        <v>-236502.1814128207</v>
      </c>
      <c r="R63" s="228">
        <v>-217324.06714716472</v>
      </c>
      <c r="S63" s="228">
        <v>-217330.85712440193</v>
      </c>
      <c r="T63" s="228">
        <v>-256686.64719540902</v>
      </c>
      <c r="U63" s="228">
        <v>-271524.73906162794</v>
      </c>
      <c r="V63" s="228">
        <v>-267170.60737093072</v>
      </c>
      <c r="W63" s="228">
        <v>-276710.63612230559</v>
      </c>
      <c r="X63" s="228">
        <v>-291287.63635671855</v>
      </c>
      <c r="Y63" s="228">
        <v>-305936.5900859533</v>
      </c>
      <c r="Z63" s="228">
        <v>35906.985849078948</v>
      </c>
      <c r="AA63" s="228">
        <v>1138.5248451498981</v>
      </c>
      <c r="AB63" s="228">
        <v>1185.3135374163328</v>
      </c>
    </row>
    <row r="64" spans="2:28" x14ac:dyDescent="0.2">
      <c r="B64" s="265">
        <v>3.4</v>
      </c>
      <c r="C64" s="130" t="s">
        <v>267</v>
      </c>
      <c r="D64" s="228"/>
      <c r="E64" s="228">
        <v>0</v>
      </c>
      <c r="F64" s="228">
        <v>0</v>
      </c>
      <c r="G64" s="228">
        <v>0</v>
      </c>
      <c r="H64" s="228">
        <v>0</v>
      </c>
      <c r="I64" s="228">
        <v>0</v>
      </c>
      <c r="J64" s="228">
        <v>0</v>
      </c>
      <c r="K64" s="228">
        <v>0</v>
      </c>
      <c r="L64" s="228">
        <v>0</v>
      </c>
      <c r="M64" s="228">
        <v>0</v>
      </c>
      <c r="N64" s="228">
        <v>0</v>
      </c>
      <c r="O64" s="228">
        <v>0</v>
      </c>
      <c r="P64" s="228">
        <v>0</v>
      </c>
      <c r="Q64" s="228">
        <v>0</v>
      </c>
      <c r="R64" s="228">
        <v>0</v>
      </c>
      <c r="S64" s="228">
        <v>0</v>
      </c>
      <c r="T64" s="228">
        <v>0</v>
      </c>
      <c r="U64" s="228">
        <v>0</v>
      </c>
      <c r="V64" s="228">
        <v>0</v>
      </c>
      <c r="W64" s="228">
        <v>0</v>
      </c>
      <c r="X64" s="228">
        <v>0</v>
      </c>
      <c r="Y64" s="228">
        <v>0</v>
      </c>
      <c r="Z64" s="228">
        <v>0</v>
      </c>
      <c r="AA64" s="228">
        <v>0</v>
      </c>
      <c r="AB64" s="228">
        <v>0</v>
      </c>
    </row>
    <row r="65" spans="2:28" x14ac:dyDescent="0.2">
      <c r="B65" s="177"/>
      <c r="C65" s="132" t="s">
        <v>232</v>
      </c>
      <c r="D65" s="229">
        <f>SUM(D61:D64)</f>
        <v>0</v>
      </c>
      <c r="E65" s="229">
        <f>SUM(E61:E64)</f>
        <v>0</v>
      </c>
      <c r="F65" s="229">
        <f>SUM(F61:F64)</f>
        <v>0</v>
      </c>
      <c r="G65" s="229">
        <f t="shared" ref="G65:AB65" si="18">SUM(G61:G64)</f>
        <v>0</v>
      </c>
      <c r="H65" s="229">
        <f t="shared" si="18"/>
        <v>0</v>
      </c>
      <c r="I65" s="229">
        <f t="shared" si="18"/>
        <v>0</v>
      </c>
      <c r="J65" s="229">
        <f t="shared" si="18"/>
        <v>0</v>
      </c>
      <c r="K65" s="229">
        <f t="shared" si="18"/>
        <v>0</v>
      </c>
      <c r="L65" s="229">
        <f t="shared" si="18"/>
        <v>0</v>
      </c>
      <c r="M65" s="229">
        <f t="shared" si="18"/>
        <v>2846498.6309533459</v>
      </c>
      <c r="N65" s="229">
        <f t="shared" si="18"/>
        <v>2640175.9935098994</v>
      </c>
      <c r="O65" s="229">
        <f t="shared" si="18"/>
        <v>2469281.8033996448</v>
      </c>
      <c r="P65" s="229">
        <f t="shared" si="18"/>
        <v>2303770.679885529</v>
      </c>
      <c r="Q65" s="229">
        <f t="shared" si="18"/>
        <v>2067268.4984727083</v>
      </c>
      <c r="R65" s="229">
        <f t="shared" si="18"/>
        <v>1849944.4313255437</v>
      </c>
      <c r="S65" s="229">
        <f t="shared" si="18"/>
        <v>1632613.5742011417</v>
      </c>
      <c r="T65" s="229">
        <f t="shared" si="18"/>
        <v>1375926.9270057327</v>
      </c>
      <c r="U65" s="229">
        <f t="shared" si="18"/>
        <v>1104402.1879441047</v>
      </c>
      <c r="V65" s="229">
        <f t="shared" si="18"/>
        <v>837231.58057317394</v>
      </c>
      <c r="W65" s="229">
        <f t="shared" si="18"/>
        <v>560520.94445086829</v>
      </c>
      <c r="X65" s="229">
        <f t="shared" si="18"/>
        <v>269233.30809414975</v>
      </c>
      <c r="Y65" s="229">
        <f>SUM(Y61:Y64)</f>
        <v>-17378.663711571426</v>
      </c>
      <c r="Z65" s="229">
        <f>SUM(Z61:Z64)</f>
        <v>18528.322137507523</v>
      </c>
      <c r="AA65" s="229">
        <f t="shared" si="18"/>
        <v>19666.846982657422</v>
      </c>
      <c r="AB65" s="229">
        <f t="shared" si="18"/>
        <v>21022.388120887834</v>
      </c>
    </row>
    <row r="66" spans="2:28" x14ac:dyDescent="0.2">
      <c r="B66" s="178"/>
      <c r="C66" s="133" t="s">
        <v>296</v>
      </c>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c r="AB66" s="142"/>
    </row>
    <row r="67" spans="2:28" x14ac:dyDescent="0.2">
      <c r="B67" s="265">
        <v>3.4</v>
      </c>
      <c r="C67" s="130" t="s">
        <v>245</v>
      </c>
      <c r="D67" s="228"/>
      <c r="E67" s="229">
        <f>D71</f>
        <v>0</v>
      </c>
      <c r="F67" s="229">
        <f>E71</f>
        <v>0</v>
      </c>
      <c r="G67" s="229">
        <f t="shared" ref="G67:Z67" si="19">F71</f>
        <v>0</v>
      </c>
      <c r="H67" s="229">
        <f t="shared" si="19"/>
        <v>0</v>
      </c>
      <c r="I67" s="229">
        <f t="shared" si="19"/>
        <v>0</v>
      </c>
      <c r="J67" s="229">
        <f t="shared" si="19"/>
        <v>0</v>
      </c>
      <c r="K67" s="229">
        <f t="shared" si="19"/>
        <v>0</v>
      </c>
      <c r="L67" s="229">
        <f t="shared" si="19"/>
        <v>0</v>
      </c>
      <c r="M67" s="229">
        <f t="shared" si="19"/>
        <v>0</v>
      </c>
      <c r="N67" s="229">
        <f t="shared" si="19"/>
        <v>0</v>
      </c>
      <c r="O67" s="229">
        <f t="shared" si="19"/>
        <v>0</v>
      </c>
      <c r="P67" s="229">
        <f t="shared" si="19"/>
        <v>0</v>
      </c>
      <c r="Q67" s="229">
        <f t="shared" si="19"/>
        <v>0</v>
      </c>
      <c r="R67" s="229">
        <f t="shared" si="19"/>
        <v>0</v>
      </c>
      <c r="S67" s="229">
        <f t="shared" si="19"/>
        <v>0</v>
      </c>
      <c r="T67" s="229">
        <f t="shared" si="19"/>
        <v>0</v>
      </c>
      <c r="U67" s="229">
        <f t="shared" si="19"/>
        <v>0</v>
      </c>
      <c r="V67" s="229">
        <f t="shared" si="19"/>
        <v>0</v>
      </c>
      <c r="W67" s="229">
        <f t="shared" si="19"/>
        <v>0</v>
      </c>
      <c r="X67" s="229">
        <f t="shared" si="19"/>
        <v>0</v>
      </c>
      <c r="Y67" s="229">
        <f t="shared" si="19"/>
        <v>0</v>
      </c>
      <c r="Z67" s="229">
        <f t="shared" si="19"/>
        <v>0</v>
      </c>
      <c r="AA67" s="229">
        <f>Z71</f>
        <v>0</v>
      </c>
      <c r="AB67" s="229">
        <f>AA71</f>
        <v>0</v>
      </c>
    </row>
    <row r="68" spans="2:28" x14ac:dyDescent="0.2">
      <c r="B68" s="265">
        <v>3.4</v>
      </c>
      <c r="C68" s="130" t="s">
        <v>220</v>
      </c>
      <c r="D68" s="228"/>
      <c r="E68" s="228">
        <v>0</v>
      </c>
      <c r="F68" s="228">
        <v>0</v>
      </c>
      <c r="G68" s="228">
        <v>0</v>
      </c>
      <c r="H68" s="228">
        <v>0</v>
      </c>
      <c r="I68" s="228">
        <v>0</v>
      </c>
      <c r="J68" s="228">
        <v>0</v>
      </c>
      <c r="K68" s="228">
        <v>0</v>
      </c>
      <c r="L68" s="228">
        <v>0</v>
      </c>
      <c r="M68" s="228">
        <v>0</v>
      </c>
      <c r="N68" s="228">
        <v>0</v>
      </c>
      <c r="O68" s="228">
        <v>0</v>
      </c>
      <c r="P68" s="228">
        <v>0</v>
      </c>
      <c r="Q68" s="228">
        <v>0</v>
      </c>
      <c r="R68" s="228">
        <v>0</v>
      </c>
      <c r="S68" s="228">
        <v>0</v>
      </c>
      <c r="T68" s="228">
        <v>0</v>
      </c>
      <c r="U68" s="228">
        <v>0</v>
      </c>
      <c r="V68" s="228">
        <v>0</v>
      </c>
      <c r="W68" s="228">
        <v>0</v>
      </c>
      <c r="X68" s="228">
        <v>0</v>
      </c>
      <c r="Y68" s="228">
        <v>0</v>
      </c>
      <c r="Z68" s="228">
        <v>0</v>
      </c>
      <c r="AA68" s="228">
        <v>0</v>
      </c>
      <c r="AB68" s="228">
        <v>0</v>
      </c>
    </row>
    <row r="69" spans="2:28" x14ac:dyDescent="0.2">
      <c r="B69" s="265">
        <v>3.4</v>
      </c>
      <c r="C69" s="130" t="s">
        <v>273</v>
      </c>
      <c r="D69" s="228"/>
      <c r="E69" s="228">
        <v>0</v>
      </c>
      <c r="F69" s="228">
        <v>0</v>
      </c>
      <c r="G69" s="228">
        <v>0</v>
      </c>
      <c r="H69" s="228">
        <v>0</v>
      </c>
      <c r="I69" s="228">
        <v>0</v>
      </c>
      <c r="J69" s="228">
        <v>0</v>
      </c>
      <c r="K69" s="228">
        <v>0</v>
      </c>
      <c r="L69" s="228">
        <v>0</v>
      </c>
      <c r="M69" s="228">
        <v>0</v>
      </c>
      <c r="N69" s="228">
        <v>0</v>
      </c>
      <c r="O69" s="228">
        <v>0</v>
      </c>
      <c r="P69" s="228">
        <v>0</v>
      </c>
      <c r="Q69" s="228">
        <v>0</v>
      </c>
      <c r="R69" s="228">
        <v>0</v>
      </c>
      <c r="S69" s="228">
        <v>0</v>
      </c>
      <c r="T69" s="228">
        <v>0</v>
      </c>
      <c r="U69" s="228">
        <v>0</v>
      </c>
      <c r="V69" s="228">
        <v>0</v>
      </c>
      <c r="W69" s="228">
        <v>0</v>
      </c>
      <c r="X69" s="228">
        <v>0</v>
      </c>
      <c r="Y69" s="228">
        <v>0</v>
      </c>
      <c r="Z69" s="228">
        <v>0</v>
      </c>
      <c r="AA69" s="228">
        <v>0</v>
      </c>
      <c r="AB69" s="228">
        <v>0</v>
      </c>
    </row>
    <row r="70" spans="2:28" x14ac:dyDescent="0.2">
      <c r="B70" s="265">
        <v>3.4</v>
      </c>
      <c r="C70" s="130" t="s">
        <v>267</v>
      </c>
      <c r="D70" s="228"/>
      <c r="E70" s="228">
        <v>0</v>
      </c>
      <c r="F70" s="228">
        <v>0</v>
      </c>
      <c r="G70" s="228">
        <v>0</v>
      </c>
      <c r="H70" s="228">
        <v>0</v>
      </c>
      <c r="I70" s="228">
        <v>0</v>
      </c>
      <c r="J70" s="228">
        <v>0</v>
      </c>
      <c r="K70" s="228">
        <v>0</v>
      </c>
      <c r="L70" s="228">
        <v>0</v>
      </c>
      <c r="M70" s="228">
        <v>0</v>
      </c>
      <c r="N70" s="228">
        <v>0</v>
      </c>
      <c r="O70" s="228">
        <v>0</v>
      </c>
      <c r="P70" s="228">
        <v>0</v>
      </c>
      <c r="Q70" s="228">
        <v>0</v>
      </c>
      <c r="R70" s="228">
        <v>0</v>
      </c>
      <c r="S70" s="228">
        <v>0</v>
      </c>
      <c r="T70" s="228">
        <v>0</v>
      </c>
      <c r="U70" s="228">
        <v>0</v>
      </c>
      <c r="V70" s="228">
        <v>0</v>
      </c>
      <c r="W70" s="228">
        <v>0</v>
      </c>
      <c r="X70" s="228">
        <v>0</v>
      </c>
      <c r="Y70" s="228">
        <v>0</v>
      </c>
      <c r="Z70" s="228">
        <v>0</v>
      </c>
      <c r="AA70" s="228">
        <v>0</v>
      </c>
      <c r="AB70" s="228">
        <v>0</v>
      </c>
    </row>
    <row r="71" spans="2:28" x14ac:dyDescent="0.2">
      <c r="B71" s="177"/>
      <c r="C71" s="132" t="s">
        <v>297</v>
      </c>
      <c r="D71" s="229">
        <f>SUM(D67:D70)</f>
        <v>0</v>
      </c>
      <c r="E71" s="229">
        <f>SUM(E67:E70)</f>
        <v>0</v>
      </c>
      <c r="F71" s="229">
        <f>SUM(F67:F70)</f>
        <v>0</v>
      </c>
      <c r="G71" s="229">
        <f t="shared" ref="G71:AA71" si="20">SUM(G67:G70)</f>
        <v>0</v>
      </c>
      <c r="H71" s="229">
        <f t="shared" si="20"/>
        <v>0</v>
      </c>
      <c r="I71" s="229">
        <f t="shared" si="20"/>
        <v>0</v>
      </c>
      <c r="J71" s="229">
        <f t="shared" si="20"/>
        <v>0</v>
      </c>
      <c r="K71" s="229">
        <f t="shared" si="20"/>
        <v>0</v>
      </c>
      <c r="L71" s="229">
        <f t="shared" si="20"/>
        <v>0</v>
      </c>
      <c r="M71" s="229">
        <f t="shared" si="20"/>
        <v>0</v>
      </c>
      <c r="N71" s="229">
        <f t="shared" si="20"/>
        <v>0</v>
      </c>
      <c r="O71" s="229">
        <f t="shared" si="20"/>
        <v>0</v>
      </c>
      <c r="P71" s="229">
        <f t="shared" si="20"/>
        <v>0</v>
      </c>
      <c r="Q71" s="229">
        <f t="shared" si="20"/>
        <v>0</v>
      </c>
      <c r="R71" s="229">
        <f t="shared" si="20"/>
        <v>0</v>
      </c>
      <c r="S71" s="229">
        <f t="shared" si="20"/>
        <v>0</v>
      </c>
      <c r="T71" s="229">
        <f t="shared" si="20"/>
        <v>0</v>
      </c>
      <c r="U71" s="229">
        <f t="shared" si="20"/>
        <v>0</v>
      </c>
      <c r="V71" s="229">
        <f t="shared" si="20"/>
        <v>0</v>
      </c>
      <c r="W71" s="229">
        <f t="shared" si="20"/>
        <v>0</v>
      </c>
      <c r="X71" s="229">
        <f t="shared" si="20"/>
        <v>0</v>
      </c>
      <c r="Y71" s="229">
        <f>SUM(Y67:Y70)</f>
        <v>0</v>
      </c>
      <c r="Z71" s="229">
        <f>SUM(Z67:Z70)</f>
        <v>0</v>
      </c>
      <c r="AA71" s="229">
        <f t="shared" si="20"/>
        <v>0</v>
      </c>
      <c r="AB71" s="229">
        <f>SUM(AB67:AB70)</f>
        <v>0</v>
      </c>
    </row>
    <row r="72" spans="2:28" x14ac:dyDescent="0.2">
      <c r="B72" s="177"/>
      <c r="C72" s="132" t="s">
        <v>78</v>
      </c>
      <c r="D72" s="230">
        <f>SUM(D17,D23,D29,D35,D41,D47,D53,D59,D65,D71)</f>
        <v>28480000</v>
      </c>
      <c r="E72" s="230">
        <f>SUM(E17,E23,E29,E35,E41,E47,E53,E59,E65,E71)</f>
        <v>28480000</v>
      </c>
      <c r="F72" s="230">
        <f>SUM(F17,F23,F29,F35,F41,F47,F53,F59,F65,F71)</f>
        <v>29827766.446852654</v>
      </c>
      <c r="G72" s="230">
        <f t="shared" ref="G72:AA72" si="21">SUM(G17,G23,G29,G35,G41,G47,G53,G59,G65,G71)</f>
        <v>30285417.786858685</v>
      </c>
      <c r="H72" s="230">
        <f t="shared" si="21"/>
        <v>30710560.907156739</v>
      </c>
      <c r="I72" s="230">
        <f t="shared" si="21"/>
        <v>31059179.789560318</v>
      </c>
      <c r="J72" s="230">
        <f t="shared" si="21"/>
        <v>31430626.088473197</v>
      </c>
      <c r="K72" s="230">
        <f t="shared" si="21"/>
        <v>32604817.3691549</v>
      </c>
      <c r="L72" s="230">
        <f t="shared" si="21"/>
        <v>32897813.053651698</v>
      </c>
      <c r="M72" s="230">
        <f t="shared" si="21"/>
        <v>36758591.549355537</v>
      </c>
      <c r="N72" s="230">
        <f t="shared" si="21"/>
        <v>36556871.591343559</v>
      </c>
      <c r="O72" s="230">
        <f t="shared" si="21"/>
        <v>37252046.21795845</v>
      </c>
      <c r="P72" s="230">
        <f t="shared" si="21"/>
        <v>37824035.574475907</v>
      </c>
      <c r="Q72" s="230">
        <f t="shared" si="21"/>
        <v>37755895.322818957</v>
      </c>
      <c r="R72" s="230">
        <f t="shared" si="21"/>
        <v>38192646.901356444</v>
      </c>
      <c r="S72" s="230">
        <f t="shared" si="21"/>
        <v>38509806.785281599</v>
      </c>
      <c r="T72" s="230">
        <f t="shared" si="21"/>
        <v>38368860.593544632</v>
      </c>
      <c r="U72" s="230">
        <f t="shared" si="21"/>
        <v>37887014.345437184</v>
      </c>
      <c r="V72" s="230">
        <f t="shared" si="21"/>
        <v>37853920.011594243</v>
      </c>
      <c r="W72" s="230">
        <f t="shared" si="21"/>
        <v>37789968.55268386</v>
      </c>
      <c r="X72" s="230">
        <f t="shared" si="21"/>
        <v>37558762.963914849</v>
      </c>
      <c r="Y72" s="230">
        <f>SUM(Y17,Y23,Y29,Y35,Y41,Y47,Y53,Y59,Y65,Y71)</f>
        <v>36495639.599671356</v>
      </c>
      <c r="Z72" s="230">
        <f>SUM(Z17,Z23,Z29,Z35,Z41,Z47,Z53,Z59,Z65,Z71)</f>
        <v>37939907.633576438</v>
      </c>
      <c r="AA72" s="230">
        <f t="shared" si="21"/>
        <v>39656965.580762438</v>
      </c>
      <c r="AB72" s="230">
        <f>SUM(AB17,AB23,AB29,AB35,AB41,AB47,AB53,AB59,AB65,AB71)</f>
        <v>42573710.332789309</v>
      </c>
    </row>
    <row r="73" spans="2:28" x14ac:dyDescent="0.2">
      <c r="B73" s="178"/>
      <c r="C73" s="133" t="s">
        <v>121</v>
      </c>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row>
    <row r="74" spans="2:28" x14ac:dyDescent="0.2">
      <c r="B74" s="265">
        <v>3.4</v>
      </c>
      <c r="C74" s="130" t="s">
        <v>245</v>
      </c>
      <c r="D74" s="228"/>
      <c r="E74" s="229">
        <f>D78</f>
        <v>0</v>
      </c>
      <c r="F74" s="229">
        <f>E78</f>
        <v>0</v>
      </c>
      <c r="G74" s="229">
        <f t="shared" ref="G74:Z74" si="22">F78</f>
        <v>0</v>
      </c>
      <c r="H74" s="229">
        <f t="shared" si="22"/>
        <v>0</v>
      </c>
      <c r="I74" s="229">
        <f t="shared" si="22"/>
        <v>0</v>
      </c>
      <c r="J74" s="229">
        <f t="shared" si="22"/>
        <v>689.40692006269842</v>
      </c>
      <c r="K74" s="229">
        <f t="shared" si="22"/>
        <v>1620.7483152945165</v>
      </c>
      <c r="L74" s="229">
        <f t="shared" si="22"/>
        <v>2548.9677162617872</v>
      </c>
      <c r="M74" s="229">
        <f t="shared" si="22"/>
        <v>7777.9375994583243</v>
      </c>
      <c r="N74" s="229">
        <f t="shared" si="22"/>
        <v>36943.089458118891</v>
      </c>
      <c r="O74" s="229">
        <f t="shared" si="22"/>
        <v>51301.71669312672</v>
      </c>
      <c r="P74" s="229">
        <f t="shared" si="22"/>
        <v>59999.642941216094</v>
      </c>
      <c r="Q74" s="229">
        <f t="shared" si="22"/>
        <v>130944.7410367276</v>
      </c>
      <c r="R74" s="229">
        <f t="shared" si="22"/>
        <v>135211.91058419875</v>
      </c>
      <c r="S74" s="229">
        <f t="shared" si="22"/>
        <v>120776.96831590147</v>
      </c>
      <c r="T74" s="229">
        <f t="shared" si="22"/>
        <v>98274.033128646974</v>
      </c>
      <c r="U74" s="229">
        <f t="shared" si="22"/>
        <v>162576.60398259424</v>
      </c>
      <c r="V74" s="229">
        <f t="shared" si="22"/>
        <v>228173.00089364592</v>
      </c>
      <c r="W74" s="229">
        <f t="shared" si="22"/>
        <v>222419.93831771889</v>
      </c>
      <c r="X74" s="229">
        <f t="shared" si="22"/>
        <v>249359.45286925728</v>
      </c>
      <c r="Y74" s="229">
        <f t="shared" si="22"/>
        <v>294822.98447802837</v>
      </c>
      <c r="Z74" s="229">
        <f t="shared" si="22"/>
        <v>299325.01287638029</v>
      </c>
      <c r="AA74" s="229">
        <f>Z78</f>
        <v>273566.55218320066</v>
      </c>
      <c r="AB74" s="229">
        <f>AA78</f>
        <v>513380.46407457546</v>
      </c>
    </row>
    <row r="75" spans="2:28" x14ac:dyDescent="0.2">
      <c r="B75" s="265">
        <v>3.4</v>
      </c>
      <c r="C75" s="130" t="s">
        <v>220</v>
      </c>
      <c r="D75" s="228"/>
      <c r="E75" s="228">
        <v>0</v>
      </c>
      <c r="F75" s="228">
        <v>0</v>
      </c>
      <c r="G75" s="228">
        <v>0</v>
      </c>
      <c r="H75" s="228">
        <v>0</v>
      </c>
      <c r="I75" s="228">
        <v>689.40692006269842</v>
      </c>
      <c r="J75" s="228">
        <v>1055.4981490992598</v>
      </c>
      <c r="K75" s="228">
        <v>1224.9402113813919</v>
      </c>
      <c r="L75" s="228">
        <v>5809.7014156703572</v>
      </c>
      <c r="M75" s="228">
        <v>30651.59483480129</v>
      </c>
      <c r="N75" s="228">
        <v>22135.985583870803</v>
      </c>
      <c r="O75" s="228">
        <v>19897.28915319917</v>
      </c>
      <c r="P75" s="228">
        <v>84791.421315024418</v>
      </c>
      <c r="Q75" s="228">
        <v>38604.133693814911</v>
      </c>
      <c r="R75" s="228">
        <v>25041.185858109151</v>
      </c>
      <c r="S75" s="228">
        <v>20973.287017339891</v>
      </c>
      <c r="T75" s="228">
        <v>99717.468699915335</v>
      </c>
      <c r="U75" s="228">
        <v>120719.25065232933</v>
      </c>
      <c r="V75" s="228">
        <v>52817.056411307516</v>
      </c>
      <c r="W75" s="228">
        <v>87984.541559435602</v>
      </c>
      <c r="X75" s="228">
        <v>121415.38342889924</v>
      </c>
      <c r="Y75" s="228">
        <v>106875.56595714642</v>
      </c>
      <c r="Z75" s="228">
        <v>43092.339531434198</v>
      </c>
      <c r="AA75" s="228">
        <v>313822.78136194608</v>
      </c>
      <c r="AB75" s="228">
        <v>202496.86416262496</v>
      </c>
    </row>
    <row r="76" spans="2:28" x14ac:dyDescent="0.2">
      <c r="B76" s="265">
        <v>3.4</v>
      </c>
      <c r="C76" s="130" t="s">
        <v>274</v>
      </c>
      <c r="D76" s="228"/>
      <c r="E76" s="228">
        <v>0</v>
      </c>
      <c r="F76" s="228">
        <v>0</v>
      </c>
      <c r="G76" s="228">
        <v>0</v>
      </c>
      <c r="H76" s="228">
        <v>0</v>
      </c>
      <c r="I76" s="228">
        <v>0</v>
      </c>
      <c r="J76" s="228">
        <v>-124.15675386744181</v>
      </c>
      <c r="K76" s="228">
        <v>-296.72081041412093</v>
      </c>
      <c r="L76" s="228">
        <v>-577.38180904498279</v>
      </c>
      <c r="M76" s="228">
        <v>-1478.044145158992</v>
      </c>
      <c r="N76" s="228">
        <v>-7777.3583488629711</v>
      </c>
      <c r="O76" s="228">
        <v>-11199.3629051098</v>
      </c>
      <c r="P76" s="228">
        <v>-13654.886225979619</v>
      </c>
      <c r="Q76" s="228">
        <v>-32373.497345823107</v>
      </c>
      <c r="R76" s="228">
        <v>-38497.49433446637</v>
      </c>
      <c r="S76" s="228">
        <v>-42473.888599416176</v>
      </c>
      <c r="T76" s="228">
        <v>-34234.21764387525</v>
      </c>
      <c r="U76" s="228">
        <v>-54600.197442123776</v>
      </c>
      <c r="V76" s="228">
        <v>-57528.042513161272</v>
      </c>
      <c r="W76" s="228">
        <v>-60896.917897247622</v>
      </c>
      <c r="X76" s="228">
        <v>-75423.081984690871</v>
      </c>
      <c r="Y76" s="228">
        <v>-101789.14881473567</v>
      </c>
      <c r="Z76" s="228">
        <v>-67512.293290818605</v>
      </c>
      <c r="AA76" s="228">
        <v>-73926.092861902551</v>
      </c>
      <c r="AB76" s="228">
        <v>-131974.17621425015</v>
      </c>
    </row>
    <row r="77" spans="2:28" x14ac:dyDescent="0.2">
      <c r="B77" s="265">
        <v>3.4</v>
      </c>
      <c r="C77" s="130" t="s">
        <v>279</v>
      </c>
      <c r="D77" s="228"/>
      <c r="E77" s="228">
        <v>0</v>
      </c>
      <c r="F77" s="228">
        <v>0</v>
      </c>
      <c r="G77" s="228">
        <v>0</v>
      </c>
      <c r="H77" s="228">
        <v>0</v>
      </c>
      <c r="I77" s="228">
        <v>0</v>
      </c>
      <c r="J77" s="228">
        <v>0</v>
      </c>
      <c r="K77" s="228">
        <v>0</v>
      </c>
      <c r="L77" s="228">
        <v>-3.3497234288364757</v>
      </c>
      <c r="M77" s="228">
        <v>-8.3988309817306952</v>
      </c>
      <c r="N77" s="228">
        <v>0</v>
      </c>
      <c r="O77" s="228">
        <v>0</v>
      </c>
      <c r="P77" s="228">
        <v>-191.4369935332696</v>
      </c>
      <c r="Q77" s="228">
        <v>-1963.4668005206568</v>
      </c>
      <c r="R77" s="228">
        <v>-978.63379194004744</v>
      </c>
      <c r="S77" s="228">
        <v>-1002.3336051782044</v>
      </c>
      <c r="T77" s="228">
        <v>-1180.6802020927898</v>
      </c>
      <c r="U77" s="228">
        <v>-522.65629915386899</v>
      </c>
      <c r="V77" s="228">
        <v>-1042.0764740733123</v>
      </c>
      <c r="W77" s="228">
        <v>-148.10911064954956</v>
      </c>
      <c r="X77" s="228">
        <v>-528.76983543731876</v>
      </c>
      <c r="Y77" s="228">
        <v>-584.38874405883291</v>
      </c>
      <c r="Z77" s="228">
        <v>-1338.5069337952302</v>
      </c>
      <c r="AA77" s="228">
        <v>-82.776608668721792</v>
      </c>
      <c r="AB77" s="228">
        <v>-87.282562344804163</v>
      </c>
    </row>
    <row r="78" spans="2:28" x14ac:dyDescent="0.2">
      <c r="B78" s="177"/>
      <c r="C78" s="132" t="s">
        <v>122</v>
      </c>
      <c r="D78" s="229">
        <f>SUM(D74:D77)</f>
        <v>0</v>
      </c>
      <c r="E78" s="229">
        <f>SUM(E74:E77)</f>
        <v>0</v>
      </c>
      <c r="F78" s="229">
        <f>SUM(F74:F77)</f>
        <v>0</v>
      </c>
      <c r="G78" s="229">
        <f t="shared" ref="G78:AB78" si="23">SUM(G74:G77)</f>
        <v>0</v>
      </c>
      <c r="H78" s="229">
        <f t="shared" si="23"/>
        <v>0</v>
      </c>
      <c r="I78" s="229">
        <f t="shared" si="23"/>
        <v>689.40692006269842</v>
      </c>
      <c r="J78" s="229">
        <f t="shared" si="23"/>
        <v>1620.7483152945165</v>
      </c>
      <c r="K78" s="229">
        <f t="shared" si="23"/>
        <v>2548.9677162617872</v>
      </c>
      <c r="L78" s="229">
        <f t="shared" si="23"/>
        <v>7777.9375994583243</v>
      </c>
      <c r="M78" s="229">
        <f t="shared" si="23"/>
        <v>36943.089458118891</v>
      </c>
      <c r="N78" s="229">
        <f t="shared" si="23"/>
        <v>51301.71669312672</v>
      </c>
      <c r="O78" s="229">
        <f t="shared" si="23"/>
        <v>59999.642941216094</v>
      </c>
      <c r="P78" s="229">
        <f t="shared" si="23"/>
        <v>130944.7410367276</v>
      </c>
      <c r="Q78" s="229">
        <f t="shared" si="23"/>
        <v>135211.91058419875</v>
      </c>
      <c r="R78" s="229">
        <f t="shared" si="23"/>
        <v>120776.96831590147</v>
      </c>
      <c r="S78" s="229">
        <f t="shared" si="23"/>
        <v>98274.033128646974</v>
      </c>
      <c r="T78" s="229">
        <f t="shared" si="23"/>
        <v>162576.60398259424</v>
      </c>
      <c r="U78" s="229">
        <f t="shared" si="23"/>
        <v>228173.00089364592</v>
      </c>
      <c r="V78" s="229">
        <f t="shared" si="23"/>
        <v>222419.93831771889</v>
      </c>
      <c r="W78" s="229">
        <f t="shared" si="23"/>
        <v>249359.45286925728</v>
      </c>
      <c r="X78" s="229">
        <f t="shared" si="23"/>
        <v>294822.98447802837</v>
      </c>
      <c r="Y78" s="229">
        <f>SUM(Y74:Y77)</f>
        <v>299325.01287638029</v>
      </c>
      <c r="Z78" s="229">
        <f>SUM(Z74:Z77)</f>
        <v>273566.55218320066</v>
      </c>
      <c r="AA78" s="229">
        <f t="shared" si="23"/>
        <v>513380.46407457546</v>
      </c>
      <c r="AB78" s="229">
        <f t="shared" si="23"/>
        <v>583815.86946060543</v>
      </c>
    </row>
    <row r="79" spans="2:28" x14ac:dyDescent="0.2">
      <c r="B79" s="178"/>
      <c r="C79" s="133" t="s">
        <v>298</v>
      </c>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c r="AB79" s="142"/>
    </row>
    <row r="80" spans="2:28" x14ac:dyDescent="0.2">
      <c r="B80" s="265">
        <v>3.4</v>
      </c>
      <c r="C80" s="130" t="s">
        <v>245</v>
      </c>
      <c r="D80" s="228"/>
      <c r="E80" s="229">
        <f>D84</f>
        <v>0</v>
      </c>
      <c r="F80" s="229">
        <f>E84</f>
        <v>0</v>
      </c>
      <c r="G80" s="229">
        <f t="shared" ref="G80:Z80" si="24">F84</f>
        <v>0</v>
      </c>
      <c r="H80" s="229">
        <f t="shared" si="24"/>
        <v>0</v>
      </c>
      <c r="I80" s="229">
        <f t="shared" si="24"/>
        <v>0</v>
      </c>
      <c r="J80" s="229">
        <f t="shared" si="24"/>
        <v>0</v>
      </c>
      <c r="K80" s="229">
        <f t="shared" si="24"/>
        <v>0</v>
      </c>
      <c r="L80" s="229">
        <f t="shared" si="24"/>
        <v>0</v>
      </c>
      <c r="M80" s="229">
        <f t="shared" si="24"/>
        <v>0</v>
      </c>
      <c r="N80" s="229">
        <f t="shared" si="24"/>
        <v>0</v>
      </c>
      <c r="O80" s="229">
        <f t="shared" si="24"/>
        <v>0</v>
      </c>
      <c r="P80" s="229">
        <f t="shared" si="24"/>
        <v>0</v>
      </c>
      <c r="Q80" s="229">
        <f t="shared" si="24"/>
        <v>0</v>
      </c>
      <c r="R80" s="229">
        <f t="shared" si="24"/>
        <v>0</v>
      </c>
      <c r="S80" s="229">
        <f t="shared" si="24"/>
        <v>0</v>
      </c>
      <c r="T80" s="229">
        <f t="shared" si="24"/>
        <v>0</v>
      </c>
      <c r="U80" s="229">
        <f t="shared" si="24"/>
        <v>0</v>
      </c>
      <c r="V80" s="229">
        <f t="shared" si="24"/>
        <v>0</v>
      </c>
      <c r="W80" s="229">
        <f t="shared" si="24"/>
        <v>0</v>
      </c>
      <c r="X80" s="229">
        <f t="shared" si="24"/>
        <v>0</v>
      </c>
      <c r="Y80" s="229">
        <f t="shared" si="24"/>
        <v>0</v>
      </c>
      <c r="Z80" s="229">
        <f t="shared" si="24"/>
        <v>86651.999513626477</v>
      </c>
      <c r="AA80" s="229">
        <f>Z84</f>
        <v>94862.434713207389</v>
      </c>
      <c r="AB80" s="229">
        <f>AA84</f>
        <v>101886.43684295814</v>
      </c>
    </row>
    <row r="81" spans="2:28" x14ac:dyDescent="0.2">
      <c r="B81" s="265">
        <v>3.4</v>
      </c>
      <c r="C81" s="130" t="s">
        <v>220</v>
      </c>
      <c r="D81" s="228"/>
      <c r="E81" s="228">
        <v>0</v>
      </c>
      <c r="F81" s="228">
        <v>0</v>
      </c>
      <c r="G81" s="228">
        <v>0</v>
      </c>
      <c r="H81" s="228">
        <v>0</v>
      </c>
      <c r="I81" s="228">
        <v>0</v>
      </c>
      <c r="J81" s="228">
        <v>0</v>
      </c>
      <c r="K81" s="228">
        <v>0</v>
      </c>
      <c r="L81" s="228">
        <v>0</v>
      </c>
      <c r="M81" s="228">
        <v>0</v>
      </c>
      <c r="N81" s="228">
        <v>0</v>
      </c>
      <c r="O81" s="228">
        <v>0</v>
      </c>
      <c r="P81" s="228">
        <v>0</v>
      </c>
      <c r="Q81" s="228">
        <v>0</v>
      </c>
      <c r="R81" s="228">
        <v>0</v>
      </c>
      <c r="S81" s="228">
        <v>0</v>
      </c>
      <c r="T81" s="228">
        <v>0</v>
      </c>
      <c r="U81" s="228">
        <v>0</v>
      </c>
      <c r="V81" s="228">
        <v>0</v>
      </c>
      <c r="W81" s="228">
        <v>0</v>
      </c>
      <c r="X81" s="228">
        <v>0</v>
      </c>
      <c r="Y81" s="228">
        <v>86651.999513626477</v>
      </c>
      <c r="Z81" s="228">
        <v>22147.681221593062</v>
      </c>
      <c r="AA81" s="228">
        <v>23729.062740190922</v>
      </c>
      <c r="AB81" s="228">
        <v>47247.344639366202</v>
      </c>
    </row>
    <row r="82" spans="2:28" x14ac:dyDescent="0.2">
      <c r="B82" s="265">
        <v>3.4</v>
      </c>
      <c r="C82" s="130" t="s">
        <v>273</v>
      </c>
      <c r="D82" s="228"/>
      <c r="E82" s="228">
        <v>0</v>
      </c>
      <c r="F82" s="228">
        <v>0</v>
      </c>
      <c r="G82" s="228">
        <v>0</v>
      </c>
      <c r="H82" s="228">
        <v>0</v>
      </c>
      <c r="I82" s="228">
        <v>0</v>
      </c>
      <c r="J82" s="228">
        <v>0</v>
      </c>
      <c r="K82" s="228">
        <v>0</v>
      </c>
      <c r="L82" s="228">
        <v>0</v>
      </c>
      <c r="M82" s="228">
        <v>0</v>
      </c>
      <c r="N82" s="228">
        <v>0</v>
      </c>
      <c r="O82" s="228">
        <v>0</v>
      </c>
      <c r="P82" s="228">
        <v>0</v>
      </c>
      <c r="Q82" s="228">
        <v>0</v>
      </c>
      <c r="R82" s="228">
        <v>0</v>
      </c>
      <c r="S82" s="228">
        <v>0</v>
      </c>
      <c r="T82" s="228">
        <v>0</v>
      </c>
      <c r="U82" s="228">
        <v>0</v>
      </c>
      <c r="V82" s="228">
        <v>0</v>
      </c>
      <c r="W82" s="228">
        <v>0</v>
      </c>
      <c r="X82" s="228">
        <v>0</v>
      </c>
      <c r="Y82" s="228">
        <v>0</v>
      </c>
      <c r="Z82" s="228">
        <v>-13937.246022012141</v>
      </c>
      <c r="AA82" s="228">
        <v>-16705.060610440163</v>
      </c>
      <c r="AB82" s="228">
        <v>-22815.598557934321</v>
      </c>
    </row>
    <row r="83" spans="2:28" x14ac:dyDescent="0.2">
      <c r="B83" s="265">
        <v>3.4</v>
      </c>
      <c r="C83" s="130" t="s">
        <v>267</v>
      </c>
      <c r="D83" s="228"/>
      <c r="E83" s="228">
        <v>0</v>
      </c>
      <c r="F83" s="228">
        <v>0</v>
      </c>
      <c r="G83" s="228">
        <v>0</v>
      </c>
      <c r="H83" s="228">
        <v>0</v>
      </c>
      <c r="I83" s="228">
        <v>0</v>
      </c>
      <c r="J83" s="228">
        <v>0</v>
      </c>
      <c r="K83" s="228">
        <v>0</v>
      </c>
      <c r="L83" s="228">
        <v>0</v>
      </c>
      <c r="M83" s="228">
        <v>0</v>
      </c>
      <c r="N83" s="228">
        <v>0</v>
      </c>
      <c r="O83" s="228">
        <v>0</v>
      </c>
      <c r="P83" s="228">
        <v>0</v>
      </c>
      <c r="Q83" s="228">
        <v>0</v>
      </c>
      <c r="R83" s="228">
        <v>0</v>
      </c>
      <c r="S83" s="228">
        <v>0</v>
      </c>
      <c r="T83" s="228">
        <v>0</v>
      </c>
      <c r="U83" s="228">
        <v>0</v>
      </c>
      <c r="V83" s="228">
        <v>0</v>
      </c>
      <c r="W83" s="228">
        <v>0</v>
      </c>
      <c r="X83" s="228">
        <v>0</v>
      </c>
      <c r="Y83" s="228">
        <v>0</v>
      </c>
      <c r="Z83" s="228">
        <v>0</v>
      </c>
      <c r="AA83" s="228">
        <v>0</v>
      </c>
      <c r="AB83" s="228">
        <v>0</v>
      </c>
    </row>
    <row r="84" spans="2:28" x14ac:dyDescent="0.2">
      <c r="B84" s="177"/>
      <c r="C84" s="132" t="s">
        <v>299</v>
      </c>
      <c r="D84" s="229">
        <f>SUM(D80:D83)</f>
        <v>0</v>
      </c>
      <c r="E84" s="229">
        <f>SUM(E80:E83)</f>
        <v>0</v>
      </c>
      <c r="F84" s="229">
        <f>SUM(F80:F83)</f>
        <v>0</v>
      </c>
      <c r="G84" s="229">
        <f t="shared" ref="G84:AB84" si="25">SUM(G80:G83)</f>
        <v>0</v>
      </c>
      <c r="H84" s="229">
        <f t="shared" si="25"/>
        <v>0</v>
      </c>
      <c r="I84" s="229">
        <f t="shared" si="25"/>
        <v>0</v>
      </c>
      <c r="J84" s="229">
        <f t="shared" si="25"/>
        <v>0</v>
      </c>
      <c r="K84" s="229">
        <f t="shared" si="25"/>
        <v>0</v>
      </c>
      <c r="L84" s="229">
        <f t="shared" si="25"/>
        <v>0</v>
      </c>
      <c r="M84" s="229">
        <f t="shared" si="25"/>
        <v>0</v>
      </c>
      <c r="N84" s="229">
        <f t="shared" si="25"/>
        <v>0</v>
      </c>
      <c r="O84" s="229">
        <f t="shared" si="25"/>
        <v>0</v>
      </c>
      <c r="P84" s="229">
        <f t="shared" si="25"/>
        <v>0</v>
      </c>
      <c r="Q84" s="229">
        <f t="shared" si="25"/>
        <v>0</v>
      </c>
      <c r="R84" s="229">
        <f t="shared" si="25"/>
        <v>0</v>
      </c>
      <c r="S84" s="229">
        <f t="shared" si="25"/>
        <v>0</v>
      </c>
      <c r="T84" s="229">
        <f t="shared" si="25"/>
        <v>0</v>
      </c>
      <c r="U84" s="229">
        <f t="shared" si="25"/>
        <v>0</v>
      </c>
      <c r="V84" s="229">
        <f t="shared" si="25"/>
        <v>0</v>
      </c>
      <c r="W84" s="229">
        <f t="shared" si="25"/>
        <v>0</v>
      </c>
      <c r="X84" s="229">
        <f t="shared" si="25"/>
        <v>0</v>
      </c>
      <c r="Y84" s="229">
        <f>SUM(Y80:Y83)</f>
        <v>86651.999513626477</v>
      </c>
      <c r="Z84" s="229">
        <f>SUM(Z80:Z83)</f>
        <v>94862.434713207389</v>
      </c>
      <c r="AA84" s="229">
        <f t="shared" si="25"/>
        <v>101886.43684295814</v>
      </c>
      <c r="AB84" s="229">
        <f t="shared" si="25"/>
        <v>126318.18292439003</v>
      </c>
    </row>
    <row r="85" spans="2:28" x14ac:dyDescent="0.2">
      <c r="B85" s="176"/>
      <c r="C85" s="130" t="s">
        <v>276</v>
      </c>
      <c r="D85" s="228"/>
      <c r="E85" s="229">
        <f>D87</f>
        <v>0</v>
      </c>
      <c r="F85" s="229">
        <f>E87</f>
        <v>0</v>
      </c>
      <c r="G85" s="229">
        <f t="shared" ref="G85:Z85" si="26">F87</f>
        <v>0</v>
      </c>
      <c r="H85" s="229">
        <f t="shared" si="26"/>
        <v>0</v>
      </c>
      <c r="I85" s="229">
        <f t="shared" si="26"/>
        <v>0</v>
      </c>
      <c r="J85" s="229">
        <f t="shared" si="26"/>
        <v>0</v>
      </c>
      <c r="K85" s="229">
        <f t="shared" si="26"/>
        <v>0</v>
      </c>
      <c r="L85" s="229">
        <f t="shared" si="26"/>
        <v>0</v>
      </c>
      <c r="M85" s="229">
        <f t="shared" si="26"/>
        <v>0</v>
      </c>
      <c r="N85" s="229">
        <f t="shared" si="26"/>
        <v>0</v>
      </c>
      <c r="O85" s="229">
        <f t="shared" si="26"/>
        <v>0</v>
      </c>
      <c r="P85" s="229">
        <f t="shared" si="26"/>
        <v>0</v>
      </c>
      <c r="Q85" s="229">
        <f t="shared" si="26"/>
        <v>0</v>
      </c>
      <c r="R85" s="229">
        <f t="shared" si="26"/>
        <v>0</v>
      </c>
      <c r="S85" s="229">
        <f t="shared" si="26"/>
        <v>0</v>
      </c>
      <c r="T85" s="229">
        <f t="shared" si="26"/>
        <v>0</v>
      </c>
      <c r="U85" s="229">
        <f t="shared" si="26"/>
        <v>0</v>
      </c>
      <c r="V85" s="229">
        <f t="shared" si="26"/>
        <v>0</v>
      </c>
      <c r="W85" s="229">
        <f t="shared" si="26"/>
        <v>0</v>
      </c>
      <c r="X85" s="229">
        <f t="shared" si="26"/>
        <v>0</v>
      </c>
      <c r="Y85" s="229">
        <f t="shared" si="26"/>
        <v>0</v>
      </c>
      <c r="Z85" s="229">
        <f t="shared" si="26"/>
        <v>0</v>
      </c>
      <c r="AA85" s="229">
        <f>Z87</f>
        <v>0</v>
      </c>
      <c r="AB85" s="229">
        <f>AA87</f>
        <v>0</v>
      </c>
    </row>
    <row r="86" spans="2:28" x14ac:dyDescent="0.2">
      <c r="B86" s="176"/>
      <c r="C86" s="130" t="s">
        <v>277</v>
      </c>
      <c r="D86" s="228"/>
      <c r="E86" s="228">
        <v>0</v>
      </c>
      <c r="F86" s="228">
        <v>0</v>
      </c>
      <c r="G86" s="228">
        <v>0</v>
      </c>
      <c r="H86" s="228">
        <v>0</v>
      </c>
      <c r="I86" s="228">
        <v>0</v>
      </c>
      <c r="J86" s="228">
        <v>0</v>
      </c>
      <c r="K86" s="228">
        <v>0</v>
      </c>
      <c r="L86" s="228">
        <v>0</v>
      </c>
      <c r="M86" s="228">
        <v>0</v>
      </c>
      <c r="N86" s="228">
        <v>0</v>
      </c>
      <c r="O86" s="228">
        <v>0</v>
      </c>
      <c r="P86" s="228">
        <v>0</v>
      </c>
      <c r="Q86" s="228">
        <v>0</v>
      </c>
      <c r="R86" s="228">
        <v>0</v>
      </c>
      <c r="S86" s="228">
        <v>0</v>
      </c>
      <c r="T86" s="228">
        <v>0</v>
      </c>
      <c r="U86" s="228">
        <v>0</v>
      </c>
      <c r="V86" s="228">
        <v>0</v>
      </c>
      <c r="W86" s="228">
        <v>0</v>
      </c>
      <c r="X86" s="228">
        <v>0</v>
      </c>
      <c r="Y86" s="228">
        <v>0</v>
      </c>
      <c r="Z86" s="228">
        <v>0</v>
      </c>
      <c r="AA86" s="228">
        <v>0</v>
      </c>
      <c r="AB86" s="228"/>
    </row>
    <row r="87" spans="2:28" x14ac:dyDescent="0.2">
      <c r="B87" s="177"/>
      <c r="C87" s="132" t="s">
        <v>278</v>
      </c>
      <c r="D87" s="229">
        <f>D85+D86</f>
        <v>0</v>
      </c>
      <c r="E87" s="229">
        <f>E85+E86</f>
        <v>0</v>
      </c>
      <c r="F87" s="229">
        <f>F85+F86</f>
        <v>0</v>
      </c>
      <c r="G87" s="229">
        <f t="shared" ref="G87:AA87" si="27">G85+G86</f>
        <v>0</v>
      </c>
      <c r="H87" s="229">
        <f t="shared" si="27"/>
        <v>0</v>
      </c>
      <c r="I87" s="229">
        <f t="shared" si="27"/>
        <v>0</v>
      </c>
      <c r="J87" s="229">
        <f t="shared" si="27"/>
        <v>0</v>
      </c>
      <c r="K87" s="229">
        <f t="shared" si="27"/>
        <v>0</v>
      </c>
      <c r="L87" s="229">
        <f t="shared" si="27"/>
        <v>0</v>
      </c>
      <c r="M87" s="229">
        <f t="shared" si="27"/>
        <v>0</v>
      </c>
      <c r="N87" s="229">
        <f t="shared" si="27"/>
        <v>0</v>
      </c>
      <c r="O87" s="229">
        <f t="shared" si="27"/>
        <v>0</v>
      </c>
      <c r="P87" s="229">
        <f t="shared" si="27"/>
        <v>0</v>
      </c>
      <c r="Q87" s="229">
        <f t="shared" si="27"/>
        <v>0</v>
      </c>
      <c r="R87" s="229">
        <f t="shared" si="27"/>
        <v>0</v>
      </c>
      <c r="S87" s="229">
        <f t="shared" si="27"/>
        <v>0</v>
      </c>
      <c r="T87" s="229">
        <f t="shared" si="27"/>
        <v>0</v>
      </c>
      <c r="U87" s="229">
        <f t="shared" si="27"/>
        <v>0</v>
      </c>
      <c r="V87" s="229">
        <f t="shared" si="27"/>
        <v>0</v>
      </c>
      <c r="W87" s="229">
        <f t="shared" si="27"/>
        <v>0</v>
      </c>
      <c r="X87" s="229">
        <f t="shared" si="27"/>
        <v>0</v>
      </c>
      <c r="Y87" s="229">
        <f>Y85+Y86</f>
        <v>0</v>
      </c>
      <c r="Z87" s="229">
        <f>Z85+Z86</f>
        <v>0</v>
      </c>
      <c r="AA87" s="229">
        <f t="shared" si="27"/>
        <v>0</v>
      </c>
      <c r="AB87" s="229">
        <f>AB85+AB86</f>
        <v>0</v>
      </c>
    </row>
    <row r="88" spans="2:28" x14ac:dyDescent="0.2">
      <c r="B88" s="177"/>
      <c r="C88" s="132" t="s">
        <v>123</v>
      </c>
      <c r="D88" s="230">
        <f>SUM(D78,D84,D87)</f>
        <v>0</v>
      </c>
      <c r="E88" s="230">
        <f>SUM(E78,E84,E87)</f>
        <v>0</v>
      </c>
      <c r="F88" s="230">
        <f>SUM(F78,F84,F87)</f>
        <v>0</v>
      </c>
      <c r="G88" s="230">
        <f t="shared" ref="G88:X88" si="28">SUM(G78,G84,G87)</f>
        <v>0</v>
      </c>
      <c r="H88" s="230">
        <f t="shared" si="28"/>
        <v>0</v>
      </c>
      <c r="I88" s="230">
        <f t="shared" si="28"/>
        <v>689.40692006269842</v>
      </c>
      <c r="J88" s="230">
        <f t="shared" si="28"/>
        <v>1620.7483152945165</v>
      </c>
      <c r="K88" s="230">
        <f t="shared" si="28"/>
        <v>2548.9677162617872</v>
      </c>
      <c r="L88" s="230">
        <f t="shared" si="28"/>
        <v>7777.9375994583243</v>
      </c>
      <c r="M88" s="230">
        <f t="shared" si="28"/>
        <v>36943.089458118891</v>
      </c>
      <c r="N88" s="230">
        <f t="shared" si="28"/>
        <v>51301.71669312672</v>
      </c>
      <c r="O88" s="230">
        <f t="shared" si="28"/>
        <v>59999.642941216094</v>
      </c>
      <c r="P88" s="230">
        <f t="shared" si="28"/>
        <v>130944.7410367276</v>
      </c>
      <c r="Q88" s="230">
        <f t="shared" si="28"/>
        <v>135211.91058419875</v>
      </c>
      <c r="R88" s="230">
        <f t="shared" si="28"/>
        <v>120776.96831590147</v>
      </c>
      <c r="S88" s="230">
        <f t="shared" si="28"/>
        <v>98274.033128646974</v>
      </c>
      <c r="T88" s="230">
        <f t="shared" si="28"/>
        <v>162576.60398259424</v>
      </c>
      <c r="U88" s="230">
        <f t="shared" si="28"/>
        <v>228173.00089364592</v>
      </c>
      <c r="V88" s="230">
        <f t="shared" si="28"/>
        <v>222419.93831771889</v>
      </c>
      <c r="W88" s="230">
        <f t="shared" si="28"/>
        <v>249359.45286925728</v>
      </c>
      <c r="X88" s="230">
        <f t="shared" si="28"/>
        <v>294822.98447802837</v>
      </c>
      <c r="Y88" s="230">
        <f>SUM(Y78,Y84,Y87)</f>
        <v>385977.0123900068</v>
      </c>
      <c r="Z88" s="230">
        <f>SUM(Z78,Z84,Z87)</f>
        <v>368428.98689640802</v>
      </c>
      <c r="AA88" s="230">
        <f>SUM(AA78,AA84,AA87)</f>
        <v>615266.90091753355</v>
      </c>
      <c r="AB88" s="230">
        <f>SUM(AB78,AB84,AB87)</f>
        <v>710134.05238499551</v>
      </c>
    </row>
    <row r="89" spans="2:28" x14ac:dyDescent="0.2">
      <c r="B89" s="177"/>
      <c r="C89" s="132" t="s">
        <v>24</v>
      </c>
      <c r="D89" s="230">
        <f>D72+D88</f>
        <v>28480000</v>
      </c>
      <c r="E89" s="230">
        <f>E72+E88</f>
        <v>28480000</v>
      </c>
      <c r="F89" s="230">
        <f>F72+F88</f>
        <v>29827766.446852654</v>
      </c>
      <c r="G89" s="230">
        <f t="shared" ref="G89:AA89" si="29">G72+G88</f>
        <v>30285417.786858685</v>
      </c>
      <c r="H89" s="230">
        <f t="shared" si="29"/>
        <v>30710560.907156739</v>
      </c>
      <c r="I89" s="230">
        <f t="shared" si="29"/>
        <v>31059869.196480382</v>
      </c>
      <c r="J89" s="230">
        <f t="shared" si="29"/>
        <v>31432246.83678849</v>
      </c>
      <c r="K89" s="230">
        <f t="shared" si="29"/>
        <v>32607366.336871162</v>
      </c>
      <c r="L89" s="230">
        <f t="shared" si="29"/>
        <v>32905590.991251156</v>
      </c>
      <c r="M89" s="230">
        <f t="shared" si="29"/>
        <v>36795534.638813652</v>
      </c>
      <c r="N89" s="230">
        <f t="shared" si="29"/>
        <v>36608173.308036685</v>
      </c>
      <c r="O89" s="230">
        <f t="shared" si="29"/>
        <v>37312045.860899664</v>
      </c>
      <c r="P89" s="230">
        <f t="shared" si="29"/>
        <v>37954980.315512635</v>
      </c>
      <c r="Q89" s="230">
        <f t="shared" si="29"/>
        <v>37891107.233403154</v>
      </c>
      <c r="R89" s="230">
        <f t="shared" si="29"/>
        <v>38313423.869672343</v>
      </c>
      <c r="S89" s="230">
        <f t="shared" si="29"/>
        <v>38608080.818410248</v>
      </c>
      <c r="T89" s="230">
        <f t="shared" si="29"/>
        <v>38531437.19752723</v>
      </c>
      <c r="U89" s="230">
        <f t="shared" si="29"/>
        <v>38115187.346330829</v>
      </c>
      <c r="V89" s="230">
        <f t="shared" si="29"/>
        <v>38076339.949911959</v>
      </c>
      <c r="W89" s="230">
        <f t="shared" si="29"/>
        <v>38039328.005553119</v>
      </c>
      <c r="X89" s="230">
        <f t="shared" si="29"/>
        <v>37853585.948392875</v>
      </c>
      <c r="Y89" s="230">
        <f>Y72+Y88</f>
        <v>36881616.612061366</v>
      </c>
      <c r="Z89" s="230">
        <f>Z72+Z88</f>
        <v>38308336.620472848</v>
      </c>
      <c r="AA89" s="230">
        <f t="shared" si="29"/>
        <v>40272232.481679969</v>
      </c>
      <c r="AB89" s="230">
        <f>AB72+AB88</f>
        <v>43283844.385174304</v>
      </c>
    </row>
    <row r="90" spans="2:28" x14ac:dyDescent="0.2">
      <c r="C90" s="132" t="s">
        <v>261</v>
      </c>
      <c r="D90" s="231"/>
      <c r="E90" s="231">
        <v>3.1888798037612576E-2</v>
      </c>
      <c r="F90" s="231">
        <v>6.0221870047543646E-2</v>
      </c>
      <c r="G90" s="231">
        <v>2.8400597907324299E-2</v>
      </c>
      <c r="H90" s="231">
        <v>2.6889534883721034E-2</v>
      </c>
      <c r="I90" s="231">
        <v>2.4769992922859085E-2</v>
      </c>
      <c r="J90" s="231">
        <v>2.4861878453038555E-2</v>
      </c>
      <c r="K90" s="231">
        <v>3.9757412398921943E-2</v>
      </c>
      <c r="L90" s="231">
        <v>2.0738820479585085E-2</v>
      </c>
      <c r="M90" s="231">
        <v>4.5079365079365052E-2</v>
      </c>
      <c r="N90" s="231">
        <v>1.4580801944106936E-2</v>
      </c>
      <c r="O90" s="231">
        <v>3.0538922155688653E-2</v>
      </c>
      <c r="P90" s="231">
        <v>3.6025566531086683E-2</v>
      </c>
      <c r="Q90" s="231">
        <v>1.1777902411665764E-2</v>
      </c>
      <c r="R90" s="231">
        <v>2.3904382470119501E-2</v>
      </c>
      <c r="S90" s="231">
        <v>3.0155642023346418E-2</v>
      </c>
      <c r="T90" s="231">
        <v>1.5108593012275628E-2</v>
      </c>
      <c r="U90" s="231">
        <v>1.0232558139534831E-2</v>
      </c>
      <c r="V90" s="231">
        <v>1.9337016574585641E-2</v>
      </c>
      <c r="W90" s="231">
        <v>2.0776874435411097E-2</v>
      </c>
      <c r="X90" s="231">
        <v>1.5929203539823078E-2</v>
      </c>
      <c r="Y90" s="260">
        <v>-3.4843205574912606E-3</v>
      </c>
      <c r="Z90" s="260">
        <v>3.8461538461538325E-2</v>
      </c>
      <c r="AA90" s="260">
        <v>6.1447811447811418E-2</v>
      </c>
      <c r="AB90" s="308">
        <v>6.0269627279936566E-2</v>
      </c>
    </row>
    <row r="93" spans="2:28" x14ac:dyDescent="0.2">
      <c r="D93" s="193" t="s">
        <v>17</v>
      </c>
    </row>
    <row r="94" spans="2:28" x14ac:dyDescent="0.2">
      <c r="AB94" s="314"/>
    </row>
    <row r="96" spans="2:28" x14ac:dyDescent="0.2">
      <c r="AB96" s="315"/>
    </row>
  </sheetData>
  <mergeCells count="3">
    <mergeCell ref="B1:C1"/>
    <mergeCell ref="B7:C7"/>
    <mergeCell ref="D8:AB8"/>
  </mergeCells>
  <phoneticPr fontId="36" type="noConversion"/>
  <pageMargins left="0.75" right="0.75" top="1" bottom="1" header="0.5" footer="0.5"/>
  <pageSetup paperSize="9" scale="23" orientation="landscape" verticalDpi="2"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pageSetUpPr fitToPage="1"/>
  </sheetPr>
  <dimension ref="B1:G37"/>
  <sheetViews>
    <sheetView zoomScale="80" zoomScaleNormal="80" workbookViewId="0"/>
  </sheetViews>
  <sheetFormatPr defaultColWidth="9.140625" defaultRowHeight="12.75" x14ac:dyDescent="0.2"/>
  <cols>
    <col min="1" max="1" width="12.140625" style="85" customWidth="1"/>
    <col min="2" max="2" width="21" style="85" customWidth="1"/>
    <col min="3" max="6" width="42.28515625" style="85" customWidth="1"/>
    <col min="7" max="7" width="9.42578125" style="85" customWidth="1"/>
    <col min="8" max="8" width="25.140625" style="85" customWidth="1"/>
    <col min="9" max="16384" width="9.140625" style="85"/>
  </cols>
  <sheetData>
    <row r="1" spans="2:6" ht="20.25" x14ac:dyDescent="0.3">
      <c r="B1" s="86" t="s">
        <v>141</v>
      </c>
      <c r="C1" s="86"/>
      <c r="D1" s="42"/>
      <c r="E1" s="42"/>
    </row>
    <row r="2" spans="2:6" ht="20.25" x14ac:dyDescent="0.3">
      <c r="B2" s="159" t="str">
        <f>Tradingname</f>
        <v>APT Pipelines (NSW) Pty Limited</v>
      </c>
      <c r="C2" s="160"/>
      <c r="D2" s="86"/>
      <c r="E2" s="86"/>
    </row>
    <row r="3" spans="2:6" ht="34.5" x14ac:dyDescent="0.45">
      <c r="B3" s="161" t="s">
        <v>183</v>
      </c>
      <c r="C3" s="162">
        <f>Yearending</f>
        <v>45107</v>
      </c>
      <c r="F3" s="118"/>
    </row>
    <row r="5" spans="2:6" ht="15.75" x14ac:dyDescent="0.25">
      <c r="B5" s="89" t="s">
        <v>213</v>
      </c>
      <c r="C5" s="87"/>
      <c r="D5" s="87"/>
      <c r="E5" s="87"/>
    </row>
    <row r="6" spans="2:6" ht="15.75" x14ac:dyDescent="0.25">
      <c r="B6" s="89"/>
      <c r="C6" s="87"/>
      <c r="D6" s="87"/>
      <c r="E6" s="87"/>
    </row>
    <row r="7" spans="2:6" ht="40.5" customHeight="1" x14ac:dyDescent="0.2">
      <c r="B7" s="90" t="s">
        <v>222</v>
      </c>
      <c r="C7" s="90" t="s">
        <v>125</v>
      </c>
      <c r="D7" s="90" t="s">
        <v>457</v>
      </c>
      <c r="E7" s="90" t="s">
        <v>126</v>
      </c>
      <c r="F7" s="91" t="s">
        <v>128</v>
      </c>
    </row>
    <row r="8" spans="2:6" x14ac:dyDescent="0.2">
      <c r="B8" s="92"/>
      <c r="C8" s="92"/>
      <c r="D8" s="109"/>
      <c r="E8" s="125" t="s">
        <v>127</v>
      </c>
      <c r="F8" s="93"/>
    </row>
    <row r="9" spans="2:6" x14ac:dyDescent="0.2">
      <c r="B9" s="265" t="s">
        <v>466</v>
      </c>
      <c r="C9" s="183" t="str">
        <f>'3. Statement of pipeline assets'!C11</f>
        <v>Pipelines</v>
      </c>
      <c r="D9" s="248" t="s">
        <v>480</v>
      </c>
      <c r="E9" s="249">
        <v>80</v>
      </c>
      <c r="F9" s="96" t="s">
        <v>430</v>
      </c>
    </row>
    <row r="10" spans="2:6" x14ac:dyDescent="0.2">
      <c r="B10" s="265" t="s">
        <v>466</v>
      </c>
      <c r="C10" s="183" t="str">
        <f>'3. Statement of pipeline assets'!C18</f>
        <v>Compressors</v>
      </c>
      <c r="D10" s="94"/>
      <c r="E10" s="249">
        <v>35</v>
      </c>
      <c r="F10" s="96" t="s">
        <v>430</v>
      </c>
    </row>
    <row r="11" spans="2:6" x14ac:dyDescent="0.2">
      <c r="B11" s="265" t="s">
        <v>466</v>
      </c>
      <c r="C11" s="183" t="str">
        <f>'3. Statement of pipeline assets'!C24</f>
        <v>City Gates, supply regulators and valve stations</v>
      </c>
      <c r="D11" s="94"/>
      <c r="E11" s="249">
        <v>50</v>
      </c>
      <c r="F11" s="96" t="s">
        <v>430</v>
      </c>
    </row>
    <row r="12" spans="2:6" x14ac:dyDescent="0.2">
      <c r="B12" s="265" t="s">
        <v>466</v>
      </c>
      <c r="C12" s="183" t="str">
        <f>'3. Statement of pipeline assets'!C30</f>
        <v>Metering</v>
      </c>
      <c r="D12" s="248" t="s">
        <v>433</v>
      </c>
      <c r="E12" s="249">
        <v>50</v>
      </c>
      <c r="F12" s="96" t="s">
        <v>430</v>
      </c>
    </row>
    <row r="13" spans="2:6" x14ac:dyDescent="0.2">
      <c r="B13" s="265" t="s">
        <v>466</v>
      </c>
      <c r="C13" s="183" t="str">
        <f>'3. Statement of pipeline assets'!C36</f>
        <v>Odourant plants</v>
      </c>
      <c r="D13" s="248" t="s">
        <v>495</v>
      </c>
      <c r="E13" s="249">
        <v>80</v>
      </c>
      <c r="F13" s="96" t="s">
        <v>430</v>
      </c>
    </row>
    <row r="14" spans="2:6" x14ac:dyDescent="0.2">
      <c r="B14" s="265" t="s">
        <v>466</v>
      </c>
      <c r="C14" s="183" t="str">
        <f>'3. Statement of pipeline assets'!C42</f>
        <v>SCADA (Communications)</v>
      </c>
      <c r="D14" s="248" t="s">
        <v>481</v>
      </c>
      <c r="E14" s="249">
        <v>15</v>
      </c>
      <c r="F14" s="96" t="s">
        <v>430</v>
      </c>
    </row>
    <row r="15" spans="2:6" x14ac:dyDescent="0.2">
      <c r="B15" s="265" t="s">
        <v>466</v>
      </c>
      <c r="C15" s="183" t="str">
        <f>'3. Statement of pipeline assets'!C48</f>
        <v>Buildings</v>
      </c>
      <c r="D15" s="248"/>
      <c r="E15" s="249">
        <v>80</v>
      </c>
      <c r="F15" s="96" t="s">
        <v>430</v>
      </c>
    </row>
    <row r="16" spans="2:6" ht="25.5" x14ac:dyDescent="0.2">
      <c r="B16" s="265" t="s">
        <v>466</v>
      </c>
      <c r="C16" s="183" t="str">
        <f>'3. Statement of pipeline assets'!C60</f>
        <v>Other depreciable pipeline assets</v>
      </c>
      <c r="D16" s="248" t="s">
        <v>487</v>
      </c>
      <c r="E16" s="249">
        <v>12</v>
      </c>
      <c r="F16" s="96" t="s">
        <v>443</v>
      </c>
    </row>
    <row r="17" spans="2:7" x14ac:dyDescent="0.2">
      <c r="B17" s="266"/>
      <c r="C17" s="94" t="s">
        <v>434</v>
      </c>
      <c r="D17" s="94"/>
      <c r="E17" s="249" t="s">
        <v>432</v>
      </c>
      <c r="F17" s="96" t="s">
        <v>431</v>
      </c>
    </row>
    <row r="18" spans="2:7" x14ac:dyDescent="0.2">
      <c r="B18" s="266"/>
      <c r="C18" s="94" t="s">
        <v>212</v>
      </c>
      <c r="D18" s="94"/>
      <c r="E18" s="245"/>
      <c r="F18" s="96"/>
    </row>
    <row r="19" spans="2:7" x14ac:dyDescent="0.2">
      <c r="B19" s="266"/>
      <c r="C19" s="94" t="s">
        <v>212</v>
      </c>
      <c r="D19" s="94"/>
      <c r="E19" s="245"/>
      <c r="F19" s="96"/>
    </row>
    <row r="20" spans="2:7" x14ac:dyDescent="0.2">
      <c r="B20" s="266"/>
      <c r="C20" s="94" t="s">
        <v>212</v>
      </c>
      <c r="D20" s="94"/>
      <c r="E20" s="245"/>
      <c r="F20" s="96"/>
    </row>
    <row r="21" spans="2:7" ht="12" customHeight="1" x14ac:dyDescent="0.2">
      <c r="B21" s="265"/>
      <c r="C21" s="183" t="str">
        <f>'3. Statement of pipeline assets'!C66</f>
        <v>Leased pipeline assets</v>
      </c>
      <c r="D21" s="248"/>
      <c r="E21" s="245"/>
      <c r="F21" s="96"/>
      <c r="G21" s="175"/>
    </row>
    <row r="22" spans="2:7" x14ac:dyDescent="0.2">
      <c r="B22" s="266"/>
      <c r="C22" s="94" t="s">
        <v>212</v>
      </c>
      <c r="D22" s="94"/>
      <c r="E22" s="245"/>
      <c r="F22" s="96"/>
      <c r="G22" s="175"/>
    </row>
    <row r="23" spans="2:7" x14ac:dyDescent="0.2">
      <c r="B23" s="266"/>
      <c r="C23" s="94" t="s">
        <v>212</v>
      </c>
      <c r="D23" s="94"/>
      <c r="E23" s="245"/>
      <c r="F23" s="96"/>
      <c r="G23" s="175"/>
    </row>
    <row r="24" spans="2:7" x14ac:dyDescent="0.2">
      <c r="B24" s="266"/>
      <c r="C24" s="94" t="s">
        <v>212</v>
      </c>
      <c r="D24" s="94"/>
      <c r="E24" s="245"/>
      <c r="F24" s="96"/>
      <c r="G24" s="175"/>
    </row>
    <row r="25" spans="2:7" x14ac:dyDescent="0.2">
      <c r="B25" s="266"/>
      <c r="C25" s="94" t="s">
        <v>212</v>
      </c>
      <c r="D25" s="94"/>
      <c r="E25" s="245"/>
      <c r="F25" s="96"/>
      <c r="G25" s="175"/>
    </row>
    <row r="26" spans="2:7" x14ac:dyDescent="0.2">
      <c r="B26" s="265" t="s">
        <v>466</v>
      </c>
      <c r="C26" s="183" t="str">
        <f>'3. Statement of pipeline assets'!C73</f>
        <v>Shared supporting assets</v>
      </c>
      <c r="D26" s="248" t="s">
        <v>486</v>
      </c>
      <c r="E26" s="249">
        <v>5</v>
      </c>
      <c r="F26" s="96" t="s">
        <v>430</v>
      </c>
    </row>
    <row r="27" spans="2:7" x14ac:dyDescent="0.2">
      <c r="B27" s="266"/>
      <c r="C27" s="94" t="s">
        <v>212</v>
      </c>
      <c r="D27" s="94"/>
      <c r="E27" s="245"/>
      <c r="F27" s="96"/>
    </row>
    <row r="28" spans="2:7" x14ac:dyDescent="0.2">
      <c r="B28" s="266"/>
      <c r="C28" s="94" t="s">
        <v>212</v>
      </c>
      <c r="D28" s="94"/>
      <c r="E28" s="245"/>
      <c r="F28" s="96"/>
    </row>
    <row r="29" spans="2:7" x14ac:dyDescent="0.2">
      <c r="B29" s="266"/>
      <c r="C29" s="94" t="s">
        <v>212</v>
      </c>
      <c r="D29" s="94"/>
      <c r="E29" s="245"/>
      <c r="F29" s="96"/>
    </row>
    <row r="30" spans="2:7" x14ac:dyDescent="0.2">
      <c r="B30" s="266"/>
      <c r="C30" s="94" t="s">
        <v>212</v>
      </c>
      <c r="D30" s="94"/>
      <c r="E30" s="245"/>
      <c r="F30" s="96"/>
    </row>
    <row r="31" spans="2:7" x14ac:dyDescent="0.2">
      <c r="B31" s="266"/>
      <c r="C31" s="94" t="s">
        <v>212</v>
      </c>
      <c r="D31" s="94"/>
      <c r="E31" s="245"/>
      <c r="F31" s="96"/>
    </row>
    <row r="32" spans="2:7" x14ac:dyDescent="0.2">
      <c r="B32" s="265" t="s">
        <v>466</v>
      </c>
      <c r="C32" s="183" t="str">
        <f>'3. Statement of pipeline assets'!C79</f>
        <v>Shared leased assets</v>
      </c>
      <c r="D32" s="248" t="s">
        <v>485</v>
      </c>
      <c r="E32" s="249">
        <v>5</v>
      </c>
      <c r="F32" s="96" t="s">
        <v>435</v>
      </c>
      <c r="G32" s="175"/>
    </row>
    <row r="33" spans="2:7" x14ac:dyDescent="0.2">
      <c r="B33" s="94"/>
      <c r="C33" s="94" t="s">
        <v>212</v>
      </c>
      <c r="D33" s="94"/>
      <c r="E33" s="245"/>
      <c r="F33" s="96"/>
      <c r="G33" s="175"/>
    </row>
    <row r="34" spans="2:7" x14ac:dyDescent="0.2">
      <c r="B34" s="94"/>
      <c r="C34" s="94" t="s">
        <v>212</v>
      </c>
      <c r="D34" s="94"/>
      <c r="E34" s="245"/>
      <c r="F34" s="96"/>
      <c r="G34" s="175"/>
    </row>
    <row r="35" spans="2:7" x14ac:dyDescent="0.2">
      <c r="B35" s="94"/>
      <c r="C35" s="94" t="s">
        <v>212</v>
      </c>
      <c r="D35" s="94"/>
      <c r="E35" s="245"/>
      <c r="F35" s="96"/>
      <c r="G35" s="175"/>
    </row>
    <row r="36" spans="2:7" x14ac:dyDescent="0.2">
      <c r="B36" s="94"/>
      <c r="C36" s="94" t="s">
        <v>212</v>
      </c>
      <c r="D36" s="94"/>
      <c r="E36" s="245"/>
      <c r="F36" s="96"/>
      <c r="G36" s="175"/>
    </row>
    <row r="37" spans="2:7" x14ac:dyDescent="0.2">
      <c r="B37" s="94"/>
      <c r="C37" s="94" t="s">
        <v>212</v>
      </c>
      <c r="D37" s="94"/>
      <c r="E37" s="245"/>
      <c r="F37" s="96"/>
      <c r="G37" s="175"/>
    </row>
  </sheetData>
  <pageMargins left="0.74803149606299213" right="0.74803149606299213" top="0.98425196850393704" bottom="0.98425196850393704" header="0.51181102362204722" footer="0.51181102362204722"/>
  <pageSetup paperSize="9" scale="41"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pageSetUpPr fitToPage="1"/>
  </sheetPr>
  <dimension ref="B1:H44"/>
  <sheetViews>
    <sheetView zoomScale="80" zoomScaleNormal="80" workbookViewId="0"/>
  </sheetViews>
  <sheetFormatPr defaultColWidth="9.140625" defaultRowHeight="12.75" x14ac:dyDescent="0.2"/>
  <cols>
    <col min="1" max="1" width="12.140625" style="85" customWidth="1"/>
    <col min="2" max="2" width="21" style="85" customWidth="1"/>
    <col min="3" max="3" width="42.28515625" style="85" customWidth="1"/>
    <col min="4" max="4" width="43.7109375" style="85" bestFit="1" customWidth="1"/>
    <col min="5" max="5" width="22.5703125" style="85" customWidth="1"/>
    <col min="6" max="6" width="20.5703125" style="85" customWidth="1"/>
    <col min="7" max="7" width="22.5703125" style="85" customWidth="1"/>
    <col min="8" max="8" width="9.42578125" style="85" customWidth="1"/>
    <col min="9" max="9" width="25.140625" style="85" customWidth="1"/>
    <col min="10" max="16384" width="9.140625" style="85"/>
  </cols>
  <sheetData>
    <row r="1" spans="2:8" ht="20.25" x14ac:dyDescent="0.3">
      <c r="B1" s="86" t="s">
        <v>121</v>
      </c>
      <c r="C1" s="86"/>
      <c r="D1" s="42"/>
      <c r="E1" s="42"/>
      <c r="F1" s="42"/>
      <c r="G1" s="42"/>
    </row>
    <row r="2" spans="2:8" ht="20.25" x14ac:dyDescent="0.3">
      <c r="B2" s="159" t="str">
        <f>Tradingname</f>
        <v>APT Pipelines (NSW) Pty Limited</v>
      </c>
      <c r="C2" s="160"/>
      <c r="D2" s="86"/>
      <c r="E2" s="86" t="s">
        <v>442</v>
      </c>
      <c r="G2" s="86"/>
    </row>
    <row r="3" spans="2:8" ht="17.25" customHeight="1" x14ac:dyDescent="0.25">
      <c r="B3" s="161" t="s">
        <v>183</v>
      </c>
      <c r="C3" s="162">
        <f>Yearending</f>
        <v>45107</v>
      </c>
    </row>
    <row r="5" spans="2:8" ht="15.75" x14ac:dyDescent="0.25">
      <c r="B5" s="89" t="s">
        <v>264</v>
      </c>
      <c r="C5" s="87"/>
      <c r="D5" s="87"/>
      <c r="E5" s="87"/>
      <c r="F5" s="88"/>
      <c r="G5" s="87"/>
    </row>
    <row r="6" spans="2:8" ht="15.75" x14ac:dyDescent="0.25">
      <c r="B6" s="89"/>
      <c r="C6" s="87"/>
      <c r="D6" s="87"/>
      <c r="E6" s="87"/>
      <c r="F6" s="88"/>
      <c r="G6" s="87"/>
    </row>
    <row r="7" spans="2:8" ht="40.5" customHeight="1" x14ac:dyDescent="0.2">
      <c r="B7" s="90" t="s">
        <v>222</v>
      </c>
      <c r="C7" s="90" t="s">
        <v>171</v>
      </c>
      <c r="D7" s="90" t="s">
        <v>172</v>
      </c>
      <c r="E7" s="91" t="s">
        <v>173</v>
      </c>
      <c r="F7" s="91" t="s">
        <v>73</v>
      </c>
      <c r="G7" s="91" t="s">
        <v>136</v>
      </c>
    </row>
    <row r="8" spans="2:8" x14ac:dyDescent="0.2">
      <c r="B8" s="92"/>
      <c r="C8" s="92"/>
      <c r="D8" s="109"/>
      <c r="E8" s="64" t="s">
        <v>185</v>
      </c>
      <c r="F8" s="64"/>
      <c r="G8" s="64" t="s">
        <v>185</v>
      </c>
    </row>
    <row r="9" spans="2:8" x14ac:dyDescent="0.2">
      <c r="B9" s="261" t="s">
        <v>467</v>
      </c>
      <c r="C9" s="171" t="s">
        <v>441</v>
      </c>
      <c r="D9" s="171" t="s">
        <v>121</v>
      </c>
      <c r="E9" s="246">
        <v>439547360.06271702</v>
      </c>
      <c r="F9" s="168">
        <f>SUM('3. Statement of pipeline assets'!I75:AB75)/E9</f>
        <v>3.1846754709610333E-3</v>
      </c>
      <c r="G9" s="237">
        <f t="shared" ref="G9:G40" si="0">E9*F9</f>
        <v>1399815.6959174122</v>
      </c>
    </row>
    <row r="10" spans="2:8" x14ac:dyDescent="0.2">
      <c r="B10" s="261" t="s">
        <v>468</v>
      </c>
      <c r="C10" s="171" t="s">
        <v>298</v>
      </c>
      <c r="D10" s="171" t="s">
        <v>298</v>
      </c>
      <c r="E10" s="246">
        <v>59767869.86083132</v>
      </c>
      <c r="F10" s="168">
        <f>SUM('3. Statement of pipeline assets'!Y81:AB81)/E10</f>
        <v>3.0079052262257772E-3</v>
      </c>
      <c r="G10" s="237">
        <f t="shared" si="0"/>
        <v>179776.08811477665</v>
      </c>
      <c r="H10" s="273"/>
    </row>
    <row r="11" spans="2:8" x14ac:dyDescent="0.2">
      <c r="B11" s="171"/>
      <c r="C11" s="171"/>
      <c r="D11" s="171"/>
      <c r="E11" s="246"/>
      <c r="F11" s="168"/>
      <c r="G11" s="237">
        <f t="shared" si="0"/>
        <v>0</v>
      </c>
    </row>
    <row r="12" spans="2:8" x14ac:dyDescent="0.2">
      <c r="B12" s="171"/>
      <c r="C12" s="171"/>
      <c r="D12" s="171"/>
      <c r="E12" s="246"/>
      <c r="F12" s="168"/>
      <c r="G12" s="237">
        <f t="shared" si="0"/>
        <v>0</v>
      </c>
    </row>
    <row r="13" spans="2:8" x14ac:dyDescent="0.2">
      <c r="B13" s="171"/>
      <c r="C13" s="171"/>
      <c r="D13" s="171"/>
      <c r="E13" s="246"/>
      <c r="F13" s="168"/>
      <c r="G13" s="237">
        <f t="shared" si="0"/>
        <v>0</v>
      </c>
    </row>
    <row r="14" spans="2:8" x14ac:dyDescent="0.2">
      <c r="B14" s="171"/>
      <c r="C14" s="171"/>
      <c r="D14" s="171"/>
      <c r="E14" s="246"/>
      <c r="F14" s="168"/>
      <c r="G14" s="237">
        <f t="shared" si="0"/>
        <v>0</v>
      </c>
    </row>
    <row r="15" spans="2:8" x14ac:dyDescent="0.2">
      <c r="B15" s="171"/>
      <c r="C15" s="171"/>
      <c r="D15" s="171"/>
      <c r="E15" s="246"/>
      <c r="F15" s="168"/>
      <c r="G15" s="237">
        <f>E15*F15</f>
        <v>0</v>
      </c>
    </row>
    <row r="16" spans="2:8" x14ac:dyDescent="0.2">
      <c r="B16" s="171"/>
      <c r="C16" s="171"/>
      <c r="D16" s="171"/>
      <c r="E16" s="246"/>
      <c r="F16" s="168"/>
      <c r="G16" s="237">
        <f t="shared" si="0"/>
        <v>0</v>
      </c>
    </row>
    <row r="17" spans="2:8" x14ac:dyDescent="0.2">
      <c r="B17" s="171"/>
      <c r="C17" s="171"/>
      <c r="D17" s="171"/>
      <c r="E17" s="246"/>
      <c r="F17" s="168"/>
      <c r="G17" s="237">
        <f t="shared" si="0"/>
        <v>0</v>
      </c>
    </row>
    <row r="18" spans="2:8" x14ac:dyDescent="0.2">
      <c r="B18" s="171"/>
      <c r="C18" s="171"/>
      <c r="D18" s="171"/>
      <c r="E18" s="246"/>
      <c r="F18" s="168"/>
      <c r="G18" s="237">
        <f t="shared" si="0"/>
        <v>0</v>
      </c>
    </row>
    <row r="19" spans="2:8" x14ac:dyDescent="0.2">
      <c r="B19" s="171"/>
      <c r="C19" s="171"/>
      <c r="D19" s="171"/>
      <c r="E19" s="246"/>
      <c r="F19" s="168"/>
      <c r="G19" s="237">
        <f t="shared" si="0"/>
        <v>0</v>
      </c>
    </row>
    <row r="20" spans="2:8" x14ac:dyDescent="0.2">
      <c r="B20" s="171"/>
      <c r="C20" s="171"/>
      <c r="D20" s="171"/>
      <c r="E20" s="246"/>
      <c r="F20" s="168"/>
      <c r="G20" s="237">
        <f t="shared" si="0"/>
        <v>0</v>
      </c>
    </row>
    <row r="21" spans="2:8" x14ac:dyDescent="0.2">
      <c r="B21" s="171"/>
      <c r="C21" s="171"/>
      <c r="D21" s="171"/>
      <c r="E21" s="246"/>
      <c r="F21" s="168"/>
      <c r="G21" s="237">
        <f t="shared" si="0"/>
        <v>0</v>
      </c>
    </row>
    <row r="22" spans="2:8" x14ac:dyDescent="0.2">
      <c r="B22" s="171"/>
      <c r="C22" s="171"/>
      <c r="D22" s="171"/>
      <c r="E22" s="246"/>
      <c r="F22" s="168"/>
      <c r="G22" s="237">
        <f t="shared" si="0"/>
        <v>0</v>
      </c>
    </row>
    <row r="23" spans="2:8" x14ac:dyDescent="0.2">
      <c r="B23" s="171"/>
      <c r="C23" s="171"/>
      <c r="D23" s="171"/>
      <c r="E23" s="246"/>
      <c r="F23" s="168"/>
      <c r="G23" s="237">
        <f t="shared" si="0"/>
        <v>0</v>
      </c>
    </row>
    <row r="24" spans="2:8" x14ac:dyDescent="0.2">
      <c r="B24" s="171"/>
      <c r="C24" s="171"/>
      <c r="D24" s="171"/>
      <c r="E24" s="246"/>
      <c r="F24" s="168"/>
      <c r="G24" s="237">
        <f>E24*F24</f>
        <v>0</v>
      </c>
    </row>
    <row r="25" spans="2:8" x14ac:dyDescent="0.2">
      <c r="B25" s="171"/>
      <c r="C25" s="171"/>
      <c r="D25" s="171"/>
      <c r="E25" s="246"/>
      <c r="F25" s="168"/>
      <c r="G25" s="237">
        <f t="shared" si="0"/>
        <v>0</v>
      </c>
    </row>
    <row r="26" spans="2:8" x14ac:dyDescent="0.2">
      <c r="B26" s="171"/>
      <c r="C26" s="171"/>
      <c r="D26" s="171"/>
      <c r="E26" s="246"/>
      <c r="F26" s="168"/>
      <c r="G26" s="237">
        <f t="shared" si="0"/>
        <v>0</v>
      </c>
    </row>
    <row r="27" spans="2:8" x14ac:dyDescent="0.2">
      <c r="B27" s="171"/>
      <c r="C27" s="171"/>
      <c r="D27" s="171"/>
      <c r="E27" s="246"/>
      <c r="F27" s="168"/>
      <c r="G27" s="237">
        <f t="shared" si="0"/>
        <v>0</v>
      </c>
    </row>
    <row r="28" spans="2:8" x14ac:dyDescent="0.2">
      <c r="B28" s="171"/>
      <c r="C28" s="171"/>
      <c r="D28" s="171"/>
      <c r="E28" s="246"/>
      <c r="F28" s="168"/>
      <c r="G28" s="237">
        <f t="shared" si="0"/>
        <v>0</v>
      </c>
    </row>
    <row r="29" spans="2:8" x14ac:dyDescent="0.2">
      <c r="B29" s="171"/>
      <c r="C29" s="171"/>
      <c r="D29" s="171"/>
      <c r="E29" s="246"/>
      <c r="F29" s="168"/>
      <c r="G29" s="237">
        <f t="shared" si="0"/>
        <v>0</v>
      </c>
    </row>
    <row r="30" spans="2:8" x14ac:dyDescent="0.2">
      <c r="B30" s="171"/>
      <c r="C30" s="171"/>
      <c r="D30" s="171"/>
      <c r="E30" s="246"/>
      <c r="F30" s="168"/>
      <c r="G30" s="237">
        <f t="shared" si="0"/>
        <v>0</v>
      </c>
      <c r="H30" s="224"/>
    </row>
    <row r="31" spans="2:8" x14ac:dyDescent="0.2">
      <c r="B31" s="171"/>
      <c r="C31" s="171"/>
      <c r="D31" s="171"/>
      <c r="E31" s="246"/>
      <c r="F31" s="168"/>
      <c r="G31" s="237">
        <f t="shared" si="0"/>
        <v>0</v>
      </c>
      <c r="H31" s="224"/>
    </row>
    <row r="32" spans="2:8" x14ac:dyDescent="0.2">
      <c r="B32" s="171"/>
      <c r="C32" s="171"/>
      <c r="D32" s="171"/>
      <c r="E32" s="246"/>
      <c r="F32" s="168"/>
      <c r="G32" s="237">
        <f t="shared" si="0"/>
        <v>0</v>
      </c>
      <c r="H32" s="224"/>
    </row>
    <row r="33" spans="2:8" x14ac:dyDescent="0.2">
      <c r="B33" s="171"/>
      <c r="C33" s="171"/>
      <c r="D33" s="171"/>
      <c r="E33" s="246"/>
      <c r="F33" s="168"/>
      <c r="G33" s="237">
        <f t="shared" si="0"/>
        <v>0</v>
      </c>
      <c r="H33" s="224"/>
    </row>
    <row r="34" spans="2:8" x14ac:dyDescent="0.2">
      <c r="B34" s="171"/>
      <c r="C34" s="171"/>
      <c r="D34" s="171"/>
      <c r="E34" s="246"/>
      <c r="F34" s="168"/>
      <c r="G34" s="237">
        <f t="shared" si="0"/>
        <v>0</v>
      </c>
      <c r="H34" s="224"/>
    </row>
    <row r="35" spans="2:8" x14ac:dyDescent="0.2">
      <c r="B35" s="171"/>
      <c r="C35" s="171"/>
      <c r="D35" s="171"/>
      <c r="E35" s="246"/>
      <c r="F35" s="168"/>
      <c r="G35" s="237">
        <f t="shared" si="0"/>
        <v>0</v>
      </c>
      <c r="H35" s="224"/>
    </row>
    <row r="36" spans="2:8" x14ac:dyDescent="0.2">
      <c r="B36" s="171"/>
      <c r="C36" s="171"/>
      <c r="D36" s="171"/>
      <c r="E36" s="246"/>
      <c r="F36" s="168"/>
      <c r="G36" s="237">
        <f t="shared" si="0"/>
        <v>0</v>
      </c>
    </row>
    <row r="37" spans="2:8" x14ac:dyDescent="0.2">
      <c r="B37" s="171"/>
      <c r="C37" s="171"/>
      <c r="D37" s="171"/>
      <c r="E37" s="246"/>
      <c r="F37" s="168"/>
      <c r="G37" s="237">
        <f t="shared" si="0"/>
        <v>0</v>
      </c>
    </row>
    <row r="38" spans="2:8" x14ac:dyDescent="0.2">
      <c r="B38" s="171"/>
      <c r="C38" s="171"/>
      <c r="D38" s="171"/>
      <c r="E38" s="246"/>
      <c r="F38" s="168"/>
      <c r="G38" s="237">
        <f t="shared" si="0"/>
        <v>0</v>
      </c>
    </row>
    <row r="39" spans="2:8" x14ac:dyDescent="0.2">
      <c r="B39" s="171"/>
      <c r="C39" s="171"/>
      <c r="D39" s="171"/>
      <c r="E39" s="246"/>
      <c r="F39" s="168"/>
      <c r="G39" s="237">
        <f t="shared" si="0"/>
        <v>0</v>
      </c>
    </row>
    <row r="40" spans="2:8" x14ac:dyDescent="0.2">
      <c r="B40" s="171"/>
      <c r="C40" s="171"/>
      <c r="D40" s="171"/>
      <c r="E40" s="246"/>
      <c r="F40" s="168"/>
      <c r="G40" s="237">
        <f t="shared" si="0"/>
        <v>0</v>
      </c>
    </row>
    <row r="41" spans="2:8" x14ac:dyDescent="0.2">
      <c r="B41" s="359" t="s">
        <v>25</v>
      </c>
      <c r="C41" s="360"/>
      <c r="D41" s="361"/>
      <c r="E41" s="237">
        <f>SUM(E9:E40)</f>
        <v>499315229.92354834</v>
      </c>
      <c r="F41" s="204"/>
      <c r="G41" s="237">
        <f>SUM(G9:G40)</f>
        <v>1579591.7840321888</v>
      </c>
    </row>
    <row r="44" spans="2:8" x14ac:dyDescent="0.2">
      <c r="B44" s="175"/>
    </row>
  </sheetData>
  <mergeCells count="1">
    <mergeCell ref="B41:D41"/>
  </mergeCells>
  <pageMargins left="0.74803149606299213" right="0.74803149606299213" top="0.98425196850393704" bottom="0.98425196850393704" header="0.51181102362204722" footer="0.51181102362204722"/>
  <pageSetup paperSize="9" scale="45"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sheetPr>
  <dimension ref="A1"/>
  <sheetViews>
    <sheetView zoomScaleNormal="100" workbookViewId="0"/>
  </sheetViews>
  <sheetFormatPr defaultColWidth="8.85546875" defaultRowHeight="12.75" x14ac:dyDescent="0.2"/>
  <cols>
    <col min="1" max="16384" width="8.85546875" style="289"/>
  </cols>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tabColor rgb="FF92D050"/>
    <pageSetUpPr fitToPage="1"/>
  </sheetPr>
  <dimension ref="B1:BI37"/>
  <sheetViews>
    <sheetView zoomScale="80" zoomScaleNormal="80" workbookViewId="0"/>
  </sheetViews>
  <sheetFormatPr defaultColWidth="9.140625" defaultRowHeight="12.75" x14ac:dyDescent="0.2"/>
  <cols>
    <col min="1" max="1" width="11.42578125" style="274" customWidth="1"/>
    <col min="2" max="2" width="22.28515625" style="274" customWidth="1"/>
    <col min="3" max="3" width="40.7109375" style="274" customWidth="1"/>
    <col min="4" max="4" width="50.5703125" style="274" customWidth="1"/>
    <col min="5" max="5" width="23.7109375" style="274" customWidth="1"/>
    <col min="6" max="13" width="9.42578125" style="274" hidden="1" customWidth="1"/>
    <col min="14" max="28" width="0" style="274" hidden="1" customWidth="1"/>
    <col min="29" max="29" width="9.140625" style="274" hidden="1" customWidth="1"/>
    <col min="30" max="45" width="0" style="274" hidden="1" customWidth="1"/>
    <col min="46" max="46" width="9.140625" style="274" hidden="1" customWidth="1"/>
    <col min="47" max="61" width="0" style="274" hidden="1" customWidth="1"/>
    <col min="62" max="16384" width="9.140625" style="274"/>
  </cols>
  <sheetData>
    <row r="1" spans="2:61" ht="20.25" x14ac:dyDescent="0.3">
      <c r="B1" s="290" t="s">
        <v>243</v>
      </c>
    </row>
    <row r="2" spans="2:61" ht="15" x14ac:dyDescent="0.25">
      <c r="B2" s="159" t="str">
        <f>Tradingname</f>
        <v>APT Pipelines (NSW) Pty Limited</v>
      </c>
      <c r="C2" s="160"/>
    </row>
    <row r="3" spans="2:61" ht="19.5" customHeight="1" x14ac:dyDescent="0.45">
      <c r="B3" s="161" t="s">
        <v>183</v>
      </c>
      <c r="C3" s="162">
        <f>Yearending</f>
        <v>45107</v>
      </c>
      <c r="K3" s="293"/>
    </row>
    <row r="4" spans="2:61" ht="20.25" x14ac:dyDescent="0.3">
      <c r="B4" s="290"/>
    </row>
    <row r="5" spans="2:61" ht="15.75" x14ac:dyDescent="0.25">
      <c r="B5" s="291" t="s">
        <v>201</v>
      </c>
      <c r="D5" s="292"/>
      <c r="E5" s="292"/>
    </row>
    <row r="7" spans="2:61" ht="45" customHeight="1" x14ac:dyDescent="0.2">
      <c r="B7" s="97" t="s">
        <v>222</v>
      </c>
      <c r="C7" s="98" t="s">
        <v>84</v>
      </c>
      <c r="D7" s="98"/>
      <c r="E7" s="113" t="s">
        <v>25</v>
      </c>
      <c r="F7" s="362" t="s">
        <v>83</v>
      </c>
      <c r="G7" s="363"/>
      <c r="H7" s="363"/>
      <c r="I7" s="363"/>
      <c r="J7" s="363"/>
      <c r="K7" s="363"/>
      <c r="L7" s="363"/>
      <c r="M7" s="363"/>
      <c r="N7" s="363"/>
      <c r="O7" s="363"/>
      <c r="P7" s="363"/>
      <c r="Q7" s="363"/>
      <c r="R7" s="363"/>
      <c r="S7" s="363"/>
      <c r="T7" s="363"/>
      <c r="U7" s="363"/>
      <c r="V7" s="363"/>
      <c r="W7" s="363"/>
      <c r="X7" s="363"/>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143" t="s">
        <v>210</v>
      </c>
    </row>
    <row r="8" spans="2:61" x14ac:dyDescent="0.2">
      <c r="B8" s="181"/>
      <c r="C8" s="64"/>
      <c r="D8" s="64"/>
      <c r="E8" s="64"/>
      <c r="F8" s="112">
        <f>C36</f>
        <v>0</v>
      </c>
      <c r="G8" s="112">
        <f>DATE(YEAR(F8)+1,MONTH(F8),DAY(F8))</f>
        <v>366</v>
      </c>
      <c r="H8" s="112">
        <f t="shared" ref="H8:X8" si="0">DATE(YEAR(G8)+1,MONTH(G8),DAY(G8))</f>
        <v>731</v>
      </c>
      <c r="I8" s="112">
        <f t="shared" si="0"/>
        <v>1096</v>
      </c>
      <c r="J8" s="112">
        <f t="shared" si="0"/>
        <v>1461</v>
      </c>
      <c r="K8" s="112">
        <f t="shared" si="0"/>
        <v>1827</v>
      </c>
      <c r="L8" s="112">
        <f t="shared" si="0"/>
        <v>2192</v>
      </c>
      <c r="M8" s="112">
        <f t="shared" si="0"/>
        <v>2557</v>
      </c>
      <c r="N8" s="112">
        <f t="shared" si="0"/>
        <v>2922</v>
      </c>
      <c r="O8" s="112">
        <f t="shared" si="0"/>
        <v>3288</v>
      </c>
      <c r="P8" s="112">
        <f t="shared" si="0"/>
        <v>3653</v>
      </c>
      <c r="Q8" s="112">
        <f t="shared" si="0"/>
        <v>4018</v>
      </c>
      <c r="R8" s="112">
        <f t="shared" si="0"/>
        <v>4383</v>
      </c>
      <c r="S8" s="112">
        <f t="shared" si="0"/>
        <v>4749</v>
      </c>
      <c r="T8" s="112">
        <f t="shared" si="0"/>
        <v>5114</v>
      </c>
      <c r="U8" s="112">
        <f t="shared" si="0"/>
        <v>5479</v>
      </c>
      <c r="V8" s="112">
        <f t="shared" si="0"/>
        <v>5844</v>
      </c>
      <c r="W8" s="112">
        <f t="shared" si="0"/>
        <v>6210</v>
      </c>
      <c r="X8" s="112">
        <f t="shared" si="0"/>
        <v>6575</v>
      </c>
      <c r="Y8" s="112">
        <f>DATE(YEAR(X8)+1,MONTH(X8),DAY(X8))</f>
        <v>6940</v>
      </c>
      <c r="Z8" s="112">
        <f>DATE(YEAR(Y8)+1,MONTH(Y8),DAY(Y8))</f>
        <v>7305</v>
      </c>
      <c r="AA8" s="112">
        <f>DATE(YEAR(Z8)+1,MONTH(Z8),DAY(Z8))</f>
        <v>7671</v>
      </c>
      <c r="AB8" s="112">
        <f t="shared" ref="AB8:AR8" si="1">DATE(YEAR(AA8)+1,MONTH(AA8),DAY(AA8))</f>
        <v>8036</v>
      </c>
      <c r="AC8" s="112">
        <f t="shared" si="1"/>
        <v>8401</v>
      </c>
      <c r="AD8" s="112">
        <f t="shared" si="1"/>
        <v>8766</v>
      </c>
      <c r="AE8" s="112">
        <f t="shared" si="1"/>
        <v>9132</v>
      </c>
      <c r="AF8" s="112">
        <f t="shared" si="1"/>
        <v>9497</v>
      </c>
      <c r="AG8" s="112">
        <f t="shared" si="1"/>
        <v>9862</v>
      </c>
      <c r="AH8" s="112">
        <f t="shared" si="1"/>
        <v>10227</v>
      </c>
      <c r="AI8" s="112">
        <f t="shared" si="1"/>
        <v>10593</v>
      </c>
      <c r="AJ8" s="112">
        <f t="shared" si="1"/>
        <v>10958</v>
      </c>
      <c r="AK8" s="112">
        <f t="shared" si="1"/>
        <v>11323</v>
      </c>
      <c r="AL8" s="112">
        <f t="shared" si="1"/>
        <v>11688</v>
      </c>
      <c r="AM8" s="112">
        <f t="shared" si="1"/>
        <v>12054</v>
      </c>
      <c r="AN8" s="112">
        <f t="shared" si="1"/>
        <v>12419</v>
      </c>
      <c r="AO8" s="112">
        <f t="shared" si="1"/>
        <v>12784</v>
      </c>
      <c r="AP8" s="112">
        <f t="shared" si="1"/>
        <v>13149</v>
      </c>
      <c r="AQ8" s="112">
        <f t="shared" si="1"/>
        <v>13515</v>
      </c>
      <c r="AR8" s="112">
        <f t="shared" si="1"/>
        <v>13880</v>
      </c>
      <c r="AS8" s="112">
        <f t="shared" ref="AS8:BH8" si="2">DATE(YEAR(AR8)+1,MONTH(AR8),DAY(AR8))</f>
        <v>14245</v>
      </c>
      <c r="AT8" s="112">
        <f t="shared" si="2"/>
        <v>14610</v>
      </c>
      <c r="AU8" s="112">
        <f t="shared" si="2"/>
        <v>14976</v>
      </c>
      <c r="AV8" s="112">
        <f t="shared" si="2"/>
        <v>15341</v>
      </c>
      <c r="AW8" s="112">
        <f t="shared" si="2"/>
        <v>15706</v>
      </c>
      <c r="AX8" s="112">
        <f t="shared" si="2"/>
        <v>16071</v>
      </c>
      <c r="AY8" s="112">
        <f t="shared" si="2"/>
        <v>16437</v>
      </c>
      <c r="AZ8" s="112">
        <f t="shared" si="2"/>
        <v>16802</v>
      </c>
      <c r="BA8" s="112">
        <f t="shared" si="2"/>
        <v>17167</v>
      </c>
      <c r="BB8" s="112">
        <f t="shared" si="2"/>
        <v>17532</v>
      </c>
      <c r="BC8" s="112">
        <f t="shared" si="2"/>
        <v>17898</v>
      </c>
      <c r="BD8" s="112">
        <f t="shared" si="2"/>
        <v>18263</v>
      </c>
      <c r="BE8" s="112">
        <f t="shared" si="2"/>
        <v>18628</v>
      </c>
      <c r="BF8" s="112">
        <f t="shared" si="2"/>
        <v>18993</v>
      </c>
      <c r="BG8" s="112">
        <f t="shared" si="2"/>
        <v>19359</v>
      </c>
      <c r="BH8" s="112">
        <f t="shared" si="2"/>
        <v>19724</v>
      </c>
      <c r="BI8"/>
    </row>
    <row r="9" spans="2:61" x14ac:dyDescent="0.2">
      <c r="B9" s="267">
        <v>4</v>
      </c>
      <c r="C9" s="111" t="s">
        <v>70</v>
      </c>
      <c r="D9" s="99"/>
      <c r="E9" s="116"/>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row>
    <row r="10" spans="2:61" x14ac:dyDescent="0.2">
      <c r="B10" s="268"/>
      <c r="C10" s="111"/>
      <c r="D10" s="99" t="s">
        <v>75</v>
      </c>
      <c r="E10" s="237">
        <f t="shared" ref="E10:E30" si="3">SUM(F10:BH10)</f>
        <v>0</v>
      </c>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238"/>
      <c r="AP10" s="238"/>
      <c r="AQ10" s="238"/>
      <c r="AR10" s="238"/>
      <c r="AS10" s="238"/>
      <c r="AT10" s="238"/>
      <c r="AU10" s="238"/>
      <c r="AV10" s="238"/>
      <c r="AW10" s="238"/>
      <c r="AX10" s="238"/>
      <c r="AY10" s="238"/>
      <c r="AZ10" s="238"/>
      <c r="BA10" s="238"/>
      <c r="BB10" s="238"/>
      <c r="BC10" s="238"/>
      <c r="BD10" s="238"/>
      <c r="BE10" s="238"/>
      <c r="BF10" s="238"/>
      <c r="BG10" s="238"/>
      <c r="BH10" s="238"/>
      <c r="BI10"/>
    </row>
    <row r="11" spans="2:61" x14ac:dyDescent="0.2">
      <c r="B11" s="268"/>
      <c r="C11" s="111"/>
      <c r="D11" s="99" t="s">
        <v>170</v>
      </c>
      <c r="E11" s="237">
        <f>C37</f>
        <v>0</v>
      </c>
      <c r="F11" s="238"/>
      <c r="G11" s="238"/>
      <c r="H11" s="238"/>
      <c r="I11" s="238"/>
      <c r="J11" s="238"/>
      <c r="K11" s="238"/>
      <c r="L11" s="238"/>
      <c r="M11" s="238"/>
      <c r="N11" s="238"/>
      <c r="O11" s="238"/>
      <c r="P11" s="238"/>
      <c r="Q11" s="238"/>
      <c r="R11" s="238"/>
      <c r="S11" s="238"/>
      <c r="T11" s="238"/>
      <c r="U11" s="238"/>
      <c r="V11" s="238"/>
      <c r="W11" s="238"/>
      <c r="X11" s="238"/>
      <c r="Y11" s="238"/>
      <c r="Z11" s="238"/>
      <c r="AA11" s="238"/>
      <c r="AB11" s="238"/>
      <c r="AC11" s="238"/>
      <c r="AD11" s="238"/>
      <c r="AE11" s="238"/>
      <c r="AF11" s="238"/>
      <c r="AG11" s="238"/>
      <c r="AH11" s="238"/>
      <c r="AI11" s="238"/>
      <c r="AJ11" s="238"/>
      <c r="AK11" s="238"/>
      <c r="AL11" s="238"/>
      <c r="AM11" s="238"/>
      <c r="AN11" s="238"/>
      <c r="AO11" s="238"/>
      <c r="AP11" s="238"/>
      <c r="AQ11" s="238"/>
      <c r="AR11" s="238"/>
      <c r="AS11" s="238"/>
      <c r="AT11" s="238"/>
      <c r="AU11" s="238"/>
      <c r="AV11" s="238"/>
      <c r="AW11" s="238"/>
      <c r="AX11" s="238"/>
      <c r="AY11" s="238"/>
      <c r="AZ11" s="238"/>
      <c r="BA11" s="238"/>
      <c r="BB11" s="238"/>
      <c r="BC11" s="238"/>
      <c r="BD11" s="238"/>
      <c r="BE11" s="238"/>
      <c r="BF11" s="238"/>
      <c r="BG11" s="238"/>
      <c r="BH11" s="238"/>
      <c r="BI11"/>
    </row>
    <row r="12" spans="2:61" x14ac:dyDescent="0.2">
      <c r="B12" s="268"/>
      <c r="C12" s="111"/>
      <c r="D12" s="99" t="s">
        <v>76</v>
      </c>
      <c r="E12" s="237">
        <f t="shared" si="3"/>
        <v>0</v>
      </c>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c r="AO12" s="238"/>
      <c r="AP12" s="238"/>
      <c r="AQ12" s="238"/>
      <c r="AR12" s="238"/>
      <c r="AS12" s="238"/>
      <c r="AT12" s="238"/>
      <c r="AU12" s="238"/>
      <c r="AV12" s="238"/>
      <c r="AW12" s="238"/>
      <c r="AX12" s="238"/>
      <c r="AY12" s="238"/>
      <c r="AZ12" s="238"/>
      <c r="BA12" s="238"/>
      <c r="BB12" s="238"/>
      <c r="BC12" s="238"/>
      <c r="BD12" s="238"/>
      <c r="BE12" s="238"/>
      <c r="BF12" s="238"/>
      <c r="BG12" s="238"/>
      <c r="BH12" s="238"/>
      <c r="BI12"/>
    </row>
    <row r="13" spans="2:61" x14ac:dyDescent="0.2">
      <c r="B13" s="268"/>
      <c r="C13" s="111"/>
      <c r="D13" s="99" t="s">
        <v>124</v>
      </c>
      <c r="E13" s="237">
        <f t="shared" si="3"/>
        <v>0</v>
      </c>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c r="AO13" s="238"/>
      <c r="AP13" s="238"/>
      <c r="AQ13" s="238"/>
      <c r="AR13" s="238"/>
      <c r="AS13" s="238"/>
      <c r="AT13" s="238"/>
      <c r="AU13" s="238"/>
      <c r="AV13" s="238"/>
      <c r="AW13" s="238"/>
      <c r="AX13" s="238"/>
      <c r="AY13" s="238"/>
      <c r="AZ13" s="238"/>
      <c r="BA13" s="238"/>
      <c r="BB13" s="238"/>
      <c r="BC13" s="238"/>
      <c r="BD13" s="238"/>
      <c r="BE13" s="238"/>
      <c r="BF13" s="238"/>
      <c r="BG13" s="238"/>
      <c r="BH13" s="238"/>
      <c r="BI13"/>
    </row>
    <row r="14" spans="2:61" x14ac:dyDescent="0.2">
      <c r="B14" s="268"/>
      <c r="C14" s="111"/>
      <c r="D14" s="99" t="s">
        <v>352</v>
      </c>
      <c r="E14" s="237">
        <f t="shared" si="3"/>
        <v>0</v>
      </c>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c r="AO14" s="238"/>
      <c r="AP14" s="238"/>
      <c r="AQ14" s="238"/>
      <c r="AR14" s="238"/>
      <c r="AS14" s="238"/>
      <c r="AT14" s="238"/>
      <c r="AU14" s="238"/>
      <c r="AV14" s="238"/>
      <c r="AW14" s="238"/>
      <c r="AX14" s="238"/>
      <c r="AY14" s="238"/>
      <c r="AZ14" s="238"/>
      <c r="BA14" s="238"/>
      <c r="BB14" s="238"/>
      <c r="BC14" s="238"/>
      <c r="BD14" s="238"/>
      <c r="BE14" s="238"/>
      <c r="BF14" s="238"/>
      <c r="BG14" s="238"/>
      <c r="BH14" s="238"/>
      <c r="BI14"/>
    </row>
    <row r="15" spans="2:61" x14ac:dyDescent="0.2">
      <c r="B15" s="268"/>
      <c r="C15" s="111"/>
      <c r="D15" s="99" t="s">
        <v>79</v>
      </c>
      <c r="E15" s="237">
        <f t="shared" si="3"/>
        <v>0</v>
      </c>
      <c r="F15" s="238"/>
      <c r="G15" s="238"/>
      <c r="H15" s="238"/>
      <c r="I15" s="238"/>
      <c r="J15" s="238"/>
      <c r="K15" s="238"/>
      <c r="L15" s="238"/>
      <c r="M15" s="238"/>
      <c r="N15" s="238"/>
      <c r="O15" s="238"/>
      <c r="P15" s="238"/>
      <c r="Q15" s="238"/>
      <c r="R15" s="238"/>
      <c r="S15" s="238"/>
      <c r="T15" s="238"/>
      <c r="U15" s="238"/>
      <c r="V15" s="238"/>
      <c r="W15" s="238"/>
      <c r="X15" s="238"/>
      <c r="Y15" s="238"/>
      <c r="Z15" s="238"/>
      <c r="AA15" s="238"/>
      <c r="AB15" s="238"/>
      <c r="AC15" s="238"/>
      <c r="AD15" s="238"/>
      <c r="AE15" s="238"/>
      <c r="AF15" s="238"/>
      <c r="AG15" s="238"/>
      <c r="AH15" s="238"/>
      <c r="AI15" s="238"/>
      <c r="AJ15" s="238"/>
      <c r="AK15" s="238"/>
      <c r="AL15" s="238"/>
      <c r="AM15" s="238"/>
      <c r="AN15" s="238"/>
      <c r="AO15" s="238"/>
      <c r="AP15" s="238"/>
      <c r="AQ15" s="238"/>
      <c r="AR15" s="238"/>
      <c r="AS15" s="238"/>
      <c r="AT15" s="238"/>
      <c r="AU15" s="238"/>
      <c r="AV15" s="238"/>
      <c r="AW15" s="238"/>
      <c r="AX15" s="238"/>
      <c r="AY15" s="238"/>
      <c r="AZ15" s="238"/>
      <c r="BA15" s="238"/>
      <c r="BB15" s="238"/>
      <c r="BC15" s="238"/>
      <c r="BD15" s="238"/>
      <c r="BE15" s="238"/>
      <c r="BF15" s="238"/>
      <c r="BG15" s="238"/>
      <c r="BH15" s="238"/>
      <c r="BI15"/>
    </row>
    <row r="16" spans="2:61" x14ac:dyDescent="0.2">
      <c r="B16" s="268"/>
      <c r="C16" s="111"/>
      <c r="D16" s="111" t="s">
        <v>77</v>
      </c>
      <c r="E16" s="237">
        <f t="shared" si="3"/>
        <v>0</v>
      </c>
      <c r="F16" s="239">
        <f>SUM(F9:F15)</f>
        <v>0</v>
      </c>
      <c r="G16" s="239">
        <f t="shared" ref="G16:AK16" si="4">SUM(G9:G15)</f>
        <v>0</v>
      </c>
      <c r="H16" s="239">
        <f t="shared" si="4"/>
        <v>0</v>
      </c>
      <c r="I16" s="239">
        <f t="shared" si="4"/>
        <v>0</v>
      </c>
      <c r="J16" s="239">
        <f t="shared" si="4"/>
        <v>0</v>
      </c>
      <c r="K16" s="239">
        <f t="shared" si="4"/>
        <v>0</v>
      </c>
      <c r="L16" s="239">
        <f t="shared" si="4"/>
        <v>0</v>
      </c>
      <c r="M16" s="239">
        <f t="shared" si="4"/>
        <v>0</v>
      </c>
      <c r="N16" s="239">
        <f t="shared" si="4"/>
        <v>0</v>
      </c>
      <c r="O16" s="239">
        <f t="shared" si="4"/>
        <v>0</v>
      </c>
      <c r="P16" s="239">
        <f t="shared" si="4"/>
        <v>0</v>
      </c>
      <c r="Q16" s="239">
        <f t="shared" si="4"/>
        <v>0</v>
      </c>
      <c r="R16" s="239">
        <f t="shared" si="4"/>
        <v>0</v>
      </c>
      <c r="S16" s="239">
        <f t="shared" si="4"/>
        <v>0</v>
      </c>
      <c r="T16" s="239">
        <f t="shared" si="4"/>
        <v>0</v>
      </c>
      <c r="U16" s="239">
        <f t="shared" si="4"/>
        <v>0</v>
      </c>
      <c r="V16" s="239">
        <f t="shared" si="4"/>
        <v>0</v>
      </c>
      <c r="W16" s="239">
        <f t="shared" si="4"/>
        <v>0</v>
      </c>
      <c r="X16" s="239">
        <f t="shared" si="4"/>
        <v>0</v>
      </c>
      <c r="Y16" s="239">
        <f t="shared" si="4"/>
        <v>0</v>
      </c>
      <c r="Z16" s="239">
        <f t="shared" si="4"/>
        <v>0</v>
      </c>
      <c r="AA16" s="239">
        <f t="shared" si="4"/>
        <v>0</v>
      </c>
      <c r="AB16" s="239">
        <f t="shared" si="4"/>
        <v>0</v>
      </c>
      <c r="AC16" s="239">
        <f t="shared" si="4"/>
        <v>0</v>
      </c>
      <c r="AD16" s="239">
        <f t="shared" si="4"/>
        <v>0</v>
      </c>
      <c r="AE16" s="239">
        <f t="shared" si="4"/>
        <v>0</v>
      </c>
      <c r="AF16" s="239">
        <f t="shared" si="4"/>
        <v>0</v>
      </c>
      <c r="AG16" s="239">
        <f t="shared" si="4"/>
        <v>0</v>
      </c>
      <c r="AH16" s="239">
        <f t="shared" si="4"/>
        <v>0</v>
      </c>
      <c r="AI16" s="239">
        <f t="shared" si="4"/>
        <v>0</v>
      </c>
      <c r="AJ16" s="239">
        <f t="shared" si="4"/>
        <v>0</v>
      </c>
      <c r="AK16" s="239">
        <f t="shared" si="4"/>
        <v>0</v>
      </c>
      <c r="AL16" s="239">
        <f t="shared" ref="AL16:BH16" si="5">SUM(AL9:AL15)</f>
        <v>0</v>
      </c>
      <c r="AM16" s="239">
        <f t="shared" si="5"/>
        <v>0</v>
      </c>
      <c r="AN16" s="239">
        <f t="shared" si="5"/>
        <v>0</v>
      </c>
      <c r="AO16" s="239">
        <f t="shared" si="5"/>
        <v>0</v>
      </c>
      <c r="AP16" s="239">
        <f t="shared" si="5"/>
        <v>0</v>
      </c>
      <c r="AQ16" s="239">
        <f t="shared" si="5"/>
        <v>0</v>
      </c>
      <c r="AR16" s="239">
        <f t="shared" si="5"/>
        <v>0</v>
      </c>
      <c r="AS16" s="239">
        <f t="shared" si="5"/>
        <v>0</v>
      </c>
      <c r="AT16" s="239">
        <f t="shared" si="5"/>
        <v>0</v>
      </c>
      <c r="AU16" s="239">
        <f t="shared" si="5"/>
        <v>0</v>
      </c>
      <c r="AV16" s="239">
        <f t="shared" si="5"/>
        <v>0</v>
      </c>
      <c r="AW16" s="239">
        <f t="shared" si="5"/>
        <v>0</v>
      </c>
      <c r="AX16" s="239">
        <f t="shared" si="5"/>
        <v>0</v>
      </c>
      <c r="AY16" s="239">
        <f t="shared" si="5"/>
        <v>0</v>
      </c>
      <c r="AZ16" s="239">
        <f t="shared" si="5"/>
        <v>0</v>
      </c>
      <c r="BA16" s="239">
        <f t="shared" si="5"/>
        <v>0</v>
      </c>
      <c r="BB16" s="239">
        <f t="shared" si="5"/>
        <v>0</v>
      </c>
      <c r="BC16" s="239">
        <f t="shared" si="5"/>
        <v>0</v>
      </c>
      <c r="BD16" s="239">
        <f t="shared" si="5"/>
        <v>0</v>
      </c>
      <c r="BE16" s="239">
        <f t="shared" si="5"/>
        <v>0</v>
      </c>
      <c r="BF16" s="239">
        <f t="shared" si="5"/>
        <v>0</v>
      </c>
      <c r="BG16" s="239">
        <f t="shared" si="5"/>
        <v>0</v>
      </c>
      <c r="BH16" s="239">
        <f t="shared" si="5"/>
        <v>0</v>
      </c>
      <c r="BI16"/>
    </row>
    <row r="17" spans="2:61" x14ac:dyDescent="0.2">
      <c r="B17" s="269" t="s">
        <v>469</v>
      </c>
      <c r="C17" s="111" t="s">
        <v>121</v>
      </c>
      <c r="D17" s="111"/>
      <c r="E17" s="247"/>
      <c r="F17" s="247"/>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7"/>
      <c r="AE17" s="247"/>
      <c r="AF17" s="247"/>
      <c r="AG17" s="247"/>
      <c r="AH17" s="247"/>
      <c r="AI17" s="247"/>
      <c r="AJ17" s="247"/>
      <c r="AK17" s="247"/>
      <c r="AL17" s="247"/>
      <c r="AM17" s="247"/>
      <c r="AN17" s="247"/>
      <c r="AO17" s="247"/>
      <c r="AP17" s="247"/>
      <c r="AQ17" s="247"/>
      <c r="AR17" s="247"/>
      <c r="AS17" s="247"/>
      <c r="AT17" s="247"/>
      <c r="AU17" s="247"/>
      <c r="AV17" s="247"/>
      <c r="AW17" s="247"/>
      <c r="AX17" s="247"/>
      <c r="AY17" s="247"/>
      <c r="AZ17" s="247"/>
      <c r="BA17" s="247"/>
      <c r="BB17" s="247"/>
      <c r="BC17" s="247"/>
      <c r="BD17" s="247"/>
      <c r="BE17" s="247"/>
      <c r="BF17" s="247"/>
      <c r="BG17" s="247"/>
      <c r="BH17" s="247"/>
      <c r="BI17"/>
    </row>
    <row r="18" spans="2:61" ht="25.5" x14ac:dyDescent="0.2">
      <c r="B18" s="137"/>
      <c r="C18" s="111"/>
      <c r="D18" s="99" t="s">
        <v>167</v>
      </c>
      <c r="E18" s="237">
        <f>SUM(F18:BH18)</f>
        <v>0</v>
      </c>
      <c r="F18" s="238"/>
      <c r="G18" s="238"/>
      <c r="H18" s="238"/>
      <c r="I18" s="238"/>
      <c r="J18" s="238"/>
      <c r="K18" s="238"/>
      <c r="L18" s="238"/>
      <c r="M18" s="238"/>
      <c r="N18" s="238"/>
      <c r="O18" s="238"/>
      <c r="P18" s="238"/>
      <c r="Q18" s="238"/>
      <c r="R18" s="238"/>
      <c r="S18" s="238"/>
      <c r="T18" s="238"/>
      <c r="U18" s="238"/>
      <c r="V18" s="238"/>
      <c r="W18" s="238"/>
      <c r="X18" s="238"/>
      <c r="Y18" s="238"/>
      <c r="Z18" s="238"/>
      <c r="AA18" s="238"/>
      <c r="AB18" s="238"/>
      <c r="AC18" s="238"/>
      <c r="AD18" s="238"/>
      <c r="AE18" s="238"/>
      <c r="AF18" s="238"/>
      <c r="AG18" s="238"/>
      <c r="AH18" s="238"/>
      <c r="AI18" s="238"/>
      <c r="AJ18" s="238"/>
      <c r="AK18" s="238"/>
      <c r="AL18" s="238"/>
      <c r="AM18" s="238"/>
      <c r="AN18" s="238"/>
      <c r="AO18" s="238"/>
      <c r="AP18" s="238"/>
      <c r="AQ18" s="238"/>
      <c r="AR18" s="238"/>
      <c r="AS18" s="238"/>
      <c r="AT18" s="238"/>
      <c r="AU18" s="238"/>
      <c r="AV18" s="238"/>
      <c r="AW18" s="238"/>
      <c r="AX18" s="238"/>
      <c r="AY18" s="238"/>
      <c r="AZ18" s="238"/>
      <c r="BA18" s="238"/>
      <c r="BB18" s="238"/>
      <c r="BC18" s="238"/>
      <c r="BD18" s="238"/>
      <c r="BE18" s="238"/>
      <c r="BF18" s="238"/>
      <c r="BG18" s="238"/>
      <c r="BH18" s="238"/>
      <c r="BI18"/>
    </row>
    <row r="19" spans="2:61" x14ac:dyDescent="0.2">
      <c r="B19" s="137"/>
      <c r="C19" s="111"/>
      <c r="D19" s="99" t="s">
        <v>76</v>
      </c>
      <c r="E19" s="237">
        <f t="shared" si="3"/>
        <v>0</v>
      </c>
      <c r="F19" s="238"/>
      <c r="G19" s="238"/>
      <c r="H19" s="238"/>
      <c r="I19" s="238"/>
      <c r="J19" s="238"/>
      <c r="K19" s="238"/>
      <c r="L19" s="238"/>
      <c r="M19" s="238"/>
      <c r="N19" s="238"/>
      <c r="O19" s="238"/>
      <c r="P19" s="238"/>
      <c r="Q19" s="238"/>
      <c r="R19" s="238"/>
      <c r="S19" s="238"/>
      <c r="T19" s="238"/>
      <c r="U19" s="238"/>
      <c r="V19" s="238"/>
      <c r="W19" s="238"/>
      <c r="X19" s="238"/>
      <c r="Y19" s="238"/>
      <c r="Z19" s="238"/>
      <c r="AA19" s="238"/>
      <c r="AB19" s="238"/>
      <c r="AC19" s="238"/>
      <c r="AD19" s="238"/>
      <c r="AE19" s="238"/>
      <c r="AF19" s="238"/>
      <c r="AG19" s="238"/>
      <c r="AH19" s="238"/>
      <c r="AI19" s="238"/>
      <c r="AJ19" s="238"/>
      <c r="AK19" s="238"/>
      <c r="AL19" s="238"/>
      <c r="AM19" s="238"/>
      <c r="AN19" s="238"/>
      <c r="AO19" s="238"/>
      <c r="AP19" s="238"/>
      <c r="AQ19" s="238"/>
      <c r="AR19" s="238"/>
      <c r="AS19" s="238"/>
      <c r="AT19" s="238"/>
      <c r="AU19" s="238"/>
      <c r="AV19" s="238"/>
      <c r="AW19" s="238"/>
      <c r="AX19" s="238"/>
      <c r="AY19" s="238"/>
      <c r="AZ19" s="238"/>
      <c r="BA19" s="238"/>
      <c r="BB19" s="238"/>
      <c r="BC19" s="238"/>
      <c r="BD19" s="238"/>
      <c r="BE19" s="238"/>
      <c r="BF19" s="238"/>
      <c r="BG19" s="238"/>
      <c r="BH19" s="238"/>
      <c r="BI19"/>
    </row>
    <row r="20" spans="2:61" x14ac:dyDescent="0.2">
      <c r="B20" s="137"/>
      <c r="C20" s="111"/>
      <c r="D20" s="99" t="s">
        <v>124</v>
      </c>
      <c r="E20" s="237">
        <f t="shared" si="3"/>
        <v>0</v>
      </c>
      <c r="F20" s="238"/>
      <c r="G20" s="238"/>
      <c r="H20" s="238"/>
      <c r="I20" s="238"/>
      <c r="J20" s="238"/>
      <c r="K20" s="238"/>
      <c r="L20" s="238"/>
      <c r="M20" s="238"/>
      <c r="N20" s="238"/>
      <c r="O20" s="238"/>
      <c r="P20" s="238"/>
      <c r="Q20" s="238"/>
      <c r="R20" s="238"/>
      <c r="S20" s="238"/>
      <c r="T20" s="238"/>
      <c r="U20" s="238"/>
      <c r="V20" s="238"/>
      <c r="W20" s="238"/>
      <c r="X20" s="238"/>
      <c r="Y20" s="238"/>
      <c r="Z20" s="238"/>
      <c r="AA20" s="238"/>
      <c r="AB20" s="238"/>
      <c r="AC20" s="238"/>
      <c r="AD20" s="238"/>
      <c r="AE20" s="238"/>
      <c r="AF20" s="238"/>
      <c r="AG20" s="238"/>
      <c r="AH20" s="238"/>
      <c r="AI20" s="238"/>
      <c r="AJ20" s="238"/>
      <c r="AK20" s="238"/>
      <c r="AL20" s="238"/>
      <c r="AM20" s="238"/>
      <c r="AN20" s="238"/>
      <c r="AO20" s="238"/>
      <c r="AP20" s="238"/>
      <c r="AQ20" s="238"/>
      <c r="AR20" s="238"/>
      <c r="AS20" s="238"/>
      <c r="AT20" s="238"/>
      <c r="AU20" s="238"/>
      <c r="AV20" s="238"/>
      <c r="AW20" s="238"/>
      <c r="AX20" s="238"/>
      <c r="AY20" s="238"/>
      <c r="AZ20" s="238"/>
      <c r="BA20" s="238"/>
      <c r="BB20" s="238"/>
      <c r="BC20" s="238"/>
      <c r="BD20" s="238"/>
      <c r="BE20" s="238"/>
      <c r="BF20" s="238"/>
      <c r="BG20" s="238"/>
      <c r="BH20" s="238"/>
      <c r="BI20"/>
    </row>
    <row r="21" spans="2:61" x14ac:dyDescent="0.2">
      <c r="B21" s="137"/>
      <c r="C21" s="111"/>
      <c r="D21" s="99" t="s">
        <v>352</v>
      </c>
      <c r="E21" s="237">
        <f t="shared" si="3"/>
        <v>0</v>
      </c>
      <c r="F21" s="238"/>
      <c r="G21" s="238"/>
      <c r="H21" s="238"/>
      <c r="I21" s="238"/>
      <c r="J21" s="238"/>
      <c r="K21" s="238"/>
      <c r="L21" s="238"/>
      <c r="M21" s="238"/>
      <c r="N21" s="238"/>
      <c r="O21" s="238"/>
      <c r="P21" s="238"/>
      <c r="Q21" s="238"/>
      <c r="R21" s="238"/>
      <c r="S21" s="238"/>
      <c r="T21" s="238"/>
      <c r="U21" s="238"/>
      <c r="V21" s="238"/>
      <c r="W21" s="238"/>
      <c r="X21" s="238"/>
      <c r="Y21" s="238"/>
      <c r="Z21" s="238"/>
      <c r="AA21" s="238"/>
      <c r="AB21" s="238"/>
      <c r="AC21" s="238"/>
      <c r="AD21" s="238"/>
      <c r="AE21" s="238"/>
      <c r="AF21" s="238"/>
      <c r="AG21" s="238"/>
      <c r="AH21" s="238"/>
      <c r="AI21" s="238"/>
      <c r="AJ21" s="238"/>
      <c r="AK21" s="238"/>
      <c r="AL21" s="238"/>
      <c r="AM21" s="238"/>
      <c r="AN21" s="238"/>
      <c r="AO21" s="238"/>
      <c r="AP21" s="238"/>
      <c r="AQ21" s="238"/>
      <c r="AR21" s="238"/>
      <c r="AS21" s="238"/>
      <c r="AT21" s="238"/>
      <c r="AU21" s="238"/>
      <c r="AV21" s="238"/>
      <c r="AW21" s="238"/>
      <c r="AX21" s="238"/>
      <c r="AY21" s="238"/>
      <c r="AZ21" s="238"/>
      <c r="BA21" s="238"/>
      <c r="BB21" s="238"/>
      <c r="BC21" s="238"/>
      <c r="BD21" s="238"/>
      <c r="BE21" s="238"/>
      <c r="BF21" s="238"/>
      <c r="BG21" s="238"/>
      <c r="BH21" s="238"/>
      <c r="BI21"/>
    </row>
    <row r="22" spans="2:61" x14ac:dyDescent="0.2">
      <c r="B22" s="137"/>
      <c r="C22" s="111"/>
      <c r="D22" s="99" t="s">
        <v>79</v>
      </c>
      <c r="E22" s="237">
        <f t="shared" si="3"/>
        <v>0</v>
      </c>
      <c r="F22" s="238"/>
      <c r="G22" s="238"/>
      <c r="H22" s="238"/>
      <c r="I22" s="238"/>
      <c r="J22" s="238"/>
      <c r="K22" s="238"/>
      <c r="L22" s="238"/>
      <c r="M22" s="238"/>
      <c r="N22" s="238"/>
      <c r="O22" s="238"/>
      <c r="P22" s="238"/>
      <c r="Q22" s="238"/>
      <c r="R22" s="238"/>
      <c r="S22" s="238"/>
      <c r="T22" s="238"/>
      <c r="U22" s="238"/>
      <c r="V22" s="238"/>
      <c r="W22" s="238"/>
      <c r="X22" s="238"/>
      <c r="Y22" s="238"/>
      <c r="Z22" s="238"/>
      <c r="AA22" s="238"/>
      <c r="AB22" s="238"/>
      <c r="AC22" s="238"/>
      <c r="AD22" s="238"/>
      <c r="AE22" s="238"/>
      <c r="AF22" s="238"/>
      <c r="AG22" s="238"/>
      <c r="AH22" s="238"/>
      <c r="AI22" s="238"/>
      <c r="AJ22" s="238"/>
      <c r="AK22" s="238"/>
      <c r="AL22" s="238"/>
      <c r="AM22" s="238"/>
      <c r="AN22" s="238"/>
      <c r="AO22" s="238"/>
      <c r="AP22" s="238"/>
      <c r="AQ22" s="238"/>
      <c r="AR22" s="238"/>
      <c r="AS22" s="238"/>
      <c r="AT22" s="238"/>
      <c r="AU22" s="238"/>
      <c r="AV22" s="238"/>
      <c r="AW22" s="238"/>
      <c r="AX22" s="238"/>
      <c r="AY22" s="238"/>
      <c r="AZ22" s="238"/>
      <c r="BA22" s="238"/>
      <c r="BB22" s="238"/>
      <c r="BC22" s="238"/>
      <c r="BD22" s="238"/>
      <c r="BE22" s="238"/>
      <c r="BF22" s="238"/>
      <c r="BG22" s="238"/>
      <c r="BH22" s="238"/>
      <c r="BI22"/>
    </row>
    <row r="23" spans="2:61" x14ac:dyDescent="0.2">
      <c r="B23" s="137"/>
      <c r="C23" s="111"/>
      <c r="D23" s="111" t="s">
        <v>77</v>
      </c>
      <c r="E23" s="237">
        <f>SUM(F23:BH23)</f>
        <v>0</v>
      </c>
      <c r="F23" s="239">
        <f>SUM(F18:F22)</f>
        <v>0</v>
      </c>
      <c r="G23" s="239">
        <f t="shared" ref="G23:AK23" si="6">SUM(G18:G22)</f>
        <v>0</v>
      </c>
      <c r="H23" s="239">
        <f t="shared" si="6"/>
        <v>0</v>
      </c>
      <c r="I23" s="239">
        <f t="shared" si="6"/>
        <v>0</v>
      </c>
      <c r="J23" s="239">
        <f t="shared" si="6"/>
        <v>0</v>
      </c>
      <c r="K23" s="239">
        <f t="shared" si="6"/>
        <v>0</v>
      </c>
      <c r="L23" s="239">
        <f t="shared" si="6"/>
        <v>0</v>
      </c>
      <c r="M23" s="239">
        <f t="shared" si="6"/>
        <v>0</v>
      </c>
      <c r="N23" s="239">
        <f t="shared" si="6"/>
        <v>0</v>
      </c>
      <c r="O23" s="239">
        <f t="shared" si="6"/>
        <v>0</v>
      </c>
      <c r="P23" s="239">
        <f t="shared" si="6"/>
        <v>0</v>
      </c>
      <c r="Q23" s="239">
        <f t="shared" si="6"/>
        <v>0</v>
      </c>
      <c r="R23" s="239">
        <f t="shared" si="6"/>
        <v>0</v>
      </c>
      <c r="S23" s="239">
        <f t="shared" si="6"/>
        <v>0</v>
      </c>
      <c r="T23" s="239">
        <f t="shared" si="6"/>
        <v>0</v>
      </c>
      <c r="U23" s="239">
        <f t="shared" si="6"/>
        <v>0</v>
      </c>
      <c r="V23" s="239">
        <f t="shared" si="6"/>
        <v>0</v>
      </c>
      <c r="W23" s="239">
        <f t="shared" si="6"/>
        <v>0</v>
      </c>
      <c r="X23" s="239">
        <f t="shared" si="6"/>
        <v>0</v>
      </c>
      <c r="Y23" s="239">
        <f t="shared" si="6"/>
        <v>0</v>
      </c>
      <c r="Z23" s="239">
        <f t="shared" si="6"/>
        <v>0</v>
      </c>
      <c r="AA23" s="239">
        <f t="shared" si="6"/>
        <v>0</v>
      </c>
      <c r="AB23" s="239">
        <f t="shared" si="6"/>
        <v>0</v>
      </c>
      <c r="AC23" s="239">
        <f t="shared" si="6"/>
        <v>0</v>
      </c>
      <c r="AD23" s="239">
        <f t="shared" si="6"/>
        <v>0</v>
      </c>
      <c r="AE23" s="239">
        <f t="shared" si="6"/>
        <v>0</v>
      </c>
      <c r="AF23" s="239">
        <f t="shared" si="6"/>
        <v>0</v>
      </c>
      <c r="AG23" s="239">
        <f t="shared" si="6"/>
        <v>0</v>
      </c>
      <c r="AH23" s="239">
        <f t="shared" si="6"/>
        <v>0</v>
      </c>
      <c r="AI23" s="239">
        <f t="shared" si="6"/>
        <v>0</v>
      </c>
      <c r="AJ23" s="239">
        <f t="shared" si="6"/>
        <v>0</v>
      </c>
      <c r="AK23" s="239">
        <f t="shared" si="6"/>
        <v>0</v>
      </c>
      <c r="AL23" s="239">
        <f t="shared" ref="AL23:BH23" si="7">SUM(AL18:AL22)</f>
        <v>0</v>
      </c>
      <c r="AM23" s="239">
        <f t="shared" si="7"/>
        <v>0</v>
      </c>
      <c r="AN23" s="239">
        <f t="shared" si="7"/>
        <v>0</v>
      </c>
      <c r="AO23" s="239">
        <f t="shared" si="7"/>
        <v>0</v>
      </c>
      <c r="AP23" s="239">
        <f t="shared" si="7"/>
        <v>0</v>
      </c>
      <c r="AQ23" s="239">
        <f t="shared" si="7"/>
        <v>0</v>
      </c>
      <c r="AR23" s="239">
        <f t="shared" si="7"/>
        <v>0</v>
      </c>
      <c r="AS23" s="239">
        <f t="shared" si="7"/>
        <v>0</v>
      </c>
      <c r="AT23" s="239">
        <f t="shared" si="7"/>
        <v>0</v>
      </c>
      <c r="AU23" s="239">
        <f t="shared" si="7"/>
        <v>0</v>
      </c>
      <c r="AV23" s="239">
        <f t="shared" si="7"/>
        <v>0</v>
      </c>
      <c r="AW23" s="239">
        <f t="shared" si="7"/>
        <v>0</v>
      </c>
      <c r="AX23" s="239">
        <f t="shared" si="7"/>
        <v>0</v>
      </c>
      <c r="AY23" s="239">
        <f t="shared" si="7"/>
        <v>0</v>
      </c>
      <c r="AZ23" s="239">
        <f t="shared" si="7"/>
        <v>0</v>
      </c>
      <c r="BA23" s="239">
        <f t="shared" si="7"/>
        <v>0</v>
      </c>
      <c r="BB23" s="239">
        <f t="shared" si="7"/>
        <v>0</v>
      </c>
      <c r="BC23" s="239">
        <f t="shared" si="7"/>
        <v>0</v>
      </c>
      <c r="BD23" s="239">
        <f t="shared" si="7"/>
        <v>0</v>
      </c>
      <c r="BE23" s="239">
        <f t="shared" si="7"/>
        <v>0</v>
      </c>
      <c r="BF23" s="239">
        <f t="shared" si="7"/>
        <v>0</v>
      </c>
      <c r="BG23" s="239">
        <f t="shared" si="7"/>
        <v>0</v>
      </c>
      <c r="BH23" s="239">
        <f t="shared" si="7"/>
        <v>0</v>
      </c>
      <c r="BI23"/>
    </row>
    <row r="24" spans="2:61" x14ac:dyDescent="0.2">
      <c r="B24" s="137"/>
      <c r="C24" s="111"/>
      <c r="D24" s="111" t="s">
        <v>95</v>
      </c>
      <c r="E24" s="237">
        <f>E16+E23</f>
        <v>0</v>
      </c>
      <c r="F24" s="237">
        <f t="shared" ref="F24:BH24" si="8">F16+F23</f>
        <v>0</v>
      </c>
      <c r="G24" s="237">
        <f t="shared" si="8"/>
        <v>0</v>
      </c>
      <c r="H24" s="237">
        <f t="shared" si="8"/>
        <v>0</v>
      </c>
      <c r="I24" s="237">
        <f t="shared" si="8"/>
        <v>0</v>
      </c>
      <c r="J24" s="237">
        <f t="shared" si="8"/>
        <v>0</v>
      </c>
      <c r="K24" s="237">
        <f t="shared" si="8"/>
        <v>0</v>
      </c>
      <c r="L24" s="237">
        <f t="shared" si="8"/>
        <v>0</v>
      </c>
      <c r="M24" s="237">
        <f t="shared" si="8"/>
        <v>0</v>
      </c>
      <c r="N24" s="237">
        <f t="shared" si="8"/>
        <v>0</v>
      </c>
      <c r="O24" s="237">
        <f t="shared" si="8"/>
        <v>0</v>
      </c>
      <c r="P24" s="237">
        <f t="shared" si="8"/>
        <v>0</v>
      </c>
      <c r="Q24" s="237">
        <f t="shared" si="8"/>
        <v>0</v>
      </c>
      <c r="R24" s="237">
        <f t="shared" si="8"/>
        <v>0</v>
      </c>
      <c r="S24" s="237">
        <f t="shared" si="8"/>
        <v>0</v>
      </c>
      <c r="T24" s="237">
        <f t="shared" si="8"/>
        <v>0</v>
      </c>
      <c r="U24" s="237">
        <f t="shared" si="8"/>
        <v>0</v>
      </c>
      <c r="V24" s="237">
        <f t="shared" si="8"/>
        <v>0</v>
      </c>
      <c r="W24" s="237">
        <f t="shared" si="8"/>
        <v>0</v>
      </c>
      <c r="X24" s="237">
        <f t="shared" si="8"/>
        <v>0</v>
      </c>
      <c r="Y24" s="237">
        <f t="shared" si="8"/>
        <v>0</v>
      </c>
      <c r="Z24" s="237">
        <f t="shared" si="8"/>
        <v>0</v>
      </c>
      <c r="AA24" s="237">
        <f t="shared" si="8"/>
        <v>0</v>
      </c>
      <c r="AB24" s="237">
        <f t="shared" si="8"/>
        <v>0</v>
      </c>
      <c r="AC24" s="237">
        <f t="shared" si="8"/>
        <v>0</v>
      </c>
      <c r="AD24" s="237">
        <f t="shared" si="8"/>
        <v>0</v>
      </c>
      <c r="AE24" s="237">
        <f t="shared" si="8"/>
        <v>0</v>
      </c>
      <c r="AF24" s="237">
        <f t="shared" si="8"/>
        <v>0</v>
      </c>
      <c r="AG24" s="237">
        <f t="shared" si="8"/>
        <v>0</v>
      </c>
      <c r="AH24" s="237">
        <f t="shared" si="8"/>
        <v>0</v>
      </c>
      <c r="AI24" s="237">
        <f t="shared" si="8"/>
        <v>0</v>
      </c>
      <c r="AJ24" s="237">
        <f t="shared" si="8"/>
        <v>0</v>
      </c>
      <c r="AK24" s="237">
        <f t="shared" si="8"/>
        <v>0</v>
      </c>
      <c r="AL24" s="237">
        <f t="shared" si="8"/>
        <v>0</v>
      </c>
      <c r="AM24" s="237">
        <f t="shared" si="8"/>
        <v>0</v>
      </c>
      <c r="AN24" s="237">
        <f t="shared" si="8"/>
        <v>0</v>
      </c>
      <c r="AO24" s="237">
        <f t="shared" si="8"/>
        <v>0</v>
      </c>
      <c r="AP24" s="237">
        <f t="shared" si="8"/>
        <v>0</v>
      </c>
      <c r="AQ24" s="237">
        <f t="shared" si="8"/>
        <v>0</v>
      </c>
      <c r="AR24" s="237">
        <f t="shared" si="8"/>
        <v>0</v>
      </c>
      <c r="AS24" s="237">
        <f t="shared" si="8"/>
        <v>0</v>
      </c>
      <c r="AT24" s="237">
        <f t="shared" si="8"/>
        <v>0</v>
      </c>
      <c r="AU24" s="237">
        <f t="shared" si="8"/>
        <v>0</v>
      </c>
      <c r="AV24" s="237">
        <f t="shared" si="8"/>
        <v>0</v>
      </c>
      <c r="AW24" s="237">
        <f t="shared" si="8"/>
        <v>0</v>
      </c>
      <c r="AX24" s="237">
        <f t="shared" si="8"/>
        <v>0</v>
      </c>
      <c r="AY24" s="237">
        <f t="shared" si="8"/>
        <v>0</v>
      </c>
      <c r="AZ24" s="237">
        <f t="shared" si="8"/>
        <v>0</v>
      </c>
      <c r="BA24" s="237">
        <f t="shared" si="8"/>
        <v>0</v>
      </c>
      <c r="BB24" s="237">
        <f t="shared" si="8"/>
        <v>0</v>
      </c>
      <c r="BC24" s="237">
        <f t="shared" si="8"/>
        <v>0</v>
      </c>
      <c r="BD24" s="237">
        <f t="shared" si="8"/>
        <v>0</v>
      </c>
      <c r="BE24" s="237">
        <f t="shared" si="8"/>
        <v>0</v>
      </c>
      <c r="BF24" s="237">
        <f t="shared" si="8"/>
        <v>0</v>
      </c>
      <c r="BG24" s="237">
        <f t="shared" si="8"/>
        <v>0</v>
      </c>
      <c r="BH24" s="237">
        <f t="shared" si="8"/>
        <v>0</v>
      </c>
      <c r="BI24"/>
    </row>
    <row r="25" spans="2:61" x14ac:dyDescent="0.2">
      <c r="B25" s="268"/>
      <c r="C25" s="111" t="s">
        <v>208</v>
      </c>
      <c r="D25" s="111"/>
      <c r="E25" s="247"/>
      <c r="F25" s="247"/>
      <c r="G25" s="247"/>
      <c r="H25" s="247"/>
      <c r="I25" s="247"/>
      <c r="J25" s="247"/>
      <c r="K25" s="247"/>
      <c r="L25" s="247"/>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7"/>
      <c r="AP25" s="247"/>
      <c r="AQ25" s="247"/>
      <c r="AR25" s="247"/>
      <c r="AS25" s="247"/>
      <c r="AT25" s="247"/>
      <c r="AU25" s="247"/>
      <c r="AV25" s="247"/>
      <c r="AW25" s="247"/>
      <c r="AX25" s="247"/>
      <c r="AY25" s="247"/>
      <c r="AZ25" s="247"/>
      <c r="BA25" s="247"/>
      <c r="BB25" s="247"/>
      <c r="BC25" s="247"/>
      <c r="BD25" s="247"/>
      <c r="BE25" s="247"/>
      <c r="BF25" s="247"/>
      <c r="BG25" s="247"/>
      <c r="BH25" s="247"/>
      <c r="BI25"/>
    </row>
    <row r="26" spans="2:61" x14ac:dyDescent="0.2">
      <c r="B26" s="268" t="s">
        <v>470</v>
      </c>
      <c r="C26" s="111"/>
      <c r="D26" s="124" t="s">
        <v>118</v>
      </c>
      <c r="E26" s="237">
        <f t="shared" si="3"/>
        <v>0</v>
      </c>
      <c r="F26" s="238"/>
      <c r="G26" s="238"/>
      <c r="H26" s="238"/>
      <c r="I26" s="238"/>
      <c r="J26" s="238"/>
      <c r="K26" s="238"/>
      <c r="L26" s="238"/>
      <c r="M26" s="238"/>
      <c r="N26" s="238"/>
      <c r="O26" s="238"/>
      <c r="P26" s="238"/>
      <c r="Q26" s="238"/>
      <c r="R26" s="238"/>
      <c r="S26" s="238"/>
      <c r="T26" s="238"/>
      <c r="U26" s="238"/>
      <c r="V26" s="238"/>
      <c r="W26" s="238"/>
      <c r="X26" s="238"/>
      <c r="Y26" s="238"/>
      <c r="Z26" s="238"/>
      <c r="AA26" s="238"/>
      <c r="AB26" s="238"/>
      <c r="AC26" s="238"/>
      <c r="AD26" s="238"/>
      <c r="AE26" s="238"/>
      <c r="AF26" s="238"/>
      <c r="AG26" s="238"/>
      <c r="AH26" s="238"/>
      <c r="AI26" s="238"/>
      <c r="AJ26" s="238"/>
      <c r="AK26" s="238"/>
      <c r="AL26" s="238"/>
      <c r="AM26" s="238"/>
      <c r="AN26" s="238"/>
      <c r="AO26" s="238"/>
      <c r="AP26" s="238"/>
      <c r="AQ26" s="238"/>
      <c r="AR26" s="238"/>
      <c r="AS26" s="238"/>
      <c r="AT26" s="238"/>
      <c r="AU26" s="238"/>
      <c r="AV26" s="238"/>
      <c r="AW26" s="238"/>
      <c r="AX26" s="238"/>
      <c r="AY26" s="238"/>
      <c r="AZ26" s="238"/>
      <c r="BA26" s="238"/>
      <c r="BB26" s="238"/>
      <c r="BC26" s="238"/>
      <c r="BD26" s="238"/>
      <c r="BE26" s="238"/>
      <c r="BF26" s="238"/>
      <c r="BG26" s="238"/>
      <c r="BH26" s="238"/>
      <c r="BI26"/>
    </row>
    <row r="27" spans="2:61" x14ac:dyDescent="0.2">
      <c r="B27" s="268" t="s">
        <v>470</v>
      </c>
      <c r="C27" s="111"/>
      <c r="D27" s="124" t="s">
        <v>119</v>
      </c>
      <c r="E27" s="237">
        <f t="shared" si="3"/>
        <v>0</v>
      </c>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38"/>
      <c r="AD27" s="238"/>
      <c r="AE27" s="238"/>
      <c r="AF27" s="238"/>
      <c r="AG27" s="238"/>
      <c r="AH27" s="238"/>
      <c r="AI27" s="238"/>
      <c r="AJ27" s="238"/>
      <c r="AK27" s="238"/>
      <c r="AL27" s="238"/>
      <c r="AM27" s="238"/>
      <c r="AN27" s="238"/>
      <c r="AO27" s="238"/>
      <c r="AP27" s="238"/>
      <c r="AQ27" s="238"/>
      <c r="AR27" s="238"/>
      <c r="AS27" s="238"/>
      <c r="AT27" s="238"/>
      <c r="AU27" s="238"/>
      <c r="AV27" s="238"/>
      <c r="AW27" s="238"/>
      <c r="AX27" s="238"/>
      <c r="AY27" s="238"/>
      <c r="AZ27" s="238"/>
      <c r="BA27" s="238"/>
      <c r="BB27" s="238"/>
      <c r="BC27" s="238"/>
      <c r="BD27" s="238"/>
      <c r="BE27" s="238"/>
      <c r="BF27" s="238"/>
      <c r="BG27" s="238"/>
      <c r="BH27" s="238"/>
      <c r="BI27"/>
    </row>
    <row r="28" spans="2:61" x14ac:dyDescent="0.2">
      <c r="B28" s="268" t="s">
        <v>470</v>
      </c>
      <c r="C28" s="111"/>
      <c r="D28" s="99" t="s">
        <v>353</v>
      </c>
      <c r="E28" s="237">
        <f t="shared" si="3"/>
        <v>0</v>
      </c>
      <c r="F28" s="238"/>
      <c r="G28" s="238"/>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c r="AL28" s="238"/>
      <c r="AM28" s="238"/>
      <c r="AN28" s="238"/>
      <c r="AO28" s="238"/>
      <c r="AP28" s="238"/>
      <c r="AQ28" s="238"/>
      <c r="AR28" s="238"/>
      <c r="AS28" s="238"/>
      <c r="AT28" s="238"/>
      <c r="AU28" s="238"/>
      <c r="AV28" s="238"/>
      <c r="AW28" s="238"/>
      <c r="AX28" s="238"/>
      <c r="AY28" s="238"/>
      <c r="AZ28" s="238"/>
      <c r="BA28" s="238"/>
      <c r="BB28" s="238"/>
      <c r="BC28" s="238"/>
      <c r="BD28" s="238"/>
      <c r="BE28" s="238"/>
      <c r="BF28" s="238"/>
      <c r="BG28" s="238"/>
      <c r="BH28" s="238"/>
      <c r="BI28"/>
    </row>
    <row r="29" spans="2:61" x14ac:dyDescent="0.2">
      <c r="B29" s="268" t="s">
        <v>471</v>
      </c>
      <c r="C29" s="111"/>
      <c r="D29" s="124" t="s">
        <v>120</v>
      </c>
      <c r="E29" s="237">
        <f t="shared" si="3"/>
        <v>0</v>
      </c>
      <c r="F29" s="238"/>
      <c r="G29" s="238"/>
      <c r="H29" s="238"/>
      <c r="I29" s="238"/>
      <c r="J29" s="238"/>
      <c r="K29" s="238"/>
      <c r="L29" s="238"/>
      <c r="M29" s="238"/>
      <c r="N29" s="238"/>
      <c r="O29" s="238"/>
      <c r="P29" s="238"/>
      <c r="Q29" s="238"/>
      <c r="R29" s="238"/>
      <c r="S29" s="238"/>
      <c r="T29" s="238"/>
      <c r="U29" s="238"/>
      <c r="V29" s="238"/>
      <c r="W29" s="238"/>
      <c r="X29" s="238"/>
      <c r="Y29" s="238"/>
      <c r="Z29" s="238"/>
      <c r="AA29" s="238"/>
      <c r="AB29" s="238"/>
      <c r="AC29" s="238"/>
      <c r="AD29" s="238"/>
      <c r="AE29" s="238"/>
      <c r="AF29" s="238"/>
      <c r="AG29" s="238"/>
      <c r="AH29" s="238"/>
      <c r="AI29" s="238"/>
      <c r="AJ29" s="238"/>
      <c r="AK29" s="238"/>
      <c r="AL29" s="238"/>
      <c r="AM29" s="238"/>
      <c r="AN29" s="238"/>
      <c r="AO29" s="238"/>
      <c r="AP29" s="238"/>
      <c r="AQ29" s="238"/>
      <c r="AR29" s="238"/>
      <c r="AS29" s="238"/>
      <c r="AT29" s="238"/>
      <c r="AU29" s="238"/>
      <c r="AV29" s="238"/>
      <c r="AW29" s="238"/>
      <c r="AX29" s="238"/>
      <c r="AY29" s="238"/>
      <c r="AZ29" s="238"/>
      <c r="BA29" s="238"/>
      <c r="BB29" s="238"/>
      <c r="BC29" s="238"/>
      <c r="BD29" s="238"/>
      <c r="BE29" s="238"/>
      <c r="BF29" s="238"/>
      <c r="BG29" s="238"/>
      <c r="BH29" s="238"/>
      <c r="BI29"/>
    </row>
    <row r="30" spans="2:61" x14ac:dyDescent="0.2">
      <c r="B30" s="268" t="s">
        <v>472</v>
      </c>
      <c r="C30" s="111"/>
      <c r="D30" s="124" t="s">
        <v>168</v>
      </c>
      <c r="E30" s="237">
        <f t="shared" si="3"/>
        <v>0</v>
      </c>
      <c r="F30" s="238"/>
      <c r="G30" s="238"/>
      <c r="H30" s="238"/>
      <c r="I30" s="238"/>
      <c r="J30" s="238"/>
      <c r="K30" s="238"/>
      <c r="L30" s="238"/>
      <c r="M30" s="238"/>
      <c r="N30" s="238"/>
      <c r="O30" s="238"/>
      <c r="P30" s="238"/>
      <c r="Q30" s="238"/>
      <c r="R30" s="238"/>
      <c r="S30" s="238"/>
      <c r="T30" s="238"/>
      <c r="U30" s="238"/>
      <c r="V30" s="238"/>
      <c r="W30" s="238"/>
      <c r="X30" s="238"/>
      <c r="Y30" s="238"/>
      <c r="Z30" s="238"/>
      <c r="AA30" s="238"/>
      <c r="AB30" s="238"/>
      <c r="AC30" s="238"/>
      <c r="AD30" s="238"/>
      <c r="AE30" s="238"/>
      <c r="AF30" s="238"/>
      <c r="AG30" s="238"/>
      <c r="AH30" s="238"/>
      <c r="AI30" s="238"/>
      <c r="AJ30" s="238"/>
      <c r="AK30" s="238"/>
      <c r="AL30" s="238"/>
      <c r="AM30" s="238"/>
      <c r="AN30" s="238"/>
      <c r="AO30" s="238"/>
      <c r="AP30" s="238"/>
      <c r="AQ30" s="238"/>
      <c r="AR30" s="238"/>
      <c r="AS30" s="238"/>
      <c r="AT30" s="238"/>
      <c r="AU30" s="238"/>
      <c r="AV30" s="238"/>
      <c r="AW30" s="238"/>
      <c r="AX30" s="238"/>
      <c r="AY30" s="238"/>
      <c r="AZ30" s="238"/>
      <c r="BA30" s="238"/>
      <c r="BB30" s="238"/>
      <c r="BC30" s="238"/>
      <c r="BD30" s="238"/>
      <c r="BE30" s="238"/>
      <c r="BF30" s="238"/>
      <c r="BG30" s="238"/>
      <c r="BH30" s="238"/>
      <c r="BI30"/>
    </row>
    <row r="31" spans="2:61" x14ac:dyDescent="0.2">
      <c r="B31" s="137"/>
      <c r="C31" s="111"/>
      <c r="D31" s="111" t="s">
        <v>169</v>
      </c>
      <c r="E31" s="237">
        <f>SUM(F31:BH31)</f>
        <v>0</v>
      </c>
      <c r="F31" s="239">
        <f>SUM(F26:F30)</f>
        <v>0</v>
      </c>
      <c r="G31" s="239">
        <f t="shared" ref="G31:M31" si="9">SUM(G26:G30)</f>
        <v>0</v>
      </c>
      <c r="H31" s="239">
        <f t="shared" si="9"/>
        <v>0</v>
      </c>
      <c r="I31" s="239">
        <f t="shared" si="9"/>
        <v>0</v>
      </c>
      <c r="J31" s="239">
        <f t="shared" si="9"/>
        <v>0</v>
      </c>
      <c r="K31" s="239">
        <f t="shared" si="9"/>
        <v>0</v>
      </c>
      <c r="L31" s="239">
        <f t="shared" si="9"/>
        <v>0</v>
      </c>
      <c r="M31" s="239">
        <f t="shared" si="9"/>
        <v>0</v>
      </c>
      <c r="N31" s="239">
        <f>SUM(N26:N30)</f>
        <v>0</v>
      </c>
      <c r="O31" s="239">
        <f t="shared" ref="O31:BE31" si="10">SUM(O26:O30)</f>
        <v>0</v>
      </c>
      <c r="P31" s="239">
        <f t="shared" si="10"/>
        <v>0</v>
      </c>
      <c r="Q31" s="239">
        <f t="shared" si="10"/>
        <v>0</v>
      </c>
      <c r="R31" s="239">
        <f t="shared" si="10"/>
        <v>0</v>
      </c>
      <c r="S31" s="239">
        <f t="shared" si="10"/>
        <v>0</v>
      </c>
      <c r="T31" s="239">
        <f t="shared" si="10"/>
        <v>0</v>
      </c>
      <c r="U31" s="239">
        <f t="shared" si="10"/>
        <v>0</v>
      </c>
      <c r="V31" s="239">
        <f t="shared" si="10"/>
        <v>0</v>
      </c>
      <c r="W31" s="239">
        <f t="shared" si="10"/>
        <v>0</v>
      </c>
      <c r="X31" s="239">
        <f t="shared" si="10"/>
        <v>0</v>
      </c>
      <c r="Y31" s="239">
        <f t="shared" si="10"/>
        <v>0</v>
      </c>
      <c r="Z31" s="239">
        <f t="shared" si="10"/>
        <v>0</v>
      </c>
      <c r="AA31" s="239">
        <f t="shared" si="10"/>
        <v>0</v>
      </c>
      <c r="AB31" s="239">
        <f>SUM(AB26:AB30)</f>
        <v>0</v>
      </c>
      <c r="AC31" s="239">
        <f t="shared" si="10"/>
        <v>0</v>
      </c>
      <c r="AD31" s="239">
        <f t="shared" si="10"/>
        <v>0</v>
      </c>
      <c r="AE31" s="239">
        <f t="shared" si="10"/>
        <v>0</v>
      </c>
      <c r="AF31" s="239">
        <f t="shared" si="10"/>
        <v>0</v>
      </c>
      <c r="AG31" s="239">
        <f t="shared" si="10"/>
        <v>0</v>
      </c>
      <c r="AH31" s="239">
        <f t="shared" si="10"/>
        <v>0</v>
      </c>
      <c r="AI31" s="239">
        <f t="shared" si="10"/>
        <v>0</v>
      </c>
      <c r="AJ31" s="239">
        <f t="shared" si="10"/>
        <v>0</v>
      </c>
      <c r="AK31" s="239">
        <f t="shared" si="10"/>
        <v>0</v>
      </c>
      <c r="AL31" s="239">
        <f t="shared" si="10"/>
        <v>0</v>
      </c>
      <c r="AM31" s="239">
        <f t="shared" si="10"/>
        <v>0</v>
      </c>
      <c r="AN31" s="239">
        <f t="shared" si="10"/>
        <v>0</v>
      </c>
      <c r="AO31" s="239">
        <f t="shared" si="10"/>
        <v>0</v>
      </c>
      <c r="AP31" s="239">
        <f t="shared" si="10"/>
        <v>0</v>
      </c>
      <c r="AQ31" s="239">
        <f t="shared" si="10"/>
        <v>0</v>
      </c>
      <c r="AR31" s="239">
        <f t="shared" si="10"/>
        <v>0</v>
      </c>
      <c r="AS31" s="239">
        <f t="shared" si="10"/>
        <v>0</v>
      </c>
      <c r="AT31" s="239">
        <f t="shared" si="10"/>
        <v>0</v>
      </c>
      <c r="AU31" s="239">
        <f t="shared" si="10"/>
        <v>0</v>
      </c>
      <c r="AV31" s="239">
        <f t="shared" si="10"/>
        <v>0</v>
      </c>
      <c r="AW31" s="239">
        <f t="shared" si="10"/>
        <v>0</v>
      </c>
      <c r="AX31" s="239">
        <f t="shared" si="10"/>
        <v>0</v>
      </c>
      <c r="AY31" s="239">
        <f t="shared" si="10"/>
        <v>0</v>
      </c>
      <c r="AZ31" s="239">
        <f t="shared" si="10"/>
        <v>0</v>
      </c>
      <c r="BA31" s="239">
        <f t="shared" si="10"/>
        <v>0</v>
      </c>
      <c r="BB31" s="239">
        <f t="shared" si="10"/>
        <v>0</v>
      </c>
      <c r="BC31" s="239">
        <f t="shared" si="10"/>
        <v>0</v>
      </c>
      <c r="BD31" s="239">
        <f t="shared" si="10"/>
        <v>0</v>
      </c>
      <c r="BE31" s="239">
        <f t="shared" si="10"/>
        <v>0</v>
      </c>
      <c r="BF31" s="239">
        <f>SUM(BF26:BF30)</f>
        <v>0</v>
      </c>
      <c r="BG31" s="239">
        <f>SUM(BG26:BG30)</f>
        <v>0</v>
      </c>
      <c r="BH31" s="239">
        <f>SUM(BH26:BH30)</f>
        <v>0</v>
      </c>
      <c r="BI31"/>
    </row>
    <row r="32" spans="2:61" ht="36" customHeight="1" x14ac:dyDescent="0.2">
      <c r="B32" s="101"/>
      <c r="C32" s="100"/>
      <c r="D32" s="182" t="s">
        <v>209</v>
      </c>
      <c r="E32" s="237">
        <f>SUM(F32:BH32)</f>
        <v>0</v>
      </c>
      <c r="F32" s="239">
        <f>F16+F23-F31</f>
        <v>0</v>
      </c>
      <c r="G32" s="239">
        <f>G16+G23-G31</f>
        <v>0</v>
      </c>
      <c r="H32" s="239">
        <f>H16+H23-H31</f>
        <v>0</v>
      </c>
      <c r="I32" s="239">
        <f t="shared" ref="I32:BH32" si="11">I16+I23-I31</f>
        <v>0</v>
      </c>
      <c r="J32" s="239">
        <f t="shared" si="11"/>
        <v>0</v>
      </c>
      <c r="K32" s="239">
        <f t="shared" si="11"/>
        <v>0</v>
      </c>
      <c r="L32" s="239">
        <f t="shared" si="11"/>
        <v>0</v>
      </c>
      <c r="M32" s="239">
        <f t="shared" si="11"/>
        <v>0</v>
      </c>
      <c r="N32" s="239">
        <f t="shared" si="11"/>
        <v>0</v>
      </c>
      <c r="O32" s="239">
        <f t="shared" si="11"/>
        <v>0</v>
      </c>
      <c r="P32" s="239">
        <f t="shared" si="11"/>
        <v>0</v>
      </c>
      <c r="Q32" s="239">
        <f t="shared" si="11"/>
        <v>0</v>
      </c>
      <c r="R32" s="239">
        <f t="shared" si="11"/>
        <v>0</v>
      </c>
      <c r="S32" s="239">
        <f t="shared" si="11"/>
        <v>0</v>
      </c>
      <c r="T32" s="239">
        <f t="shared" si="11"/>
        <v>0</v>
      </c>
      <c r="U32" s="239">
        <f t="shared" si="11"/>
        <v>0</v>
      </c>
      <c r="V32" s="239">
        <f t="shared" si="11"/>
        <v>0</v>
      </c>
      <c r="W32" s="239">
        <f t="shared" si="11"/>
        <v>0</v>
      </c>
      <c r="X32" s="239">
        <f t="shared" si="11"/>
        <v>0</v>
      </c>
      <c r="Y32" s="239">
        <f t="shared" si="11"/>
        <v>0</v>
      </c>
      <c r="Z32" s="239">
        <f t="shared" si="11"/>
        <v>0</v>
      </c>
      <c r="AA32" s="239">
        <f t="shared" si="11"/>
        <v>0</v>
      </c>
      <c r="AB32" s="239">
        <f t="shared" si="11"/>
        <v>0</v>
      </c>
      <c r="AC32" s="239">
        <f t="shared" si="11"/>
        <v>0</v>
      </c>
      <c r="AD32" s="239">
        <f t="shared" si="11"/>
        <v>0</v>
      </c>
      <c r="AE32" s="239">
        <f t="shared" si="11"/>
        <v>0</v>
      </c>
      <c r="AF32" s="239">
        <f t="shared" si="11"/>
        <v>0</v>
      </c>
      <c r="AG32" s="239">
        <f t="shared" si="11"/>
        <v>0</v>
      </c>
      <c r="AH32" s="239">
        <f t="shared" si="11"/>
        <v>0</v>
      </c>
      <c r="AI32" s="239">
        <f t="shared" si="11"/>
        <v>0</v>
      </c>
      <c r="AJ32" s="239">
        <f t="shared" si="11"/>
        <v>0</v>
      </c>
      <c r="AK32" s="239">
        <f t="shared" si="11"/>
        <v>0</v>
      </c>
      <c r="AL32" s="239">
        <f t="shared" si="11"/>
        <v>0</v>
      </c>
      <c r="AM32" s="239">
        <f t="shared" si="11"/>
        <v>0</v>
      </c>
      <c r="AN32" s="239">
        <f t="shared" si="11"/>
        <v>0</v>
      </c>
      <c r="AO32" s="239">
        <f t="shared" si="11"/>
        <v>0</v>
      </c>
      <c r="AP32" s="239">
        <f t="shared" si="11"/>
        <v>0</v>
      </c>
      <c r="AQ32" s="239">
        <f t="shared" si="11"/>
        <v>0</v>
      </c>
      <c r="AR32" s="239">
        <f t="shared" si="11"/>
        <v>0</v>
      </c>
      <c r="AS32" s="239">
        <f t="shared" si="11"/>
        <v>0</v>
      </c>
      <c r="AT32" s="239">
        <f t="shared" si="11"/>
        <v>0</v>
      </c>
      <c r="AU32" s="239">
        <f t="shared" si="11"/>
        <v>0</v>
      </c>
      <c r="AV32" s="239">
        <f t="shared" si="11"/>
        <v>0</v>
      </c>
      <c r="AW32" s="239">
        <f t="shared" si="11"/>
        <v>0</v>
      </c>
      <c r="AX32" s="239">
        <f t="shared" si="11"/>
        <v>0</v>
      </c>
      <c r="AY32" s="239">
        <f t="shared" si="11"/>
        <v>0</v>
      </c>
      <c r="AZ32" s="239">
        <f t="shared" si="11"/>
        <v>0</v>
      </c>
      <c r="BA32" s="239">
        <f t="shared" si="11"/>
        <v>0</v>
      </c>
      <c r="BB32" s="239">
        <f t="shared" si="11"/>
        <v>0</v>
      </c>
      <c r="BC32" s="239">
        <f t="shared" si="11"/>
        <v>0</v>
      </c>
      <c r="BD32" s="239">
        <f t="shared" si="11"/>
        <v>0</v>
      </c>
      <c r="BE32" s="239">
        <f>BE16+BE23-BE31</f>
        <v>0</v>
      </c>
      <c r="BF32" s="239">
        <f t="shared" si="11"/>
        <v>0</v>
      </c>
      <c r="BG32" s="239">
        <f t="shared" si="11"/>
        <v>0</v>
      </c>
      <c r="BH32" s="239">
        <f t="shared" si="11"/>
        <v>0</v>
      </c>
      <c r="BI32"/>
    </row>
    <row r="33" spans="2:3" ht="29.25" customHeight="1" x14ac:dyDescent="0.2"/>
    <row r="34" spans="2:3" ht="15.75" x14ac:dyDescent="0.25">
      <c r="B34" s="294" t="s">
        <v>221</v>
      </c>
      <c r="C34" s="255"/>
    </row>
    <row r="35" spans="2:3" x14ac:dyDescent="0.2">
      <c r="B35" s="295"/>
      <c r="C35" s="296"/>
    </row>
    <row r="36" spans="2:3" x14ac:dyDescent="0.2">
      <c r="B36" s="105" t="s">
        <v>137</v>
      </c>
      <c r="C36" s="185"/>
    </row>
    <row r="37" spans="2:3" x14ac:dyDescent="0.2">
      <c r="B37" s="105" t="s">
        <v>170</v>
      </c>
      <c r="C37" s="158"/>
    </row>
  </sheetData>
  <mergeCells count="1">
    <mergeCell ref="F7:BH7"/>
  </mergeCells>
  <pageMargins left="0.74803149606299213" right="0.74803149606299213" top="0.98425196850393704" bottom="0.98425196850393704" header="0.51181102362204722" footer="0.51181102362204722"/>
  <pageSetup paperSize="9" scale="50" orientation="portrait" r:id="rId1"/>
  <headerFooter alignWithMargins="0"/>
  <ignoredErrors>
    <ignoredError sqref="E11" formula="1"/>
  </ignoredErrors>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2D050"/>
    <pageSetUpPr fitToPage="1"/>
  </sheetPr>
  <dimension ref="B1:E34"/>
  <sheetViews>
    <sheetView zoomScale="80" zoomScaleNormal="80" workbookViewId="0"/>
  </sheetViews>
  <sheetFormatPr defaultColWidth="9.140625" defaultRowHeight="12.75" x14ac:dyDescent="0.2"/>
  <cols>
    <col min="1" max="1" width="12.140625" style="85" customWidth="1"/>
    <col min="2" max="2" width="21" style="85" customWidth="1"/>
    <col min="3" max="5" width="42.28515625" style="85" customWidth="1"/>
    <col min="6" max="6" width="9.42578125" style="85" customWidth="1"/>
    <col min="7" max="7" width="25.140625" style="85" customWidth="1"/>
    <col min="8" max="16384" width="9.140625" style="85"/>
  </cols>
  <sheetData>
    <row r="1" spans="2:5" ht="20.25" x14ac:dyDescent="0.3">
      <c r="B1" s="355" t="s">
        <v>202</v>
      </c>
      <c r="C1" s="355"/>
      <c r="D1" s="42"/>
      <c r="E1" s="42"/>
    </row>
    <row r="2" spans="2:5" ht="20.25" x14ac:dyDescent="0.3">
      <c r="B2" s="159" t="str">
        <f>Tradingname</f>
        <v>APT Pipelines (NSW) Pty Limited</v>
      </c>
      <c r="C2" s="160"/>
      <c r="D2" s="86"/>
      <c r="E2" s="86"/>
    </row>
    <row r="3" spans="2:5" ht="15.75" customHeight="1" x14ac:dyDescent="0.45">
      <c r="B3" s="161" t="s">
        <v>183</v>
      </c>
      <c r="C3" s="162">
        <f>Yearending</f>
        <v>45107</v>
      </c>
      <c r="E3" s="118"/>
    </row>
    <row r="4" spans="2:5" ht="20.25" x14ac:dyDescent="0.3">
      <c r="B4" s="41"/>
    </row>
    <row r="5" spans="2:5" ht="15.75" x14ac:dyDescent="0.25">
      <c r="B5" s="89" t="s">
        <v>224</v>
      </c>
      <c r="C5" s="87"/>
      <c r="D5" s="87"/>
      <c r="E5" s="87"/>
    </row>
    <row r="6" spans="2:5" ht="15.75" x14ac:dyDescent="0.25">
      <c r="B6" s="89"/>
      <c r="C6" s="87"/>
      <c r="D6" s="87"/>
      <c r="E6" s="87"/>
    </row>
    <row r="7" spans="2:5" ht="25.5" x14ac:dyDescent="0.2">
      <c r="B7" s="90" t="s">
        <v>222</v>
      </c>
      <c r="C7" s="90" t="s">
        <v>174</v>
      </c>
      <c r="D7" s="90" t="s">
        <v>175</v>
      </c>
      <c r="E7" s="90" t="s">
        <v>211</v>
      </c>
    </row>
    <row r="8" spans="2:5" x14ac:dyDescent="0.2">
      <c r="B8" s="94"/>
      <c r="C8" s="94"/>
      <c r="D8" s="94"/>
      <c r="E8" s="245"/>
    </row>
    <row r="9" spans="2:5" x14ac:dyDescent="0.2">
      <c r="B9" s="94"/>
      <c r="C9" s="94"/>
      <c r="D9" s="94"/>
      <c r="E9" s="245"/>
    </row>
    <row r="10" spans="2:5" x14ac:dyDescent="0.2">
      <c r="B10" s="94"/>
      <c r="C10" s="94"/>
      <c r="D10" s="94"/>
      <c r="E10" s="245"/>
    </row>
    <row r="11" spans="2:5" x14ac:dyDescent="0.2">
      <c r="B11" s="94"/>
      <c r="C11" s="94"/>
      <c r="D11" s="205"/>
      <c r="E11" s="245"/>
    </row>
    <row r="12" spans="2:5" x14ac:dyDescent="0.2">
      <c r="B12" s="94"/>
      <c r="C12" s="94"/>
      <c r="D12" s="94"/>
      <c r="E12" s="245"/>
    </row>
    <row r="13" spans="2:5" x14ac:dyDescent="0.2">
      <c r="B13" s="94"/>
      <c r="C13" s="94"/>
      <c r="D13" s="94"/>
      <c r="E13" s="245"/>
    </row>
    <row r="14" spans="2:5" x14ac:dyDescent="0.2">
      <c r="B14" s="94"/>
      <c r="C14" s="94"/>
      <c r="D14" s="94"/>
      <c r="E14" s="245"/>
    </row>
    <row r="15" spans="2:5" x14ac:dyDescent="0.2">
      <c r="B15" s="94"/>
      <c r="C15" s="94"/>
      <c r="D15" s="94"/>
      <c r="E15" s="245"/>
    </row>
    <row r="16" spans="2:5" x14ac:dyDescent="0.2">
      <c r="B16" s="94"/>
      <c r="C16" s="94"/>
      <c r="D16" s="94"/>
      <c r="E16" s="245"/>
    </row>
    <row r="17" spans="2:5" x14ac:dyDescent="0.2">
      <c r="B17" s="94"/>
      <c r="C17" s="94"/>
      <c r="D17" s="94"/>
      <c r="E17" s="245"/>
    </row>
    <row r="18" spans="2:5" x14ac:dyDescent="0.2">
      <c r="B18" s="94"/>
      <c r="C18" s="94"/>
      <c r="D18" s="94"/>
      <c r="E18" s="245"/>
    </row>
    <row r="19" spans="2:5" x14ac:dyDescent="0.2">
      <c r="B19" s="94"/>
      <c r="C19" s="94"/>
      <c r="D19" s="94"/>
      <c r="E19" s="245"/>
    </row>
    <row r="20" spans="2:5" x14ac:dyDescent="0.2">
      <c r="B20" s="94"/>
      <c r="C20" s="94"/>
      <c r="D20" s="94"/>
      <c r="E20" s="245"/>
    </row>
    <row r="21" spans="2:5" x14ac:dyDescent="0.2">
      <c r="B21" s="94"/>
      <c r="C21" s="94"/>
      <c r="D21" s="94"/>
      <c r="E21" s="245"/>
    </row>
    <row r="22" spans="2:5" x14ac:dyDescent="0.2">
      <c r="B22" s="94"/>
      <c r="C22" s="94"/>
      <c r="D22" s="94"/>
      <c r="E22" s="245"/>
    </row>
    <row r="23" spans="2:5" x14ac:dyDescent="0.2">
      <c r="B23" s="94"/>
      <c r="C23" s="94"/>
      <c r="D23" s="94"/>
      <c r="E23" s="245"/>
    </row>
    <row r="24" spans="2:5" x14ac:dyDescent="0.2">
      <c r="B24" s="94"/>
      <c r="C24" s="94"/>
      <c r="D24" s="94"/>
      <c r="E24" s="245"/>
    </row>
    <row r="25" spans="2:5" x14ac:dyDescent="0.2">
      <c r="B25" s="94"/>
      <c r="C25" s="94"/>
      <c r="D25" s="94"/>
      <c r="E25" s="245"/>
    </row>
    <row r="26" spans="2:5" x14ac:dyDescent="0.2">
      <c r="B26" s="94"/>
      <c r="C26" s="94"/>
      <c r="D26" s="94"/>
      <c r="E26" s="245"/>
    </row>
    <row r="27" spans="2:5" x14ac:dyDescent="0.2">
      <c r="B27" s="94"/>
      <c r="C27" s="94"/>
      <c r="D27" s="94"/>
      <c r="E27" s="245"/>
    </row>
    <row r="28" spans="2:5" x14ac:dyDescent="0.2">
      <c r="B28" s="94"/>
      <c r="C28" s="94"/>
      <c r="D28" s="94"/>
      <c r="E28" s="245"/>
    </row>
    <row r="29" spans="2:5" x14ac:dyDescent="0.2">
      <c r="B29" s="94"/>
      <c r="C29" s="94"/>
      <c r="D29" s="94"/>
      <c r="E29" s="245"/>
    </row>
    <row r="30" spans="2:5" x14ac:dyDescent="0.2">
      <c r="B30" s="94"/>
      <c r="C30" s="94"/>
      <c r="D30" s="94"/>
      <c r="E30" s="245"/>
    </row>
    <row r="31" spans="2:5" x14ac:dyDescent="0.2">
      <c r="B31" s="94"/>
      <c r="C31" s="94"/>
      <c r="D31" s="94"/>
      <c r="E31" s="245"/>
    </row>
    <row r="32" spans="2:5" x14ac:dyDescent="0.2">
      <c r="B32" s="94"/>
      <c r="C32" s="94"/>
      <c r="D32" s="94"/>
      <c r="E32" s="245"/>
    </row>
    <row r="33" spans="2:5" x14ac:dyDescent="0.2">
      <c r="B33" s="94"/>
      <c r="C33" s="94"/>
      <c r="D33" s="94"/>
      <c r="E33" s="245"/>
    </row>
    <row r="34" spans="2:5" x14ac:dyDescent="0.2">
      <c r="B34" s="94"/>
      <c r="C34" s="94"/>
      <c r="D34" s="94"/>
      <c r="E34" s="245"/>
    </row>
  </sheetData>
  <mergeCells count="1">
    <mergeCell ref="B1:C1"/>
  </mergeCells>
  <pageMargins left="0.74803149606299213" right="0.74803149606299213" top="0.98425196850393704" bottom="0.98425196850393704" header="0.51181102362204722" footer="0.51181102362204722"/>
  <pageSetup paperSize="9" scale="52"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rgb="FF92D050"/>
    <pageSetUpPr fitToPage="1"/>
  </sheetPr>
  <dimension ref="B1:BH111"/>
  <sheetViews>
    <sheetView zoomScale="80" zoomScaleNormal="80" workbookViewId="0"/>
  </sheetViews>
  <sheetFormatPr defaultColWidth="9.140625" defaultRowHeight="12.75" x14ac:dyDescent="0.2"/>
  <cols>
    <col min="1" max="1" width="11.7109375" style="43" customWidth="1"/>
    <col min="2" max="2" width="54.28515625" style="43" bestFit="1" customWidth="1"/>
    <col min="3" max="3" width="14.28515625" style="43" customWidth="1"/>
    <col min="4" max="4" width="9.85546875" style="43" customWidth="1"/>
    <col min="5" max="9" width="9.140625" style="43"/>
    <col min="10" max="10" width="9.7109375" style="43" customWidth="1"/>
    <col min="11" max="12" width="9.42578125" style="43" bestFit="1" customWidth="1"/>
    <col min="13" max="16384" width="9.140625" style="43"/>
  </cols>
  <sheetData>
    <row r="1" spans="2:60" ht="20.25" x14ac:dyDescent="0.3">
      <c r="B1" s="358" t="s">
        <v>203</v>
      </c>
      <c r="C1" s="358"/>
      <c r="D1" s="369"/>
    </row>
    <row r="3" spans="2:60" ht="20.25" x14ac:dyDescent="0.3">
      <c r="B3" s="41"/>
    </row>
    <row r="5" spans="2:60" ht="15.75" x14ac:dyDescent="0.2">
      <c r="B5" s="349" t="s">
        <v>206</v>
      </c>
      <c r="C5" s="349"/>
      <c r="D5" s="349"/>
    </row>
    <row r="7" spans="2:60" s="62" customFormat="1" x14ac:dyDescent="0.2">
      <c r="B7" s="90"/>
      <c r="C7" s="90"/>
      <c r="D7" s="377" t="s">
        <v>98</v>
      </c>
      <c r="E7" s="378"/>
      <c r="F7" s="378"/>
      <c r="G7" s="378"/>
      <c r="H7" s="378"/>
      <c r="I7" s="378"/>
      <c r="J7" s="371" t="s">
        <v>99</v>
      </c>
      <c r="K7" s="372"/>
      <c r="L7" s="372"/>
      <c r="M7" s="372"/>
      <c r="N7" s="372"/>
      <c r="O7" s="372"/>
      <c r="P7" s="373"/>
      <c r="Q7" s="370" t="s">
        <v>100</v>
      </c>
      <c r="R7" s="370"/>
      <c r="S7" s="370"/>
      <c r="T7" s="370"/>
      <c r="U7" s="370"/>
      <c r="V7" s="370"/>
      <c r="W7" s="370"/>
      <c r="X7" s="370"/>
      <c r="Y7" s="370"/>
      <c r="Z7" s="370"/>
      <c r="AA7" s="370"/>
      <c r="AB7" s="370"/>
      <c r="AC7" s="370"/>
      <c r="AD7" s="370"/>
      <c r="AE7" s="370"/>
      <c r="AF7" s="370"/>
      <c r="AG7" s="370"/>
      <c r="AH7" s="370"/>
      <c r="AI7" s="370"/>
      <c r="AJ7" s="379" t="s">
        <v>101</v>
      </c>
      <c r="AK7" s="379"/>
      <c r="AL7" s="379"/>
      <c r="AM7" s="379"/>
      <c r="AN7" s="379"/>
      <c r="AO7" s="379"/>
      <c r="AP7" s="379"/>
      <c r="AQ7" s="379"/>
      <c r="AR7" s="379"/>
      <c r="AS7" s="379"/>
      <c r="AT7" s="379"/>
      <c r="AU7" s="379"/>
      <c r="AV7" s="379"/>
      <c r="AW7" s="379"/>
      <c r="AX7" s="379"/>
      <c r="AY7" s="379"/>
      <c r="AZ7" s="379"/>
      <c r="BA7" s="379"/>
      <c r="BB7" s="379"/>
      <c r="BC7" s="379"/>
      <c r="BD7" s="379"/>
      <c r="BE7" s="379"/>
      <c r="BF7" s="379"/>
      <c r="BG7" s="379"/>
      <c r="BH7" s="379"/>
    </row>
    <row r="8" spans="2:60" s="50" customFormat="1" ht="26.25" customHeight="1" x14ac:dyDescent="0.2">
      <c r="B8" s="90"/>
      <c r="C8" s="90"/>
      <c r="D8" s="90"/>
      <c r="E8" s="90"/>
      <c r="F8" s="90"/>
      <c r="G8" s="90"/>
      <c r="H8" s="90"/>
      <c r="I8" s="90"/>
      <c r="J8" s="90"/>
      <c r="K8" s="90"/>
      <c r="L8" s="90"/>
      <c r="M8" s="90"/>
      <c r="N8" s="90"/>
      <c r="O8" s="90"/>
      <c r="P8" s="90"/>
      <c r="Q8" s="90"/>
      <c r="R8" s="366" t="s">
        <v>102</v>
      </c>
      <c r="S8" s="367"/>
      <c r="T8" s="367"/>
      <c r="U8" s="367"/>
      <c r="V8" s="367"/>
      <c r="W8" s="368"/>
      <c r="X8" s="366" t="s">
        <v>103</v>
      </c>
      <c r="Y8" s="367"/>
      <c r="Z8" s="367"/>
      <c r="AA8" s="367"/>
      <c r="AB8" s="367"/>
      <c r="AC8" s="368"/>
      <c r="AD8" s="366" t="s">
        <v>104</v>
      </c>
      <c r="AE8" s="367"/>
      <c r="AF8" s="367"/>
      <c r="AG8" s="367"/>
      <c r="AH8" s="368"/>
      <c r="AI8" s="90"/>
      <c r="AJ8" s="90"/>
      <c r="AK8" s="366" t="s">
        <v>105</v>
      </c>
      <c r="AL8" s="367"/>
      <c r="AM8" s="367"/>
      <c r="AN8" s="367"/>
      <c r="AO8" s="367"/>
      <c r="AP8" s="368"/>
      <c r="AQ8" s="366" t="s">
        <v>106</v>
      </c>
      <c r="AR8" s="367"/>
      <c r="AS8" s="367"/>
      <c r="AT8" s="367"/>
      <c r="AU8" s="367"/>
      <c r="AV8" s="368"/>
      <c r="AW8" s="366" t="s">
        <v>107</v>
      </c>
      <c r="AX8" s="367"/>
      <c r="AY8" s="367"/>
      <c r="AZ8" s="367"/>
      <c r="BA8" s="367"/>
      <c r="BB8" s="368"/>
      <c r="BC8" s="366" t="s">
        <v>108</v>
      </c>
      <c r="BD8" s="367"/>
      <c r="BE8" s="367"/>
      <c r="BF8" s="367"/>
      <c r="BG8" s="367"/>
      <c r="BH8" s="368"/>
    </row>
    <row r="9" spans="2:60" s="50" customFormat="1" ht="32.25" customHeight="1" x14ac:dyDescent="0.2">
      <c r="B9" s="90"/>
      <c r="C9" s="90" t="s">
        <v>22</v>
      </c>
      <c r="D9" s="375" t="s">
        <v>109</v>
      </c>
      <c r="E9" s="376"/>
      <c r="F9" s="376"/>
      <c r="G9" s="374" t="s">
        <v>110</v>
      </c>
      <c r="H9" s="374"/>
      <c r="I9" s="374"/>
      <c r="J9" s="119" t="s">
        <v>111</v>
      </c>
      <c r="K9" s="365" t="s">
        <v>93</v>
      </c>
      <c r="L9" s="365"/>
      <c r="M9" s="365"/>
      <c r="N9" s="364" t="s">
        <v>94</v>
      </c>
      <c r="O9" s="364"/>
      <c r="P9" s="364"/>
      <c r="Q9" s="119" t="s">
        <v>112</v>
      </c>
      <c r="R9" s="365" t="s">
        <v>93</v>
      </c>
      <c r="S9" s="365"/>
      <c r="T9" s="365"/>
      <c r="U9" s="364" t="s">
        <v>94</v>
      </c>
      <c r="V9" s="364"/>
      <c r="W9" s="364"/>
      <c r="X9" s="365" t="s">
        <v>93</v>
      </c>
      <c r="Y9" s="365"/>
      <c r="Z9" s="365"/>
      <c r="AA9" s="364" t="s">
        <v>94</v>
      </c>
      <c r="AB9" s="364"/>
      <c r="AC9" s="364"/>
      <c r="AD9" s="365" t="s">
        <v>93</v>
      </c>
      <c r="AE9" s="365"/>
      <c r="AF9" s="365"/>
      <c r="AG9" s="364" t="s">
        <v>94</v>
      </c>
      <c r="AH9" s="364"/>
      <c r="AI9" s="364"/>
      <c r="AJ9" s="119" t="s">
        <v>113</v>
      </c>
      <c r="AK9" s="365" t="s">
        <v>93</v>
      </c>
      <c r="AL9" s="365"/>
      <c r="AM9" s="365"/>
      <c r="AN9" s="364" t="s">
        <v>94</v>
      </c>
      <c r="AO9" s="364"/>
      <c r="AP9" s="364"/>
      <c r="AQ9" s="365" t="s">
        <v>93</v>
      </c>
      <c r="AR9" s="365"/>
      <c r="AS9" s="365"/>
      <c r="AT9" s="364" t="s">
        <v>94</v>
      </c>
      <c r="AU9" s="364"/>
      <c r="AV9" s="364"/>
      <c r="AW9" s="365" t="s">
        <v>93</v>
      </c>
      <c r="AX9" s="365"/>
      <c r="AY9" s="365"/>
      <c r="AZ9" s="364" t="s">
        <v>94</v>
      </c>
      <c r="BA9" s="364"/>
      <c r="BB9" s="364"/>
      <c r="BC9" s="120" t="s">
        <v>93</v>
      </c>
      <c r="BD9" s="120"/>
      <c r="BE9" s="120"/>
      <c r="BF9" s="121" t="s">
        <v>94</v>
      </c>
      <c r="BG9" s="121"/>
      <c r="BH9" s="121"/>
    </row>
    <row r="10" spans="2:60" s="50" customFormat="1" ht="32.25" customHeight="1" x14ac:dyDescent="0.2">
      <c r="B10" s="90" t="s">
        <v>32</v>
      </c>
      <c r="C10" s="90" t="s">
        <v>178</v>
      </c>
      <c r="D10" s="90" t="s">
        <v>114</v>
      </c>
      <c r="E10" s="90" t="s">
        <v>115</v>
      </c>
      <c r="F10" s="90" t="s">
        <v>116</v>
      </c>
      <c r="G10" s="90" t="s">
        <v>114</v>
      </c>
      <c r="H10" s="90" t="s">
        <v>179</v>
      </c>
      <c r="I10" s="90" t="s">
        <v>117</v>
      </c>
      <c r="J10" s="90" t="s">
        <v>207</v>
      </c>
      <c r="K10" s="90" t="s">
        <v>114</v>
      </c>
      <c r="L10" s="90" t="s">
        <v>115</v>
      </c>
      <c r="M10" s="90" t="s">
        <v>116</v>
      </c>
      <c r="N10" s="90" t="s">
        <v>114</v>
      </c>
      <c r="O10" s="90" t="s">
        <v>179</v>
      </c>
      <c r="P10" s="90" t="s">
        <v>117</v>
      </c>
      <c r="Q10" s="90" t="s">
        <v>207</v>
      </c>
      <c r="R10" s="90" t="s">
        <v>114</v>
      </c>
      <c r="S10" s="90" t="s">
        <v>115</v>
      </c>
      <c r="T10" s="90" t="s">
        <v>116</v>
      </c>
      <c r="U10" s="90" t="s">
        <v>114</v>
      </c>
      <c r="V10" s="90" t="s">
        <v>179</v>
      </c>
      <c r="W10" s="90" t="s">
        <v>117</v>
      </c>
      <c r="X10" s="90" t="s">
        <v>114</v>
      </c>
      <c r="Y10" s="90" t="s">
        <v>115</v>
      </c>
      <c r="Z10" s="90" t="s">
        <v>116</v>
      </c>
      <c r="AA10" s="90" t="s">
        <v>114</v>
      </c>
      <c r="AB10" s="90" t="s">
        <v>179</v>
      </c>
      <c r="AC10" s="90" t="s">
        <v>117</v>
      </c>
      <c r="AD10" s="90" t="s">
        <v>114</v>
      </c>
      <c r="AE10" s="90" t="s">
        <v>115</v>
      </c>
      <c r="AF10" s="90" t="s">
        <v>116</v>
      </c>
      <c r="AG10" s="90" t="s">
        <v>114</v>
      </c>
      <c r="AH10" s="90" t="s">
        <v>179</v>
      </c>
      <c r="AI10" s="90" t="s">
        <v>117</v>
      </c>
      <c r="AJ10" s="90" t="s">
        <v>178</v>
      </c>
      <c r="AK10" s="90" t="s">
        <v>114</v>
      </c>
      <c r="AL10" s="90" t="s">
        <v>115</v>
      </c>
      <c r="AM10" s="90" t="s">
        <v>116</v>
      </c>
      <c r="AN10" s="90" t="s">
        <v>114</v>
      </c>
      <c r="AO10" s="90" t="s">
        <v>179</v>
      </c>
      <c r="AP10" s="90" t="s">
        <v>117</v>
      </c>
      <c r="AQ10" s="90" t="s">
        <v>114</v>
      </c>
      <c r="AR10" s="90" t="s">
        <v>115</v>
      </c>
      <c r="AS10" s="90" t="s">
        <v>116</v>
      </c>
      <c r="AT10" s="90" t="s">
        <v>114</v>
      </c>
      <c r="AU10" s="90" t="s">
        <v>179</v>
      </c>
      <c r="AV10" s="90" t="s">
        <v>117</v>
      </c>
      <c r="AW10" s="90" t="s">
        <v>114</v>
      </c>
      <c r="AX10" s="90" t="s">
        <v>115</v>
      </c>
      <c r="AY10" s="90" t="s">
        <v>116</v>
      </c>
      <c r="AZ10" s="90" t="s">
        <v>114</v>
      </c>
      <c r="BA10" s="90" t="s">
        <v>179</v>
      </c>
      <c r="BB10" s="90" t="s">
        <v>117</v>
      </c>
      <c r="BC10" s="90" t="s">
        <v>114</v>
      </c>
      <c r="BD10" s="90" t="s">
        <v>115</v>
      </c>
      <c r="BE10" s="90" t="s">
        <v>116</v>
      </c>
      <c r="BF10" s="90" t="s">
        <v>114</v>
      </c>
      <c r="BG10" s="90" t="s">
        <v>179</v>
      </c>
      <c r="BH10" s="90" t="s">
        <v>117</v>
      </c>
    </row>
    <row r="11" spans="2:60" s="50" customFormat="1" x14ac:dyDescent="0.2">
      <c r="B11" s="122" t="s">
        <v>33</v>
      </c>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row>
    <row r="12" spans="2:60" s="50" customFormat="1" x14ac:dyDescent="0.2">
      <c r="B12" s="123" t="s">
        <v>161</v>
      </c>
      <c r="C12" s="251">
        <f>J12+Q12+AJ12</f>
        <v>0</v>
      </c>
      <c r="D12" s="179"/>
      <c r="E12" s="179"/>
      <c r="F12" s="179"/>
      <c r="G12" s="179"/>
      <c r="H12" s="179"/>
      <c r="I12" s="179"/>
      <c r="J12" s="251">
        <f>K12+N12</f>
        <v>0</v>
      </c>
      <c r="K12" s="252"/>
      <c r="L12" s="252"/>
      <c r="M12" s="138">
        <f>IFERROR(K12/L12,0)</f>
        <v>0</v>
      </c>
      <c r="N12" s="114">
        <v>0</v>
      </c>
      <c r="O12" s="114">
        <v>0</v>
      </c>
      <c r="P12" s="138">
        <f>IFERROR(N12/O12,0)</f>
        <v>0</v>
      </c>
      <c r="Q12" s="138">
        <f>R12+U12+X12+AA12+AD12+AG12</f>
        <v>0</v>
      </c>
      <c r="R12" s="114">
        <v>0</v>
      </c>
      <c r="S12" s="114">
        <v>0</v>
      </c>
      <c r="T12" s="138">
        <f>IFERROR(R12/S12,0)</f>
        <v>0</v>
      </c>
      <c r="U12" s="114">
        <v>0</v>
      </c>
      <c r="V12" s="114">
        <v>0</v>
      </c>
      <c r="W12" s="138">
        <f>IFERROR(U12/V12,0)</f>
        <v>0</v>
      </c>
      <c r="X12" s="114">
        <v>0</v>
      </c>
      <c r="Y12" s="114">
        <v>0</v>
      </c>
      <c r="Z12" s="138">
        <f>IFERROR(X12/Y12,0)</f>
        <v>0</v>
      </c>
      <c r="AA12" s="114">
        <v>0</v>
      </c>
      <c r="AB12" s="114">
        <v>0</v>
      </c>
      <c r="AC12" s="138">
        <f>IFERROR(AA12/AB12,0)</f>
        <v>0</v>
      </c>
      <c r="AD12" s="114">
        <v>0</v>
      </c>
      <c r="AE12" s="114">
        <v>0</v>
      </c>
      <c r="AF12" s="138">
        <f>IFERROR(AD12/AE12,0)</f>
        <v>0</v>
      </c>
      <c r="AG12" s="114">
        <v>0</v>
      </c>
      <c r="AH12" s="114">
        <v>0</v>
      </c>
      <c r="AI12" s="138">
        <f>IFERROR(AG12/AH12,0)</f>
        <v>0</v>
      </c>
      <c r="AJ12" s="138">
        <f>AK12+AN12+AQ12+AT12+AW12+AZ12+BC12+BF12</f>
        <v>0</v>
      </c>
      <c r="AK12" s="114">
        <v>0</v>
      </c>
      <c r="AL12" s="114">
        <v>0</v>
      </c>
      <c r="AM12" s="138">
        <f>IFERROR(AK12/AL12,0)</f>
        <v>0</v>
      </c>
      <c r="AN12" s="114">
        <v>0</v>
      </c>
      <c r="AO12" s="114">
        <v>0</v>
      </c>
      <c r="AP12" s="138">
        <f>IFERROR(AN12/AO12,0)</f>
        <v>0</v>
      </c>
      <c r="AQ12" s="114">
        <v>0</v>
      </c>
      <c r="AR12" s="114">
        <v>0</v>
      </c>
      <c r="AS12" s="138">
        <f>IFERROR(AQ12/AR12,0)</f>
        <v>0</v>
      </c>
      <c r="AT12" s="114">
        <v>0</v>
      </c>
      <c r="AU12" s="114">
        <v>0</v>
      </c>
      <c r="AV12" s="138">
        <f>IFERROR(AT12/AU12,0)</f>
        <v>0</v>
      </c>
      <c r="AW12" s="114">
        <v>0</v>
      </c>
      <c r="AX12" s="114">
        <v>0</v>
      </c>
      <c r="AY12" s="138">
        <f>IFERROR(AW12/AX12,0)</f>
        <v>0</v>
      </c>
      <c r="AZ12" s="114">
        <v>0</v>
      </c>
      <c r="BA12" s="114">
        <v>0</v>
      </c>
      <c r="BB12" s="138">
        <f>IFERROR(AZ12/BA12,0)</f>
        <v>0</v>
      </c>
      <c r="BC12" s="114">
        <v>0</v>
      </c>
      <c r="BD12" s="114">
        <v>0</v>
      </c>
      <c r="BE12" s="138">
        <f>IFERROR(BC12/BD12,0)</f>
        <v>0</v>
      </c>
      <c r="BF12" s="114">
        <v>0</v>
      </c>
      <c r="BG12" s="114">
        <v>0</v>
      </c>
      <c r="BH12" s="138">
        <f>IFERROR(BF12/BG12,0)</f>
        <v>0</v>
      </c>
    </row>
    <row r="13" spans="2:60" s="50" customFormat="1" x14ac:dyDescent="0.2">
      <c r="B13" s="123" t="s">
        <v>205</v>
      </c>
      <c r="C13" s="138">
        <f>J13+Q13+AJ13</f>
        <v>0</v>
      </c>
      <c r="D13" s="179"/>
      <c r="E13" s="179"/>
      <c r="F13" s="179"/>
      <c r="G13" s="179"/>
      <c r="H13" s="179"/>
      <c r="I13" s="179"/>
      <c r="J13" s="138">
        <f>K13+N13</f>
        <v>0</v>
      </c>
      <c r="K13" s="114">
        <v>0</v>
      </c>
      <c r="L13" s="114">
        <v>0</v>
      </c>
      <c r="M13" s="138">
        <f>IFERROR(K13/L13,0)</f>
        <v>0</v>
      </c>
      <c r="N13" s="114">
        <v>0</v>
      </c>
      <c r="O13" s="114">
        <v>0</v>
      </c>
      <c r="P13" s="138">
        <f>IFERROR(N13/O13,0)</f>
        <v>0</v>
      </c>
      <c r="Q13" s="138">
        <f>R13+U13+X13+AA13+AD13+AG13</f>
        <v>0</v>
      </c>
      <c r="R13" s="114">
        <v>0</v>
      </c>
      <c r="S13" s="114">
        <v>0</v>
      </c>
      <c r="T13" s="138">
        <f>IFERROR(R13/S13,0)</f>
        <v>0</v>
      </c>
      <c r="U13" s="114">
        <v>0</v>
      </c>
      <c r="V13" s="114">
        <v>0</v>
      </c>
      <c r="W13" s="138">
        <f>IFERROR(U13/V13,0)</f>
        <v>0</v>
      </c>
      <c r="X13" s="114">
        <v>0</v>
      </c>
      <c r="Y13" s="114">
        <v>0</v>
      </c>
      <c r="Z13" s="138">
        <f>IFERROR(X13/Y13,0)</f>
        <v>0</v>
      </c>
      <c r="AA13" s="114">
        <v>0</v>
      </c>
      <c r="AB13" s="114">
        <v>0</v>
      </c>
      <c r="AC13" s="138">
        <f>IFERROR(AA13/AB13,0)</f>
        <v>0</v>
      </c>
      <c r="AD13" s="114">
        <v>0</v>
      </c>
      <c r="AE13" s="114">
        <v>0</v>
      </c>
      <c r="AF13" s="138">
        <f>IFERROR(AD13/AE13,0)</f>
        <v>0</v>
      </c>
      <c r="AG13" s="114">
        <v>0</v>
      </c>
      <c r="AH13" s="114">
        <v>0</v>
      </c>
      <c r="AI13" s="138">
        <f>IFERROR(AG13/AH13,0)</f>
        <v>0</v>
      </c>
      <c r="AJ13" s="138">
        <f>AK13+AN13+AQ13+AT13+AW13+AZ13+BC13+BF13</f>
        <v>0</v>
      </c>
      <c r="AK13" s="114">
        <v>0</v>
      </c>
      <c r="AL13" s="114">
        <v>0</v>
      </c>
      <c r="AM13" s="138">
        <f>IFERROR(AK13/AL13,0)</f>
        <v>0</v>
      </c>
      <c r="AN13" s="114">
        <v>0</v>
      </c>
      <c r="AO13" s="114">
        <v>0</v>
      </c>
      <c r="AP13" s="138">
        <f>IFERROR(AN13/AO13,0)</f>
        <v>0</v>
      </c>
      <c r="AQ13" s="114">
        <v>0</v>
      </c>
      <c r="AR13" s="114">
        <v>0</v>
      </c>
      <c r="AS13" s="138">
        <f>IFERROR(AQ13/AR13,0)</f>
        <v>0</v>
      </c>
      <c r="AT13" s="114">
        <v>0</v>
      </c>
      <c r="AU13" s="114">
        <v>0</v>
      </c>
      <c r="AV13" s="138">
        <f>IFERROR(AT13/AU13,0)</f>
        <v>0</v>
      </c>
      <c r="AW13" s="114">
        <v>0</v>
      </c>
      <c r="AX13" s="114">
        <v>0</v>
      </c>
      <c r="AY13" s="138">
        <f>IFERROR(AW13/AX13,0)</f>
        <v>0</v>
      </c>
      <c r="AZ13" s="114">
        <v>0</v>
      </c>
      <c r="BA13" s="114">
        <v>0</v>
      </c>
      <c r="BB13" s="138">
        <f>IFERROR(AZ13/BA13,0)</f>
        <v>0</v>
      </c>
      <c r="BC13" s="114">
        <v>0</v>
      </c>
      <c r="BD13" s="114">
        <v>0</v>
      </c>
      <c r="BE13" s="138">
        <f>IFERROR(BC13/BD13,0)</f>
        <v>0</v>
      </c>
      <c r="BF13" s="114">
        <v>0</v>
      </c>
      <c r="BG13" s="114">
        <v>0</v>
      </c>
      <c r="BH13" s="138">
        <f>IFERROR(BF13/BG13,0)</f>
        <v>0</v>
      </c>
    </row>
    <row r="14" spans="2:60" s="50" customFormat="1" x14ac:dyDescent="0.2">
      <c r="B14" s="123" t="s">
        <v>36</v>
      </c>
      <c r="C14" s="138">
        <f>J14+Q14+AJ14</f>
        <v>0</v>
      </c>
      <c r="D14" s="179"/>
      <c r="E14" s="179"/>
      <c r="F14" s="179"/>
      <c r="G14" s="179"/>
      <c r="H14" s="179"/>
      <c r="I14" s="179"/>
      <c r="J14" s="138">
        <f>K14+N14</f>
        <v>0</v>
      </c>
      <c r="K14" s="114">
        <v>0</v>
      </c>
      <c r="L14" s="114">
        <v>0</v>
      </c>
      <c r="M14" s="138">
        <f>IFERROR(K14/L14,0)</f>
        <v>0</v>
      </c>
      <c r="N14" s="114">
        <v>0</v>
      </c>
      <c r="O14" s="114">
        <v>0</v>
      </c>
      <c r="P14" s="138">
        <f>IFERROR(N14/O14,0)</f>
        <v>0</v>
      </c>
      <c r="Q14" s="138">
        <f>R14+U14+X14+AA14+AD14+AG14</f>
        <v>0</v>
      </c>
      <c r="R14" s="114">
        <v>0</v>
      </c>
      <c r="S14" s="114">
        <v>0</v>
      </c>
      <c r="T14" s="138">
        <f>IFERROR(R14/S14,0)</f>
        <v>0</v>
      </c>
      <c r="U14" s="114">
        <v>0</v>
      </c>
      <c r="V14" s="114">
        <v>0</v>
      </c>
      <c r="W14" s="138">
        <f>IFERROR(U14/V14,0)</f>
        <v>0</v>
      </c>
      <c r="X14" s="114">
        <v>0</v>
      </c>
      <c r="Y14" s="114">
        <v>0</v>
      </c>
      <c r="Z14" s="138">
        <f>IFERROR(X14/Y14,0)</f>
        <v>0</v>
      </c>
      <c r="AA14" s="114">
        <v>0</v>
      </c>
      <c r="AB14" s="114">
        <v>0</v>
      </c>
      <c r="AC14" s="138">
        <f>IFERROR(AA14/AB14,0)</f>
        <v>0</v>
      </c>
      <c r="AD14" s="114">
        <v>0</v>
      </c>
      <c r="AE14" s="114">
        <v>0</v>
      </c>
      <c r="AF14" s="138">
        <f>IFERROR(AD14/AE14,0)</f>
        <v>0</v>
      </c>
      <c r="AG14" s="114">
        <v>0</v>
      </c>
      <c r="AH14" s="114">
        <v>0</v>
      </c>
      <c r="AI14" s="138">
        <f>IFERROR(AG14/AH14,0)</f>
        <v>0</v>
      </c>
      <c r="AJ14" s="138">
        <f>AK14+AN14+AQ14+AT14+AW14+AZ14+BC14+BF14</f>
        <v>0</v>
      </c>
      <c r="AK14" s="114">
        <v>0</v>
      </c>
      <c r="AL14" s="114">
        <v>0</v>
      </c>
      <c r="AM14" s="138">
        <f>IFERROR(AK14/AL14,0)</f>
        <v>0</v>
      </c>
      <c r="AN14" s="114">
        <v>0</v>
      </c>
      <c r="AO14" s="114">
        <v>0</v>
      </c>
      <c r="AP14" s="138">
        <f>IFERROR(AN14/AO14,0)</f>
        <v>0</v>
      </c>
      <c r="AQ14" s="114">
        <v>0</v>
      </c>
      <c r="AR14" s="114">
        <v>0</v>
      </c>
      <c r="AS14" s="138">
        <f>IFERROR(AQ14/AR14,0)</f>
        <v>0</v>
      </c>
      <c r="AT14" s="114">
        <v>0</v>
      </c>
      <c r="AU14" s="114">
        <v>0</v>
      </c>
      <c r="AV14" s="138">
        <f>IFERROR(AT14/AU14,0)</f>
        <v>0</v>
      </c>
      <c r="AW14" s="114">
        <v>0</v>
      </c>
      <c r="AX14" s="114">
        <v>0</v>
      </c>
      <c r="AY14" s="138">
        <f>IFERROR(AW14/AX14,0)</f>
        <v>0</v>
      </c>
      <c r="AZ14" s="114">
        <v>0</v>
      </c>
      <c r="BA14" s="114">
        <v>0</v>
      </c>
      <c r="BB14" s="138">
        <f>IFERROR(AZ14/BA14,0)</f>
        <v>0</v>
      </c>
      <c r="BC14" s="114">
        <v>0</v>
      </c>
      <c r="BD14" s="114">
        <v>0</v>
      </c>
      <c r="BE14" s="138">
        <f>IFERROR(BC14/BD14,0)</f>
        <v>0</v>
      </c>
      <c r="BF14" s="114">
        <v>0</v>
      </c>
      <c r="BG14" s="114">
        <v>0</v>
      </c>
      <c r="BH14" s="138">
        <f>IFERROR(BF14/BG14,0)</f>
        <v>0</v>
      </c>
    </row>
    <row r="15" spans="2:60" s="50" customFormat="1" ht="38.25" customHeight="1" x14ac:dyDescent="0.2">
      <c r="B15" s="122" t="s">
        <v>227</v>
      </c>
      <c r="C15" s="140"/>
      <c r="D15" s="140"/>
      <c r="E15" s="140"/>
      <c r="F15" s="140"/>
      <c r="G15" s="140"/>
      <c r="H15" s="140"/>
      <c r="I15" s="140"/>
      <c r="J15" s="179"/>
      <c r="K15" s="179"/>
      <c r="L15" s="179"/>
      <c r="M15" s="179"/>
      <c r="N15" s="179"/>
      <c r="O15" s="179"/>
      <c r="P15" s="179"/>
      <c r="Q15" s="179"/>
      <c r="R15" s="179"/>
      <c r="S15" s="179"/>
      <c r="T15" s="179"/>
      <c r="U15" s="179"/>
      <c r="V15" s="179"/>
      <c r="W15" s="179"/>
      <c r="X15" s="179"/>
      <c r="Y15" s="179"/>
      <c r="Z15" s="179"/>
      <c r="AA15" s="179"/>
      <c r="AB15" s="179"/>
      <c r="AC15" s="179"/>
      <c r="AD15" s="179"/>
      <c r="AE15" s="179"/>
      <c r="AF15" s="179"/>
      <c r="AG15" s="179"/>
      <c r="AH15" s="179"/>
      <c r="AI15" s="179"/>
      <c r="AJ15" s="179"/>
      <c r="AK15" s="179"/>
      <c r="AL15" s="179"/>
      <c r="AM15" s="179"/>
      <c r="AN15" s="179"/>
      <c r="AO15" s="179"/>
      <c r="AP15" s="179"/>
      <c r="AQ15" s="179"/>
      <c r="AR15" s="179"/>
      <c r="AS15" s="179"/>
      <c r="AT15" s="179"/>
      <c r="AU15" s="179"/>
      <c r="AV15" s="179"/>
      <c r="AW15" s="179"/>
      <c r="AX15" s="179"/>
      <c r="AY15" s="179"/>
      <c r="AZ15" s="179"/>
      <c r="BA15" s="179"/>
      <c r="BB15" s="179"/>
      <c r="BC15" s="179"/>
      <c r="BD15" s="179"/>
      <c r="BE15" s="179"/>
      <c r="BF15" s="179"/>
      <c r="BG15" s="179"/>
      <c r="BH15" s="179"/>
    </row>
    <row r="16" spans="2:60" s="50" customFormat="1" x14ac:dyDescent="0.2">
      <c r="B16" s="123" t="s">
        <v>225</v>
      </c>
      <c r="C16" s="138">
        <f>D16+G16</f>
        <v>0</v>
      </c>
      <c r="D16" s="114">
        <v>0</v>
      </c>
      <c r="E16" s="114">
        <v>0</v>
      </c>
      <c r="F16" s="138">
        <f>IFERROR(D16/E16,0)</f>
        <v>0</v>
      </c>
      <c r="G16" s="114">
        <v>0</v>
      </c>
      <c r="H16" s="114">
        <v>0</v>
      </c>
      <c r="I16" s="138">
        <f>IFERROR(G16/H16,0)</f>
        <v>0</v>
      </c>
      <c r="J16" s="179"/>
      <c r="K16" s="179"/>
      <c r="L16" s="179"/>
      <c r="M16" s="179"/>
      <c r="N16" s="179"/>
      <c r="O16" s="179"/>
      <c r="P16" s="179"/>
      <c r="Q16" s="179"/>
      <c r="R16" s="179"/>
      <c r="S16" s="179"/>
      <c r="T16" s="179"/>
      <c r="U16" s="179"/>
      <c r="V16" s="179"/>
      <c r="W16" s="179"/>
      <c r="X16" s="179"/>
      <c r="Y16" s="179"/>
      <c r="Z16" s="179"/>
      <c r="AA16" s="179"/>
      <c r="AB16" s="179"/>
      <c r="AC16" s="179"/>
      <c r="AD16" s="179"/>
      <c r="AE16" s="179"/>
      <c r="AF16" s="179"/>
      <c r="AG16" s="179"/>
      <c r="AH16" s="179"/>
      <c r="AI16" s="179"/>
      <c r="AJ16" s="179"/>
      <c r="AK16" s="179"/>
      <c r="AL16" s="179"/>
      <c r="AM16" s="179"/>
      <c r="AN16" s="179"/>
      <c r="AO16" s="179"/>
      <c r="AP16" s="179"/>
      <c r="AQ16" s="179"/>
      <c r="AR16" s="179"/>
      <c r="AS16" s="179"/>
      <c r="AT16" s="179"/>
      <c r="AU16" s="179"/>
      <c r="AV16" s="179"/>
      <c r="AW16" s="179"/>
      <c r="AX16" s="179"/>
      <c r="AY16" s="179"/>
      <c r="AZ16" s="179"/>
      <c r="BA16" s="179"/>
      <c r="BB16" s="179"/>
      <c r="BC16" s="179"/>
      <c r="BD16" s="179"/>
      <c r="BE16" s="179"/>
      <c r="BF16" s="179"/>
      <c r="BG16" s="179"/>
      <c r="BH16" s="179"/>
    </row>
    <row r="17" spans="2:60" s="50" customFormat="1" ht="34.5" customHeight="1" x14ac:dyDescent="0.2">
      <c r="B17" s="180" t="s">
        <v>39</v>
      </c>
      <c r="C17" s="140"/>
      <c r="D17" s="140"/>
      <c r="E17" s="140"/>
      <c r="F17" s="140"/>
      <c r="G17" s="140"/>
      <c r="H17" s="140"/>
      <c r="I17" s="140"/>
      <c r="J17" s="179"/>
      <c r="K17" s="179"/>
      <c r="L17" s="179"/>
      <c r="M17" s="179"/>
      <c r="N17" s="179"/>
      <c r="O17" s="179"/>
      <c r="P17" s="179"/>
      <c r="Q17" s="179"/>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79"/>
      <c r="AQ17" s="179"/>
      <c r="AR17" s="179"/>
      <c r="AS17" s="179"/>
      <c r="AT17" s="179"/>
      <c r="AU17" s="179"/>
      <c r="AV17" s="179"/>
      <c r="AW17" s="179"/>
      <c r="AX17" s="179"/>
      <c r="AY17" s="179"/>
      <c r="AZ17" s="179"/>
      <c r="BA17" s="179"/>
      <c r="BB17" s="179"/>
      <c r="BC17" s="179"/>
      <c r="BD17" s="179"/>
      <c r="BE17" s="179"/>
      <c r="BF17" s="179"/>
      <c r="BG17" s="179"/>
      <c r="BH17" s="179"/>
    </row>
    <row r="18" spans="2:60" s="50" customFormat="1" x14ac:dyDescent="0.2">
      <c r="B18" s="123" t="s">
        <v>226</v>
      </c>
      <c r="C18" s="138">
        <f>D18+G18</f>
        <v>0</v>
      </c>
      <c r="D18" s="114">
        <v>0</v>
      </c>
      <c r="E18" s="114">
        <v>0</v>
      </c>
      <c r="F18" s="138">
        <f>IFERROR(D18/E18,0)</f>
        <v>0</v>
      </c>
      <c r="G18" s="114">
        <v>0</v>
      </c>
      <c r="H18" s="114">
        <v>0</v>
      </c>
      <c r="I18" s="138">
        <f>IFERROR(G18/H18,0)</f>
        <v>0</v>
      </c>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179"/>
      <c r="BA18" s="179"/>
      <c r="BB18" s="179"/>
      <c r="BC18" s="179"/>
      <c r="BD18" s="179"/>
      <c r="BE18" s="179"/>
      <c r="BF18" s="179"/>
      <c r="BG18" s="179"/>
      <c r="BH18" s="179"/>
    </row>
    <row r="19" spans="2:60" s="50" customFormat="1" ht="27" customHeight="1" x14ac:dyDescent="0.2">
      <c r="B19" s="122" t="s">
        <v>92</v>
      </c>
      <c r="C19" s="138">
        <f>D19+G19</f>
        <v>0</v>
      </c>
      <c r="D19" s="114">
        <v>0</v>
      </c>
      <c r="E19" s="179"/>
      <c r="F19" s="179"/>
      <c r="G19" s="114">
        <v>0</v>
      </c>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79"/>
      <c r="AJ19" s="179"/>
      <c r="AK19" s="179"/>
      <c r="AL19" s="179"/>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row>
    <row r="20" spans="2:60" s="50" customFormat="1" x14ac:dyDescent="0.2">
      <c r="B20" s="122" t="s">
        <v>25</v>
      </c>
      <c r="C20" s="254">
        <f>SUM(C12:C19)</f>
        <v>0</v>
      </c>
      <c r="D20" s="141">
        <f>SUM(D12:D19)</f>
        <v>0</v>
      </c>
      <c r="E20" s="141">
        <f>SUM(E12:E19)</f>
        <v>0</v>
      </c>
      <c r="F20" s="141"/>
      <c r="G20" s="141">
        <f>SUM(G12:G19)</f>
        <v>0</v>
      </c>
      <c r="H20" s="141">
        <f>SUM(H12:H19)</f>
        <v>0</v>
      </c>
      <c r="I20" s="141"/>
      <c r="J20" s="254">
        <f>SUM(J12:J19)</f>
        <v>0</v>
      </c>
      <c r="K20" s="254">
        <f>SUM(K12:K19)</f>
        <v>0</v>
      </c>
      <c r="L20" s="254">
        <f>SUM(L12:L19)</f>
        <v>0</v>
      </c>
      <c r="M20" s="141"/>
      <c r="N20" s="141">
        <f>SUM(N12:N19)</f>
        <v>0</v>
      </c>
      <c r="O20" s="141">
        <f>SUM(O12:O19)</f>
        <v>0</v>
      </c>
      <c r="P20" s="141"/>
      <c r="Q20" s="141">
        <f>SUM(Q12:Q19)</f>
        <v>0</v>
      </c>
      <c r="R20" s="141">
        <f>SUM(R12:R19)</f>
        <v>0</v>
      </c>
      <c r="S20" s="141">
        <f>SUM(S12:S19)</f>
        <v>0</v>
      </c>
      <c r="T20" s="141"/>
      <c r="U20" s="141">
        <f>SUM(U12:U19)</f>
        <v>0</v>
      </c>
      <c r="V20" s="141">
        <f>SUM(V12:V19)</f>
        <v>0</v>
      </c>
      <c r="W20" s="141"/>
      <c r="X20" s="141">
        <f>SUM(X12:X19)</f>
        <v>0</v>
      </c>
      <c r="Y20" s="141">
        <f>SUM(Y12:Y19)</f>
        <v>0</v>
      </c>
      <c r="Z20" s="141"/>
      <c r="AA20" s="141">
        <f>SUM(AA12:AA19)</f>
        <v>0</v>
      </c>
      <c r="AB20" s="141">
        <f>SUM(AB12:AB19)</f>
        <v>0</v>
      </c>
      <c r="AC20" s="141"/>
      <c r="AD20" s="141">
        <f>SUM(AD12:AD19)</f>
        <v>0</v>
      </c>
      <c r="AE20" s="141">
        <f>SUM(AE12:AE19)</f>
        <v>0</v>
      </c>
      <c r="AF20" s="141"/>
      <c r="AG20" s="141">
        <f>SUM(AG12:AG19)</f>
        <v>0</v>
      </c>
      <c r="AH20" s="141">
        <f>SUM(AH12:AH19)</f>
        <v>0</v>
      </c>
      <c r="AI20" s="141"/>
      <c r="AJ20" s="141">
        <f>SUM(AJ12:AJ19)</f>
        <v>0</v>
      </c>
      <c r="AK20" s="141">
        <f>SUM(AK12:AK19)</f>
        <v>0</v>
      </c>
      <c r="AL20" s="141">
        <f>SUM(AL12:AL19)</f>
        <v>0</v>
      </c>
      <c r="AM20" s="141"/>
      <c r="AN20" s="141">
        <f>SUM(AN12:AN19)</f>
        <v>0</v>
      </c>
      <c r="AO20" s="141">
        <f>SUM(AO12:AO19)</f>
        <v>0</v>
      </c>
      <c r="AP20" s="141"/>
      <c r="AQ20" s="141">
        <f>SUM(AQ12:AQ19)</f>
        <v>0</v>
      </c>
      <c r="AR20" s="141">
        <f>SUM(AR12:AR19)</f>
        <v>0</v>
      </c>
      <c r="AS20" s="141"/>
      <c r="AT20" s="141">
        <f>SUM(AT12:AT19)</f>
        <v>0</v>
      </c>
      <c r="AU20" s="141">
        <f>SUM(AU12:AU19)</f>
        <v>0</v>
      </c>
      <c r="AV20" s="141"/>
      <c r="AW20" s="141">
        <f>SUM(AW12:AW19)</f>
        <v>0</v>
      </c>
      <c r="AX20" s="141">
        <f>SUM(AX12:AX19)</f>
        <v>0</v>
      </c>
      <c r="AY20" s="141"/>
      <c r="AZ20" s="141">
        <f>SUM(AZ12:AZ19)</f>
        <v>0</v>
      </c>
      <c r="BA20" s="141">
        <f>SUM(BA12:BA19)</f>
        <v>0</v>
      </c>
      <c r="BB20" s="141"/>
      <c r="BC20" s="141">
        <f>SUM(BC12:BC19)</f>
        <v>0</v>
      </c>
      <c r="BD20" s="141">
        <f>SUM(BD12:BD19)</f>
        <v>0</v>
      </c>
      <c r="BE20" s="141"/>
      <c r="BF20" s="141">
        <f>SUM(BF12:BF19)</f>
        <v>0</v>
      </c>
      <c r="BG20" s="141">
        <f>SUM(BG12:BG19)</f>
        <v>0</v>
      </c>
      <c r="BH20" s="141"/>
    </row>
    <row r="21" spans="2:60" x14ac:dyDescent="0.2">
      <c r="B21" s="50"/>
      <c r="C21" s="50"/>
      <c r="D21" s="50"/>
    </row>
    <row r="22" spans="2:60" x14ac:dyDescent="0.2">
      <c r="B22" s="50"/>
      <c r="C22" s="50"/>
      <c r="D22" s="50"/>
    </row>
    <row r="23" spans="2:60" x14ac:dyDescent="0.2">
      <c r="B23" s="50"/>
      <c r="C23" s="50"/>
      <c r="D23" s="50"/>
    </row>
    <row r="24" spans="2:60" x14ac:dyDescent="0.2">
      <c r="B24" s="50"/>
      <c r="C24" s="50"/>
      <c r="D24" s="50"/>
    </row>
    <row r="25" spans="2:60" x14ac:dyDescent="0.2">
      <c r="B25" s="50"/>
      <c r="C25" s="50"/>
      <c r="D25" s="50"/>
    </row>
    <row r="26" spans="2:60" x14ac:dyDescent="0.2">
      <c r="B26" s="50"/>
      <c r="C26" s="50"/>
      <c r="D26" s="50"/>
    </row>
    <row r="27" spans="2:60" x14ac:dyDescent="0.2">
      <c r="B27" s="50"/>
      <c r="C27" s="50"/>
      <c r="D27" s="50"/>
    </row>
    <row r="28" spans="2:60" x14ac:dyDescent="0.2">
      <c r="B28" s="50"/>
      <c r="C28" s="50"/>
      <c r="D28" s="50"/>
    </row>
    <row r="29" spans="2:60" x14ac:dyDescent="0.2">
      <c r="B29" s="50"/>
      <c r="C29" s="50"/>
      <c r="D29" s="50"/>
    </row>
    <row r="30" spans="2:60" x14ac:dyDescent="0.2">
      <c r="B30" s="50"/>
      <c r="C30" s="50"/>
      <c r="D30" s="50"/>
    </row>
    <row r="31" spans="2:60" x14ac:dyDescent="0.2">
      <c r="B31" s="50"/>
      <c r="C31" s="50"/>
      <c r="D31" s="50"/>
    </row>
    <row r="32" spans="2:60" ht="15" x14ac:dyDescent="0.2">
      <c r="B32" s="63"/>
      <c r="C32" s="50"/>
      <c r="D32" s="50"/>
    </row>
    <row r="33" spans="2:4" ht="15" x14ac:dyDescent="0.2">
      <c r="B33" s="63"/>
      <c r="C33" s="63"/>
      <c r="D33" s="63"/>
    </row>
    <row r="34" spans="2:4" ht="15" x14ac:dyDescent="0.2">
      <c r="B34" s="63"/>
      <c r="C34" s="63"/>
      <c r="D34" s="63"/>
    </row>
    <row r="35" spans="2:4" ht="15" x14ac:dyDescent="0.2">
      <c r="B35" s="63"/>
      <c r="C35" s="63"/>
      <c r="D35" s="63"/>
    </row>
    <row r="36" spans="2:4" ht="15" x14ac:dyDescent="0.2">
      <c r="B36" s="63"/>
      <c r="C36" s="63"/>
      <c r="D36" s="63"/>
    </row>
    <row r="37" spans="2:4" ht="15" x14ac:dyDescent="0.2">
      <c r="B37" s="63"/>
      <c r="C37" s="63"/>
      <c r="D37" s="63"/>
    </row>
    <row r="38" spans="2:4" ht="15" x14ac:dyDescent="0.2">
      <c r="B38" s="63"/>
      <c r="C38" s="63"/>
      <c r="D38" s="63"/>
    </row>
    <row r="39" spans="2:4" ht="15" x14ac:dyDescent="0.2">
      <c r="B39" s="63"/>
      <c r="C39" s="63"/>
      <c r="D39" s="63"/>
    </row>
    <row r="40" spans="2:4" ht="15" x14ac:dyDescent="0.2">
      <c r="B40" s="63"/>
      <c r="C40" s="63"/>
      <c r="D40" s="63"/>
    </row>
    <row r="41" spans="2:4" ht="15" x14ac:dyDescent="0.2">
      <c r="B41" s="63"/>
      <c r="C41" s="63"/>
      <c r="D41" s="63"/>
    </row>
    <row r="42" spans="2:4" ht="15" x14ac:dyDescent="0.2">
      <c r="B42" s="63"/>
      <c r="C42" s="63"/>
      <c r="D42" s="63"/>
    </row>
    <row r="43" spans="2:4" ht="15" x14ac:dyDescent="0.2">
      <c r="B43" s="63"/>
      <c r="C43" s="63"/>
      <c r="D43" s="63"/>
    </row>
    <row r="44" spans="2:4" ht="15" x14ac:dyDescent="0.2">
      <c r="B44" s="63"/>
      <c r="C44" s="63"/>
      <c r="D44" s="63"/>
    </row>
    <row r="45" spans="2:4" ht="15" x14ac:dyDescent="0.2">
      <c r="B45" s="63"/>
      <c r="C45" s="63"/>
      <c r="D45" s="63"/>
    </row>
    <row r="46" spans="2:4" ht="15" x14ac:dyDescent="0.2">
      <c r="B46" s="63"/>
      <c r="C46" s="63"/>
      <c r="D46" s="63"/>
    </row>
    <row r="47" spans="2:4" ht="15" x14ac:dyDescent="0.2">
      <c r="B47" s="63"/>
      <c r="C47" s="63"/>
      <c r="D47" s="63"/>
    </row>
    <row r="48" spans="2:4" ht="15" x14ac:dyDescent="0.2">
      <c r="B48" s="63"/>
      <c r="C48" s="63"/>
      <c r="D48" s="63"/>
    </row>
    <row r="49" spans="2:4" ht="15" x14ac:dyDescent="0.2">
      <c r="B49" s="63"/>
      <c r="C49" s="63"/>
      <c r="D49" s="63"/>
    </row>
    <row r="50" spans="2:4" ht="15" x14ac:dyDescent="0.2">
      <c r="B50" s="63"/>
      <c r="C50" s="63"/>
      <c r="D50" s="63"/>
    </row>
    <row r="51" spans="2:4" ht="15" x14ac:dyDescent="0.2">
      <c r="B51" s="63"/>
      <c r="C51" s="63"/>
      <c r="D51" s="63"/>
    </row>
    <row r="52" spans="2:4" ht="15" x14ac:dyDescent="0.2">
      <c r="B52" s="63"/>
      <c r="C52" s="63"/>
      <c r="D52" s="63"/>
    </row>
    <row r="53" spans="2:4" ht="15" x14ac:dyDescent="0.2">
      <c r="B53" s="63"/>
      <c r="C53" s="63"/>
      <c r="D53" s="63"/>
    </row>
    <row r="54" spans="2:4" ht="15" x14ac:dyDescent="0.2">
      <c r="B54" s="63"/>
      <c r="C54" s="63"/>
      <c r="D54" s="63"/>
    </row>
    <row r="55" spans="2:4" ht="15" x14ac:dyDescent="0.2">
      <c r="B55" s="63"/>
      <c r="C55" s="63"/>
      <c r="D55" s="63"/>
    </row>
    <row r="56" spans="2:4" ht="15" x14ac:dyDescent="0.2">
      <c r="B56" s="63"/>
      <c r="C56" s="63"/>
      <c r="D56" s="63"/>
    </row>
    <row r="57" spans="2:4" ht="15" x14ac:dyDescent="0.2">
      <c r="B57" s="63"/>
      <c r="C57" s="63"/>
      <c r="D57" s="63"/>
    </row>
    <row r="58" spans="2:4" ht="15" x14ac:dyDescent="0.2">
      <c r="B58" s="63"/>
      <c r="C58" s="63"/>
      <c r="D58" s="63"/>
    </row>
    <row r="59" spans="2:4" ht="15" x14ac:dyDescent="0.2">
      <c r="B59" s="63"/>
      <c r="C59" s="63"/>
      <c r="D59" s="63"/>
    </row>
    <row r="60" spans="2:4" ht="15" x14ac:dyDescent="0.2">
      <c r="B60" s="63"/>
      <c r="C60" s="63"/>
      <c r="D60" s="63"/>
    </row>
    <row r="61" spans="2:4" ht="15" x14ac:dyDescent="0.2">
      <c r="B61" s="63"/>
      <c r="C61" s="63"/>
      <c r="D61" s="63"/>
    </row>
    <row r="62" spans="2:4" ht="15" x14ac:dyDescent="0.2">
      <c r="B62" s="63"/>
      <c r="C62" s="63"/>
      <c r="D62" s="63"/>
    </row>
    <row r="63" spans="2:4" ht="15" x14ac:dyDescent="0.2">
      <c r="B63" s="63"/>
      <c r="C63" s="63"/>
      <c r="D63" s="63"/>
    </row>
    <row r="64" spans="2:4" ht="15" x14ac:dyDescent="0.2">
      <c r="B64" s="63"/>
      <c r="C64" s="63"/>
      <c r="D64" s="63"/>
    </row>
    <row r="65" spans="2:4" ht="15" x14ac:dyDescent="0.2">
      <c r="B65" s="63"/>
      <c r="C65" s="63"/>
      <c r="D65" s="63"/>
    </row>
    <row r="66" spans="2:4" ht="15" x14ac:dyDescent="0.2">
      <c r="B66" s="63"/>
      <c r="C66" s="63"/>
      <c r="D66" s="63"/>
    </row>
    <row r="67" spans="2:4" ht="15" x14ac:dyDescent="0.2">
      <c r="B67" s="63"/>
      <c r="C67" s="63"/>
      <c r="D67" s="63"/>
    </row>
    <row r="68" spans="2:4" ht="15" x14ac:dyDescent="0.2">
      <c r="B68" s="63"/>
      <c r="C68" s="63"/>
      <c r="D68" s="63"/>
    </row>
    <row r="69" spans="2:4" ht="15" x14ac:dyDescent="0.2">
      <c r="B69" s="63"/>
      <c r="C69" s="63"/>
      <c r="D69" s="63"/>
    </row>
    <row r="70" spans="2:4" ht="15" x14ac:dyDescent="0.2">
      <c r="B70" s="63"/>
      <c r="C70" s="63"/>
      <c r="D70" s="63"/>
    </row>
    <row r="71" spans="2:4" ht="15" x14ac:dyDescent="0.2">
      <c r="B71" s="63"/>
      <c r="C71" s="63"/>
      <c r="D71" s="63"/>
    </row>
    <row r="72" spans="2:4" ht="15" x14ac:dyDescent="0.2">
      <c r="B72" s="63"/>
      <c r="C72" s="63"/>
      <c r="D72" s="63"/>
    </row>
    <row r="73" spans="2:4" ht="15" x14ac:dyDescent="0.2">
      <c r="B73" s="63"/>
      <c r="C73" s="63"/>
      <c r="D73" s="63"/>
    </row>
    <row r="74" spans="2:4" ht="15" x14ac:dyDescent="0.2">
      <c r="B74" s="63"/>
      <c r="C74" s="63"/>
      <c r="D74" s="63"/>
    </row>
    <row r="75" spans="2:4" ht="15" x14ac:dyDescent="0.2">
      <c r="B75" s="63"/>
      <c r="C75" s="63"/>
      <c r="D75" s="63"/>
    </row>
    <row r="76" spans="2:4" ht="15" x14ac:dyDescent="0.2">
      <c r="B76" s="63"/>
      <c r="C76" s="63"/>
      <c r="D76" s="63"/>
    </row>
    <row r="77" spans="2:4" ht="15" x14ac:dyDescent="0.2">
      <c r="B77" s="63"/>
      <c r="C77" s="63"/>
      <c r="D77" s="63"/>
    </row>
    <row r="78" spans="2:4" ht="15" x14ac:dyDescent="0.2">
      <c r="B78" s="63"/>
      <c r="C78" s="63"/>
      <c r="D78" s="63"/>
    </row>
    <row r="79" spans="2:4" ht="15" x14ac:dyDescent="0.2">
      <c r="B79" s="63"/>
      <c r="C79" s="63"/>
      <c r="D79" s="63"/>
    </row>
    <row r="80" spans="2:4" ht="15" x14ac:dyDescent="0.2">
      <c r="B80" s="63"/>
      <c r="C80" s="63"/>
      <c r="D80" s="63"/>
    </row>
    <row r="81" spans="2:4" ht="15" x14ac:dyDescent="0.2">
      <c r="B81" s="63"/>
      <c r="C81" s="63"/>
      <c r="D81" s="63"/>
    </row>
    <row r="82" spans="2:4" ht="15" x14ac:dyDescent="0.2">
      <c r="B82" s="63"/>
      <c r="C82" s="63"/>
      <c r="D82" s="63"/>
    </row>
    <row r="83" spans="2:4" ht="15" x14ac:dyDescent="0.2">
      <c r="B83" s="63"/>
      <c r="C83" s="63"/>
      <c r="D83" s="63"/>
    </row>
    <row r="84" spans="2:4" ht="15" x14ac:dyDescent="0.2">
      <c r="B84" s="63"/>
      <c r="C84" s="63"/>
      <c r="D84" s="63"/>
    </row>
    <row r="85" spans="2:4" ht="15" x14ac:dyDescent="0.2">
      <c r="B85" s="63"/>
      <c r="C85" s="63"/>
      <c r="D85" s="63"/>
    </row>
    <row r="86" spans="2:4" ht="15" x14ac:dyDescent="0.2">
      <c r="B86" s="63"/>
      <c r="C86" s="63"/>
      <c r="D86" s="63"/>
    </row>
    <row r="87" spans="2:4" ht="15" x14ac:dyDescent="0.2">
      <c r="B87" s="63"/>
      <c r="C87" s="63"/>
      <c r="D87" s="63"/>
    </row>
    <row r="88" spans="2:4" ht="15" x14ac:dyDescent="0.2">
      <c r="B88" s="63"/>
      <c r="C88" s="63"/>
      <c r="D88" s="63"/>
    </row>
    <row r="89" spans="2:4" ht="15" x14ac:dyDescent="0.2">
      <c r="B89" s="63"/>
      <c r="C89" s="63"/>
      <c r="D89" s="63"/>
    </row>
    <row r="90" spans="2:4" ht="15" x14ac:dyDescent="0.2">
      <c r="B90" s="63"/>
      <c r="C90" s="63"/>
      <c r="D90" s="63"/>
    </row>
    <row r="91" spans="2:4" ht="15" x14ac:dyDescent="0.2">
      <c r="B91" s="63"/>
      <c r="C91" s="63"/>
      <c r="D91" s="63"/>
    </row>
    <row r="92" spans="2:4" ht="15" x14ac:dyDescent="0.2">
      <c r="B92" s="63"/>
      <c r="C92" s="63"/>
      <c r="D92" s="63"/>
    </row>
    <row r="93" spans="2:4" ht="15" x14ac:dyDescent="0.2">
      <c r="B93" s="63"/>
      <c r="C93" s="63"/>
      <c r="D93" s="63"/>
    </row>
    <row r="94" spans="2:4" ht="15" x14ac:dyDescent="0.2">
      <c r="B94" s="63"/>
      <c r="C94" s="63"/>
      <c r="D94" s="63"/>
    </row>
    <row r="95" spans="2:4" ht="15" x14ac:dyDescent="0.2">
      <c r="B95" s="63"/>
      <c r="C95" s="63"/>
      <c r="D95" s="63"/>
    </row>
    <row r="96" spans="2:4" ht="15" x14ac:dyDescent="0.2">
      <c r="B96" s="63"/>
      <c r="C96" s="63"/>
      <c r="D96" s="63"/>
    </row>
    <row r="97" spans="2:4" ht="15" x14ac:dyDescent="0.2">
      <c r="B97" s="63"/>
      <c r="C97" s="63"/>
      <c r="D97" s="63"/>
    </row>
    <row r="98" spans="2:4" ht="15" x14ac:dyDescent="0.2">
      <c r="B98" s="63"/>
      <c r="C98" s="63"/>
      <c r="D98" s="63"/>
    </row>
    <row r="99" spans="2:4" ht="15" x14ac:dyDescent="0.2">
      <c r="B99" s="63"/>
      <c r="C99" s="63"/>
      <c r="D99" s="63"/>
    </row>
    <row r="100" spans="2:4" ht="15" x14ac:dyDescent="0.2">
      <c r="B100" s="63"/>
      <c r="C100" s="63"/>
      <c r="D100" s="63"/>
    </row>
    <row r="101" spans="2:4" ht="15" x14ac:dyDescent="0.2">
      <c r="B101" s="63"/>
      <c r="C101" s="63"/>
      <c r="D101" s="63"/>
    </row>
    <row r="102" spans="2:4" ht="15" x14ac:dyDescent="0.2">
      <c r="B102" s="63"/>
      <c r="C102" s="63"/>
      <c r="D102" s="63"/>
    </row>
    <row r="103" spans="2:4" ht="15" x14ac:dyDescent="0.2">
      <c r="B103" s="63"/>
      <c r="C103" s="63"/>
      <c r="D103" s="63"/>
    </row>
    <row r="104" spans="2:4" ht="15" x14ac:dyDescent="0.2">
      <c r="B104" s="63"/>
      <c r="C104" s="63"/>
      <c r="D104" s="63"/>
    </row>
    <row r="105" spans="2:4" ht="15" x14ac:dyDescent="0.2">
      <c r="B105" s="63"/>
      <c r="C105" s="63"/>
      <c r="D105" s="63"/>
    </row>
    <row r="106" spans="2:4" ht="15" x14ac:dyDescent="0.2">
      <c r="B106" s="63"/>
      <c r="C106" s="63"/>
      <c r="D106" s="63"/>
    </row>
    <row r="107" spans="2:4" ht="15" x14ac:dyDescent="0.2">
      <c r="B107" s="63"/>
      <c r="C107" s="63"/>
      <c r="D107" s="63"/>
    </row>
    <row r="108" spans="2:4" ht="15" x14ac:dyDescent="0.2">
      <c r="B108" s="63"/>
      <c r="C108" s="63"/>
      <c r="D108" s="63"/>
    </row>
    <row r="109" spans="2:4" ht="15" x14ac:dyDescent="0.2">
      <c r="B109" s="63"/>
      <c r="C109" s="63"/>
      <c r="D109" s="63"/>
    </row>
    <row r="110" spans="2:4" ht="15" x14ac:dyDescent="0.2">
      <c r="B110" s="63"/>
      <c r="C110" s="63"/>
      <c r="D110" s="63"/>
    </row>
    <row r="111" spans="2:4" ht="15" x14ac:dyDescent="0.2">
      <c r="C111" s="63"/>
      <c r="D111" s="63"/>
    </row>
  </sheetData>
  <mergeCells count="29">
    <mergeCell ref="G9:I9"/>
    <mergeCell ref="D9:F9"/>
    <mergeCell ref="D7:I7"/>
    <mergeCell ref="AJ7:BH7"/>
    <mergeCell ref="X8:AC8"/>
    <mergeCell ref="R8:W8"/>
    <mergeCell ref="B1:D1"/>
    <mergeCell ref="B5:D5"/>
    <mergeCell ref="Q7:AI7"/>
    <mergeCell ref="J7:P7"/>
    <mergeCell ref="BC8:BH8"/>
    <mergeCell ref="AW8:BB8"/>
    <mergeCell ref="AQ8:AV8"/>
    <mergeCell ref="AK8:AP8"/>
    <mergeCell ref="AD8:AH8"/>
    <mergeCell ref="AZ9:BB9"/>
    <mergeCell ref="AN9:AP9"/>
    <mergeCell ref="AQ9:AS9"/>
    <mergeCell ref="AW9:AY9"/>
    <mergeCell ref="K9:M9"/>
    <mergeCell ref="N9:P9"/>
    <mergeCell ref="R9:T9"/>
    <mergeCell ref="U9:W9"/>
    <mergeCell ref="X9:Z9"/>
    <mergeCell ref="AA9:AC9"/>
    <mergeCell ref="AD9:AF9"/>
    <mergeCell ref="AT9:AV9"/>
    <mergeCell ref="AG9:AI9"/>
    <mergeCell ref="AK9:AM9"/>
  </mergeCells>
  <pageMargins left="0.75" right="0.75" top="1" bottom="1" header="0.5" footer="0.5"/>
  <pageSetup paperSize="9" scale="21" orientation="landscape" verticalDpi="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pageSetUpPr fitToPage="1"/>
  </sheetPr>
  <dimension ref="B1:I13"/>
  <sheetViews>
    <sheetView zoomScale="80" zoomScaleNormal="80" workbookViewId="0"/>
  </sheetViews>
  <sheetFormatPr defaultColWidth="9.140625" defaultRowHeight="12.75" x14ac:dyDescent="0.2"/>
  <cols>
    <col min="1" max="1" width="12" style="43" customWidth="1"/>
    <col min="2" max="2" width="34.28515625" style="43" customWidth="1"/>
    <col min="3" max="3" width="16.42578125" style="43" customWidth="1"/>
    <col min="4" max="4" width="50.28515625" style="43" customWidth="1"/>
    <col min="5" max="5" width="20.140625" style="43" customWidth="1"/>
    <col min="6" max="6" width="5.7109375" style="43" customWidth="1"/>
    <col min="7" max="9" width="19.85546875" style="43" customWidth="1"/>
    <col min="10" max="10" width="18.28515625" style="43" customWidth="1"/>
    <col min="11" max="16384" width="9.140625" style="43"/>
  </cols>
  <sheetData>
    <row r="1" spans="2:9" ht="20.25" x14ac:dyDescent="0.3">
      <c r="B1" s="44" t="s">
        <v>138</v>
      </c>
      <c r="C1" s="42"/>
      <c r="D1" s="42"/>
      <c r="E1" s="42"/>
      <c r="F1" s="42"/>
      <c r="G1" s="42"/>
      <c r="H1" s="42"/>
      <c r="I1" s="42"/>
    </row>
    <row r="2" spans="2:9" ht="15" x14ac:dyDescent="0.25">
      <c r="B2" s="159" t="str">
        <f>Tradingname</f>
        <v>APT Pipelines (NSW) Pty Limited</v>
      </c>
      <c r="C2" s="160"/>
    </row>
    <row r="3" spans="2:9" ht="18" customHeight="1" x14ac:dyDescent="0.45">
      <c r="B3" s="161" t="s">
        <v>183</v>
      </c>
      <c r="C3" s="162">
        <f>Yearending</f>
        <v>45107</v>
      </c>
      <c r="D3" s="118"/>
      <c r="E3" s="118"/>
    </row>
    <row r="4" spans="2:9" ht="20.25" x14ac:dyDescent="0.3">
      <c r="B4" s="41"/>
    </row>
    <row r="5" spans="2:9" ht="15.75" x14ac:dyDescent="0.25">
      <c r="B5" s="65" t="s">
        <v>204</v>
      </c>
    </row>
    <row r="6" spans="2:9" x14ac:dyDescent="0.2">
      <c r="B6" s="45"/>
      <c r="C6" s="48"/>
      <c r="D6" s="48"/>
      <c r="E6" s="48"/>
      <c r="G6" s="66"/>
      <c r="H6" s="50"/>
      <c r="I6" s="50"/>
    </row>
    <row r="7" spans="2:9" ht="57" customHeight="1" x14ac:dyDescent="0.2">
      <c r="B7" s="381" t="s">
        <v>139</v>
      </c>
      <c r="C7" s="382"/>
      <c r="D7" s="382"/>
      <c r="E7" s="383"/>
    </row>
    <row r="8" spans="2:9" ht="13.5" customHeight="1" x14ac:dyDescent="0.2">
      <c r="B8" s="380"/>
      <c r="C8" s="380"/>
      <c r="D8" s="380"/>
      <c r="E8" s="380"/>
    </row>
    <row r="9" spans="2:9" ht="13.5" customHeight="1" x14ac:dyDescent="0.2">
      <c r="B9" s="380"/>
      <c r="C9" s="380"/>
      <c r="D9" s="380"/>
      <c r="E9" s="380"/>
    </row>
    <row r="10" spans="2:9" ht="13.5" customHeight="1" x14ac:dyDescent="0.2">
      <c r="B10" s="380"/>
      <c r="C10" s="380"/>
      <c r="D10" s="380"/>
      <c r="E10" s="380"/>
    </row>
    <row r="11" spans="2:9" ht="13.5" customHeight="1" x14ac:dyDescent="0.2">
      <c r="B11" s="380"/>
      <c r="C11" s="380"/>
      <c r="D11" s="380"/>
      <c r="E11" s="380"/>
    </row>
    <row r="12" spans="2:9" ht="13.5" customHeight="1" x14ac:dyDescent="0.2">
      <c r="B12" s="380"/>
      <c r="C12" s="380"/>
      <c r="D12" s="380"/>
      <c r="E12" s="380"/>
    </row>
    <row r="13" spans="2:9" ht="13.5" customHeight="1" x14ac:dyDescent="0.2">
      <c r="B13" s="380"/>
      <c r="C13" s="380"/>
      <c r="D13" s="380"/>
      <c r="E13" s="380"/>
    </row>
  </sheetData>
  <mergeCells count="7">
    <mergeCell ref="B13:E13"/>
    <mergeCell ref="B7:E7"/>
    <mergeCell ref="B8:E8"/>
    <mergeCell ref="B9:E9"/>
    <mergeCell ref="B10:E10"/>
    <mergeCell ref="B11:E11"/>
    <mergeCell ref="B12:E12"/>
  </mergeCells>
  <pageMargins left="0.74803149606299213" right="0.74803149606299213" top="0.98425196850393704" bottom="0.98425196850393704" header="0.51181102362204722" footer="0.51181102362204722"/>
  <pageSetup paperSize="9" scale="63" orientation="portrait" r:id="rId1"/>
  <headerFooter alignWithMargins="0"/>
  <colBreaks count="1" manualBreakCount="1">
    <brk id="6" max="22"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B1:D4"/>
  <sheetViews>
    <sheetView zoomScale="80" zoomScaleNormal="80" workbookViewId="0"/>
  </sheetViews>
  <sheetFormatPr defaultColWidth="9.140625" defaultRowHeight="12.75" x14ac:dyDescent="0.2"/>
  <cols>
    <col min="1" max="1" width="11.7109375" style="43" customWidth="1"/>
    <col min="2" max="2" width="22.42578125" style="43" customWidth="1"/>
    <col min="3" max="3" width="15.85546875" style="43" customWidth="1"/>
    <col min="4" max="4" width="84.28515625" style="43" customWidth="1"/>
    <col min="5" max="16384" width="9.140625" style="43"/>
  </cols>
  <sheetData>
    <row r="1" spans="2:4" ht="20.25" x14ac:dyDescent="0.3">
      <c r="B1" s="44" t="s">
        <v>361</v>
      </c>
      <c r="C1" s="42"/>
      <c r="D1" s="42"/>
    </row>
    <row r="2" spans="2:4" ht="15" x14ac:dyDescent="0.25">
      <c r="B2" s="159" t="str">
        <f>Tradingname</f>
        <v>APT Pipelines (NSW) Pty Limited</v>
      </c>
      <c r="C2" s="160"/>
    </row>
    <row r="3" spans="2:4" ht="15.75" customHeight="1" x14ac:dyDescent="0.45">
      <c r="B3" s="161" t="s">
        <v>183</v>
      </c>
      <c r="C3" s="162">
        <f>Yearending</f>
        <v>45107</v>
      </c>
      <c r="D3" s="118"/>
    </row>
    <row r="4" spans="2:4" ht="20.25" x14ac:dyDescent="0.3">
      <c r="B4" s="41"/>
    </row>
  </sheetData>
  <pageMargins left="0.23622047244094491" right="0.23622047244094491"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B1:D14"/>
  <sheetViews>
    <sheetView zoomScale="80" zoomScaleNormal="80" workbookViewId="0"/>
  </sheetViews>
  <sheetFormatPr defaultColWidth="9.140625" defaultRowHeight="12.75" x14ac:dyDescent="0.2"/>
  <cols>
    <col min="1" max="1" width="11.7109375" style="43" customWidth="1"/>
    <col min="2" max="2" width="22.42578125" style="43" customWidth="1"/>
    <col min="3" max="3" width="15.140625" style="43" customWidth="1"/>
    <col min="4" max="4" width="64.7109375" style="43" customWidth="1"/>
    <col min="5" max="16384" width="9.140625" style="43"/>
  </cols>
  <sheetData>
    <row r="1" spans="2:4" ht="20.25" x14ac:dyDescent="0.3">
      <c r="B1" s="44" t="s">
        <v>228</v>
      </c>
      <c r="C1" s="42"/>
    </row>
    <row r="2" spans="2:4" ht="15" x14ac:dyDescent="0.25">
      <c r="B2" s="159" t="str">
        <f>Tradingname</f>
        <v>APT Pipelines (NSW) Pty Limited</v>
      </c>
      <c r="C2" s="160"/>
    </row>
    <row r="3" spans="2:4" ht="15.75" customHeight="1" x14ac:dyDescent="0.25">
      <c r="B3" s="161" t="s">
        <v>183</v>
      </c>
      <c r="C3" s="162">
        <f>Yearending</f>
        <v>45107</v>
      </c>
    </row>
    <row r="4" spans="2:4" s="255" customFormat="1" ht="15.75" customHeight="1" x14ac:dyDescent="0.25">
      <c r="B4" s="256"/>
      <c r="C4" s="257"/>
    </row>
    <row r="5" spans="2:4" s="255" customFormat="1" ht="15.75" customHeight="1" thickBot="1" x14ac:dyDescent="0.3">
      <c r="B5" s="256" t="s">
        <v>444</v>
      </c>
      <c r="C5" s="257"/>
    </row>
    <row r="6" spans="2:4" s="255" customFormat="1" ht="43.9" customHeight="1" thickBot="1" x14ac:dyDescent="0.25">
      <c r="B6" s="270" t="s">
        <v>482</v>
      </c>
      <c r="C6" s="391" t="s">
        <v>488</v>
      </c>
      <c r="D6" s="392"/>
    </row>
    <row r="7" spans="2:4" s="255" customFormat="1" ht="28.5" customHeight="1" thickBot="1" x14ac:dyDescent="0.25">
      <c r="B7" s="270">
        <v>1.1000000000000001</v>
      </c>
      <c r="C7" s="391" t="s">
        <v>483</v>
      </c>
      <c r="D7" s="392"/>
    </row>
    <row r="8" spans="2:4" s="255" customFormat="1" ht="28.5" customHeight="1" thickBot="1" x14ac:dyDescent="0.25">
      <c r="B8" s="270" t="s">
        <v>436</v>
      </c>
      <c r="C8" s="391" t="s">
        <v>479</v>
      </c>
      <c r="D8" s="392"/>
    </row>
    <row r="9" spans="2:4" s="271" customFormat="1" ht="51" customHeight="1" thickBot="1" x14ac:dyDescent="0.25">
      <c r="B9" s="270" t="s">
        <v>436</v>
      </c>
      <c r="C9" s="391" t="s">
        <v>478</v>
      </c>
      <c r="D9" s="392"/>
    </row>
    <row r="10" spans="2:4" s="271" customFormat="1" ht="58.5" customHeight="1" thickBot="1" x14ac:dyDescent="0.25">
      <c r="B10" s="313">
        <v>1.2</v>
      </c>
      <c r="C10" s="393" t="s">
        <v>484</v>
      </c>
      <c r="D10" s="394"/>
    </row>
    <row r="11" spans="2:4" s="271" customFormat="1" ht="57" customHeight="1" x14ac:dyDescent="0.2">
      <c r="B11" s="386">
        <v>2.1</v>
      </c>
      <c r="C11" s="395" t="s">
        <v>489</v>
      </c>
      <c r="D11" s="396"/>
    </row>
    <row r="12" spans="2:4" s="271" customFormat="1" ht="36.75" customHeight="1" x14ac:dyDescent="0.2">
      <c r="B12" s="387"/>
      <c r="C12" s="389" t="s">
        <v>490</v>
      </c>
      <c r="D12" s="390"/>
    </row>
    <row r="13" spans="2:4" s="271" customFormat="1" ht="79.5" customHeight="1" x14ac:dyDescent="0.2">
      <c r="B13" s="387"/>
      <c r="C13" s="389" t="s">
        <v>491</v>
      </c>
      <c r="D13" s="390"/>
    </row>
    <row r="14" spans="2:4" s="271" customFormat="1" ht="66.75" customHeight="1" thickBot="1" x14ac:dyDescent="0.25">
      <c r="B14" s="388"/>
      <c r="C14" s="384" t="s">
        <v>492</v>
      </c>
      <c r="D14" s="385"/>
    </row>
  </sheetData>
  <mergeCells count="10">
    <mergeCell ref="C6:D6"/>
    <mergeCell ref="C7:D7"/>
    <mergeCell ref="C10:D10"/>
    <mergeCell ref="C11:D11"/>
    <mergeCell ref="C12:D12"/>
    <mergeCell ref="C14:D14"/>
    <mergeCell ref="B11:B14"/>
    <mergeCell ref="C13:D13"/>
    <mergeCell ref="C9:D9"/>
    <mergeCell ref="C8:D8"/>
  </mergeCells>
  <pageMargins left="0.23622047244094491" right="0.23622047244094491" top="0.74803149606299213" bottom="0.74803149606299213" header="0.31496062992125984" footer="0.31496062992125984"/>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2:G29"/>
  <sheetViews>
    <sheetView zoomScale="80" zoomScaleNormal="80" workbookViewId="0"/>
  </sheetViews>
  <sheetFormatPr defaultColWidth="9.140625" defaultRowHeight="12.75" x14ac:dyDescent="0.2"/>
  <cols>
    <col min="1" max="1" width="10.7109375" style="274" customWidth="1"/>
    <col min="2" max="2" width="20" style="283" customWidth="1"/>
    <col min="3" max="3" width="27.42578125" style="274" customWidth="1"/>
    <col min="4" max="4" width="29" style="283" customWidth="1"/>
    <col min="5" max="5" width="19.85546875" style="274" customWidth="1"/>
    <col min="6" max="6" width="21.42578125" style="274" customWidth="1"/>
    <col min="7" max="7" width="59" style="274" customWidth="1"/>
    <col min="8" max="16384" width="9.140625" style="274"/>
  </cols>
  <sheetData>
    <row r="2" spans="1:7" x14ac:dyDescent="0.2">
      <c r="A2" s="188" t="s">
        <v>236</v>
      </c>
      <c r="B2" s="189" t="s">
        <v>237</v>
      </c>
      <c r="C2" s="188" t="s">
        <v>238</v>
      </c>
      <c r="D2" s="189" t="s">
        <v>239</v>
      </c>
      <c r="E2" s="188" t="s">
        <v>242</v>
      </c>
      <c r="F2" s="188" t="s">
        <v>240</v>
      </c>
      <c r="G2" s="188" t="s">
        <v>241</v>
      </c>
    </row>
    <row r="3" spans="1:7" s="299" customFormat="1" x14ac:dyDescent="0.2">
      <c r="A3" s="297">
        <v>43767</v>
      </c>
      <c r="B3" s="298">
        <v>0</v>
      </c>
      <c r="C3" s="299" t="s">
        <v>293</v>
      </c>
      <c r="D3" s="298" t="s">
        <v>293</v>
      </c>
      <c r="E3" s="299" t="s">
        <v>293</v>
      </c>
      <c r="F3" s="300" t="s">
        <v>295</v>
      </c>
      <c r="G3" s="300" t="s">
        <v>294</v>
      </c>
    </row>
    <row r="4" spans="1:7" s="299" customFormat="1" ht="25.5" x14ac:dyDescent="0.2">
      <c r="A4" s="297">
        <v>43999</v>
      </c>
      <c r="B4" s="298">
        <v>1</v>
      </c>
      <c r="C4" s="299" t="s">
        <v>300</v>
      </c>
      <c r="D4" s="301" t="s">
        <v>301</v>
      </c>
      <c r="E4" s="302" t="s">
        <v>302</v>
      </c>
      <c r="F4" s="302" t="s">
        <v>303</v>
      </c>
      <c r="G4" s="303" t="s">
        <v>341</v>
      </c>
    </row>
    <row r="5" spans="1:7" s="299" customFormat="1" x14ac:dyDescent="0.2">
      <c r="A5" s="297">
        <v>43999</v>
      </c>
      <c r="B5" s="298">
        <v>2</v>
      </c>
      <c r="C5" s="302" t="s">
        <v>300</v>
      </c>
      <c r="D5" s="301" t="s">
        <v>301</v>
      </c>
      <c r="E5" s="302" t="s">
        <v>304</v>
      </c>
      <c r="F5" s="302" t="s">
        <v>303</v>
      </c>
      <c r="G5" s="303" t="s">
        <v>305</v>
      </c>
    </row>
    <row r="6" spans="1:7" s="299" customFormat="1" ht="26.25" customHeight="1" x14ac:dyDescent="0.2">
      <c r="A6" s="297">
        <v>43999</v>
      </c>
      <c r="B6" s="298">
        <v>3</v>
      </c>
      <c r="C6" s="302" t="s">
        <v>300</v>
      </c>
      <c r="D6" s="301" t="s">
        <v>301</v>
      </c>
      <c r="E6" s="302" t="s">
        <v>306</v>
      </c>
      <c r="F6" s="302" t="s">
        <v>303</v>
      </c>
      <c r="G6" s="303" t="s">
        <v>307</v>
      </c>
    </row>
    <row r="7" spans="1:7" s="299" customFormat="1" x14ac:dyDescent="0.2">
      <c r="A7" s="297">
        <v>43999</v>
      </c>
      <c r="B7" s="298">
        <v>4</v>
      </c>
      <c r="C7" s="302" t="s">
        <v>300</v>
      </c>
      <c r="D7" s="301" t="s">
        <v>301</v>
      </c>
      <c r="E7" s="302" t="s">
        <v>308</v>
      </c>
      <c r="F7" s="302" t="s">
        <v>337</v>
      </c>
      <c r="G7" s="303" t="s">
        <v>309</v>
      </c>
    </row>
    <row r="8" spans="1:7" s="299" customFormat="1" x14ac:dyDescent="0.2">
      <c r="A8" s="297">
        <v>43999</v>
      </c>
      <c r="B8" s="298">
        <v>5</v>
      </c>
      <c r="C8" s="302" t="s">
        <v>300</v>
      </c>
      <c r="D8" s="301" t="s">
        <v>301</v>
      </c>
      <c r="E8" s="302" t="s">
        <v>310</v>
      </c>
      <c r="F8" s="302" t="s">
        <v>337</v>
      </c>
      <c r="G8" s="303" t="s">
        <v>311</v>
      </c>
    </row>
    <row r="9" spans="1:7" s="299" customFormat="1" x14ac:dyDescent="0.2">
      <c r="A9" s="297">
        <v>43999</v>
      </c>
      <c r="B9" s="298">
        <v>6</v>
      </c>
      <c r="C9" s="302" t="s">
        <v>300</v>
      </c>
      <c r="D9" s="301" t="s">
        <v>301</v>
      </c>
      <c r="E9" s="302" t="s">
        <v>312</v>
      </c>
      <c r="F9" s="302" t="s">
        <v>337</v>
      </c>
      <c r="G9" s="303" t="s">
        <v>313</v>
      </c>
    </row>
    <row r="10" spans="1:7" s="299" customFormat="1" ht="25.5" x14ac:dyDescent="0.2">
      <c r="A10" s="297">
        <v>43999</v>
      </c>
      <c r="B10" s="298">
        <v>7</v>
      </c>
      <c r="C10" s="302" t="s">
        <v>300</v>
      </c>
      <c r="D10" s="301" t="s">
        <v>301</v>
      </c>
      <c r="E10" s="302" t="s">
        <v>314</v>
      </c>
      <c r="F10" s="302" t="s">
        <v>337</v>
      </c>
      <c r="G10" s="303" t="s">
        <v>315</v>
      </c>
    </row>
    <row r="11" spans="1:7" s="299" customFormat="1" x14ac:dyDescent="0.2">
      <c r="A11" s="297">
        <v>43999</v>
      </c>
      <c r="B11" s="298">
        <v>8</v>
      </c>
      <c r="C11" s="302" t="s">
        <v>316</v>
      </c>
      <c r="D11" s="301" t="s">
        <v>317</v>
      </c>
      <c r="E11" s="302" t="s">
        <v>318</v>
      </c>
      <c r="F11" s="302" t="s">
        <v>338</v>
      </c>
      <c r="G11" s="303" t="s">
        <v>319</v>
      </c>
    </row>
    <row r="12" spans="1:7" s="299" customFormat="1" ht="25.5" x14ac:dyDescent="0.2">
      <c r="A12" s="297">
        <v>43999</v>
      </c>
      <c r="B12" s="298">
        <v>9</v>
      </c>
      <c r="C12" s="302" t="s">
        <v>321</v>
      </c>
      <c r="D12" s="304" t="s">
        <v>322</v>
      </c>
      <c r="E12" s="302" t="s">
        <v>320</v>
      </c>
      <c r="F12" s="302" t="s">
        <v>303</v>
      </c>
      <c r="G12" s="303" t="s">
        <v>323</v>
      </c>
    </row>
    <row r="13" spans="1:7" s="299" customFormat="1" ht="25.5" x14ac:dyDescent="0.2">
      <c r="A13" s="297">
        <v>43999</v>
      </c>
      <c r="B13" s="298">
        <v>10</v>
      </c>
      <c r="C13" s="302" t="s">
        <v>324</v>
      </c>
      <c r="D13" s="304" t="s">
        <v>326</v>
      </c>
      <c r="E13" s="302" t="s">
        <v>325</v>
      </c>
      <c r="F13" s="302" t="s">
        <v>338</v>
      </c>
      <c r="G13" s="303" t="s">
        <v>327</v>
      </c>
    </row>
    <row r="14" spans="1:7" s="299" customFormat="1" ht="25.5" x14ac:dyDescent="0.2">
      <c r="A14" s="297">
        <v>43999</v>
      </c>
      <c r="B14" s="298">
        <v>11</v>
      </c>
      <c r="C14" s="302" t="s">
        <v>328</v>
      </c>
      <c r="D14" s="304" t="s">
        <v>329</v>
      </c>
      <c r="E14" s="302" t="s">
        <v>330</v>
      </c>
      <c r="F14" s="302" t="s">
        <v>339</v>
      </c>
      <c r="G14" s="303" t="s">
        <v>331</v>
      </c>
    </row>
    <row r="15" spans="1:7" s="299" customFormat="1" ht="38.25" x14ac:dyDescent="0.2">
      <c r="A15" s="297">
        <v>43999</v>
      </c>
      <c r="B15" s="298">
        <v>12</v>
      </c>
      <c r="C15" s="302" t="s">
        <v>333</v>
      </c>
      <c r="D15" s="301" t="s">
        <v>334</v>
      </c>
      <c r="E15" s="302" t="s">
        <v>335</v>
      </c>
      <c r="F15" s="302" t="s">
        <v>337</v>
      </c>
      <c r="G15" s="303" t="s">
        <v>340</v>
      </c>
    </row>
    <row r="16" spans="1:7" s="299" customFormat="1" ht="25.5" x14ac:dyDescent="0.2">
      <c r="A16" s="297">
        <v>43999</v>
      </c>
      <c r="B16" s="298">
        <v>13</v>
      </c>
      <c r="C16" s="302" t="s">
        <v>333</v>
      </c>
      <c r="D16" s="301" t="s">
        <v>334</v>
      </c>
      <c r="E16" s="302" t="s">
        <v>344</v>
      </c>
      <c r="F16" s="302" t="s">
        <v>336</v>
      </c>
      <c r="G16" s="303" t="s">
        <v>342</v>
      </c>
    </row>
    <row r="17" spans="1:7" s="299" customFormat="1" ht="25.5" x14ac:dyDescent="0.2">
      <c r="A17" s="297">
        <v>43999</v>
      </c>
      <c r="B17" s="298">
        <v>14</v>
      </c>
      <c r="C17" s="302" t="s">
        <v>300</v>
      </c>
      <c r="D17" s="301" t="s">
        <v>301</v>
      </c>
      <c r="E17" s="302" t="s">
        <v>343</v>
      </c>
      <c r="F17" s="302" t="s">
        <v>336</v>
      </c>
      <c r="G17" s="303" t="s">
        <v>342</v>
      </c>
    </row>
    <row r="18" spans="1:7" s="299" customFormat="1" ht="25.5" x14ac:dyDescent="0.2">
      <c r="A18" s="297">
        <v>44008</v>
      </c>
      <c r="B18" s="298">
        <v>15</v>
      </c>
      <c r="C18" s="302" t="s">
        <v>345</v>
      </c>
      <c r="D18" s="304" t="s">
        <v>346</v>
      </c>
      <c r="E18" s="302" t="s">
        <v>371</v>
      </c>
      <c r="F18" s="302" t="s">
        <v>339</v>
      </c>
      <c r="G18" s="303" t="s">
        <v>358</v>
      </c>
    </row>
    <row r="19" spans="1:7" s="299" customFormat="1" ht="25.5" x14ac:dyDescent="0.2">
      <c r="A19" s="297">
        <v>44008</v>
      </c>
      <c r="B19" s="298">
        <v>16</v>
      </c>
      <c r="C19" s="302" t="s">
        <v>345</v>
      </c>
      <c r="D19" s="304" t="s">
        <v>346</v>
      </c>
      <c r="E19" s="302" t="s">
        <v>347</v>
      </c>
      <c r="F19" s="302" t="s">
        <v>336</v>
      </c>
      <c r="G19" s="303" t="s">
        <v>348</v>
      </c>
    </row>
    <row r="20" spans="1:7" s="299" customFormat="1" x14ac:dyDescent="0.2">
      <c r="A20" s="297">
        <v>44008</v>
      </c>
      <c r="B20" s="298">
        <v>17</v>
      </c>
      <c r="C20" s="302" t="s">
        <v>300</v>
      </c>
      <c r="D20" s="301" t="s">
        <v>301</v>
      </c>
      <c r="E20" s="302" t="s">
        <v>349</v>
      </c>
      <c r="F20" s="302" t="s">
        <v>336</v>
      </c>
      <c r="G20" s="303" t="s">
        <v>348</v>
      </c>
    </row>
    <row r="21" spans="1:7" s="299" customFormat="1" x14ac:dyDescent="0.2">
      <c r="A21" s="297">
        <v>44008</v>
      </c>
      <c r="B21" s="298">
        <v>18</v>
      </c>
      <c r="C21" s="302" t="s">
        <v>300</v>
      </c>
      <c r="D21" s="301" t="s">
        <v>301</v>
      </c>
      <c r="E21" s="302" t="s">
        <v>350</v>
      </c>
      <c r="F21" s="302" t="s">
        <v>336</v>
      </c>
      <c r="G21" s="303" t="s">
        <v>351</v>
      </c>
    </row>
    <row r="22" spans="1:7" s="299" customFormat="1" ht="25.5" x14ac:dyDescent="0.2">
      <c r="A22" s="297">
        <v>44017</v>
      </c>
      <c r="B22" s="298">
        <v>19</v>
      </c>
      <c r="C22" s="302" t="s">
        <v>328</v>
      </c>
      <c r="D22" s="304" t="s">
        <v>329</v>
      </c>
      <c r="E22" s="302" t="s">
        <v>354</v>
      </c>
      <c r="F22" s="302" t="s">
        <v>303</v>
      </c>
      <c r="G22" s="303" t="s">
        <v>355</v>
      </c>
    </row>
    <row r="23" spans="1:7" s="299" customFormat="1" ht="25.5" x14ac:dyDescent="0.2">
      <c r="A23" s="297">
        <v>44019</v>
      </c>
      <c r="B23" s="298">
        <v>20</v>
      </c>
      <c r="C23" s="302" t="s">
        <v>300</v>
      </c>
      <c r="D23" s="301" t="s">
        <v>301</v>
      </c>
      <c r="E23" s="302" t="s">
        <v>356</v>
      </c>
      <c r="F23" s="302" t="s">
        <v>337</v>
      </c>
      <c r="G23" s="303" t="s">
        <v>357</v>
      </c>
    </row>
    <row r="24" spans="1:7" s="299" customFormat="1" ht="89.25" x14ac:dyDescent="0.2">
      <c r="A24" s="297">
        <v>44019</v>
      </c>
      <c r="B24" s="298">
        <v>21</v>
      </c>
      <c r="C24" s="302" t="s">
        <v>300</v>
      </c>
      <c r="D24" s="301" t="s">
        <v>301</v>
      </c>
      <c r="E24" s="303" t="s">
        <v>360</v>
      </c>
      <c r="F24" s="302" t="s">
        <v>339</v>
      </c>
      <c r="G24" s="303" t="s">
        <v>359</v>
      </c>
    </row>
    <row r="25" spans="1:7" s="299" customFormat="1" ht="25.5" x14ac:dyDescent="0.2">
      <c r="A25" s="297">
        <v>44037</v>
      </c>
      <c r="B25" s="298">
        <v>22</v>
      </c>
      <c r="C25" s="302" t="s">
        <v>362</v>
      </c>
      <c r="D25" s="301" t="s">
        <v>295</v>
      </c>
      <c r="E25" s="303" t="s">
        <v>295</v>
      </c>
      <c r="F25" s="302" t="s">
        <v>363</v>
      </c>
      <c r="G25" s="303" t="s">
        <v>364</v>
      </c>
    </row>
    <row r="26" spans="1:7" s="299" customFormat="1" ht="38.25" x14ac:dyDescent="0.2">
      <c r="A26" s="297">
        <v>44037</v>
      </c>
      <c r="B26" s="298">
        <v>23</v>
      </c>
      <c r="C26" s="302" t="s">
        <v>324</v>
      </c>
      <c r="D26" s="304" t="s">
        <v>326</v>
      </c>
      <c r="E26" s="302" t="s">
        <v>325</v>
      </c>
      <c r="F26" s="302" t="s">
        <v>365</v>
      </c>
      <c r="G26" s="303" t="s">
        <v>366</v>
      </c>
    </row>
    <row r="27" spans="1:7" s="299" customFormat="1" ht="38.25" x14ac:dyDescent="0.2">
      <c r="A27" s="297">
        <v>44037</v>
      </c>
      <c r="B27" s="298">
        <v>24</v>
      </c>
      <c r="C27" s="302" t="s">
        <v>316</v>
      </c>
      <c r="D27" s="301" t="s">
        <v>317</v>
      </c>
      <c r="E27" s="302" t="s">
        <v>318</v>
      </c>
      <c r="F27" s="302" t="s">
        <v>365</v>
      </c>
      <c r="G27" s="303" t="s">
        <v>367</v>
      </c>
    </row>
    <row r="28" spans="1:7" s="299" customFormat="1" ht="25.5" x14ac:dyDescent="0.2">
      <c r="A28" s="297">
        <v>44037</v>
      </c>
      <c r="B28" s="298">
        <v>25</v>
      </c>
      <c r="C28" s="302" t="s">
        <v>316</v>
      </c>
      <c r="D28" s="301" t="s">
        <v>368</v>
      </c>
      <c r="E28" s="303" t="s">
        <v>369</v>
      </c>
      <c r="F28" s="302" t="s">
        <v>303</v>
      </c>
      <c r="G28" s="303" t="s">
        <v>370</v>
      </c>
    </row>
    <row r="29" spans="1:7" x14ac:dyDescent="0.2">
      <c r="A29" s="297"/>
      <c r="B29" s="298"/>
      <c r="C29" s="299"/>
      <c r="D29" s="301"/>
      <c r="E29" s="299"/>
      <c r="F29" s="299"/>
      <c r="G29" s="299"/>
    </row>
  </sheetData>
  <pageMargins left="0.70866141732283472" right="0.70866141732283472" top="0.74803149606299213" bottom="0.74803149606299213" header="0.31496062992125984" footer="0.31496062992125984"/>
  <pageSetup scale="4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G136"/>
  <sheetViews>
    <sheetView zoomScale="80" zoomScaleNormal="80" workbookViewId="0"/>
  </sheetViews>
  <sheetFormatPr defaultColWidth="9.140625" defaultRowHeight="12.75" x14ac:dyDescent="0.2"/>
  <cols>
    <col min="1" max="1" width="10.7109375" style="274" customWidth="1"/>
    <col min="2" max="2" width="20" style="283" customWidth="1"/>
    <col min="3" max="3" width="27.42578125" style="274" customWidth="1"/>
    <col min="4" max="4" width="33.5703125" style="283" customWidth="1"/>
    <col min="5" max="5" width="26" style="274" customWidth="1"/>
    <col min="6" max="6" width="41" style="274" bestFit="1" customWidth="1"/>
    <col min="7" max="7" width="66.5703125" style="274" customWidth="1"/>
    <col min="8" max="16384" width="9.140625" style="274"/>
  </cols>
  <sheetData>
    <row r="1" spans="1:7" x14ac:dyDescent="0.2">
      <c r="A1" s="274" t="s">
        <v>372</v>
      </c>
    </row>
    <row r="2" spans="1:7" x14ac:dyDescent="0.2">
      <c r="A2" s="188" t="s">
        <v>236</v>
      </c>
      <c r="B2" s="189" t="s">
        <v>373</v>
      </c>
      <c r="C2" s="188" t="s">
        <v>238</v>
      </c>
      <c r="D2" s="189" t="s">
        <v>239</v>
      </c>
      <c r="E2" s="188" t="s">
        <v>242</v>
      </c>
      <c r="F2" s="188" t="s">
        <v>240</v>
      </c>
      <c r="G2" s="188" t="s">
        <v>241</v>
      </c>
    </row>
    <row r="3" spans="1:7" s="299" customFormat="1" x14ac:dyDescent="0.2">
      <c r="A3" s="297">
        <v>44067</v>
      </c>
      <c r="B3" s="298">
        <v>1</v>
      </c>
      <c r="C3" s="299" t="s">
        <v>374</v>
      </c>
      <c r="D3" s="298" t="s">
        <v>374</v>
      </c>
      <c r="E3" s="299" t="s">
        <v>375</v>
      </c>
      <c r="F3" s="299" t="s">
        <v>376</v>
      </c>
      <c r="G3" s="299" t="s">
        <v>377</v>
      </c>
    </row>
    <row r="4" spans="1:7" s="299" customFormat="1" x14ac:dyDescent="0.2">
      <c r="A4" s="297">
        <v>44067</v>
      </c>
      <c r="B4" s="298">
        <f>B3+1</f>
        <v>2</v>
      </c>
      <c r="C4" s="299" t="s">
        <v>374</v>
      </c>
      <c r="D4" s="298" t="s">
        <v>374</v>
      </c>
      <c r="E4" s="299" t="s">
        <v>383</v>
      </c>
      <c r="F4" s="299" t="s">
        <v>384</v>
      </c>
      <c r="G4" s="299" t="s">
        <v>385</v>
      </c>
    </row>
    <row r="5" spans="1:7" s="299" customFormat="1" x14ac:dyDescent="0.2">
      <c r="A5" s="297">
        <v>44067</v>
      </c>
      <c r="B5" s="298">
        <f t="shared" ref="B5:B30" si="0">B4+1</f>
        <v>3</v>
      </c>
      <c r="C5" s="302" t="s">
        <v>386</v>
      </c>
      <c r="D5" s="301">
        <v>1.1000000000000001</v>
      </c>
      <c r="E5" s="302" t="s">
        <v>387</v>
      </c>
      <c r="F5" s="302" t="s">
        <v>388</v>
      </c>
      <c r="G5" s="303" t="s">
        <v>389</v>
      </c>
    </row>
    <row r="6" spans="1:7" s="299" customFormat="1" x14ac:dyDescent="0.2">
      <c r="A6" s="297">
        <v>44067</v>
      </c>
      <c r="B6" s="298">
        <f t="shared" si="0"/>
        <v>4</v>
      </c>
      <c r="C6" s="299" t="s">
        <v>333</v>
      </c>
      <c r="D6" s="298" t="s">
        <v>436</v>
      </c>
      <c r="E6" s="302" t="s">
        <v>438</v>
      </c>
      <c r="F6" s="299" t="s">
        <v>428</v>
      </c>
      <c r="G6" s="302" t="s">
        <v>439</v>
      </c>
    </row>
    <row r="7" spans="1:7" s="299" customFormat="1" x14ac:dyDescent="0.2">
      <c r="A7" s="297">
        <v>44067</v>
      </c>
      <c r="B7" s="298">
        <f t="shared" si="0"/>
        <v>5</v>
      </c>
      <c r="C7" s="299" t="s">
        <v>333</v>
      </c>
      <c r="D7" s="298" t="s">
        <v>436</v>
      </c>
      <c r="E7" s="302" t="s">
        <v>438</v>
      </c>
      <c r="F7" s="299" t="s">
        <v>428</v>
      </c>
      <c r="G7" s="302" t="s">
        <v>440</v>
      </c>
    </row>
    <row r="8" spans="1:7" s="299" customFormat="1" x14ac:dyDescent="0.2">
      <c r="A8" s="297">
        <v>44067</v>
      </c>
      <c r="B8" s="298">
        <f t="shared" si="0"/>
        <v>6</v>
      </c>
      <c r="C8" s="299" t="s">
        <v>333</v>
      </c>
      <c r="D8" s="298" t="s">
        <v>436</v>
      </c>
      <c r="E8" s="302" t="s">
        <v>438</v>
      </c>
      <c r="F8" s="299" t="s">
        <v>428</v>
      </c>
      <c r="G8" s="302" t="s">
        <v>437</v>
      </c>
    </row>
    <row r="9" spans="1:7" s="299" customFormat="1" ht="25.5" x14ac:dyDescent="0.2">
      <c r="A9" s="297">
        <v>44067</v>
      </c>
      <c r="B9" s="298">
        <f t="shared" si="0"/>
        <v>7</v>
      </c>
      <c r="C9" s="302" t="s">
        <v>333</v>
      </c>
      <c r="D9" s="301" t="s">
        <v>436</v>
      </c>
      <c r="E9" s="302" t="s">
        <v>447</v>
      </c>
      <c r="F9" s="303" t="s">
        <v>445</v>
      </c>
      <c r="G9" s="303" t="s">
        <v>448</v>
      </c>
    </row>
    <row r="10" spans="1:7" s="299" customFormat="1" x14ac:dyDescent="0.2">
      <c r="A10" s="297">
        <v>44067</v>
      </c>
      <c r="B10" s="298">
        <f t="shared" si="0"/>
        <v>8</v>
      </c>
      <c r="C10" s="302" t="s">
        <v>333</v>
      </c>
      <c r="D10" s="301" t="s">
        <v>436</v>
      </c>
      <c r="E10" s="302" t="s">
        <v>449</v>
      </c>
      <c r="F10" s="302" t="s">
        <v>446</v>
      </c>
      <c r="G10" s="302" t="s">
        <v>450</v>
      </c>
    </row>
    <row r="11" spans="1:7" s="299" customFormat="1" ht="25.5" x14ac:dyDescent="0.2">
      <c r="A11" s="297">
        <v>44067</v>
      </c>
      <c r="B11" s="298">
        <f t="shared" si="0"/>
        <v>9</v>
      </c>
      <c r="C11" s="302" t="s">
        <v>333</v>
      </c>
      <c r="D11" s="301" t="s">
        <v>436</v>
      </c>
      <c r="E11" s="302" t="s">
        <v>452</v>
      </c>
      <c r="F11" s="303" t="s">
        <v>453</v>
      </c>
      <c r="G11" s="303" t="s">
        <v>454</v>
      </c>
    </row>
    <row r="12" spans="1:7" s="299" customFormat="1" ht="25.5" x14ac:dyDescent="0.2">
      <c r="A12" s="297">
        <v>44067</v>
      </c>
      <c r="B12" s="298">
        <f t="shared" si="0"/>
        <v>10</v>
      </c>
      <c r="C12" s="302" t="s">
        <v>333</v>
      </c>
      <c r="D12" s="301" t="s">
        <v>436</v>
      </c>
      <c r="E12" s="302" t="s">
        <v>455</v>
      </c>
      <c r="F12" s="303" t="s">
        <v>456</v>
      </c>
      <c r="G12" s="303" t="s">
        <v>454</v>
      </c>
    </row>
    <row r="13" spans="1:7" s="299" customFormat="1" x14ac:dyDescent="0.2">
      <c r="A13" s="297">
        <v>44067</v>
      </c>
      <c r="B13" s="298">
        <f t="shared" si="0"/>
        <v>11</v>
      </c>
      <c r="C13" s="302" t="s">
        <v>333</v>
      </c>
      <c r="D13" s="301" t="s">
        <v>436</v>
      </c>
      <c r="E13" s="302" t="s">
        <v>474</v>
      </c>
      <c r="F13" s="302" t="s">
        <v>475</v>
      </c>
      <c r="G13" s="303" t="s">
        <v>476</v>
      </c>
    </row>
    <row r="14" spans="1:7" s="299" customFormat="1" x14ac:dyDescent="0.2">
      <c r="A14" s="297">
        <v>44067</v>
      </c>
      <c r="B14" s="298">
        <f t="shared" si="0"/>
        <v>12</v>
      </c>
      <c r="C14" s="305" t="s">
        <v>391</v>
      </c>
      <c r="D14" s="298">
        <v>2.1</v>
      </c>
      <c r="E14" s="302" t="s">
        <v>392</v>
      </c>
      <c r="F14" s="302" t="s">
        <v>393</v>
      </c>
      <c r="G14" s="303"/>
    </row>
    <row r="15" spans="1:7" s="299" customFormat="1" x14ac:dyDescent="0.2">
      <c r="A15" s="297">
        <v>44067</v>
      </c>
      <c r="B15" s="298">
        <f t="shared" si="0"/>
        <v>13</v>
      </c>
      <c r="C15" s="302" t="s">
        <v>391</v>
      </c>
      <c r="D15" s="301">
        <v>2.1</v>
      </c>
      <c r="E15" s="302" t="s">
        <v>394</v>
      </c>
      <c r="F15" s="302" t="s">
        <v>388</v>
      </c>
      <c r="G15" s="303" t="s">
        <v>389</v>
      </c>
    </row>
    <row r="16" spans="1:7" s="299" customFormat="1" ht="25.5" x14ac:dyDescent="0.2">
      <c r="A16" s="297">
        <v>44067</v>
      </c>
      <c r="B16" s="298">
        <f t="shared" si="0"/>
        <v>14</v>
      </c>
      <c r="C16" s="302" t="s">
        <v>391</v>
      </c>
      <c r="D16" s="298">
        <v>2.1</v>
      </c>
      <c r="E16" s="302" t="s">
        <v>395</v>
      </c>
      <c r="F16" s="299" t="s">
        <v>337</v>
      </c>
      <c r="G16" s="303" t="s">
        <v>396</v>
      </c>
    </row>
    <row r="17" spans="1:7" s="299" customFormat="1" x14ac:dyDescent="0.2">
      <c r="A17" s="297">
        <v>44067</v>
      </c>
      <c r="B17" s="298">
        <f t="shared" si="0"/>
        <v>15</v>
      </c>
      <c r="C17" s="302" t="s">
        <v>397</v>
      </c>
      <c r="D17" s="301" t="s">
        <v>398</v>
      </c>
      <c r="E17" s="302" t="s">
        <v>399</v>
      </c>
      <c r="F17" s="302" t="s">
        <v>388</v>
      </c>
      <c r="G17" s="303" t="s">
        <v>389</v>
      </c>
    </row>
    <row r="18" spans="1:7" s="299" customFormat="1" ht="25.5" x14ac:dyDescent="0.2">
      <c r="A18" s="297">
        <v>44067</v>
      </c>
      <c r="B18" s="298">
        <f t="shared" si="0"/>
        <v>16</v>
      </c>
      <c r="C18" s="302" t="s">
        <v>397</v>
      </c>
      <c r="D18" s="301" t="s">
        <v>398</v>
      </c>
      <c r="E18" s="302" t="s">
        <v>400</v>
      </c>
      <c r="F18" s="299" t="s">
        <v>337</v>
      </c>
      <c r="G18" s="303" t="s">
        <v>401</v>
      </c>
    </row>
    <row r="19" spans="1:7" s="299" customFormat="1" x14ac:dyDescent="0.2">
      <c r="A19" s="297">
        <v>44067</v>
      </c>
      <c r="B19" s="298">
        <f t="shared" si="0"/>
        <v>17</v>
      </c>
      <c r="C19" s="302" t="s">
        <v>345</v>
      </c>
      <c r="D19" s="301" t="s">
        <v>402</v>
      </c>
      <c r="E19" s="302" t="s">
        <v>403</v>
      </c>
      <c r="F19" s="302" t="s">
        <v>388</v>
      </c>
      <c r="G19" s="303" t="s">
        <v>389</v>
      </c>
    </row>
    <row r="20" spans="1:7" s="299" customFormat="1" x14ac:dyDescent="0.2">
      <c r="A20" s="297">
        <v>44067</v>
      </c>
      <c r="B20" s="298">
        <f t="shared" si="0"/>
        <v>18</v>
      </c>
      <c r="C20" s="302" t="s">
        <v>345</v>
      </c>
      <c r="D20" s="301" t="s">
        <v>404</v>
      </c>
      <c r="E20" s="302" t="s">
        <v>405</v>
      </c>
      <c r="F20" s="302" t="s">
        <v>388</v>
      </c>
      <c r="G20" s="303" t="s">
        <v>389</v>
      </c>
    </row>
    <row r="21" spans="1:7" s="299" customFormat="1" x14ac:dyDescent="0.2">
      <c r="A21" s="297">
        <v>44067</v>
      </c>
      <c r="B21" s="298">
        <f t="shared" si="0"/>
        <v>19</v>
      </c>
      <c r="C21" s="302" t="s">
        <v>406</v>
      </c>
      <c r="D21" s="301" t="s">
        <v>407</v>
      </c>
      <c r="E21" s="302" t="s">
        <v>408</v>
      </c>
      <c r="F21" s="302" t="s">
        <v>388</v>
      </c>
      <c r="G21" s="303" t="s">
        <v>389</v>
      </c>
    </row>
    <row r="22" spans="1:7" s="299" customFormat="1" x14ac:dyDescent="0.2">
      <c r="A22" s="297">
        <v>44067</v>
      </c>
      <c r="B22" s="298">
        <f t="shared" si="0"/>
        <v>20</v>
      </c>
      <c r="C22" s="299" t="s">
        <v>406</v>
      </c>
      <c r="D22" s="298" t="s">
        <v>407</v>
      </c>
      <c r="E22" s="299" t="s">
        <v>409</v>
      </c>
      <c r="F22" s="299" t="s">
        <v>337</v>
      </c>
      <c r="G22" s="302" t="s">
        <v>410</v>
      </c>
    </row>
    <row r="23" spans="1:7" s="299" customFormat="1" x14ac:dyDescent="0.2">
      <c r="A23" s="297">
        <v>44067</v>
      </c>
      <c r="B23" s="298">
        <f t="shared" si="0"/>
        <v>21</v>
      </c>
      <c r="C23" s="299" t="s">
        <v>406</v>
      </c>
      <c r="D23" s="298" t="s">
        <v>407</v>
      </c>
      <c r="E23" s="299" t="s">
        <v>411</v>
      </c>
      <c r="F23" s="299" t="s">
        <v>337</v>
      </c>
      <c r="G23" s="302" t="s">
        <v>412</v>
      </c>
    </row>
    <row r="24" spans="1:7" s="299" customFormat="1" x14ac:dyDescent="0.2">
      <c r="A24" s="297">
        <v>44067</v>
      </c>
      <c r="B24" s="298">
        <f t="shared" si="0"/>
        <v>22</v>
      </c>
      <c r="C24" s="302" t="s">
        <v>300</v>
      </c>
      <c r="D24" s="298">
        <v>3.1</v>
      </c>
      <c r="E24" s="302" t="s">
        <v>390</v>
      </c>
      <c r="F24" s="302" t="s">
        <v>388</v>
      </c>
      <c r="G24" s="303" t="s">
        <v>389</v>
      </c>
    </row>
    <row r="25" spans="1:7" s="299" customFormat="1" x14ac:dyDescent="0.2">
      <c r="A25" s="297">
        <v>44067</v>
      </c>
      <c r="B25" s="298">
        <f t="shared" si="0"/>
        <v>23</v>
      </c>
      <c r="C25" s="302" t="s">
        <v>316</v>
      </c>
      <c r="D25" s="298" t="s">
        <v>413</v>
      </c>
      <c r="E25" s="302" t="s">
        <v>414</v>
      </c>
      <c r="F25" s="302" t="s">
        <v>388</v>
      </c>
      <c r="G25" s="302" t="s">
        <v>415</v>
      </c>
    </row>
    <row r="26" spans="1:7" s="299" customFormat="1" x14ac:dyDescent="0.2">
      <c r="A26" s="297">
        <v>44067</v>
      </c>
      <c r="B26" s="298">
        <f t="shared" si="0"/>
        <v>24</v>
      </c>
      <c r="C26" s="302" t="s">
        <v>321</v>
      </c>
      <c r="D26" s="301" t="s">
        <v>416</v>
      </c>
      <c r="E26" s="302" t="s">
        <v>417</v>
      </c>
      <c r="F26" s="302" t="s">
        <v>388</v>
      </c>
      <c r="G26" s="302" t="s">
        <v>389</v>
      </c>
    </row>
    <row r="27" spans="1:7" s="299" customFormat="1" x14ac:dyDescent="0.2">
      <c r="A27" s="297">
        <v>44067</v>
      </c>
      <c r="B27" s="298">
        <f t="shared" si="0"/>
        <v>25</v>
      </c>
      <c r="C27" s="302" t="s">
        <v>328</v>
      </c>
      <c r="D27" s="298">
        <v>4.0999999999999996</v>
      </c>
      <c r="E27" s="302" t="s">
        <v>418</v>
      </c>
      <c r="F27" s="302" t="s">
        <v>388</v>
      </c>
      <c r="G27" s="302" t="s">
        <v>389</v>
      </c>
    </row>
    <row r="28" spans="1:7" s="299" customFormat="1" x14ac:dyDescent="0.2">
      <c r="A28" s="297">
        <v>44067</v>
      </c>
      <c r="B28" s="298">
        <f t="shared" si="0"/>
        <v>26</v>
      </c>
      <c r="C28" s="302" t="s">
        <v>324</v>
      </c>
      <c r="D28" s="301" t="s">
        <v>419</v>
      </c>
      <c r="E28" s="302" t="s">
        <v>420</v>
      </c>
      <c r="F28" s="302" t="s">
        <v>388</v>
      </c>
      <c r="G28" s="302" t="s">
        <v>389</v>
      </c>
    </row>
    <row r="29" spans="1:7" s="299" customFormat="1" x14ac:dyDescent="0.2">
      <c r="A29" s="297">
        <v>44075</v>
      </c>
      <c r="B29" s="298">
        <f t="shared" si="0"/>
        <v>27</v>
      </c>
      <c r="C29" s="302" t="s">
        <v>300</v>
      </c>
      <c r="D29" s="298">
        <v>3.1</v>
      </c>
      <c r="E29" s="302"/>
      <c r="F29" s="299" t="s">
        <v>428</v>
      </c>
      <c r="G29" s="302" t="s">
        <v>429</v>
      </c>
    </row>
    <row r="30" spans="1:7" s="299" customFormat="1" x14ac:dyDescent="0.2">
      <c r="A30" s="297">
        <v>44132</v>
      </c>
      <c r="B30" s="298">
        <f t="shared" si="0"/>
        <v>28</v>
      </c>
      <c r="C30" s="302" t="s">
        <v>316</v>
      </c>
      <c r="D30" s="301" t="s">
        <v>413</v>
      </c>
      <c r="E30" s="302" t="s">
        <v>458</v>
      </c>
      <c r="F30" s="302" t="s">
        <v>459</v>
      </c>
      <c r="G30" s="303" t="s">
        <v>460</v>
      </c>
    </row>
    <row r="31" spans="1:7" s="299" customFormat="1" x14ac:dyDescent="0.2">
      <c r="A31" s="297"/>
      <c r="B31" s="298"/>
      <c r="C31" s="302"/>
      <c r="D31" s="301"/>
      <c r="E31" s="302"/>
      <c r="F31" s="302"/>
      <c r="G31" s="303"/>
    </row>
    <row r="32" spans="1:7" s="299" customFormat="1" x14ac:dyDescent="0.2">
      <c r="A32" s="297"/>
      <c r="B32" s="298"/>
      <c r="C32" s="302"/>
      <c r="D32" s="298"/>
      <c r="E32" s="302"/>
      <c r="G32" s="302"/>
    </row>
    <row r="33" spans="1:7" s="299" customFormat="1" x14ac:dyDescent="0.2">
      <c r="A33" s="297"/>
      <c r="B33" s="298"/>
      <c r="C33" s="302"/>
      <c r="D33" s="301"/>
      <c r="E33" s="302"/>
      <c r="F33" s="302"/>
      <c r="G33" s="303"/>
    </row>
    <row r="34" spans="1:7" s="299" customFormat="1" x14ac:dyDescent="0.2">
      <c r="A34" s="297"/>
      <c r="B34" s="298"/>
      <c r="C34" s="302"/>
      <c r="D34" s="301"/>
      <c r="E34" s="302"/>
      <c r="G34" s="302"/>
    </row>
    <row r="35" spans="1:7" s="299" customFormat="1" x14ac:dyDescent="0.2">
      <c r="A35" s="297"/>
      <c r="B35" s="298"/>
      <c r="C35" s="302"/>
      <c r="D35" s="301"/>
      <c r="E35" s="302"/>
      <c r="F35" s="302"/>
      <c r="G35" s="303"/>
    </row>
    <row r="36" spans="1:7" s="299" customFormat="1" x14ac:dyDescent="0.2">
      <c r="A36" s="297"/>
      <c r="B36" s="298"/>
      <c r="C36" s="302"/>
      <c r="D36" s="301"/>
      <c r="E36" s="302"/>
      <c r="F36" s="302"/>
      <c r="G36" s="303"/>
    </row>
    <row r="37" spans="1:7" s="299" customFormat="1" x14ac:dyDescent="0.2">
      <c r="A37" s="297"/>
      <c r="B37" s="298"/>
      <c r="C37" s="302"/>
      <c r="D37" s="301"/>
      <c r="E37" s="302"/>
      <c r="F37" s="302"/>
      <c r="G37" s="303"/>
    </row>
    <row r="38" spans="1:7" s="299" customFormat="1" x14ac:dyDescent="0.2">
      <c r="A38" s="297"/>
      <c r="B38" s="298"/>
      <c r="C38" s="302"/>
      <c r="D38" s="301"/>
      <c r="E38" s="302"/>
      <c r="F38" s="302"/>
      <c r="G38" s="302"/>
    </row>
    <row r="39" spans="1:7" s="299" customFormat="1" x14ac:dyDescent="0.2">
      <c r="A39" s="297"/>
      <c r="B39" s="298"/>
      <c r="C39" s="302"/>
      <c r="D39" s="301"/>
      <c r="E39" s="302"/>
      <c r="F39" s="302"/>
      <c r="G39" s="303"/>
    </row>
    <row r="40" spans="1:7" s="299" customFormat="1" x14ac:dyDescent="0.2">
      <c r="A40" s="297"/>
      <c r="B40" s="298"/>
      <c r="D40" s="298"/>
      <c r="G40" s="302"/>
    </row>
    <row r="41" spans="1:7" s="299" customFormat="1" x14ac:dyDescent="0.2">
      <c r="A41" s="297"/>
      <c r="B41" s="298"/>
      <c r="D41" s="298"/>
      <c r="G41" s="302"/>
    </row>
    <row r="42" spans="1:7" s="299" customFormat="1" x14ac:dyDescent="0.2">
      <c r="A42" s="297"/>
      <c r="B42" s="298"/>
      <c r="C42" s="302"/>
      <c r="D42" s="298"/>
      <c r="E42" s="302"/>
      <c r="F42" s="302"/>
      <c r="G42" s="303"/>
    </row>
    <row r="43" spans="1:7" x14ac:dyDescent="0.2">
      <c r="A43" s="297"/>
      <c r="B43" s="298"/>
      <c r="C43" s="302"/>
      <c r="D43" s="298"/>
      <c r="E43" s="302"/>
      <c r="F43" s="302"/>
      <c r="G43" s="302"/>
    </row>
    <row r="44" spans="1:7" x14ac:dyDescent="0.2">
      <c r="A44" s="297"/>
      <c r="B44" s="298"/>
      <c r="C44" s="302"/>
      <c r="D44" s="301"/>
      <c r="E44" s="302"/>
      <c r="F44" s="302"/>
      <c r="G44" s="303"/>
    </row>
    <row r="45" spans="1:7" x14ac:dyDescent="0.2">
      <c r="A45" s="297"/>
      <c r="B45" s="298"/>
      <c r="C45" s="302"/>
      <c r="D45" s="298"/>
      <c r="E45" s="302"/>
      <c r="F45" s="302"/>
      <c r="G45" s="302"/>
    </row>
    <row r="46" spans="1:7" x14ac:dyDescent="0.2">
      <c r="A46" s="297"/>
      <c r="B46" s="298"/>
      <c r="C46" s="302"/>
      <c r="D46" s="298"/>
      <c r="E46" s="302"/>
      <c r="F46" s="302"/>
      <c r="G46" s="303"/>
    </row>
    <row r="47" spans="1:7" x14ac:dyDescent="0.2">
      <c r="A47" s="297"/>
      <c r="B47" s="298"/>
      <c r="C47" s="302"/>
      <c r="D47" s="298"/>
      <c r="E47" s="302"/>
      <c r="F47" s="302"/>
      <c r="G47" s="302"/>
    </row>
    <row r="48" spans="1:7" x14ac:dyDescent="0.2">
      <c r="A48" s="297"/>
      <c r="B48" s="298"/>
      <c r="C48" s="302"/>
      <c r="D48" s="301"/>
      <c r="E48" s="302"/>
      <c r="F48" s="302"/>
      <c r="G48" s="303"/>
    </row>
    <row r="49" spans="1:7" x14ac:dyDescent="0.2">
      <c r="A49" s="297"/>
      <c r="B49" s="298"/>
      <c r="C49" s="302"/>
      <c r="D49" s="298"/>
      <c r="E49" s="302"/>
      <c r="F49" s="302"/>
      <c r="G49" s="303"/>
    </row>
    <row r="50" spans="1:7" x14ac:dyDescent="0.2">
      <c r="A50" s="297"/>
      <c r="B50" s="298"/>
      <c r="C50" s="299"/>
      <c r="D50" s="298"/>
      <c r="E50" s="299"/>
      <c r="F50" s="299"/>
      <c r="G50" s="299"/>
    </row>
    <row r="51" spans="1:7" x14ac:dyDescent="0.2">
      <c r="A51" s="297"/>
      <c r="B51" s="298"/>
      <c r="C51" s="299"/>
      <c r="D51" s="298"/>
      <c r="E51" s="299"/>
      <c r="F51" s="299"/>
      <c r="G51" s="299"/>
    </row>
    <row r="52" spans="1:7" x14ac:dyDescent="0.2">
      <c r="A52" s="297"/>
      <c r="B52" s="298"/>
      <c r="C52" s="299"/>
      <c r="D52" s="298"/>
      <c r="E52" s="299"/>
      <c r="F52" s="299"/>
      <c r="G52" s="299"/>
    </row>
    <row r="53" spans="1:7" x14ac:dyDescent="0.2">
      <c r="A53" s="297"/>
      <c r="B53" s="298"/>
      <c r="C53" s="299"/>
      <c r="D53" s="298"/>
      <c r="E53" s="299"/>
      <c r="F53" s="299"/>
      <c r="G53" s="299"/>
    </row>
    <row r="54" spans="1:7" x14ac:dyDescent="0.2">
      <c r="A54" s="297"/>
      <c r="B54" s="298"/>
      <c r="C54" s="299"/>
      <c r="D54" s="298"/>
      <c r="E54" s="299"/>
      <c r="F54" s="299"/>
      <c r="G54" s="299"/>
    </row>
    <row r="55" spans="1:7" x14ac:dyDescent="0.2">
      <c r="A55" s="297"/>
      <c r="B55" s="298"/>
      <c r="C55" s="299"/>
      <c r="D55" s="298"/>
      <c r="E55" s="299"/>
      <c r="F55" s="299"/>
      <c r="G55" s="299"/>
    </row>
    <row r="56" spans="1:7" x14ac:dyDescent="0.2">
      <c r="A56" s="297"/>
      <c r="B56" s="298"/>
      <c r="C56" s="299"/>
      <c r="D56" s="298"/>
      <c r="E56" s="299"/>
      <c r="F56" s="299"/>
      <c r="G56" s="299"/>
    </row>
    <row r="57" spans="1:7" x14ac:dyDescent="0.2">
      <c r="A57" s="297"/>
      <c r="B57" s="298"/>
      <c r="C57" s="299"/>
      <c r="D57" s="298"/>
      <c r="E57" s="299"/>
      <c r="F57" s="299"/>
      <c r="G57" s="299"/>
    </row>
    <row r="58" spans="1:7" x14ac:dyDescent="0.2">
      <c r="A58" s="297"/>
      <c r="B58" s="298"/>
      <c r="C58" s="299"/>
      <c r="D58" s="298"/>
      <c r="E58" s="299"/>
      <c r="F58" s="299"/>
      <c r="G58" s="299"/>
    </row>
    <row r="59" spans="1:7" x14ac:dyDescent="0.2">
      <c r="A59" s="297"/>
      <c r="B59" s="298"/>
      <c r="C59" s="299"/>
      <c r="D59" s="298"/>
      <c r="E59" s="299"/>
      <c r="F59" s="299"/>
      <c r="G59" s="299"/>
    </row>
    <row r="60" spans="1:7" x14ac:dyDescent="0.2">
      <c r="A60" s="297"/>
      <c r="B60" s="298"/>
      <c r="C60" s="299"/>
      <c r="D60" s="298"/>
      <c r="E60" s="299"/>
      <c r="F60" s="299"/>
      <c r="G60" s="299"/>
    </row>
    <row r="61" spans="1:7" x14ac:dyDescent="0.2">
      <c r="A61" s="297"/>
      <c r="B61" s="298"/>
      <c r="C61" s="299"/>
      <c r="D61" s="298"/>
      <c r="E61" s="299"/>
      <c r="F61" s="299"/>
      <c r="G61" s="299"/>
    </row>
    <row r="62" spans="1:7" x14ac:dyDescent="0.2">
      <c r="A62" s="297"/>
      <c r="B62" s="298"/>
      <c r="C62" s="299"/>
      <c r="D62" s="298"/>
      <c r="E62" s="299"/>
      <c r="F62" s="299"/>
      <c r="G62" s="299"/>
    </row>
    <row r="63" spans="1:7" x14ac:dyDescent="0.2">
      <c r="A63" s="297"/>
      <c r="B63" s="298"/>
      <c r="C63" s="299"/>
      <c r="D63" s="298"/>
      <c r="E63" s="299"/>
      <c r="F63" s="299"/>
      <c r="G63" s="299"/>
    </row>
    <row r="64" spans="1:7" x14ac:dyDescent="0.2">
      <c r="A64" s="297"/>
      <c r="B64" s="298"/>
      <c r="C64" s="299"/>
      <c r="D64" s="298"/>
      <c r="E64" s="299"/>
      <c r="F64" s="299"/>
      <c r="G64" s="299"/>
    </row>
    <row r="65" spans="1:7" x14ac:dyDescent="0.2">
      <c r="A65" s="297"/>
      <c r="B65" s="298"/>
      <c r="C65" s="299"/>
      <c r="D65" s="298"/>
      <c r="E65" s="299"/>
      <c r="F65" s="299"/>
      <c r="G65" s="299"/>
    </row>
    <row r="66" spans="1:7" x14ac:dyDescent="0.2">
      <c r="A66" s="297"/>
      <c r="B66" s="298"/>
      <c r="C66" s="299"/>
      <c r="D66" s="298"/>
      <c r="E66" s="299"/>
      <c r="F66" s="299"/>
      <c r="G66" s="299"/>
    </row>
    <row r="67" spans="1:7" x14ac:dyDescent="0.2">
      <c r="A67" s="297"/>
      <c r="B67" s="298"/>
      <c r="C67" s="299"/>
      <c r="D67" s="298"/>
      <c r="E67" s="299"/>
      <c r="F67" s="299"/>
      <c r="G67" s="299"/>
    </row>
    <row r="68" spans="1:7" x14ac:dyDescent="0.2">
      <c r="A68" s="297"/>
      <c r="B68" s="298"/>
      <c r="C68" s="299"/>
      <c r="D68" s="298"/>
      <c r="E68" s="299"/>
      <c r="F68" s="299"/>
      <c r="G68" s="299"/>
    </row>
    <row r="69" spans="1:7" x14ac:dyDescent="0.2">
      <c r="A69" s="297"/>
      <c r="B69" s="298"/>
      <c r="C69" s="299"/>
      <c r="D69" s="298"/>
      <c r="E69" s="299"/>
      <c r="F69" s="299"/>
      <c r="G69" s="299"/>
    </row>
    <row r="70" spans="1:7" x14ac:dyDescent="0.2">
      <c r="A70" s="297"/>
      <c r="B70" s="298"/>
      <c r="C70" s="299"/>
      <c r="D70" s="298"/>
      <c r="E70" s="299"/>
      <c r="F70" s="299"/>
      <c r="G70" s="299"/>
    </row>
    <row r="71" spans="1:7" x14ac:dyDescent="0.2">
      <c r="A71" s="297"/>
      <c r="B71" s="298"/>
      <c r="C71" s="299"/>
      <c r="D71" s="298"/>
      <c r="E71" s="299"/>
      <c r="F71" s="299"/>
      <c r="G71" s="299"/>
    </row>
    <row r="72" spans="1:7" x14ac:dyDescent="0.2">
      <c r="A72" s="297"/>
      <c r="B72" s="298"/>
      <c r="C72" s="299"/>
      <c r="D72" s="298"/>
      <c r="E72" s="299"/>
      <c r="F72" s="299"/>
      <c r="G72" s="299"/>
    </row>
    <row r="73" spans="1:7" x14ac:dyDescent="0.2">
      <c r="A73" s="297"/>
      <c r="B73" s="298"/>
      <c r="C73" s="299"/>
      <c r="D73" s="298"/>
      <c r="E73" s="299"/>
      <c r="F73" s="299"/>
      <c r="G73" s="299"/>
    </row>
    <row r="74" spans="1:7" x14ac:dyDescent="0.2">
      <c r="A74" s="297"/>
      <c r="B74" s="298"/>
      <c r="C74" s="299"/>
      <c r="D74" s="298"/>
      <c r="E74" s="299"/>
      <c r="F74" s="299"/>
      <c r="G74" s="299"/>
    </row>
    <row r="75" spans="1:7" x14ac:dyDescent="0.2">
      <c r="A75" s="297"/>
      <c r="B75" s="298"/>
      <c r="C75" s="299"/>
      <c r="D75" s="298"/>
      <c r="E75" s="299"/>
      <c r="F75" s="299"/>
      <c r="G75" s="299"/>
    </row>
    <row r="76" spans="1:7" x14ac:dyDescent="0.2">
      <c r="A76" s="297"/>
      <c r="B76" s="298"/>
      <c r="C76" s="299"/>
      <c r="D76" s="298"/>
      <c r="E76" s="299"/>
      <c r="F76" s="299"/>
      <c r="G76" s="299"/>
    </row>
    <row r="77" spans="1:7" x14ac:dyDescent="0.2">
      <c r="A77" s="297"/>
      <c r="B77" s="298"/>
      <c r="C77" s="299"/>
      <c r="D77" s="298"/>
      <c r="E77" s="299"/>
      <c r="F77" s="299"/>
      <c r="G77" s="299"/>
    </row>
    <row r="78" spans="1:7" x14ac:dyDescent="0.2">
      <c r="A78" s="297"/>
      <c r="B78" s="298"/>
      <c r="C78" s="299"/>
      <c r="D78" s="298"/>
      <c r="E78" s="299"/>
      <c r="F78" s="299"/>
      <c r="G78" s="299"/>
    </row>
    <row r="79" spans="1:7" x14ac:dyDescent="0.2">
      <c r="A79" s="297"/>
      <c r="B79" s="298"/>
      <c r="C79" s="299"/>
      <c r="D79" s="298"/>
      <c r="E79" s="299"/>
      <c r="F79" s="299"/>
      <c r="G79" s="299"/>
    </row>
    <row r="80" spans="1:7" x14ac:dyDescent="0.2">
      <c r="A80" s="297"/>
      <c r="B80" s="298"/>
      <c r="C80" s="299"/>
      <c r="D80" s="298"/>
      <c r="E80" s="299"/>
      <c r="F80" s="299"/>
      <c r="G80" s="299"/>
    </row>
    <row r="81" spans="1:7" x14ac:dyDescent="0.2">
      <c r="A81" s="297"/>
      <c r="B81" s="298"/>
      <c r="C81" s="299"/>
      <c r="D81" s="298"/>
      <c r="E81" s="299"/>
      <c r="F81" s="299"/>
      <c r="G81" s="299"/>
    </row>
    <row r="82" spans="1:7" x14ac:dyDescent="0.2">
      <c r="A82" s="297"/>
      <c r="B82" s="298"/>
      <c r="C82" s="299"/>
      <c r="D82" s="298"/>
      <c r="E82" s="299"/>
      <c r="F82" s="299"/>
      <c r="G82" s="299"/>
    </row>
    <row r="83" spans="1:7" x14ac:dyDescent="0.2">
      <c r="A83" s="297"/>
      <c r="B83" s="298"/>
      <c r="C83" s="299"/>
      <c r="D83" s="298"/>
      <c r="E83" s="299"/>
      <c r="F83" s="299"/>
      <c r="G83" s="299"/>
    </row>
    <row r="84" spans="1:7" x14ac:dyDescent="0.2">
      <c r="A84" s="297"/>
      <c r="B84" s="298"/>
      <c r="C84" s="299"/>
      <c r="D84" s="298"/>
      <c r="E84" s="299"/>
      <c r="F84" s="299"/>
      <c r="G84" s="299"/>
    </row>
    <row r="85" spans="1:7" x14ac:dyDescent="0.2">
      <c r="A85" s="297"/>
      <c r="B85" s="298"/>
      <c r="C85" s="299"/>
      <c r="D85" s="298"/>
      <c r="E85" s="299"/>
      <c r="F85" s="299"/>
      <c r="G85" s="299"/>
    </row>
    <row r="86" spans="1:7" x14ac:dyDescent="0.2">
      <c r="A86" s="297"/>
      <c r="B86" s="298"/>
      <c r="C86" s="299"/>
      <c r="D86" s="298"/>
      <c r="E86" s="299"/>
      <c r="F86" s="299"/>
      <c r="G86" s="299"/>
    </row>
    <row r="87" spans="1:7" x14ac:dyDescent="0.2">
      <c r="A87" s="297"/>
      <c r="B87" s="298"/>
      <c r="C87" s="299"/>
      <c r="D87" s="298"/>
      <c r="E87" s="299"/>
      <c r="F87" s="299"/>
      <c r="G87" s="299"/>
    </row>
    <row r="88" spans="1:7" x14ac:dyDescent="0.2">
      <c r="A88" s="297"/>
      <c r="B88" s="298"/>
      <c r="C88" s="299"/>
      <c r="D88" s="298"/>
      <c r="E88" s="299"/>
      <c r="F88" s="299"/>
      <c r="G88" s="299"/>
    </row>
    <row r="89" spans="1:7" x14ac:dyDescent="0.2">
      <c r="A89" s="297"/>
      <c r="B89" s="298"/>
      <c r="C89" s="299"/>
      <c r="D89" s="298"/>
      <c r="E89" s="299"/>
      <c r="F89" s="299"/>
      <c r="G89" s="299"/>
    </row>
    <row r="90" spans="1:7" x14ac:dyDescent="0.2">
      <c r="A90" s="297"/>
      <c r="B90" s="298"/>
      <c r="C90" s="299"/>
      <c r="D90" s="298"/>
      <c r="E90" s="299"/>
      <c r="F90" s="299"/>
      <c r="G90" s="299"/>
    </row>
    <row r="91" spans="1:7" x14ac:dyDescent="0.2">
      <c r="A91" s="297"/>
      <c r="B91" s="298"/>
      <c r="C91" s="299"/>
      <c r="D91" s="298"/>
      <c r="E91" s="299"/>
      <c r="F91" s="299"/>
      <c r="G91" s="299"/>
    </row>
    <row r="92" spans="1:7" x14ac:dyDescent="0.2">
      <c r="A92" s="297"/>
      <c r="B92" s="298"/>
      <c r="C92" s="299"/>
      <c r="D92" s="298"/>
      <c r="E92" s="299"/>
      <c r="F92" s="299"/>
      <c r="G92" s="299"/>
    </row>
    <row r="93" spans="1:7" x14ac:dyDescent="0.2">
      <c r="A93" s="297"/>
      <c r="B93" s="298"/>
      <c r="C93" s="299"/>
      <c r="D93" s="298"/>
      <c r="E93" s="299"/>
      <c r="F93" s="299"/>
      <c r="G93" s="299"/>
    </row>
    <row r="94" spans="1:7" x14ac:dyDescent="0.2">
      <c r="A94" s="297"/>
      <c r="B94" s="298"/>
      <c r="C94" s="299"/>
      <c r="D94" s="298"/>
      <c r="E94" s="299"/>
      <c r="F94" s="299"/>
      <c r="G94" s="299"/>
    </row>
    <row r="95" spans="1:7" x14ac:dyDescent="0.2">
      <c r="A95" s="297"/>
      <c r="B95" s="298"/>
      <c r="C95" s="299"/>
      <c r="D95" s="298"/>
      <c r="E95" s="299"/>
      <c r="F95" s="299"/>
      <c r="G95" s="299"/>
    </row>
    <row r="96" spans="1:7" x14ac:dyDescent="0.2">
      <c r="A96" s="297"/>
      <c r="B96" s="298"/>
      <c r="C96" s="299"/>
      <c r="D96" s="298"/>
      <c r="E96" s="299"/>
      <c r="F96" s="299"/>
      <c r="G96" s="299"/>
    </row>
    <row r="97" spans="1:7" x14ac:dyDescent="0.2">
      <c r="A97" s="297"/>
      <c r="B97" s="298"/>
      <c r="C97" s="299"/>
      <c r="D97" s="298"/>
      <c r="E97" s="299"/>
      <c r="F97" s="299"/>
      <c r="G97" s="299"/>
    </row>
    <row r="98" spans="1:7" x14ac:dyDescent="0.2">
      <c r="A98" s="297"/>
      <c r="B98" s="298"/>
      <c r="C98" s="299"/>
      <c r="D98" s="298"/>
      <c r="E98" s="299"/>
      <c r="F98" s="299"/>
      <c r="G98" s="299"/>
    </row>
    <row r="99" spans="1:7" x14ac:dyDescent="0.2">
      <c r="A99" s="297"/>
      <c r="B99" s="298"/>
      <c r="C99" s="299"/>
      <c r="D99" s="298"/>
      <c r="E99" s="299"/>
      <c r="F99" s="299"/>
      <c r="G99" s="299"/>
    </row>
    <row r="100" spans="1:7" x14ac:dyDescent="0.2">
      <c r="A100" s="297"/>
      <c r="B100" s="298"/>
      <c r="C100" s="299"/>
      <c r="D100" s="298"/>
      <c r="E100" s="299"/>
      <c r="F100" s="299"/>
      <c r="G100" s="299"/>
    </row>
    <row r="101" spans="1:7" x14ac:dyDescent="0.2">
      <c r="A101" s="297"/>
      <c r="B101" s="298"/>
      <c r="C101" s="299"/>
      <c r="D101" s="298"/>
      <c r="E101" s="299"/>
      <c r="F101" s="299"/>
      <c r="G101" s="299"/>
    </row>
    <row r="102" spans="1:7" x14ac:dyDescent="0.2">
      <c r="A102" s="297"/>
      <c r="B102" s="298"/>
      <c r="C102" s="299"/>
      <c r="D102" s="298"/>
      <c r="E102" s="299"/>
      <c r="F102" s="299"/>
      <c r="G102" s="299"/>
    </row>
    <row r="103" spans="1:7" x14ac:dyDescent="0.2">
      <c r="A103" s="297"/>
      <c r="B103" s="298"/>
      <c r="C103" s="299"/>
      <c r="D103" s="298"/>
      <c r="E103" s="299"/>
      <c r="F103" s="299"/>
      <c r="G103" s="299"/>
    </row>
    <row r="104" spans="1:7" x14ac:dyDescent="0.2">
      <c r="A104" s="297"/>
      <c r="B104" s="298"/>
      <c r="C104" s="299"/>
      <c r="D104" s="298"/>
      <c r="E104" s="299"/>
      <c r="F104" s="299"/>
      <c r="G104" s="299"/>
    </row>
    <row r="105" spans="1:7" x14ac:dyDescent="0.2">
      <c r="A105" s="297"/>
      <c r="B105" s="298"/>
      <c r="C105" s="299"/>
      <c r="D105" s="298"/>
      <c r="E105" s="299"/>
      <c r="F105" s="299"/>
      <c r="G105" s="299"/>
    </row>
    <row r="106" spans="1:7" x14ac:dyDescent="0.2">
      <c r="A106" s="297"/>
      <c r="B106" s="298"/>
      <c r="C106" s="299"/>
      <c r="D106" s="298"/>
      <c r="E106" s="299"/>
      <c r="F106" s="299"/>
      <c r="G106" s="299"/>
    </row>
    <row r="107" spans="1:7" x14ac:dyDescent="0.2">
      <c r="A107" s="297"/>
      <c r="B107" s="298"/>
      <c r="C107" s="299"/>
      <c r="D107" s="298"/>
      <c r="E107" s="299"/>
      <c r="F107" s="299"/>
      <c r="G107" s="299"/>
    </row>
    <row r="108" spans="1:7" x14ac:dyDescent="0.2">
      <c r="A108" s="297"/>
      <c r="B108" s="298"/>
      <c r="C108" s="299"/>
      <c r="D108" s="298"/>
      <c r="E108" s="299"/>
      <c r="F108" s="299"/>
      <c r="G108" s="299"/>
    </row>
    <row r="109" spans="1:7" x14ac:dyDescent="0.2">
      <c r="A109" s="297"/>
      <c r="B109" s="298"/>
      <c r="C109" s="299"/>
      <c r="D109" s="298"/>
      <c r="E109" s="299"/>
      <c r="F109" s="299"/>
      <c r="G109" s="299"/>
    </row>
    <row r="110" spans="1:7" x14ac:dyDescent="0.2">
      <c r="A110" s="297"/>
      <c r="B110" s="298"/>
      <c r="C110" s="299"/>
      <c r="D110" s="298"/>
      <c r="E110" s="299"/>
      <c r="F110" s="299"/>
      <c r="G110" s="299"/>
    </row>
    <row r="111" spans="1:7" x14ac:dyDescent="0.2">
      <c r="A111" s="297"/>
      <c r="B111" s="298"/>
      <c r="C111" s="299"/>
      <c r="D111" s="298"/>
      <c r="E111" s="299"/>
      <c r="F111" s="299"/>
      <c r="G111" s="299"/>
    </row>
    <row r="112" spans="1:7" x14ac:dyDescent="0.2">
      <c r="A112" s="297"/>
      <c r="B112" s="298"/>
      <c r="C112" s="299"/>
      <c r="D112" s="298"/>
      <c r="E112" s="299"/>
      <c r="F112" s="299"/>
      <c r="G112" s="299"/>
    </row>
    <row r="113" spans="1:7" x14ac:dyDescent="0.2">
      <c r="A113" s="297"/>
      <c r="B113" s="298"/>
      <c r="C113" s="299"/>
      <c r="D113" s="298"/>
      <c r="E113" s="299"/>
      <c r="F113" s="299"/>
      <c r="G113" s="299"/>
    </row>
    <row r="114" spans="1:7" x14ac:dyDescent="0.2">
      <c r="A114" s="297"/>
      <c r="B114" s="298"/>
      <c r="C114" s="299"/>
      <c r="D114" s="298"/>
      <c r="E114" s="299"/>
      <c r="F114" s="299"/>
      <c r="G114" s="299"/>
    </row>
    <row r="115" spans="1:7" x14ac:dyDescent="0.2">
      <c r="A115" s="297"/>
      <c r="B115" s="298"/>
      <c r="C115" s="299"/>
      <c r="D115" s="298"/>
      <c r="E115" s="299"/>
      <c r="F115" s="299"/>
      <c r="G115" s="299"/>
    </row>
    <row r="116" spans="1:7" x14ac:dyDescent="0.2">
      <c r="A116" s="297"/>
      <c r="B116" s="298"/>
      <c r="C116" s="299"/>
      <c r="D116" s="298"/>
      <c r="E116" s="299"/>
      <c r="F116" s="299"/>
      <c r="G116" s="299"/>
    </row>
    <row r="117" spans="1:7" x14ac:dyDescent="0.2">
      <c r="A117" s="297"/>
      <c r="B117" s="298"/>
      <c r="C117" s="299"/>
      <c r="D117" s="298"/>
      <c r="E117" s="299"/>
      <c r="F117" s="299"/>
      <c r="G117" s="299"/>
    </row>
    <row r="118" spans="1:7" x14ac:dyDescent="0.2">
      <c r="A118" s="297"/>
      <c r="B118" s="298"/>
      <c r="C118" s="299"/>
      <c r="D118" s="298"/>
      <c r="E118" s="299"/>
      <c r="F118" s="299"/>
      <c r="G118" s="299"/>
    </row>
    <row r="119" spans="1:7" x14ac:dyDescent="0.2">
      <c r="A119" s="297"/>
      <c r="B119" s="298"/>
      <c r="C119" s="299"/>
      <c r="D119" s="298"/>
      <c r="E119" s="299"/>
      <c r="F119" s="299"/>
      <c r="G119" s="299"/>
    </row>
    <row r="120" spans="1:7" x14ac:dyDescent="0.2">
      <c r="A120" s="297"/>
      <c r="B120" s="298"/>
      <c r="C120" s="299"/>
      <c r="D120" s="298"/>
      <c r="E120" s="299"/>
      <c r="F120" s="299"/>
      <c r="G120" s="299"/>
    </row>
    <row r="121" spans="1:7" x14ac:dyDescent="0.2">
      <c r="A121" s="297"/>
      <c r="B121" s="298"/>
      <c r="C121" s="299"/>
      <c r="D121" s="298"/>
      <c r="E121" s="299"/>
      <c r="F121" s="299"/>
      <c r="G121" s="299"/>
    </row>
    <row r="122" spans="1:7" x14ac:dyDescent="0.2">
      <c r="A122" s="297"/>
      <c r="B122" s="298"/>
      <c r="C122" s="299"/>
      <c r="D122" s="298"/>
      <c r="E122" s="299"/>
      <c r="F122" s="299"/>
      <c r="G122" s="299"/>
    </row>
    <row r="123" spans="1:7" x14ac:dyDescent="0.2">
      <c r="A123" s="297"/>
      <c r="B123" s="298"/>
      <c r="C123" s="299"/>
      <c r="D123" s="298"/>
      <c r="E123" s="299"/>
      <c r="F123" s="299"/>
      <c r="G123" s="299"/>
    </row>
    <row r="124" spans="1:7" x14ac:dyDescent="0.2">
      <c r="A124" s="297"/>
      <c r="B124" s="298"/>
      <c r="C124" s="299"/>
      <c r="D124" s="298"/>
      <c r="E124" s="299"/>
      <c r="F124" s="299"/>
      <c r="G124" s="299"/>
    </row>
    <row r="125" spans="1:7" x14ac:dyDescent="0.2">
      <c r="A125" s="297"/>
      <c r="B125" s="298"/>
      <c r="C125" s="299"/>
      <c r="D125" s="298"/>
      <c r="E125" s="299"/>
      <c r="F125" s="299"/>
      <c r="G125" s="299"/>
    </row>
    <row r="126" spans="1:7" x14ac:dyDescent="0.2">
      <c r="A126" s="297"/>
      <c r="B126" s="298"/>
      <c r="C126" s="299"/>
      <c r="D126" s="298"/>
      <c r="E126" s="299"/>
      <c r="F126" s="299"/>
      <c r="G126" s="299"/>
    </row>
    <row r="127" spans="1:7" x14ac:dyDescent="0.2">
      <c r="A127" s="297"/>
      <c r="B127" s="298"/>
      <c r="C127" s="299"/>
      <c r="D127" s="298"/>
      <c r="E127" s="299"/>
      <c r="F127" s="299"/>
      <c r="G127" s="299"/>
    </row>
    <row r="128" spans="1:7" x14ac:dyDescent="0.2">
      <c r="A128" s="297"/>
      <c r="B128" s="298"/>
      <c r="C128" s="299"/>
      <c r="D128" s="298"/>
      <c r="E128" s="299"/>
      <c r="F128" s="299"/>
      <c r="G128" s="299"/>
    </row>
    <row r="129" spans="1:7" x14ac:dyDescent="0.2">
      <c r="A129" s="297"/>
      <c r="B129" s="298"/>
      <c r="C129" s="299"/>
      <c r="D129" s="298"/>
      <c r="E129" s="299"/>
      <c r="F129" s="299"/>
      <c r="G129" s="299"/>
    </row>
    <row r="130" spans="1:7" x14ac:dyDescent="0.2">
      <c r="A130" s="297"/>
      <c r="B130" s="298"/>
      <c r="C130" s="299"/>
      <c r="D130" s="298"/>
      <c r="E130" s="299"/>
      <c r="F130" s="299"/>
      <c r="G130" s="299"/>
    </row>
    <row r="131" spans="1:7" x14ac:dyDescent="0.2">
      <c r="A131" s="297"/>
      <c r="B131" s="298"/>
      <c r="C131" s="299"/>
      <c r="D131" s="298"/>
      <c r="E131" s="299"/>
      <c r="F131" s="299"/>
      <c r="G131" s="299"/>
    </row>
    <row r="132" spans="1:7" x14ac:dyDescent="0.2">
      <c r="A132" s="299"/>
      <c r="B132" s="298"/>
      <c r="C132" s="299"/>
      <c r="D132" s="298"/>
      <c r="E132" s="299"/>
      <c r="F132" s="299"/>
      <c r="G132" s="299"/>
    </row>
    <row r="133" spans="1:7" x14ac:dyDescent="0.2">
      <c r="A133" s="299"/>
      <c r="B133" s="298"/>
      <c r="C133" s="299"/>
      <c r="D133" s="298"/>
      <c r="E133" s="299"/>
      <c r="F133" s="299"/>
      <c r="G133" s="299"/>
    </row>
    <row r="134" spans="1:7" x14ac:dyDescent="0.2">
      <c r="A134" s="299"/>
      <c r="B134" s="298"/>
      <c r="C134" s="299"/>
      <c r="D134" s="298"/>
      <c r="E134" s="299"/>
      <c r="F134" s="299"/>
      <c r="G134" s="299"/>
    </row>
    <row r="135" spans="1:7" x14ac:dyDescent="0.2">
      <c r="A135" s="299"/>
      <c r="B135" s="298"/>
      <c r="C135" s="299"/>
      <c r="D135" s="298"/>
      <c r="E135" s="299"/>
      <c r="F135" s="299"/>
      <c r="G135" s="299"/>
    </row>
    <row r="136" spans="1:7" x14ac:dyDescent="0.2">
      <c r="A136" s="299"/>
      <c r="B136" s="298"/>
      <c r="C136" s="299"/>
      <c r="D136" s="298"/>
      <c r="E136" s="299"/>
      <c r="F136" s="299"/>
      <c r="G136" s="299"/>
    </row>
  </sheetData>
  <pageMargins left="0.70866141732283472" right="0.70866141732283472" top="0.74803149606299213" bottom="0.74803149606299213" header="0.31496062992125984" footer="0.31496062992125984"/>
  <pageSetup scale="40" orientation="portrait"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92D050"/>
    <pageSetUpPr fitToPage="1"/>
  </sheetPr>
  <dimension ref="A1:A9"/>
  <sheetViews>
    <sheetView workbookViewId="0"/>
  </sheetViews>
  <sheetFormatPr defaultColWidth="9.140625" defaultRowHeight="15" customHeight="1" x14ac:dyDescent="0.2"/>
  <cols>
    <col min="1" max="16384" width="9.140625" style="135"/>
  </cols>
  <sheetData>
    <row r="1" spans="1:1" ht="15" customHeight="1" x14ac:dyDescent="0.2">
      <c r="A1" s="135" t="s">
        <v>153</v>
      </c>
    </row>
    <row r="2" spans="1:1" ht="15" customHeight="1" x14ac:dyDescent="0.2">
      <c r="A2" s="136" t="s">
        <v>154</v>
      </c>
    </row>
    <row r="3" spans="1:1" ht="15" customHeight="1" x14ac:dyDescent="0.2">
      <c r="A3" s="136" t="s">
        <v>155</v>
      </c>
    </row>
    <row r="4" spans="1:1" ht="15" customHeight="1" x14ac:dyDescent="0.2">
      <c r="A4" s="136" t="s">
        <v>156</v>
      </c>
    </row>
    <row r="5" spans="1:1" ht="15" customHeight="1" x14ac:dyDescent="0.2">
      <c r="A5" s="136" t="s">
        <v>157</v>
      </c>
    </row>
    <row r="6" spans="1:1" ht="15" customHeight="1" x14ac:dyDescent="0.2">
      <c r="A6" s="136" t="s">
        <v>158</v>
      </c>
    </row>
    <row r="7" spans="1:1" ht="15" customHeight="1" x14ac:dyDescent="0.2">
      <c r="A7" s="136" t="s">
        <v>159</v>
      </c>
    </row>
    <row r="8" spans="1:1" ht="15" customHeight="1" x14ac:dyDescent="0.2">
      <c r="A8" s="136" t="s">
        <v>160</v>
      </c>
    </row>
    <row r="9" spans="1:1" ht="15" customHeight="1" x14ac:dyDescent="0.2">
      <c r="A9" s="136" t="s">
        <v>152</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296EA19ABC954EABA4C30FD461591D" ma:contentTypeVersion="3" ma:contentTypeDescription="Create a new document." ma:contentTypeScope="" ma:versionID="33f8425f4cb8f30778ab1e16a39bbc2f">
  <xsd:schema xmlns:xsd="http://www.w3.org/2001/XMLSchema" xmlns:xs="http://www.w3.org/2001/XMLSchema" xmlns:p="http://schemas.microsoft.com/office/2006/metadata/properties" xmlns:ns2="a8dfe984-6a1a-4f81-9ced-5753c23c797b" targetNamespace="http://schemas.microsoft.com/office/2006/metadata/properties" ma:root="true" ma:fieldsID="bbf83ee6ca2fd07194a86687285f36f2" ns2:_="">
    <xsd:import namespace="a8dfe984-6a1a-4f81-9ced-5753c23c797b"/>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e984-6a1a-4f81-9ced-5753c23c79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D40CB69-FC12-4EEC-9B01-F098C62763EA}"/>
</file>

<file path=customXml/itemProps2.xml><?xml version="1.0" encoding="utf-8"?>
<ds:datastoreItem xmlns:ds="http://schemas.openxmlformats.org/officeDocument/2006/customXml" ds:itemID="{7982B6C8-7D98-4990-B3BB-7B53584D61E8}"/>
</file>

<file path=customXml/itemProps3.xml><?xml version="1.0" encoding="utf-8"?>
<ds:datastoreItem xmlns:ds="http://schemas.openxmlformats.org/officeDocument/2006/customXml" ds:itemID="{347F1AE3-6B43-4C8B-934F-F51D1A061DE6}"/>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22</vt:i4>
      </vt:variant>
      <vt:variant>
        <vt:lpstr>Named Ranges</vt:lpstr>
      </vt:variant>
      <vt:variant>
        <vt:i4>24</vt:i4>
      </vt:variant>
    </vt:vector>
  </HeadingPairs>
  <TitlesOfParts>
    <vt:vector size="46" baseType="lpstr">
      <vt:lpstr>Cover</vt:lpstr>
      <vt:lpstr>Contents</vt:lpstr>
      <vt:lpstr>1. Pipeline information</vt:lpstr>
      <vt:lpstr>1.1 Financial summary</vt:lpstr>
      <vt:lpstr>2. Revenues and expenses</vt:lpstr>
      <vt:lpstr>2.1 Revenue by service</vt:lpstr>
      <vt:lpstr>2.2 Revenue contributions </vt:lpstr>
      <vt:lpstr>2.3 Indirect revenue</vt:lpstr>
      <vt:lpstr>2.4 Shared costs</vt:lpstr>
      <vt:lpstr>3. Statement of pipeline assets</vt:lpstr>
      <vt:lpstr>3.1 Pipeline asset useful life</vt:lpstr>
      <vt:lpstr>3.2 Shared supporting assets</vt:lpstr>
      <vt:lpstr>Auditor's Report Statements</vt:lpstr>
      <vt:lpstr>4 Recovered capital</vt:lpstr>
      <vt:lpstr>4.1 Pipelines capex</vt:lpstr>
      <vt:lpstr>5. Weighted average price</vt:lpstr>
      <vt:lpstr>5.1 Exempt WAP services</vt:lpstr>
      <vt:lpstr>5.2 Actual Pricing</vt:lpstr>
      <vt:lpstr>6. Notes</vt:lpstr>
      <vt:lpstr>Amendment record</vt:lpstr>
      <vt:lpstr>APA Amendment record</vt:lpstr>
      <vt:lpstr>Sheet1</vt:lpstr>
      <vt:lpstr>ABN</vt:lpstr>
      <vt:lpstr>'1. Pipeline information'!Print_Area</vt:lpstr>
      <vt:lpstr>'1.1 Financial summary'!Print_Area</vt:lpstr>
      <vt:lpstr>'2. Revenues and expenses'!Print_Area</vt:lpstr>
      <vt:lpstr>'2.1 Revenue by service'!Print_Area</vt:lpstr>
      <vt:lpstr>'2.2 Revenue contributions '!Print_Area</vt:lpstr>
      <vt:lpstr>'2.3 Indirect revenue'!Print_Area</vt:lpstr>
      <vt:lpstr>'2.4 Shared costs'!Print_Area</vt:lpstr>
      <vt:lpstr>'3. Statement of pipeline assets'!Print_Area</vt:lpstr>
      <vt:lpstr>'3.1 Pipeline asset useful life'!Print_Area</vt:lpstr>
      <vt:lpstr>'3.2 Shared supporting assets'!Print_Area</vt:lpstr>
      <vt:lpstr>'4 Recovered capital'!Print_Area</vt:lpstr>
      <vt:lpstr>'4.1 Pipelines capex'!Print_Area</vt:lpstr>
      <vt:lpstr>'5. Weighted average price'!Print_Area</vt:lpstr>
      <vt:lpstr>'5.1 Exempt WAP services'!Print_Area</vt:lpstr>
      <vt:lpstr>'5.2 Actual Pricing'!Print_Area</vt:lpstr>
      <vt:lpstr>'6. Notes'!Print_Area</vt:lpstr>
      <vt:lpstr>'APA Amendment record'!Print_Area</vt:lpstr>
      <vt:lpstr>Contents!Print_Area</vt:lpstr>
      <vt:lpstr>Cover!Print_Area</vt:lpstr>
      <vt:lpstr>Sheet1!Print_Area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Alessandro, Silvana</cp:lastModifiedBy>
  <cp:lastPrinted>2020-10-28T12:37:03Z</cp:lastPrinted>
  <dcterms:created xsi:type="dcterms:W3CDTF">2012-02-16T03:44:14Z</dcterms:created>
  <dcterms:modified xsi:type="dcterms:W3CDTF">2023-10-30T09:52:13Z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SV_QUERY_LIST_4F35BF76-6C0D-4D9B-82B2-816C12CF3733">
    <vt:lpwstr>empty_477D106A-C0D6-4607-AEBD-E2C9D60EA279</vt:lpwstr>
  </property>
  <property fmtid="{D5CDD505-2E9C-101B-9397-08002B2CF9AE}" pid="4" name="MSIP_Label_8e2e509a-f02b-496b-97a8-09ffbb9893ea_Enabled">
    <vt:lpwstr>true</vt:lpwstr>
  </property>
  <property fmtid="{D5CDD505-2E9C-101B-9397-08002B2CF9AE}" pid="5" name="MSIP_Label_8e2e509a-f02b-496b-97a8-09ffbb9893ea_SetDate">
    <vt:lpwstr>2023-09-07T00:55:57Z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5dc6ff98-910e-4fa7-afc1-dd8d89ef3e83</vt:lpwstr>
  </property>
  <property fmtid="{D5CDD505-2E9C-101B-9397-08002B2CF9AE}" pid="10" name="MSIP_Label_8e2e509a-f02b-496b-97a8-09ffbb9893ea_ContentBits">
    <vt:lpwstr>0</vt:lpwstr>
  </property>
  <property fmtid="{D5CDD505-2E9C-101B-9397-08002B2CF9AE}" pid="11" name="ContentTypeId">
    <vt:lpwstr>0x01010015296EA19ABC954EABA4C30FD461591D</vt:lpwstr>
  </property>
</Properties>
</file>