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tables/table1.xml" ContentType="application/vnd.openxmlformats-officedocument.spreadsheetml.table+xml"/>
  <Override PartName="/xl/drawings/drawing25.xml" ContentType="application/vnd.openxmlformats-officedocument.drawing+xml"/>
  <Override PartName="/xl/tables/table2.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fileSharing readOnlyRecommended="1"/>
  <workbookPr codeName="ThisWorkbook" hidePivotFieldList="1"/>
  <mc:AlternateContent xmlns:mc="http://schemas.openxmlformats.org/markup-compatibility/2006">
    <mc:Choice Requires="x15">
      <x15ac:absPath xmlns:x15ac="http://schemas.microsoft.com/office/spreadsheetml/2010/11/ac" url="Z:\Finance\Part 23 Reporting Non Scheme Assets\FY2024\17. Publication\Part 23 APA\"/>
    </mc:Choice>
  </mc:AlternateContent>
  <bookViews>
    <workbookView xWindow="0" yWindow="0" windowWidth="20640" windowHeight="16680"/>
  </bookViews>
  <sheets>
    <sheet name="Cover" sheetId="11" r:id="rId1"/>
    <sheet name="Contents" sheetId="71" r:id="rId2"/>
    <sheet name="Summary" sheetId="68" r:id="rId3"/>
    <sheet name="1. Pipeline information" sheetId="44" r:id="rId4"/>
    <sheet name="1.1 Financial performance" sheetId="52" r:id="rId5"/>
    <sheet name="2. Revenues and expenses" sheetId="5" r:id="rId6"/>
    <sheet name="2.1 Revenue by service" sheetId="56" r:id="rId7"/>
    <sheet name="2.2 Revenue contributions " sheetId="57" r:id="rId8"/>
    <sheet name="2.3 Indirect revenue" sheetId="45" r:id="rId9"/>
    <sheet name="2.4 Shared costs" sheetId="16" r:id="rId10"/>
    <sheet name="3. Statement of pipeline assets" sheetId="6" r:id="rId11"/>
    <sheet name="3.1 Asset useful life" sheetId="55" r:id="rId12"/>
    <sheet name="3.2 Asset impairment" sheetId="63" r:id="rId13"/>
    <sheet name="3.3 Depreciation amortisation" sheetId="34" r:id="rId14"/>
    <sheet name="3.4 Shared supporting assets" sheetId="59" r:id="rId15"/>
    <sheet name="Auditor's Report Statements" sheetId="113" r:id="rId16"/>
    <sheet name="4. Recovered capital" sheetId="47" r:id="rId17"/>
    <sheet name="4.1 Pipelines capex" sheetId="66" r:id="rId18"/>
    <sheet name="Auditor's Review Report RCM" sheetId="112" r:id="rId19"/>
    <sheet name="5. Weighted average price" sheetId="54" r:id="rId20"/>
    <sheet name="5.1 Exempt WAP services" sheetId="60" r:id="rId21"/>
    <sheet name="Auditor's Review Report WAP" sheetId="114" r:id="rId22"/>
    <sheet name="6. Notes" sheetId="64" r:id="rId23"/>
    <sheet name="Amendment record" sheetId="101" r:id="rId24"/>
    <sheet name="APA Amendment record" sheetId="104" r:id="rId25"/>
    <sheet name="H.3 PPE Prior Yr Adj Comparativ" sheetId="120" state="hidden" r:id="rId26"/>
    <sheet name="H.4 FY23 CWIP 177700" sheetId="122" state="hidden" r:id="rId27"/>
    <sheet name="H.5 FY23 CWIP 177100" sheetId="121" state="hidden" r:id="rId28"/>
    <sheet name="Data Validation List" sheetId="61" state="hidden" r:id="rId29"/>
  </sheets>
  <definedNames>
    <definedName name="\0">#REF!</definedName>
    <definedName name="\A">#REF!</definedName>
    <definedName name="\B">#REF!</definedName>
    <definedName name="\C">#REF!</definedName>
    <definedName name="\M">#REF!</definedName>
    <definedName name="______UAG99">#REF!</definedName>
    <definedName name="_____cpi1">#REF!</definedName>
    <definedName name="_____CPI2">#REF!</definedName>
    <definedName name="_____IRR1">#REF!</definedName>
    <definedName name="_____LUT1">#REF!</definedName>
    <definedName name="_____NPV1">#REF!</definedName>
    <definedName name="_____UAG99">#REF!</definedName>
    <definedName name="____cpi1">#REF!</definedName>
    <definedName name="____CPI2">#REF!</definedName>
    <definedName name="____IRR1">#REF!</definedName>
    <definedName name="____IZS2">#REF!</definedName>
    <definedName name="____LUT1">#REF!</definedName>
    <definedName name="____NPV1">#REF!</definedName>
    <definedName name="____NPV2">#REF!</definedName>
    <definedName name="____UAG99">#REF!</definedName>
    <definedName name="___cpi1">#REF!</definedName>
    <definedName name="___CPI2">#REF!</definedName>
    <definedName name="___IRR1">#REF!</definedName>
    <definedName name="___IZS2">#REF!</definedName>
    <definedName name="___LUT1">#REF!</definedName>
    <definedName name="___May08">#REF!</definedName>
    <definedName name="___NPV1">#REF!</definedName>
    <definedName name="___NPV2">#REF!</definedName>
    <definedName name="___Tot220">#REF!</definedName>
    <definedName name="___Tot237">#REF!</definedName>
    <definedName name="___Tot257">#REF!</definedName>
    <definedName name="___Tot258">#REF!</definedName>
    <definedName name="___UAG99">#REF!</definedName>
    <definedName name="__123Graph_A" hidden="1">#REF!</definedName>
    <definedName name="__123Graph_A5YRAVER" hidden="1">#REF!</definedName>
    <definedName name="__123Graph_AAVDDAYS" hidden="1">#REF!</definedName>
    <definedName name="__123Graph_B" hidden="1">#REF!</definedName>
    <definedName name="__123Graph_B5YRAVER" hidden="1">#REF!</definedName>
    <definedName name="__123Graph_BAVDDAYS" hidden="1">#REF!</definedName>
    <definedName name="__123Graph_C" hidden="1">#REF!</definedName>
    <definedName name="__123Graph_CAVDDAYS" hidden="1">#REF!</definedName>
    <definedName name="__123Graph_D5YRAVER" hidden="1">#REF!</definedName>
    <definedName name="__123Graph_X" hidden="1">#REF!</definedName>
    <definedName name="__123Graph_X5YRAVER" hidden="1">#REF!</definedName>
    <definedName name="__123Graph_XAVDDAYS" hidden="1">#REF!</definedName>
    <definedName name="__cpi1">#REF!</definedName>
    <definedName name="__CPI2">#REF!</definedName>
    <definedName name="__DataSet1__">#REF!</definedName>
    <definedName name="__DataSet2__">#REF!</definedName>
    <definedName name="__DataSet3__">#REF!</definedName>
    <definedName name="__DataSet4__">#REF!</definedName>
    <definedName name="__int997">#REF!</definedName>
    <definedName name="__IRR1">#REF!</definedName>
    <definedName name="__IZS2">#REF!</definedName>
    <definedName name="__JUN09">#REF!</definedName>
    <definedName name="__LUT1">#REF!</definedName>
    <definedName name="__MAIN__">#REF!</definedName>
    <definedName name="__May08">#REF!</definedName>
    <definedName name="__NPV1">#REF!</definedName>
    <definedName name="__NPV2">#REF!</definedName>
    <definedName name="__PL1">#REF!</definedName>
    <definedName name="__TableData__">#REF!</definedName>
    <definedName name="__TB1">#REF!</definedName>
    <definedName name="__Tot221">#REF!</definedName>
    <definedName name="__Tot232">#REF!</definedName>
    <definedName name="__UAG99">#REF!</definedName>
    <definedName name="_0020">#REF!</definedName>
    <definedName name="_0030">#REF!</definedName>
    <definedName name="_0270">#REF!</definedName>
    <definedName name="_0700">#REF!</definedName>
    <definedName name="_0701">#REF!</definedName>
    <definedName name="_0710">#REF!</definedName>
    <definedName name="_1__123Graph_ACHART_1" hidden="1">#REF!</definedName>
    <definedName name="_10__123Graph_ACHART_2" hidden="1">#REF!</definedName>
    <definedName name="_10__123Graph_ACHART_3" hidden="1">#REF!</definedName>
    <definedName name="_10__123Graph_ACHART_9" hidden="1">#REF!</definedName>
    <definedName name="_100__123Graph_ACHART_9" hidden="1">#REF!</definedName>
    <definedName name="_100__123Graph_DCHART_25" hidden="1">#REF!</definedName>
    <definedName name="_101__123Graph_CCHART_2" hidden="1">#REF!</definedName>
    <definedName name="_102__123Graph_CCHART_26" hidden="1">#REF!</definedName>
    <definedName name="_103__123Graph_BCHART_5" hidden="1">#REF!</definedName>
    <definedName name="_104__123Graph_DCHART_7" hidden="1">#REF!</definedName>
    <definedName name="_105__123Graph_ECHART_26" hidden="1">#REF!</definedName>
    <definedName name="_107__123Graph_CCHART_4" hidden="1">#REF!</definedName>
    <definedName name="_109__123Graph_XCHART_1" hidden="1">#REF!</definedName>
    <definedName name="_11__123Graph_ACHART_1" hidden="1">#REF!</definedName>
    <definedName name="_11__123Graph_ACHART_25" hidden="1">#REF!</definedName>
    <definedName name="_11__123Graph_ACHART_5" hidden="1">#REF!</definedName>
    <definedName name="_11__123Graph_BCHART_1" hidden="1">#REF!</definedName>
    <definedName name="_110__123Graph_BCHART_6" hidden="1">#REF!</definedName>
    <definedName name="_111__123Graph_BCHART_1" hidden="1">#REF!</definedName>
    <definedName name="_112__123Graph_BCHART_13" hidden="1">#REF!</definedName>
    <definedName name="_112__123Graph_CCHART_5" hidden="1">#REF!</definedName>
    <definedName name="_113__123Graph_BCHART_19" hidden="1">#REF!</definedName>
    <definedName name="_113__123Graph_XCHART_8" hidden="1">#REF!</definedName>
    <definedName name="_117__123Graph_BCHART_7" hidden="1">#REF!</definedName>
    <definedName name="_117__123Graph_CCHART_6" hidden="1">#REF!</definedName>
    <definedName name="_12__123Graph_BCHART_13" hidden="1">#REF!</definedName>
    <definedName name="_122__123Graph_CCHART_7" hidden="1">#REF!</definedName>
    <definedName name="_123__123Graph_DCHART_25" hidden="1">#REF!</definedName>
    <definedName name="_123Graph_A1" hidden="1">#REF!</definedName>
    <definedName name="_124__123Graph_BCHART_2" hidden="1">#REF!</definedName>
    <definedName name="_124__123Graph_BCHART_8" hidden="1">#REF!</definedName>
    <definedName name="_125__123Graph_BCHART_25" hidden="1">#REF!</definedName>
    <definedName name="_126__123Graph_BCHART_26" hidden="1">#REF!</definedName>
    <definedName name="_128__123Graph_DCHART_7" hidden="1">#REF!</definedName>
    <definedName name="_129__123Graph_ECHART_26" hidden="1">#REF!</definedName>
    <definedName name="_13__123Graph_ACHART_3" hidden="1">#REF!</definedName>
    <definedName name="_13__123Graph_ACHART_4" hidden="1">#REF!</definedName>
    <definedName name="_13__123Graph_ACHART_6" hidden="1">#REF!</definedName>
    <definedName name="_13__123Graph_BCHART_19" hidden="1">#REF!</definedName>
    <definedName name="_131__123Graph_BCHART_9" hidden="1">#REF!</definedName>
    <definedName name="_132__123Graph_CCHART_12" hidden="1">#REF!</definedName>
    <definedName name="_134__123Graph_XCHART_1" hidden="1">#REF!</definedName>
    <definedName name="_137__123Graph_BCHART_3" hidden="1">#REF!</definedName>
    <definedName name="_139__123Graph_CCHART_2" hidden="1">#REF!</definedName>
    <definedName name="_139__123Graph_XCHART_8" hidden="1">#REF!</definedName>
    <definedName name="_14__123Graph_ACHART_2" hidden="1">#REF!</definedName>
    <definedName name="_14__123Graph_BCHART_2" hidden="1">#REF!</definedName>
    <definedName name="_140__123Graph_CCHART_26" hidden="1">#REF!</definedName>
    <definedName name="_147__123Graph_CCHART_4" hidden="1">#REF!</definedName>
    <definedName name="_148__123Graph_BCHART_4" hidden="1">#REF!</definedName>
    <definedName name="_15__123Graph_ACHART_25" hidden="1">#REF!</definedName>
    <definedName name="_15__123Graph_ACHART_7" hidden="1">#REF!</definedName>
    <definedName name="_15__123Graph_BCHART_25" hidden="1">#REF!</definedName>
    <definedName name="_154__123Graph_CCHART_5" hidden="1">#REF!</definedName>
    <definedName name="_159__123Graph_BCHART_5" hidden="1">#REF!</definedName>
    <definedName name="_16__123Graph_ACHART_3" hidden="1">#REF!</definedName>
    <definedName name="_16__123Graph_ACHART_5" hidden="1">#REF!</definedName>
    <definedName name="_16__123Graph_BCHART_26" hidden="1">#REF!</definedName>
    <definedName name="_161__123Graph_CCHART_6" hidden="1">#REF!</definedName>
    <definedName name="_1620">#REF!</definedName>
    <definedName name="_1621">#REF!</definedName>
    <definedName name="_1630">#REF!</definedName>
    <definedName name="_1631">#REF!</definedName>
    <definedName name="_1632">#REF!</definedName>
    <definedName name="_1633">#REF!</definedName>
    <definedName name="_1636">#REF!</definedName>
    <definedName name="_1638">#REF!</definedName>
    <definedName name="_1640">#REF!</definedName>
    <definedName name="_1642">#REF!</definedName>
    <definedName name="_1649">#REF!</definedName>
    <definedName name="_1670">#REF!</definedName>
    <definedName name="_1671">#REF!</definedName>
    <definedName name="_168__123Graph_CCHART_7" hidden="1">#REF!</definedName>
    <definedName name="_169__123Graph_DCHART_25" hidden="1">#REF!</definedName>
    <definedName name="_17__123Graph_ACHART_4" hidden="1">#REF!</definedName>
    <definedName name="_17__123Graph_ACHART_8" hidden="1">#REF!</definedName>
    <definedName name="_17__123Graph_BCHART_3" hidden="1">#REF!</definedName>
    <definedName name="_170__123Graph_BCHART_6" hidden="1">#REF!</definedName>
    <definedName name="_1711">#REF!</definedName>
    <definedName name="_1720">#REF!</definedName>
    <definedName name="_176__123Graph_DCHART_7" hidden="1">#REF!</definedName>
    <definedName name="_177__123Graph_ECHART_26" hidden="1">#REF!</definedName>
    <definedName name="_18__123Graph_BCHART_4" hidden="1">#REF!</definedName>
    <definedName name="_181__123Graph_BCHART_7" hidden="1">#REF!</definedName>
    <definedName name="_184__123Graph_XCHART_1" hidden="1">#REF!</definedName>
    <definedName name="_19__123Graph_ACHART_6" hidden="1">#REF!</definedName>
    <definedName name="_19__123Graph_ACHART_9" hidden="1">#REF!</definedName>
    <definedName name="_19__123Graph_BCHART_5" hidden="1">#REF!</definedName>
    <definedName name="_191__123Graph_XCHART_8" hidden="1">#REF!</definedName>
    <definedName name="_192__123Graph_BCHART_8" hidden="1">#REF!</definedName>
    <definedName name="_1BriCY">OFFSET(#REF!,,COUNT(#REF!)-36,,36)</definedName>
    <definedName name="_1BriMAT">OFFSET(#REF!,,COUNT(#REF!)-36,,36)</definedName>
    <definedName name="_1BriPY">OFFSET(#REF!,,COUNT(#REF!)-36,,24)</definedName>
    <definedName name="_1GlaCY">OFFSET(#REF!,,COUNT(#REF!)-36,,36)</definedName>
    <definedName name="_1GlaMAT">OFFSET(#REF!,,COUNT(#REF!)-36,,36)</definedName>
    <definedName name="_1GlaPY">OFFSET(#REF!,,COUNT(#REF!)-36,,24)</definedName>
    <definedName name="_1Ips_RivCY">OFFSET(#REF!,,COUNT(#REF!)-36,,36)</definedName>
    <definedName name="_1Ips_RivMAT">OFFSET(#REF!,,COUNT(#REF!)-36,,36)</definedName>
    <definedName name="_1Ips_RivPY">OFFSET(#REF!,,COUNT(#REF!)-36,,24)</definedName>
    <definedName name="_1IpsCY">OFFSET(#REF!,,COUNT(#REF!)-36,,36)</definedName>
    <definedName name="_1IpsMAT">OFFSET(#REF!,,COUNT(#REF!)-36,,36)</definedName>
    <definedName name="_1IpsPY">OFFSET(#REF!,,COUNT(#REF!)-36,,24)</definedName>
    <definedName name="_1LocCY">OFFSET(#REF!,,COUNT(#REF!)-36,,36)</definedName>
    <definedName name="_1LocMAT">OFFSET(#REF!,,COUNT(#REF!)-36,,36)</definedName>
    <definedName name="_1LocPY">OFFSET(#REF!,,COUNT(#REF!)-36,,24)</definedName>
    <definedName name="_1QldCY">OFFSET(#REF!,,COUNT(#REF!)-36,,36)</definedName>
    <definedName name="_1QldMAT">OFFSET(#REF!,,COUNT(#REF!)-36,,36)</definedName>
    <definedName name="_1QldPY">OFFSET(#REF!,,COUNT(#REF!)-36,,24)</definedName>
    <definedName name="_1RocCY">OFFSET(#REF!,,COUNT(#REF!)-36,,36)</definedName>
    <definedName name="_1RocMAT">OFFSET(#REF!,,COUNT(#REF!)-36,,36)</definedName>
    <definedName name="_1RocPY">OFFSET(#REF!,,COUNT(#REF!)-36,,24)</definedName>
    <definedName name="_1WidCY">OFFSET(#REF!,,COUNT(#REF!)-36,,36)</definedName>
    <definedName name="_1WidMAT">OFFSET(#REF!,,COUNT(#REF!)-36,,36)</definedName>
    <definedName name="_1WidPY">OFFSET(#REF!,,COUNT(#REF!)-36,,24)</definedName>
    <definedName name="_2__123Graph_ACHART_1" hidden="1">#REF!</definedName>
    <definedName name="_2__123Graph_ACHART_2" hidden="1">#REF!</definedName>
    <definedName name="_20__123Graph_BCHART_6" hidden="1">#REF!</definedName>
    <definedName name="_200501">#REF!</definedName>
    <definedName name="_203__123Graph_BCHART_9" hidden="1">#REF!</definedName>
    <definedName name="_204__123Graph_CCHART_12" hidden="1">#REF!</definedName>
    <definedName name="_21__123Graph_ACHART_4" hidden="1">#REF!</definedName>
    <definedName name="_21__123Graph_ACHART_5" hidden="1">#REF!</definedName>
    <definedName name="_21__123Graph_BCHART_1" hidden="1">#REF!</definedName>
    <definedName name="_21__123Graph_BCHART_7" hidden="1">#REF!</definedName>
    <definedName name="_215__123Graph_CCHART_2" hidden="1">#REF!</definedName>
    <definedName name="_216__123Graph_CCHART_26" hidden="1">#REF!</definedName>
    <definedName name="_22__123Graph_ACHART_2" hidden="1">#REF!</definedName>
    <definedName name="_22__123Graph_ACHART_3" hidden="1">#REF!</definedName>
    <definedName name="_22__123Graph_ACHART_7" hidden="1">#REF!</definedName>
    <definedName name="_22__123Graph_BCHART_13" hidden="1">#REF!</definedName>
    <definedName name="_22__123Graph_BCHART_8" hidden="1">#REF!</definedName>
    <definedName name="_227__123Graph_CCHART_4" hidden="1">#REF!</definedName>
    <definedName name="_23__123Graph_ACHART_25" hidden="1">#REF!</definedName>
    <definedName name="_23__123Graph_BCHART_19" hidden="1">#REF!</definedName>
    <definedName name="_23__123Graph_BCHART_9" hidden="1">#REF!</definedName>
    <definedName name="_238__123Graph_CCHART_5" hidden="1">#REF!</definedName>
    <definedName name="_24__123Graph_CCHART_12" hidden="1">#REF!</definedName>
    <definedName name="_249__123Graph_CCHART_6" hidden="1">#REF!</definedName>
    <definedName name="_25__123Graph_ACHART_6" hidden="1">#REF!</definedName>
    <definedName name="_25__123Graph_ACHART_8" hidden="1">#REF!</definedName>
    <definedName name="_25__123Graph_BCHART_2" hidden="1">#REF!</definedName>
    <definedName name="_25__123Graph_CCHART_2" hidden="1">#REF!</definedName>
    <definedName name="_2500">#REF!</definedName>
    <definedName name="_26__123Graph_ACHART_5" hidden="1">#REF!</definedName>
    <definedName name="_26__123Graph_BCHART_25" hidden="1">#REF!</definedName>
    <definedName name="_26__123Graph_CCHART_26" hidden="1">#REF!</definedName>
    <definedName name="_260__123Graph_CCHART_7" hidden="1">#REF!</definedName>
    <definedName name="_261__123Graph_DCHART_25" hidden="1">#REF!</definedName>
    <definedName name="_2632">#REF!</definedName>
    <definedName name="_2636">#REF!</definedName>
    <definedName name="_27__123Graph_BCHART_26" hidden="1">#REF!</definedName>
    <definedName name="_27__123Graph_CCHART_4" hidden="1">#REF!</definedName>
    <definedName name="_272__123Graph_DCHART_7" hidden="1">#REF!</definedName>
    <definedName name="_273__123Graph_ECHART_26" hidden="1">#REF!</definedName>
    <definedName name="_28__123Graph_ACHART_9" hidden="1">#REF!</definedName>
    <definedName name="_28__123Graph_CCHART_5" hidden="1">#REF!</definedName>
    <definedName name="_284__123Graph_XCHART_1" hidden="1">#REF!</definedName>
    <definedName name="_29__123Graph_ACHART_4" hidden="1">#REF!</definedName>
    <definedName name="_29__123Graph_ACHART_7" hidden="1">#REF!</definedName>
    <definedName name="_29__123Graph_BCHART_3" hidden="1">#REF!</definedName>
    <definedName name="_29__123Graph_CCHART_6" hidden="1">#REF!</definedName>
    <definedName name="_295__123Graph_XCHART_8" hidden="1">#REF!</definedName>
    <definedName name="_2981">#REF!</definedName>
    <definedName name="_2TJ_Day">#REF!</definedName>
    <definedName name="_3__123Graph_ACHART_1" hidden="1">#REF!</definedName>
    <definedName name="_3__123Graph_ACHART_25" hidden="1">#REF!</definedName>
    <definedName name="_30__123Graph_CCHART_7" hidden="1">#REF!</definedName>
    <definedName name="_30_Sep_08">#REF!</definedName>
    <definedName name="_31__123Graph_ACHART_6" hidden="1">#REF!</definedName>
    <definedName name="_31__123Graph_BCHART_1" hidden="1">#REF!</definedName>
    <definedName name="_31__123Graph_BCHART_4" hidden="1">#REF!</definedName>
    <definedName name="_31__123Graph_DCHART_25" hidden="1">#REF!</definedName>
    <definedName name="_3110">#REF!</definedName>
    <definedName name="_3133_313301">#REF!</definedName>
    <definedName name="_32__123Graph_BCHART_13" hidden="1">#REF!</definedName>
    <definedName name="_32__123Graph_DCHART_7" hidden="1">#REF!</definedName>
    <definedName name="_3200">#REF!</definedName>
    <definedName name="_3201">#REF!</definedName>
    <definedName name="_3231">#REF!</definedName>
    <definedName name="_3270">#REF!</definedName>
    <definedName name="_3271">#REF!</definedName>
    <definedName name="_33__123Graph_ACHART_8" hidden="1">#REF!</definedName>
    <definedName name="_33__123Graph_BCHART_19" hidden="1">#REF!</definedName>
    <definedName name="_33__123Graph_BCHART_5" hidden="1">#REF!</definedName>
    <definedName name="_33__123Graph_ECHART_26" hidden="1">#REF!</definedName>
    <definedName name="_34__123Graph_ACHART_3" hidden="1">#REF!</definedName>
    <definedName name="_34__123Graph_XCHART_1" hidden="1">#REF!</definedName>
    <definedName name="_35__123Graph_BCHART_6" hidden="1">#REF!</definedName>
    <definedName name="_35__123Graph_XCHART_8" hidden="1">#REF!</definedName>
    <definedName name="_3500">#REF!</definedName>
    <definedName name="_3503">#REF!</definedName>
    <definedName name="_3509">#REF!</definedName>
    <definedName name="_36__123Graph_ACHART_5" hidden="1">#REF!</definedName>
    <definedName name="_36__123Graph_ACHART_7" hidden="1">#REF!</definedName>
    <definedName name="_36__123Graph_BCHART_2" hidden="1">#REF!</definedName>
    <definedName name="_37__123Graph_ACHART_9" hidden="1">#REF!</definedName>
    <definedName name="_37__123Graph_BCHART_25" hidden="1">#REF!</definedName>
    <definedName name="_37__123Graph_BCHART_7" hidden="1">#REF!</definedName>
    <definedName name="_38__123Graph_BCHART_26" hidden="1">#REF!</definedName>
    <definedName name="_39__123Graph_BCHART_8" hidden="1">#REF!</definedName>
    <definedName name="_4__123Graph_ACHART_1" hidden="1">#REF!</definedName>
    <definedName name="_4__123Graph_ACHART_2" hidden="1">#REF!</definedName>
    <definedName name="_4__123Graph_ACHART_3" hidden="1">#REF!</definedName>
    <definedName name="_41__123Graph_ACHART_8" hidden="1">#REF!</definedName>
    <definedName name="_41__123Graph_BCHART_1" hidden="1">#REF!</definedName>
    <definedName name="_41__123Graph_BCHART_3" hidden="1">#REF!</definedName>
    <definedName name="_41__123Graph_BCHART_9" hidden="1">#REF!</definedName>
    <definedName name="_42__123Graph_BCHART_13" hidden="1">#REF!</definedName>
    <definedName name="_42__123Graph_CCHART_12" hidden="1">#REF!</definedName>
    <definedName name="_43__123Graph_ACHART_6" hidden="1">#REF!</definedName>
    <definedName name="_43__123Graph_BCHART_19" hidden="1">#REF!</definedName>
    <definedName name="_44__123Graph_BCHART_4" hidden="1">#REF!</definedName>
    <definedName name="_44__123Graph_CCHART_2" hidden="1">#REF!</definedName>
    <definedName name="_45__123Graph_ACHART_4" hidden="1">#REF!</definedName>
    <definedName name="_45__123Graph_CCHART_26" hidden="1">#REF!</definedName>
    <definedName name="_46__123Graph_ACHART_9" hidden="1">#REF!</definedName>
    <definedName name="_47__123Graph_BCHART_2" hidden="1">#REF!</definedName>
    <definedName name="_47__123Graph_BCHART_5" hidden="1">#REF!</definedName>
    <definedName name="_47__123Graph_CCHART_4" hidden="1">#REF!</definedName>
    <definedName name="_48__123Graph_BCHART_25" hidden="1">#REF!</definedName>
    <definedName name="_49__123Graph_BCHART_26" hidden="1">#REF!</definedName>
    <definedName name="_49__123Graph_CCHART_5" hidden="1">#REF!</definedName>
    <definedName name="_5__123Graph_ACHART_1" hidden="1">#REF!</definedName>
    <definedName name="_5__123Graph_ACHART_25" hidden="1">#REF!</definedName>
    <definedName name="_5__123Graph_ACHART_4" hidden="1">#REF!</definedName>
    <definedName name="_5_day_Peak">#REF!</definedName>
    <definedName name="_50__123Graph_ACHART_7" hidden="1">#REF!</definedName>
    <definedName name="_50__123Graph_BCHART_6" hidden="1">#REF!</definedName>
    <definedName name="_51__123Graph_BCHART_1" hidden="1">#REF!</definedName>
    <definedName name="_51__123Graph_CCHART_6" hidden="1">#REF!</definedName>
    <definedName name="_52__123Graph_BCHART_13" hidden="1">#REF!</definedName>
    <definedName name="_53__123Graph_BCHART_19" hidden="1">#REF!</definedName>
    <definedName name="_53__123Graph_BCHART_3" hidden="1">#REF!</definedName>
    <definedName name="_53__123Graph_BCHART_7" hidden="1">#REF!</definedName>
    <definedName name="_53__123Graph_CCHART_7" hidden="1">#REF!</definedName>
    <definedName name="_54__123Graph_DCHART_25" hidden="1">#REF!</definedName>
    <definedName name="_56__123Graph_ACHART_5" hidden="1">#REF!</definedName>
    <definedName name="_56__123Graph_BCHART_8" hidden="1">#REF!</definedName>
    <definedName name="_56__123Graph_DCHART_7" hidden="1">#REF!</definedName>
    <definedName name="_57__123Graph_ACHART_8" hidden="1">#REF!</definedName>
    <definedName name="_57__123Graph_BCHART_4" hidden="1">#REF!</definedName>
    <definedName name="_57__123Graph_ECHART_26" hidden="1">#REF!</definedName>
    <definedName name="_58__123Graph_BCHART_2" hidden="1">#REF!</definedName>
    <definedName name="_59__123Graph_BCHART_25" hidden="1">#REF!</definedName>
    <definedName name="_59__123Graph_BCHART_9" hidden="1">#REF!</definedName>
    <definedName name="_59__123Graph_XCHART_1" hidden="1">#REF!</definedName>
    <definedName name="_6__123Graph_ACHART_2" hidden="1">#REF!</definedName>
    <definedName name="_6__123Graph_ACHART_5" hidden="1">#REF!</definedName>
    <definedName name="_60__123Graph_BCHART_26" hidden="1">#REF!</definedName>
    <definedName name="_60__123Graph_CCHART_12" hidden="1">#REF!</definedName>
    <definedName name="_61__123Graph_BCHART_5" hidden="1">#REF!</definedName>
    <definedName name="_61__123Graph_XCHART_8" hidden="1">#REF!</definedName>
    <definedName name="_63__123Graph_CCHART_2" hidden="1">#REF!</definedName>
    <definedName name="_64__123Graph_ACHART_9" hidden="1">#REF!</definedName>
    <definedName name="_64__123Graph_CCHART_26" hidden="1">#REF!</definedName>
    <definedName name="_65__123Graph_BCHART_3" hidden="1">#REF!</definedName>
    <definedName name="_65__123Graph_BCHART_6" hidden="1">#REF!</definedName>
    <definedName name="_67__123Graph_ACHART_6" hidden="1">#REF!</definedName>
    <definedName name="_67__123Graph_CCHART_4" hidden="1">#REF!</definedName>
    <definedName name="_69__123Graph_BCHART_7" hidden="1">#REF!</definedName>
    <definedName name="_7__123Graph_ACHART_1" hidden="1">#REF!</definedName>
    <definedName name="_7__123Graph_ACHART_25" hidden="1">#REF!</definedName>
    <definedName name="_7__123Graph_ACHART_3" hidden="1">#REF!</definedName>
    <definedName name="_7__123Graph_ACHART_6" hidden="1">#REF!</definedName>
    <definedName name="_70__123Graph_BCHART_4" hidden="1">#REF!</definedName>
    <definedName name="_70__123Graph_CCHART_5" hidden="1">#REF!</definedName>
    <definedName name="_71__123Graph_BCHART_1" hidden="1">#REF!</definedName>
    <definedName name="_72__123Graph_BCHART_13" hidden="1">#REF!</definedName>
    <definedName name="_73__123Graph_BCHART_19" hidden="1">#REF!</definedName>
    <definedName name="_73__123Graph_BCHART_8" hidden="1">#REF!</definedName>
    <definedName name="_73__123Graph_CCHART_6" hidden="1">#REF!</definedName>
    <definedName name="_75__123Graph_BCHART_5" hidden="1">#REF!</definedName>
    <definedName name="_76__123Graph_CCHART_7" hidden="1">#REF!</definedName>
    <definedName name="_77__123Graph_BCHART_9" hidden="1">#REF!</definedName>
    <definedName name="_77__123Graph_DCHART_25" hidden="1">#REF!</definedName>
    <definedName name="_78__123Graph_ACHART_7" hidden="1">#REF!</definedName>
    <definedName name="_78__123Graph_CCHART_12" hidden="1">#REF!</definedName>
    <definedName name="_8__123Graph_ACHART_2" hidden="1">#REF!</definedName>
    <definedName name="_8__123Graph_ACHART_7" hidden="1">#REF!</definedName>
    <definedName name="_80__123Graph_BCHART_2" hidden="1">#REF!</definedName>
    <definedName name="_80__123Graph_BCHART_6" hidden="1">#REF!</definedName>
    <definedName name="_80__123Graph_DCHART_7" hidden="1">#REF!</definedName>
    <definedName name="_81__123Graph_BCHART_25" hidden="1">#REF!</definedName>
    <definedName name="_81__123Graph_ECHART_26" hidden="1">#REF!</definedName>
    <definedName name="_82__123Graph_BCHART_26" hidden="1">#REF!</definedName>
    <definedName name="_82__123Graph_CCHART_2" hidden="1">#REF!</definedName>
    <definedName name="_83__123Graph_CCHART_26" hidden="1">#REF!</definedName>
    <definedName name="_84__123Graph_XCHART_1" hidden="1">#REF!</definedName>
    <definedName name="_85__123Graph_BCHART_7" hidden="1">#REF!</definedName>
    <definedName name="_87__123Graph_CCHART_4" hidden="1">#REF!</definedName>
    <definedName name="_87__123Graph_XCHART_8" hidden="1">#REF!</definedName>
    <definedName name="_89__123Graph_ACHART_8" hidden="1">#REF!</definedName>
    <definedName name="_89__123Graph_BCHART_3" hidden="1">#REF!</definedName>
    <definedName name="_9__123Graph_ACHART_25" hidden="1">#REF!</definedName>
    <definedName name="_9__123Graph_ACHART_4" hidden="1">#REF!</definedName>
    <definedName name="_9__123Graph_ACHART_8" hidden="1">#REF!</definedName>
    <definedName name="_90__123Graph_BCHART_8" hidden="1">#REF!</definedName>
    <definedName name="_91__123Graph_CCHART_5" hidden="1">#REF!</definedName>
    <definedName name="_95__123Graph_BCHART_9" hidden="1">#REF!</definedName>
    <definedName name="_95__123Graph_CCHART_6" hidden="1">#REF!</definedName>
    <definedName name="_96__123Graph_BCHART_4" hidden="1">#REF!</definedName>
    <definedName name="_96__123Graph_CCHART_12" hidden="1">#REF!</definedName>
    <definedName name="_99__123Graph_CCHART_7" hidden="1">#REF!</definedName>
    <definedName name="_ADDIN_LOAD__L_">#REF!</definedName>
    <definedName name="_cpi1">#REF!</definedName>
    <definedName name="_CPI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3">#REF!</definedName>
    <definedName name="_DAT4">#REF!</definedName>
    <definedName name="_DAT5">#REF!</definedName>
    <definedName name="_DAT500">#REF!</definedName>
    <definedName name="_DAT6">#REF!</definedName>
    <definedName name="_DAT7">#REF!</definedName>
    <definedName name="_DAT8">#REF!</definedName>
    <definedName name="_DAT9">#REF!</definedName>
    <definedName name="_Fill" hidden="1">#REF!</definedName>
    <definedName name="_xlnm._FilterDatabase" localSheetId="27" hidden="1">'H.5 FY23 CWIP 177100'!$A$6:$AK$191</definedName>
    <definedName name="_INT22">#REF!</definedName>
    <definedName name="_int997">#REF!</definedName>
    <definedName name="_IRR1">#REF!</definedName>
    <definedName name="_IZS2">#REF!</definedName>
    <definedName name="_Jnl26">#REF!</definedName>
    <definedName name="_JUN09">#REF!</definedName>
    <definedName name="_Key1" hidden="1">#REF!</definedName>
    <definedName name="_Key2" hidden="1">#REF!</definedName>
    <definedName name="_LUT1">#REF!</definedName>
    <definedName name="_May08">#REF!</definedName>
    <definedName name="_MAY09">#REF!</definedName>
    <definedName name="_NPV1">#REF!</definedName>
    <definedName name="_NPV2">#REF!</definedName>
    <definedName name="_Order1" hidden="1">255</definedName>
    <definedName name="_Order2" hidden="1">255</definedName>
    <definedName name="_pdCalendarDate">#REF!</definedName>
    <definedName name="_pdCalendarDay">#REF!</definedName>
    <definedName name="_pdCommencementDate">#REF!</definedName>
    <definedName name="_pdFirstPaymentDate">#REF!</definedName>
    <definedName name="_pdFrequency">#REF!</definedName>
    <definedName name="_pdInstrumentCalendarDate">#REF!</definedName>
    <definedName name="_pdInstrumentCommencement">#REF!</definedName>
    <definedName name="_pdInstrumentFirstRegularDate">#REF!</definedName>
    <definedName name="_pdInstrumentNoOfPayments">#REF!</definedName>
    <definedName name="_pdNoOfPayments">#REF!</definedName>
    <definedName name="_pdPaymentFrequency">#REF!</definedName>
    <definedName name="_pdUnadjustedDates">OFFSET(#REF!,1,0,_pdNoOfPayments+1,1)</definedName>
    <definedName name="_PL1">#REF!</definedName>
    <definedName name="_sch2">#REF!</definedName>
    <definedName name="_sch3">#REF!</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_tab1">#REF!</definedName>
    <definedName name="_TB1">#REF!</definedName>
    <definedName name="_Tot199">#REF!</definedName>
    <definedName name="_Tot220">#REF!</definedName>
    <definedName name="_Tot221">#REF!</definedName>
    <definedName name="_Tot222">#REF!</definedName>
    <definedName name="_Tot229">#REF!</definedName>
    <definedName name="_Tot230">#REF!</definedName>
    <definedName name="_Tot232">#REF!</definedName>
    <definedName name="_Tot237">#REF!</definedName>
    <definedName name="_Tot238">#REF!</definedName>
    <definedName name="_Tot241">#REF!</definedName>
    <definedName name="_Tot242">#REF!</definedName>
    <definedName name="_Tot243">#REF!</definedName>
    <definedName name="_Tot244">#REF!</definedName>
    <definedName name="_tot245">#REF!</definedName>
    <definedName name="_tot253">#REF!</definedName>
    <definedName name="_Tot255">#REF!</definedName>
    <definedName name="_Tot257">#REF!</definedName>
    <definedName name="_Tot258">#REF!</definedName>
    <definedName name="_Tot259">#REF!</definedName>
    <definedName name="_Tot261">#REF!</definedName>
    <definedName name="_Tot262">#REF!</definedName>
    <definedName name="_Tot263">#REF!</definedName>
    <definedName name="_Tot266">#REF!</definedName>
    <definedName name="_UAG99">#REF!</definedName>
    <definedName name="_User">#REF!</definedName>
    <definedName name="_WP234">#REF!</definedName>
    <definedName name="A">#REF!</definedName>
    <definedName name="A_Resid_Input">#REF!</definedName>
    <definedName name="A_Resid_Mrgins">#REF!</definedName>
    <definedName name="A10remlife">#REF!</definedName>
    <definedName name="A10stdlife">#REF!</definedName>
    <definedName name="A10taxremlife">#REF!</definedName>
    <definedName name="A10taxstdlife">#REF!</definedName>
    <definedName name="A10taxvalue">#REF!</definedName>
    <definedName name="A10value">#REF!</definedName>
    <definedName name="A11remlife">#REF!</definedName>
    <definedName name="A11stdlife">#REF!</definedName>
    <definedName name="A11taxremlife">#REF!</definedName>
    <definedName name="A11taxstdlife">#REF!</definedName>
    <definedName name="A11taxvalue">#REF!</definedName>
    <definedName name="A11value">#REF!</definedName>
    <definedName name="A12remlife">#REF!</definedName>
    <definedName name="A12stdlife">#REF!</definedName>
    <definedName name="A12taxremlife">#REF!</definedName>
    <definedName name="A12taxstdlife">#REF!</definedName>
    <definedName name="A12taxvalue">#REF!</definedName>
    <definedName name="A12value">#REF!</definedName>
    <definedName name="A13remlife">#REF!</definedName>
    <definedName name="A13stdlife">#REF!</definedName>
    <definedName name="A13taxremlife">#REF!</definedName>
    <definedName name="A13taxstdlife">#REF!</definedName>
    <definedName name="A13taxvalue">#REF!</definedName>
    <definedName name="A13value">#REF!</definedName>
    <definedName name="A14remlife">#REF!</definedName>
    <definedName name="A14stdlife">#REF!</definedName>
    <definedName name="A14taxremlife">#REF!</definedName>
    <definedName name="A14taxstdlife">#REF!</definedName>
    <definedName name="A14taxvalue">#REF!</definedName>
    <definedName name="A14value">#REF!</definedName>
    <definedName name="A15remlife">#REF!</definedName>
    <definedName name="A15stdlife">#REF!</definedName>
    <definedName name="A15taxremlife">#REF!</definedName>
    <definedName name="A15taxstdlife">#REF!</definedName>
    <definedName name="A15taxvalue">#REF!</definedName>
    <definedName name="A15value">#REF!</definedName>
    <definedName name="A16remlife">#REF!</definedName>
    <definedName name="A16stdlife">#REF!</definedName>
    <definedName name="A16taxremlife">#REF!</definedName>
    <definedName name="A16taxstdlife">#REF!</definedName>
    <definedName name="A16taxvalue">#REF!</definedName>
    <definedName name="A16value">#REF!</definedName>
    <definedName name="A17remlife">#REF!</definedName>
    <definedName name="A17stdlife">#REF!</definedName>
    <definedName name="A17taxremlife">#REF!</definedName>
    <definedName name="A17taxstdlife">#REF!</definedName>
    <definedName name="A17taxvalue">#REF!</definedName>
    <definedName name="A17value">#REF!</definedName>
    <definedName name="A18remlife">#REF!</definedName>
    <definedName name="A18stdlife">#REF!</definedName>
    <definedName name="A18taxremlife">#REF!</definedName>
    <definedName name="A18taxstdlife">#REF!</definedName>
    <definedName name="A18taxvalue">#REF!</definedName>
    <definedName name="A18value">#REF!</definedName>
    <definedName name="A19remlife">#REF!</definedName>
    <definedName name="A19stdlife">#REF!</definedName>
    <definedName name="A19taxremlife">#REF!</definedName>
    <definedName name="A19taxstdlife">#REF!</definedName>
    <definedName name="A19taxvalue">#REF!</definedName>
    <definedName name="A19value">#REF!</definedName>
    <definedName name="A1remlife">#REF!</definedName>
    <definedName name="A1stdlife">#REF!</definedName>
    <definedName name="A1taxremlife">#REF!</definedName>
    <definedName name="A1taxstdlife">#REF!</definedName>
    <definedName name="A1taxvalue">#REF!</definedName>
    <definedName name="A1value">#REF!</definedName>
    <definedName name="A20remlife">#REF!</definedName>
    <definedName name="A20stdlife">#REF!</definedName>
    <definedName name="A20taxremlife">#REF!</definedName>
    <definedName name="A20taxstdlife">#REF!</definedName>
    <definedName name="A20taxvalue">#REF!</definedName>
    <definedName name="A20value">#REF!</definedName>
    <definedName name="A21remlife">#REF!</definedName>
    <definedName name="A21stdlife">#REF!</definedName>
    <definedName name="A21taxremlife">#REF!</definedName>
    <definedName name="A21taxstdlife">#REF!</definedName>
    <definedName name="A21taxvalue">#REF!</definedName>
    <definedName name="A21value">#REF!</definedName>
    <definedName name="A22remlife">#REF!</definedName>
    <definedName name="A22stdlife">#REF!</definedName>
    <definedName name="A22taxremlife">#REF!</definedName>
    <definedName name="A22taxstdlife">#REF!</definedName>
    <definedName name="A22taxvalue">#REF!</definedName>
    <definedName name="A22value">#REF!</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A2325891R">#REF!,#REF!</definedName>
    <definedName name="A2325892T">#REF!,#REF!</definedName>
    <definedName name="A2325895X">#REF!,#REF!</definedName>
    <definedName name="A2325936J">#REF!,#REF!</definedName>
    <definedName name="A2325937K">#REF!,#REF!</definedName>
    <definedName name="A2325940X">#REF!,#REF!</definedName>
    <definedName name="A2325981V">#REF!,#REF!</definedName>
    <definedName name="A2325982W">#REF!,#REF!</definedName>
    <definedName name="A2325985C">#REF!,#REF!</definedName>
    <definedName name="A2326026R">#REF!,#REF!</definedName>
    <definedName name="A2326027T">#REF!,#REF!</definedName>
    <definedName name="A2326030F">#REF!,#REF!</definedName>
    <definedName name="A2326071A">#REF!,#REF!</definedName>
    <definedName name="A2326072C">#REF!,#REF!</definedName>
    <definedName name="A2326075K">#REF!,#REF!</definedName>
    <definedName name="A2326116V">#REF!,#REF!</definedName>
    <definedName name="A2326117W">#REF!,#REF!</definedName>
    <definedName name="A2326120K">#REF!,#REF!</definedName>
    <definedName name="A2331111C">#REF!,#REF!</definedName>
    <definedName name="A2331112F">#REF!,#REF!</definedName>
    <definedName name="A2331115L">#REF!,#REF!</definedName>
    <definedName name="A2331201J">#REF!,#REF!</definedName>
    <definedName name="A2331202K">#REF!,#REF!</definedName>
    <definedName name="A2331205T">#REF!,#REF!</definedName>
    <definedName name="A2331246L">#REF!,#REF!</definedName>
    <definedName name="A2331247R">#REF!,#REF!</definedName>
    <definedName name="A2331250C">#REF!,#REF!</definedName>
    <definedName name="A2331426W">#REF!,#REF!</definedName>
    <definedName name="A2331427X">#REF!,#REF!</definedName>
    <definedName name="A2331430L">#REF!,#REF!</definedName>
    <definedName name="A2332596F">#REF!,#REF!</definedName>
    <definedName name="A2332597J">#REF!,#REF!</definedName>
    <definedName name="A2332600K">#REF!,#REF!</definedName>
    <definedName name="A23remlife">#REF!</definedName>
    <definedName name="A23stdlife">#REF!</definedName>
    <definedName name="A23taxremlife">#REF!</definedName>
    <definedName name="A23taxstdlife">#REF!</definedName>
    <definedName name="A23taxvalue">#REF!</definedName>
    <definedName name="A23value">#REF!</definedName>
    <definedName name="A24remlife">#REF!</definedName>
    <definedName name="A24stdlife">#REF!</definedName>
    <definedName name="A24taxremlife">#REF!</definedName>
    <definedName name="A24taxstdlife">#REF!</definedName>
    <definedName name="A24taxvalue">#REF!</definedName>
    <definedName name="A24value">#REF!</definedName>
    <definedName name="A25remlife">#REF!</definedName>
    <definedName name="A25stdlife">#REF!</definedName>
    <definedName name="A25taxremlife">#REF!</definedName>
    <definedName name="A25taxstdlife">#REF!</definedName>
    <definedName name="A25taxvalue">#REF!</definedName>
    <definedName name="A25value">#REF!</definedName>
    <definedName name="A26remlife">#REF!</definedName>
    <definedName name="A26stdlife">#REF!</definedName>
    <definedName name="A26taxremlife">#REF!</definedName>
    <definedName name="A26taxstdlife">#REF!</definedName>
    <definedName name="A26taxvalue">#REF!</definedName>
    <definedName name="A26value">#REF!</definedName>
    <definedName name="A27remlife">#REF!</definedName>
    <definedName name="A27stdlife">#REF!</definedName>
    <definedName name="A27taxremlife">#REF!</definedName>
    <definedName name="A27taxstdlife">#REF!</definedName>
    <definedName name="A27taxvalue">#REF!</definedName>
    <definedName name="A27value">#REF!</definedName>
    <definedName name="A28remlife">#REF!</definedName>
    <definedName name="A28stdlife">#REF!</definedName>
    <definedName name="A28taxremlife">#REF!</definedName>
    <definedName name="A28taxstdlife">#REF!</definedName>
    <definedName name="A28taxvalue">#REF!</definedName>
    <definedName name="A28value">#REF!</definedName>
    <definedName name="A29remlife">#REF!</definedName>
    <definedName name="A29stdlife">#REF!</definedName>
    <definedName name="A29taxremlife">#REF!</definedName>
    <definedName name="A29taxstdlife">#REF!</definedName>
    <definedName name="A29taxvalue">#REF!</definedName>
    <definedName name="A29value">#REF!</definedName>
    <definedName name="A2remlife">#REF!</definedName>
    <definedName name="A2stdlife">#REF!</definedName>
    <definedName name="A2taxremlife">#REF!</definedName>
    <definedName name="A2taxstdlife">#REF!</definedName>
    <definedName name="A2taxvalue">#REF!</definedName>
    <definedName name="A2value">#REF!</definedName>
    <definedName name="A30remlife">#REF!</definedName>
    <definedName name="A30stdlife">#REF!</definedName>
    <definedName name="A30taxremlife">#REF!</definedName>
    <definedName name="A30taxstdlife">#REF!</definedName>
    <definedName name="A30taxvalue">#REF!</definedName>
    <definedName name="A30value">#REF!</definedName>
    <definedName name="A3remlife">#REF!</definedName>
    <definedName name="A3stdlife">#REF!</definedName>
    <definedName name="A3taxremlife">#REF!</definedName>
    <definedName name="A3taxstdlife">#REF!</definedName>
    <definedName name="A3taxvalue">#REF!</definedName>
    <definedName name="A3value">#REF!</definedName>
    <definedName name="A4remlife">#REF!</definedName>
    <definedName name="A4stdlife">#REF!</definedName>
    <definedName name="A4taxremlife">#REF!</definedName>
    <definedName name="A4taxstdlife">#REF!</definedName>
    <definedName name="A4taxvalue">#REF!</definedName>
    <definedName name="A4value">#REF!</definedName>
    <definedName name="A5remlife">#REF!</definedName>
    <definedName name="A5stdlife">#REF!</definedName>
    <definedName name="A5taxremlife">#REF!</definedName>
    <definedName name="A5taxstdlife">#REF!</definedName>
    <definedName name="A5taxvalue">#REF!</definedName>
    <definedName name="A5value">#REF!</definedName>
    <definedName name="A6remlife">#REF!</definedName>
    <definedName name="A6stdlife">#REF!</definedName>
    <definedName name="A6taxremlife">#REF!</definedName>
    <definedName name="A6taxstdlife">#REF!</definedName>
    <definedName name="A6taxvalue">#REF!</definedName>
    <definedName name="A6value">#REF!</definedName>
    <definedName name="A7remlife">#REF!</definedName>
    <definedName name="A7stdlife">#REF!</definedName>
    <definedName name="A7taxremlife">#REF!</definedName>
    <definedName name="A7taxstdlife">#REF!</definedName>
    <definedName name="A7taxvalue">#REF!</definedName>
    <definedName name="A7value">#REF!</definedName>
    <definedName name="A8remlife">#REF!</definedName>
    <definedName name="A8stdlife">#REF!</definedName>
    <definedName name="A8taxremlife">#REF!</definedName>
    <definedName name="A8taxstdlife">#REF!</definedName>
    <definedName name="A8taxvalue">#REF!</definedName>
    <definedName name="A8value">#REF!</definedName>
    <definedName name="A9remlife">#REF!</definedName>
    <definedName name="A9stdlife">#REF!</definedName>
    <definedName name="A9taxremlife">#REF!</definedName>
    <definedName name="A9taxstdlife">#REF!</definedName>
    <definedName name="A9taxvalue">#REF!</definedName>
    <definedName name="A9value">#REF!</definedName>
    <definedName name="aa">#REF!</definedName>
    <definedName name="AAabove_tbl">#REF!</definedName>
    <definedName name="AB">INDEX(INDIRECT(CountryShortCode&amp;"Codes"),MATCH(Item,INDIRECT(CountryShortCode&amp;"Desc"),0))</definedName>
    <definedName name="ABN">Cover!$C$17</definedName>
    <definedName name="acc_prepay">#REF!</definedName>
    <definedName name="ACCAUST">#REF!</definedName>
    <definedName name="ACCC_CAPMLookupValue">#REF!</definedName>
    <definedName name="ACCC_ColIndexNum">#REF!</definedName>
    <definedName name="ACCC_CumActInflIndex">#REF!</definedName>
    <definedName name="ACCC_DebtValue">#REF!</definedName>
    <definedName name="ACCC_EquityValue">#REF!</definedName>
    <definedName name="ACCC_InflationRate">#REF!</definedName>
    <definedName name="ACCC_NominalVanillaWACC">#REF!</definedName>
    <definedName name="ACCC_PerfBonus1">#REF!</definedName>
    <definedName name="ACCC_PerfBonus2">#REF!</definedName>
    <definedName name="ACCC_PerfBonus3">#REF!</definedName>
    <definedName name="ACCC_PerfSens">#REF!</definedName>
    <definedName name="ACCC_PostTaxNominalReturnOnEquity">#REF!</definedName>
    <definedName name="ACCC_RAB">#REF!</definedName>
    <definedName name="Account_Manager">#REF!</definedName>
    <definedName name="ACCOUNTEDPERIODTYPE1">#REF!</definedName>
    <definedName name="ACCOUNTING">#REF!</definedName>
    <definedName name="Acct_Names">#REF!</definedName>
    <definedName name="AcctCodes">#REF!</definedName>
    <definedName name="Acquisition_NCA">#REF!</definedName>
    <definedName name="Act_LPGD">#REF!</definedName>
    <definedName name="ACTDEC09">#REF!</definedName>
    <definedName name="ActFinClose">#REF!</definedName>
    <definedName name="activityview">#REF!</definedName>
    <definedName name="ActOTDAMDStartDate">#REF!</definedName>
    <definedName name="ACTPRICE">#REF!</definedName>
    <definedName name="ActTaxDepn">#REF!</definedName>
    <definedName name="Actual___by_month">#REF!</definedName>
    <definedName name="Actual___Year_to_date">#REF!</definedName>
    <definedName name="Actual_CBIT98">#REF!</definedName>
    <definedName name="ACTUAL_PRICE">#REF!</definedName>
    <definedName name="ACTUAL_REVENUE">#REF!</definedName>
    <definedName name="ACTUAL_TRANSPORT1">#REF!</definedName>
    <definedName name="ACTUAL_TRANSPORT2">#REF!</definedName>
    <definedName name="ACTUAL_YTDMIL">#REF!</definedName>
    <definedName name="ACTUAL_YTDTJ">#REF!</definedName>
    <definedName name="ActualCBIT">#REF!</definedName>
    <definedName name="Actuals">#REF!</definedName>
    <definedName name="Additional_MDQ">#REF!</definedName>
    <definedName name="AdditionalOM">#REF!</definedName>
    <definedName name="AdditionalOMDate">#REF!</definedName>
    <definedName name="Adelaide_Postcodes_Table">#REF!</definedName>
    <definedName name="AdelFixedAA_tbl">#REF!</definedName>
    <definedName name="AdelVarAA_tbl">#REF!</definedName>
    <definedName name="Adjustment">#REF!</definedName>
    <definedName name="adsc">#REF!</definedName>
    <definedName name="ADSWAPCount">#REF!</definedName>
    <definedName name="AEP">#REF!</definedName>
    <definedName name="afdvwrt">#REF!</definedName>
    <definedName name="AgencyFeePaymentMonths">#REF!</definedName>
    <definedName name="AGL_GAS_NETWORKS">"YTD-ACTUAL99"</definedName>
    <definedName name="AGLEIntProfit">#REF!</definedName>
    <definedName name="Agreed_Fees_Actual___by_month">#REF!</definedName>
    <definedName name="Agreed_Fees_Actual___Year_to_date">#REF!</definedName>
    <definedName name="Agreed_Fees_Budget___by_month">#REF!</definedName>
    <definedName name="Agreed_Fees_Budget___Year_to_date">#REF!</definedName>
    <definedName name="Agreed_Fees_Prior_Year___2000_2001____by_month">#REF!</definedName>
    <definedName name="Agreed_Fees_Prior_Year___2000_2001____Year_to_date">#REF!</definedName>
    <definedName name="Albury_April">#REF!</definedName>
    <definedName name="Albury_August">#REF!</definedName>
    <definedName name="Albury_December">#REF!</definedName>
    <definedName name="Albury_February">#REF!</definedName>
    <definedName name="Albury_January">#REF!</definedName>
    <definedName name="Albury_July">#REF!</definedName>
    <definedName name="Albury_June">#REF!</definedName>
    <definedName name="Albury_March">#REF!</definedName>
    <definedName name="Albury_May">#REF!</definedName>
    <definedName name="Albury_November">#REF!</definedName>
    <definedName name="Albury_October">#REF!</definedName>
    <definedName name="Albury_September">#REF!</definedName>
    <definedName name="ALFG">#REF!,#REF!</definedName>
    <definedName name="Allc">#REF!</definedName>
    <definedName name="Allco">#REF!</definedName>
    <definedName name="Alloc">#REF!</definedName>
    <definedName name="am">#REF!</definedName>
    <definedName name="amadeuscons">#REF!</definedName>
    <definedName name="amadeusdetailed">#REF!</definedName>
    <definedName name="AMADEUSSUMMARY">#REF!</definedName>
    <definedName name="Amcor">#REF!</definedName>
    <definedName name="AMDQ">#REF!</definedName>
    <definedName name="AMT">#REF!</definedName>
    <definedName name="AnalysisCommencementDate">#REF!</definedName>
    <definedName name="AnalysisFirstRegularDate">#REF!</definedName>
    <definedName name="AnalysisNoOfPayments">#REF!</definedName>
    <definedName name="AnalysisPaymentFrequency">#REF!</definedName>
    <definedName name="Ann">#REF!</definedName>
    <definedName name="AnnOverheadCosts">#REF!</definedName>
    <definedName name="Annual_Load">#REF!</definedName>
    <definedName name="ANP2_Holding">#REF!</definedName>
    <definedName name="ANP3_Holding">#REF!</definedName>
    <definedName name="ANZISDevFee">#REF!</definedName>
    <definedName name="AP">OFFSET(CalculatedDatesHeading,2,0,_pdNoOfPayments+1,1)</definedName>
    <definedName name="APA_op_savings">#REF!</definedName>
    <definedName name="APA_Performance_Factor">#REF!</definedName>
    <definedName name="APARefundIndicator">#REF!</definedName>
    <definedName name="APARefundNonAPAPerc">#REF!</definedName>
    <definedName name="APARefundofPurchasePrice">#REF!</definedName>
    <definedName name="APAShare">#REF!</definedName>
    <definedName name="APBriCY">OFFSET(#REF!,,#REF!-24,,24)</definedName>
    <definedName name="APBriMAT">OFFSET(#REF!,,#REF!-24,,24)</definedName>
    <definedName name="APBriPY">OFFSET(#REF!,,#REF!-24,,12)</definedName>
    <definedName name="APN">#REF!</definedName>
    <definedName name="APOakCY">OFFSET(#REF!,,#REF!-24,,24)</definedName>
    <definedName name="APOakMAT">OFFSET(#REF!,,#REF!-24,,24)</definedName>
    <definedName name="APOakPY">OFFSET(#REF!,,#REF!-24,,12)</definedName>
    <definedName name="APPSUSERNAME1">#REF!</definedName>
    <definedName name="APQldCY">OFFSET(#REF!,,#REF!-24,,24)</definedName>
    <definedName name="APQldMAT">OFFSET(#REF!,,#REF!-24,,24)</definedName>
    <definedName name="APQldPY">OFFSET(#REF!,,#REF!-24,,12)</definedName>
    <definedName name="Apr">#REF!</definedName>
    <definedName name="APR09SPEND">#REF!</definedName>
    <definedName name="APRivCY">OFFSET(#REF!,,#REF!-24,,24)</definedName>
    <definedName name="APRivMAT">OFFSET(#REF!,,#REF!-24,,24)</definedName>
    <definedName name="APRivPY">OFFSET(#REF!,,#REF!-24,,12)</definedName>
    <definedName name="APTIT_Profit">#REF!</definedName>
    <definedName name="APTooCY">OFFSET(#REF!,,#REF!-24,,24)</definedName>
    <definedName name="APTooMAT">OFFSET(#REF!,,#REF!-24,,24)</definedName>
    <definedName name="APTooPY">OFFSET(#REF!,,#REF!-24,,12)</definedName>
    <definedName name="APXAXIS">OFFSET(#REF!,,#REF!-24,,24)</definedName>
    <definedName name="arb">#REF!</definedName>
    <definedName name="AS2DocOpenMode" hidden="1">"AS2DocumentEdit"</definedName>
    <definedName name="ASD">#REF!</definedName>
    <definedName name="asdads">#REF!</definedName>
    <definedName name="asdc">#REF!</definedName>
    <definedName name="asdcasd">#REF!</definedName>
    <definedName name="Asset_Code_WA">#REF!</definedName>
    <definedName name="Asset_Life">#REF!</definedName>
    <definedName name="Asset1">#REF!</definedName>
    <definedName name="Asset10">#REF!</definedName>
    <definedName name="Asset10Life">#REF!</definedName>
    <definedName name="Asset10TaxLife">#REF!</definedName>
    <definedName name="Asset11">#REF!</definedName>
    <definedName name="Asset12">#REF!</definedName>
    <definedName name="Asset13">#REF!</definedName>
    <definedName name="Asset14">#REF!</definedName>
    <definedName name="Asset15">#REF!</definedName>
    <definedName name="Asset16">#REF!</definedName>
    <definedName name="Asset17">#REF!</definedName>
    <definedName name="Asset18">#REF!</definedName>
    <definedName name="Asset19">#REF!</definedName>
    <definedName name="Asset1Life">#REF!</definedName>
    <definedName name="Asset1TaxLife">#REF!</definedName>
    <definedName name="Asset2">#REF!</definedName>
    <definedName name="Asset20">#REF!</definedName>
    <definedName name="Asset21">#REF!</definedName>
    <definedName name="Asset22">#REF!</definedName>
    <definedName name="Asset23">#REF!</definedName>
    <definedName name="Asset24">#REF!</definedName>
    <definedName name="Asset25">#REF!</definedName>
    <definedName name="Asset26">#REF!</definedName>
    <definedName name="Asset27">#REF!</definedName>
    <definedName name="Asset28">#REF!</definedName>
    <definedName name="Asset29">#REF!</definedName>
    <definedName name="Asset2Life">#REF!</definedName>
    <definedName name="Asset2TaxLife">#REF!</definedName>
    <definedName name="Asset3">#REF!</definedName>
    <definedName name="Asset30">#REF!</definedName>
    <definedName name="Asset3Life">#REF!</definedName>
    <definedName name="Asset3TaxLife">#REF!</definedName>
    <definedName name="Asset4">#REF!</definedName>
    <definedName name="Asset4Life">#REF!</definedName>
    <definedName name="Asset4TaxLife">#REF!</definedName>
    <definedName name="Asset5">#REF!</definedName>
    <definedName name="Asset5Life">#REF!</definedName>
    <definedName name="Asset5TaxLife">#REF!</definedName>
    <definedName name="Asset6">#REF!</definedName>
    <definedName name="Asset6Life">#REF!</definedName>
    <definedName name="Asset6TaxLife">#REF!</definedName>
    <definedName name="Asset7">#REF!</definedName>
    <definedName name="Asset7Life">#REF!</definedName>
    <definedName name="Asset7TaxLife">#REF!</definedName>
    <definedName name="Asset8">#REF!</definedName>
    <definedName name="Asset8Life">#REF!</definedName>
    <definedName name="Asset8TaxLife">#REF!</definedName>
    <definedName name="Asset9">#REF!</definedName>
    <definedName name="Asset9Life">#REF!</definedName>
    <definedName name="Asset9TaxLife">#REF!</definedName>
    <definedName name="Assumed_MDQ_MAP">#REF!</definedName>
    <definedName name="Assumed_MDQ_SE">#REF!</definedName>
    <definedName name="Aug">#REF!</definedName>
    <definedName name="AUG08SPEND">#REF!</definedName>
    <definedName name="augvar">#REF!,#REF!,#REF!,#REF!,#REF!,#REF!,#REF!,#REF!,#REF!,#REF!,#REF!,#REF!,#REF!,#REF!,#REF!,#REF!,#REF!,#REF!,#REF!,#REF!,#REF!</definedName>
    <definedName name="AUSTDIVS">#REF!</definedName>
    <definedName name="Austicks">#REF!</definedName>
    <definedName name="AustralBricks">#REF!</definedName>
    <definedName name="AustralianFarmCorporation">#REF!</definedName>
    <definedName name="AustralianMeatHoldings">#REF!</definedName>
    <definedName name="AUTable">#REF!</definedName>
    <definedName name="Avail4SaleMTM_B002">#REF!</definedName>
    <definedName name="Avail4SaleMTM_B003">#REF!</definedName>
    <definedName name="B">#REF!</definedName>
    <definedName name="B002_BH_Equity">#REF!</definedName>
    <definedName name="B002_BH_Units">#REF!</definedName>
    <definedName name="B003_DebtMTM">#REF!</definedName>
    <definedName name="B003_FECMTM">#REF!</definedName>
    <definedName name="balancesheet">#REF!</definedName>
    <definedName name="Balancing_Margin">#REF!</definedName>
    <definedName name="BAPAYR">#REF!</definedName>
    <definedName name="BaseDeal">1000000</definedName>
    <definedName name="BaseSwapRateInput">#REF!</definedName>
    <definedName name="bb">#REF!</definedName>
    <definedName name="BBSW3M">#REF!</definedName>
    <definedName name="BBSW6M">#REF!</definedName>
    <definedName name="BBSY">#REF!</definedName>
    <definedName name="BBSY1M">#REF!</definedName>
    <definedName name="BBSY3M">#REF!</definedName>
    <definedName name="BBSY3MAllco">#REF!</definedName>
    <definedName name="BBSY6M">#REF!</definedName>
    <definedName name="BCCToowong">#REF!</definedName>
    <definedName name="Bcost_B003">#REF!</definedName>
    <definedName name="BCost_B014">#REF!</definedName>
    <definedName name="BCost_B094">#REF!</definedName>
    <definedName name="BCost_Total">#REF!</definedName>
    <definedName name="Be">#REF!</definedName>
    <definedName name="BEL">#REF!</definedName>
    <definedName name="BEP">#REF!</definedName>
    <definedName name="BH">#REF!</definedName>
    <definedName name="BHole_B003">#REF!</definedName>
    <definedName name="BHole_B007">#REF!</definedName>
    <definedName name="BHole_B009">#REF!</definedName>
    <definedName name="BHole_B010">#REF!</definedName>
    <definedName name="BHole_B014">#REF!</definedName>
    <definedName name="BHole_B022">#REF!</definedName>
    <definedName name="BHole_B028">#REF!</definedName>
    <definedName name="BHole_B036">#REF!</definedName>
    <definedName name="BHole_B047">#REF!</definedName>
    <definedName name="BHole_B055">#REF!</definedName>
    <definedName name="BHole_B082">#REF!</definedName>
    <definedName name="BHole_B094">#REF!</definedName>
    <definedName name="BHole_B121">#REF!</definedName>
    <definedName name="BHole_B122">#REF!</definedName>
    <definedName name="BHole_B124">#REF!</definedName>
    <definedName name="BHole_B135">#REF!</definedName>
    <definedName name="BHole_B136">#REF!</definedName>
    <definedName name="BHole_B151">#REF!</definedName>
    <definedName name="BHole_B152">#REF!</definedName>
    <definedName name="BHole_B159">#REF!</definedName>
    <definedName name="BHole_B162">#REF!</definedName>
    <definedName name="BHole_Equity">#REF!</definedName>
    <definedName name="BHole_Units">#REF!</definedName>
    <definedName name="Bill">#REF!</definedName>
    <definedName name="Bill_Start">#REF!</definedName>
    <definedName name="Billed_Margin">#REF!</definedName>
    <definedName name="Billion">#REF!</definedName>
    <definedName name="Billions">#REF!</definedName>
    <definedName name="BkPymtDate">#REF!</definedName>
    <definedName name="BLUE">#REF!</definedName>
    <definedName name="BonaparteAdditionalCapex2008">#REF!</definedName>
    <definedName name="BonaparteAdditionalDrawdownDate">#REF!</definedName>
    <definedName name="BonaparteAdditionalOpex2008">#REF!</definedName>
    <definedName name="BonaparteCapexBookDepnRate">#REF!</definedName>
    <definedName name="BonaparteCapexFacAmtExclInt">#REF!</definedName>
    <definedName name="BonaparteCapexSens">#REF!</definedName>
    <definedName name="BonaparteContractEnd">#REF!</definedName>
    <definedName name="BonaparteContractEndDate">#REF!</definedName>
    <definedName name="BonaparteEndDateFlag">#REF!</definedName>
    <definedName name="BonaparteNLCOptionDate">#REF!</definedName>
    <definedName name="BonaparteOMMargin">#REF!</definedName>
    <definedName name="BonaparteOpexContingency">#REF!</definedName>
    <definedName name="BonaparteOpexSens">#REF!</definedName>
    <definedName name="BonaparteOpsFlag">#REF!</definedName>
    <definedName name="BonaparteOptionSolveIndicator">#REF!</definedName>
    <definedName name="BonaparteRealYrlyRevenue">#REF!</definedName>
    <definedName name="BonaparteRevPerc">#REF!</definedName>
    <definedName name="BonaparteRevPostContract">#REF!</definedName>
    <definedName name="BonaparteRevPostContractEndDate">#REF!</definedName>
    <definedName name="BonaparteRevSens">#REF!</definedName>
    <definedName name="BonaparteStartOps">#REF!</definedName>
    <definedName name="Bookedgas">#REF!</definedName>
    <definedName name="BP_1">#REF!</definedName>
    <definedName name="BP_2">#REF!</definedName>
    <definedName name="BP_StandBy">#REF!</definedName>
    <definedName name="brad1">#REF!</definedName>
    <definedName name="brad10">#REF!</definedName>
    <definedName name="brad11">#REF!</definedName>
    <definedName name="brad12">#REF!</definedName>
    <definedName name="brad2">#REF!</definedName>
    <definedName name="brad3">#REF!</definedName>
    <definedName name="brad4">#REF!</definedName>
    <definedName name="brad5">#REF!</definedName>
    <definedName name="brad6">#REF!</definedName>
    <definedName name="brad7">#REF!</definedName>
    <definedName name="brad8">#REF!</definedName>
    <definedName name="brad9">#REF!</definedName>
    <definedName name="Brisbane">#REF!</definedName>
    <definedName name="Brisbane_cost">#REF!</definedName>
    <definedName name="BrisbaneCityCouncil">#REF!</definedName>
    <definedName name="BrisStep1">#REF!</definedName>
    <definedName name="BrisStep2">#REF!</definedName>
    <definedName name="BrisStep3">#REF!</definedName>
    <definedName name="BrisStep4">#REF!</definedName>
    <definedName name="BrisStep5">#REF!</definedName>
    <definedName name="BrisStep6">#REF!</definedName>
    <definedName name="BS">#REF!</definedName>
    <definedName name="BS_RepItems">#REF!</definedName>
    <definedName name="bssumm">#REF!</definedName>
    <definedName name="BTARIFF_BUD99">#REF!</definedName>
    <definedName name="Bud_catergory">#REF!</definedName>
    <definedName name="BUD_PRICE">#REF!</definedName>
    <definedName name="BUD_RECEIPTS">#REF!</definedName>
    <definedName name="BUD_YTDMIL">#REF!</definedName>
    <definedName name="BUD_YTDTJ">#REF!</definedName>
    <definedName name="BUD_YTTJ">#REF!</definedName>
    <definedName name="Budget">#REF!</definedName>
    <definedName name="Budget___by_month">#REF!</definedName>
    <definedName name="Budget___Year_to_date">#REF!</definedName>
    <definedName name="BUDGET_TRANSPORT1">#REF!</definedName>
    <definedName name="BUDGET_TRANSPORT2">#REF!</definedName>
    <definedName name="budget_variance9900">#REF!</definedName>
    <definedName name="BudgetCBIT">#REF!</definedName>
    <definedName name="BudgetCurrencyCode1">#REF!</definedName>
    <definedName name="BudgetName1">#REF!</definedName>
    <definedName name="BudgetOrg1">#REF!</definedName>
    <definedName name="BUDSTAT">#REF!</definedName>
    <definedName name="BUDVARTJ">#REF!</definedName>
    <definedName name="Bundaberg">#REF!</definedName>
    <definedName name="Bundaberg_Cost">#REF!</definedName>
    <definedName name="Bundled_Fixed_Allocation">#REF!</definedName>
    <definedName name="Bundled_Uplift">#REF!</definedName>
    <definedName name="business99">#REF!</definedName>
    <definedName name="BWIZS">#REF!</definedName>
    <definedName name="BWIZS2">#REF!</definedName>
    <definedName name="BWMLP">#REF!</definedName>
    <definedName name="C_">#REF!</definedName>
    <definedName name="C_unit">#REF!</definedName>
    <definedName name="CADEOMSPOT">#REF!</definedName>
    <definedName name="Cairns">#REF!</definedName>
    <definedName name="Cairns_Cost">#REF!</definedName>
    <definedName name="CalculatedDatesHeading">#REF!</definedName>
    <definedName name="CAMS_equity">#REF!</definedName>
    <definedName name="CAMS_equity1">#REF!</definedName>
    <definedName name="Cap_June">#REF!</definedName>
    <definedName name="CAPACT_98">#REF!</definedName>
    <definedName name="CAPACT98">#REF!</definedName>
    <definedName name="CAPACT99">#REF!</definedName>
    <definedName name="CAPBUD99">#REF!</definedName>
    <definedName name="capex">#REF!,#REF!</definedName>
    <definedName name="capex_proj">#REF!</definedName>
    <definedName name="capex_types">#REF!</definedName>
    <definedName name="CapexDepn">#REF!</definedName>
    <definedName name="CapexSensitivityInd">#REF!</definedName>
    <definedName name="CapexSensitivityTable">#REF!</definedName>
    <definedName name="Capital_Category">#REF!</definedName>
    <definedName name="CAPITAL_EXPENDITURE">#REF!</definedName>
    <definedName name="CAPITALMAY09">#REF!</definedName>
    <definedName name="Capral">#REF!</definedName>
    <definedName name="CAPVAR99">#REF!</definedName>
    <definedName name="CARPDETAILED">#REF!</definedName>
    <definedName name="carpsumm">#REF!</definedName>
    <definedName name="CashAccrualIndicator">#REF!</definedName>
    <definedName name="CashAcctIndicator">#REF!</definedName>
    <definedName name="CashAcctOpen">#REF!</definedName>
    <definedName name="CASHBOOK">#REF!</definedName>
    <definedName name="CastlemainePerkins">#REF!</definedName>
    <definedName name="Category">#REF!</definedName>
    <definedName name="CB_1">#REF!</definedName>
    <definedName name="CB_10">#REF!</definedName>
    <definedName name="CB_11">#REF!</definedName>
    <definedName name="CB_12">#REF!</definedName>
    <definedName name="CB_13">#REF!</definedName>
    <definedName name="CB_14">#REF!</definedName>
    <definedName name="CB_15">#REF!</definedName>
    <definedName name="CB_16">#REF!</definedName>
    <definedName name="CB_17">#REF!</definedName>
    <definedName name="CB_18">#REF!</definedName>
    <definedName name="CB_19">#REF!</definedName>
    <definedName name="CB_2">#REF!</definedName>
    <definedName name="CB_20">#REF!</definedName>
    <definedName name="CB_21">#REF!</definedName>
    <definedName name="CB_22">#REF!</definedName>
    <definedName name="CB_23">#REF!</definedName>
    <definedName name="CB_24">#REF!</definedName>
    <definedName name="CB_25">#REF!</definedName>
    <definedName name="CB_26">#REF!</definedName>
    <definedName name="CB_27">#REF!</definedName>
    <definedName name="CB_28">#REF!</definedName>
    <definedName name="CB_29">#REF!</definedName>
    <definedName name="CB_3">#REF!</definedName>
    <definedName name="CB_30">#REF!</definedName>
    <definedName name="CB_31">#REF!</definedName>
    <definedName name="CB_32">#REF!</definedName>
    <definedName name="CB_33">#REF!</definedName>
    <definedName name="CB_34">#REF!</definedName>
    <definedName name="CB_35">#REF!</definedName>
    <definedName name="CB_36">#REF!</definedName>
    <definedName name="CB_37">#REF!</definedName>
    <definedName name="CB_38">#REF!</definedName>
    <definedName name="CB_39">#REF!</definedName>
    <definedName name="CB_4">#REF!</definedName>
    <definedName name="CB_40">#REF!</definedName>
    <definedName name="CB_41">#REF!</definedName>
    <definedName name="CB_42">#REF!</definedName>
    <definedName name="CB_43">#REF!</definedName>
    <definedName name="CB_44">#REF!</definedName>
    <definedName name="CB_45">#REF!</definedName>
    <definedName name="CB_46">#REF!</definedName>
    <definedName name="CB_47">#REF!</definedName>
    <definedName name="CB_5">#REF!</definedName>
    <definedName name="CB_6">#REF!</definedName>
    <definedName name="CB_7">#REF!</definedName>
    <definedName name="CB_8">#REF!</definedName>
    <definedName name="CB_9">#REF!</definedName>
    <definedName name="CBIT99">#REF!</definedName>
    <definedName name="cBoard">1</definedName>
    <definedName name="Charge">#REF!</definedName>
    <definedName name="CHART">#REF!</definedName>
    <definedName name="CHARTOFACCOUNTSID1">#REF!</definedName>
    <definedName name="CHQREQ">#REF!</definedName>
    <definedName name="CINo_Tbl">#REF!</definedName>
    <definedName name="citysheet">#REF!</definedName>
    <definedName name="Claimed_to_Date">#REF!,#REF!,#REF!,#REF!,#REF!,#REF!</definedName>
    <definedName name="CLIENTCODE">#REF!</definedName>
    <definedName name="CLIENTTAB">#REF!</definedName>
    <definedName name="cManual">0</definedName>
    <definedName name="Code">INDEX(INDIRECT(CountryShortCode&amp;"Codes"),MATCH(Item,INDIRECT(CountryShortCode&amp;"Desc"),0))</definedName>
    <definedName name="CoG">#REF!</definedName>
    <definedName name="COG_2000">#REF!</definedName>
    <definedName name="COG_Fixed">#REF!</definedName>
    <definedName name="col">#REF!</definedName>
    <definedName name="Companies">#REF!</definedName>
    <definedName name="COMPANY">#REF!</definedName>
    <definedName name="COMPANY1">#REF!</definedName>
    <definedName name="Compressor">#REF!</definedName>
    <definedName name="CONAME">#REF!</definedName>
    <definedName name="ConInt_B007">#REF!</definedName>
    <definedName name="ConInt_B008">#REF!</definedName>
    <definedName name="ConInt_B010">#REF!</definedName>
    <definedName name="ConInt_B015">#REF!</definedName>
    <definedName name="ConInt_B022">#REF!</definedName>
    <definedName name="ConInt_B027">#REF!</definedName>
    <definedName name="ConInt_B028">#REF!</definedName>
    <definedName name="ConInt_B036">#REF!</definedName>
    <definedName name="ConInt_Total">#REF!</definedName>
    <definedName name="CONNECTSTRING1">#REF!</definedName>
    <definedName name="cons">#REF!</definedName>
    <definedName name="consdetailed">#REF!</definedName>
    <definedName name="ConsolidateRutile">#REF!</definedName>
    <definedName name="consRT2">#REF!</definedName>
    <definedName name="ConsRT3">#REF!</definedName>
    <definedName name="ConsRT4">#REF!</definedName>
    <definedName name="ConsRT5">#REF!</definedName>
    <definedName name="CONSSUMMARY">#REF!</definedName>
    <definedName name="ContIntang_J117">#REF!</definedName>
    <definedName name="CONTRACT">#REF!</definedName>
    <definedName name="Contract_Lift">#REF!</definedName>
    <definedName name="Contract_Term">#REF!</definedName>
    <definedName name="Contract_TOP">#REF!</definedName>
    <definedName name="Contract_Values">#REF!,#REF!,#REF!,#REF!,#REF!,#REF!</definedName>
    <definedName name="CONTRACTCUST_BUD99">#REF!</definedName>
    <definedName name="ContractMDQ">#REF!</definedName>
    <definedName name="ContractsIntangible">#REF!</definedName>
    <definedName name="CONTRACTTRANSPORT">#REF!</definedName>
    <definedName name="CONTROL">#REF!</definedName>
    <definedName name="Copy_Area">#REF!</definedName>
    <definedName name="cor_var">#REF!</definedName>
    <definedName name="CorporateRevDSCRTable">#REF!</definedName>
    <definedName name="CorpTaxRate">#REF!</definedName>
    <definedName name="counter">COUNTA(INDEX(valdata,,MATCH(#REF!,#REF!,0)))</definedName>
    <definedName name="counter2">COUNTA(INDEX(valdata2,,MATCH(#REF!,#REF!,0)))</definedName>
    <definedName name="counter3">COUNTA(INDEX(valdata3,,MATCH(#REF!,#REF!,0)))</definedName>
    <definedName name="counter4">COUNTA(INDEX(valdata4,,MATCH(#REF!,#REF!,0)))</definedName>
    <definedName name="Countries">#REF!</definedName>
    <definedName name="Country">#REF!</definedName>
    <definedName name="CountryShortCode">VLOOKUP(Country,CountryTable,2,FALSE)</definedName>
    <definedName name="CountryTable">#REF!</definedName>
    <definedName name="CPI">#REF!</definedName>
    <definedName name="CPI_Indexation">#REF!</definedName>
    <definedName name="CPI_tbl">#REF!</definedName>
    <definedName name="Cr_Int_Rate">#REF!</definedName>
    <definedName name="CREATESUMMARYJNLS1">#REF!</definedName>
    <definedName name="CredEntAcqu_NC_J117">#REF!</definedName>
    <definedName name="CreditorDays">#REF!</definedName>
    <definedName name="CRITERIACOLUMN1">#REF!</definedName>
    <definedName name="CT">#REF!</definedName>
    <definedName name="CtnAgencyFees">#REF!</definedName>
    <definedName name="CtnAgencySecurityFees">#REF!</definedName>
    <definedName name="CtnAmount">#REF!</definedName>
    <definedName name="CtnCommitmentFeePerc">#REF!</definedName>
    <definedName name="CtnEndDate">#REF!</definedName>
    <definedName name="CtnEndDateMonth">#REF!</definedName>
    <definedName name="CtnMarginTable">#REF!</definedName>
    <definedName name="CtnMinHedgeLevelTable">#REF!</definedName>
    <definedName name="CtnMonths">#REF!</definedName>
    <definedName name="CtnProjectCostsBookDepn">#REF!</definedName>
    <definedName name="CtnSecurityFees">#REF!</definedName>
    <definedName name="CtnStartDate">#REF!</definedName>
    <definedName name="CtnSwapRateTable">#REF!</definedName>
    <definedName name="CtnYieldReqt">#REF!</definedName>
    <definedName name="Cur_Catergory">#REF!</definedName>
    <definedName name="Cur_period">#REF!</definedName>
    <definedName name="Currency">#REF!</definedName>
    <definedName name="Current_valuations">#REF!</definedName>
    <definedName name="CurrentMonth">#REF!</definedName>
    <definedName name="CurrentYear">#REF!</definedName>
    <definedName name="Cust_Status">#REF!</definedName>
    <definedName name="Cust_Table">#REF!</definedName>
    <definedName name="CUSTBUD99">#REF!</definedName>
    <definedName name="CUSTGAINS">#REF!</definedName>
    <definedName name="CUSTGAINS99">#REF!</definedName>
    <definedName name="CUSTMENU">#REF!</definedName>
    <definedName name="Customer_Name">#REF!</definedName>
    <definedName name="CUSTOMER_SITES">#REF!</definedName>
    <definedName name="Customer_Table">#REF!</definedName>
    <definedName name="CUSTOMER_TABLE_2">#REF!</definedName>
    <definedName name="Customer_Type">#REF!</definedName>
    <definedName name="CUSTOMERS">#REF!</definedName>
    <definedName name="CUSTOMERSITES">#REF!</definedName>
    <definedName name="CUSTOMERTABLE">#REF!</definedName>
    <definedName name="Cylinder">#REF!</definedName>
    <definedName name="d">#REF!</definedName>
    <definedName name="DaandineAdminFee">#REF!</definedName>
    <definedName name="DaandineAnnualVariableOM">#REF!</definedName>
    <definedName name="DaandineBookBase">#REF!</definedName>
    <definedName name="DaandineBookLife">#REF!</definedName>
    <definedName name="DaandineEndOps">#REF!</definedName>
    <definedName name="DaandineOMMargin">#REF!</definedName>
    <definedName name="DaandineOpexContingency">#REF!</definedName>
    <definedName name="DaandineOpexSens">#REF!</definedName>
    <definedName name="DaandineOpsFlag">#REF!</definedName>
    <definedName name="DaandineOpsStart">#REF!</definedName>
    <definedName name="DaandineOptionAmount">#REF!</definedName>
    <definedName name="DaandineOptionExerciseDate">#REF!</definedName>
    <definedName name="DaandineOptionIndicator">#REF!</definedName>
    <definedName name="DaandineRealInsurance">#REF!</definedName>
    <definedName name="DaandineRealRev">#REF!</definedName>
    <definedName name="DaandineRevSens">#REF!</definedName>
    <definedName name="DaandineTaxBase">#REF!</definedName>
    <definedName name="data">#REF!</definedName>
    <definedName name="data_budget">IF(UPPER(#REF!)="JULY",#REF!,#REF!)</definedName>
    <definedName name="data_chart">IF(UPPER(#REF!)="JULY",#REF!,IF(UPPER(#REF!)="AUGUST",#REF!,#REF!))</definedName>
    <definedName name="data2">#REF!</definedName>
    <definedName name="data3">#REF!</definedName>
    <definedName name="Data30Jun">#REF!</definedName>
    <definedName name="Data31Dec">#REF!</definedName>
    <definedName name="data4">#REF!</definedName>
    <definedName name="_xlnm.Database">#REF!</definedName>
    <definedName name="DataRange">#REF!</definedName>
    <definedName name="DATE">#REF!</definedName>
    <definedName name="date_">#REF!</definedName>
    <definedName name="Date_Range">#REF!,#REF!</definedName>
    <definedName name="Date_Range_Data">#REF!</definedName>
    <definedName name="DateColumn">OFFSET(DateHeading,0,0,_pdNoOfPayments+3,1)</definedName>
    <definedName name="DateHeading">#REF!</definedName>
    <definedName name="Dates">OFFSET(CalculatedDatesHeading,2,0,_pdNoOfPayments+1,1)</definedName>
    <definedName name="DATOk">#REF!</definedName>
    <definedName name="DATXS">#REF!</definedName>
    <definedName name="days">#REF!</definedName>
    <definedName name="Days_In_Wk">#REF!</definedName>
    <definedName name="DaysWhole">#REF!</definedName>
    <definedName name="DB">"WIREAUPROD"</definedName>
    <definedName name="DBNAME1">#REF!</definedName>
    <definedName name="DBPath">#REF!</definedName>
    <definedName name="DBUSERNAME1">#REF!</definedName>
    <definedName name="DD_Denom">#REF!</definedName>
    <definedName name="DD_Ent_Val_CF_Timing">#REF!</definedName>
    <definedName name="DD_Fin_YE_Mth">#REF!</definedName>
    <definedName name="DD_Model_Per_Type">#REF!</definedName>
    <definedName name="dDaysSeniorPymt">#REF!</definedName>
    <definedName name="dddd">#REF!</definedName>
    <definedName name="DealerSwapInput">#REF!</definedName>
    <definedName name="DEALLIST">#REF!</definedName>
    <definedName name="Debt_Case">#REF!</definedName>
    <definedName name="DebtorDays">#REF!</definedName>
    <definedName name="DebtRepaymentDate">#REF!</definedName>
    <definedName name="Dec">#REF!</definedName>
    <definedName name="Dec08spend">#REF!</definedName>
    <definedName name="DEC09SPEND">#REF!</definedName>
    <definedName name="Ded_Div43">#REF!</definedName>
    <definedName name="DefA1">#REF!</definedName>
    <definedName name="DefA2">#REF!</definedName>
    <definedName name="DELETELOGICTYPE1">#REF!</definedName>
    <definedName name="DepositRateTable">#REF!</definedName>
    <definedName name="desc">#REF!</definedName>
    <definedName name="DETAILEDCONSOLIDATION">#REF!</definedName>
    <definedName name="Details">#REF!</definedName>
    <definedName name="DF_GRID_2">Movement #REF!</definedName>
    <definedName name="DinStep1">#REF!</definedName>
    <definedName name="DinStep2">#REF!</definedName>
    <definedName name="DinStep3">#REF!</definedName>
    <definedName name="DinStep4">#REF!</definedName>
    <definedName name="DinStep5">#REF!</definedName>
    <definedName name="DinStep6">#REF!</definedName>
    <definedName name="disc_rate">#REF!</definedName>
    <definedName name="DiscR">#REF!</definedName>
    <definedName name="Distn_Envestra">#REF!</definedName>
    <definedName name="DistnRec_ANPSPV">#REF!</definedName>
    <definedName name="DistnRec_Eii">#REF!</definedName>
    <definedName name="DistnRec_Envestra">#REF!</definedName>
    <definedName name="Distributor">#REF!</definedName>
    <definedName name="Div43Claim_B055">#REF!</definedName>
    <definedName name="DLACCC_CorpTaxRate">#REF!</definedName>
    <definedName name="DLACCC_InflationRate">#REF!</definedName>
    <definedName name="DLACCC_LTPropDebtFunding">#REF!</definedName>
    <definedName name="DLACCC_LTPropEquityFunding">#REF!</definedName>
    <definedName name="DLACCC_NomPreTaxCostOfDebt">#REF!</definedName>
    <definedName name="DLACCC_PerfBonus1">#REF!</definedName>
    <definedName name="DLACCC_PerfBonus2">#REF!</definedName>
    <definedName name="DLACCC_PerfBonus3">#REF!</definedName>
    <definedName name="DLACCC_PropFrankingCredits">#REF!</definedName>
    <definedName name="DLACCC_RealAssetLife_1">#REF!</definedName>
    <definedName name="DLACCC_RealAssetLife_2">#REF!</definedName>
    <definedName name="DLACCC_RealAssetLife_3">#REF!</definedName>
    <definedName name="DLACCC_RealAssetValue_1">#REF!</definedName>
    <definedName name="DLACCC_RealAssetValue_2">#REF!</definedName>
    <definedName name="DLACCC_RealAssetValue_3">#REF!</definedName>
    <definedName name="DLACCC_RealAssetValueOB_1">#REF!</definedName>
    <definedName name="DLACCC_RealAssetValueOB_2">#REF!</definedName>
    <definedName name="DLACCC_RealAssetValueOB_3">#REF!</definedName>
    <definedName name="DLACCC_Sens">#REF!</definedName>
    <definedName name="DLACCC_TaxAssetLife_1">#REF!</definedName>
    <definedName name="DLACCC_TaxAssetLife_2">#REF!</definedName>
    <definedName name="DLACCC_TaxAssetLife_3">#REF!</definedName>
    <definedName name="DLACCC_TaxAssetValue_1">#REF!</definedName>
    <definedName name="DLACCC_TaxAssetValue_2">#REF!</definedName>
    <definedName name="DLACCC_TaxAssetValue_3">#REF!</definedName>
    <definedName name="DLACCC_TaxAssetValueOB_1">#REF!</definedName>
    <definedName name="DLACCC_TaxAssetValueOB_2">#REF!</definedName>
    <definedName name="DLACCC_TaxAssetValueOB_3">#REF!</definedName>
    <definedName name="DLAssetClass_1BookOriginal">#REF!</definedName>
    <definedName name="DLAssetClass_1TaxOriginal">#REF!</definedName>
    <definedName name="DLAssetClass_2BookOriginal">#REF!</definedName>
    <definedName name="DLAssetClass_2TaxOriginal">#REF!</definedName>
    <definedName name="DLAssetClass_3BookOriginal">#REF!</definedName>
    <definedName name="DLAssetClass_3TaxOriginal">#REF!</definedName>
    <definedName name="DLAssetClass_4BookOriginal">#REF!</definedName>
    <definedName name="DLAssetClass_4TaxOriginal">#REF!</definedName>
    <definedName name="DLAssetClass_5BookOriginal">#REF!</definedName>
    <definedName name="DLBookDepnRateAssetClass_1">#REF!</definedName>
    <definedName name="DLBookDepnRateAssetClass_2">#REF!</definedName>
    <definedName name="DLBookDepnRateAssetClass_3">#REF!</definedName>
    <definedName name="DLBookDepnRateAssetClass_4">#REF!</definedName>
    <definedName name="DLBookDepnRateAssetClass_5">#REF!</definedName>
    <definedName name="DLBookDepnRateCapex">#REF!</definedName>
    <definedName name="DLCapexBaseDate">#REF!</definedName>
    <definedName name="DLCapexInd">#REF!</definedName>
    <definedName name="DLEndOps">#REF!</definedName>
    <definedName name="DLFifthRegResetDate">#REF!</definedName>
    <definedName name="DLFirstRegResetDate">#REF!</definedName>
    <definedName name="DLFourthRegResetDate">#REF!</definedName>
    <definedName name="DLOMMargin">#REF!</definedName>
    <definedName name="DLOMPerformancePerc">#REF!</definedName>
    <definedName name="DLOpexContingency">#REF!</definedName>
    <definedName name="DLOpexEscDate">#REF!</definedName>
    <definedName name="DLOpexSens">#REF!</definedName>
    <definedName name="DLOpsFlag">#REF!</definedName>
    <definedName name="DLRABCapexAssetLife">#REF!</definedName>
    <definedName name="DLRegCostsInd">#REF!</definedName>
    <definedName name="DLRegPeriodStart">#REF!</definedName>
    <definedName name="DLRegResetAssTable">#REF!</definedName>
    <definedName name="DLTaxDepnRateAssetClass_1">#REF!</definedName>
    <definedName name="DLTaxDepnRateAssetClass_2">#REF!</definedName>
    <definedName name="DLTaxDepnRateAssetClass_3">#REF!</definedName>
    <definedName name="DLTaxDepnRateAssetClass_4">#REF!</definedName>
    <definedName name="DLTaxDepnRateCapex">#REF!</definedName>
    <definedName name="DLThirdRegResetDate">#REF!</definedName>
    <definedName name="DLYearsRegReset">#REF!</definedName>
    <definedName name="dOldSFAdt">#REF!</definedName>
    <definedName name="Dollars">#REF!</definedName>
    <definedName name="DomLF">#REF!</definedName>
    <definedName name="dProjCompDt">#REF!</definedName>
    <definedName name="Dr">#REF!</definedName>
    <definedName name="dRefidate1">#REF!</definedName>
    <definedName name="dRefiDate2">#REF!</definedName>
    <definedName name="Drp">#REF!</definedName>
    <definedName name="DRR">#REF!</definedName>
    <definedName name="DSRA_CF_Diff">#REF!</definedName>
    <definedName name="DSRA_Pasted">#REF!</definedName>
    <definedName name="DSRA_Target">#REF!</definedName>
    <definedName name="DSRADrawdownDate">#REF!</definedName>
    <definedName name="DSRAEndDate">#REF!</definedName>
    <definedName name="DSRAFlag">#REF!</definedName>
    <definedName name="DSRAPeriods">#REF!</definedName>
    <definedName name="DTA_ChgToEquity">#REF!</definedName>
    <definedName name="DTA_ClosBal">#REF!</definedName>
    <definedName name="Duke">#REF!</definedName>
    <definedName name="DUOSRIVPL">#REF!</definedName>
    <definedName name="Dv">#REF!</definedName>
    <definedName name="DZone">#REF!</definedName>
    <definedName name="e">#REF!</definedName>
    <definedName name="ear">OFFSET(InstrumentPeriodNumberHeading,2,0,_pdInstrumentNoOfPayments+1,1)</definedName>
    <definedName name="efqwef">OFFSET(ADSWAPCount,0,1+ItemsCols,1,ADSWAPCount)</definedName>
    <definedName name="Elgas">#REF!</definedName>
    <definedName name="EMPBUD99">#REF!</definedName>
    <definedName name="EMPLOYEES">#REF!</definedName>
    <definedName name="EN">#REF!</definedName>
    <definedName name="End_Date">#REF!</definedName>
    <definedName name="EndPeriodName1">#REF!</definedName>
    <definedName name="ene_var">#REF!</definedName>
    <definedName name="Engineering">#REF!</definedName>
    <definedName name="ENT">#REF!</definedName>
    <definedName name="EntNotTaxEffected">#REF!</definedName>
    <definedName name="Env_Servfee">#REF!</definedName>
    <definedName name="Envestra_equity">#REF!</definedName>
    <definedName name="Epic_PLcharge">#REF!</definedName>
    <definedName name="EqAcctInvest_B111">#REF!</definedName>
    <definedName name="EqAcctInvest_J002">#REF!</definedName>
    <definedName name="EqAcctInvest_J074">#REF!</definedName>
    <definedName name="EqiInjDate">#REF!</definedName>
    <definedName name="EqInc_Cams">#REF!</definedName>
    <definedName name="EqInc_Cams1">#REF!</definedName>
    <definedName name="EqInc_SeaGas">#REF!</definedName>
    <definedName name="EqInc_SeaGas1">#REF!</definedName>
    <definedName name="Equipment_Environmental_Requirements">#REF!</definedName>
    <definedName name="EquityAcc_Envestra">#REF!</definedName>
    <definedName name="EquityLCAmount">#REF!</definedName>
    <definedName name="EquityLCEstabFee">#REF!</definedName>
    <definedName name="EquityOrdinary">#REF!</definedName>
    <definedName name="Esc_Date">#REF!</definedName>
    <definedName name="ESTIMATED_REVENUE">#REF!</definedName>
    <definedName name="Ethane_other_3P">#REF!</definedName>
    <definedName name="EUREOMSPOT">#REF!</definedName>
    <definedName name="EUSWECodes">#REF!</definedName>
    <definedName name="EUSWECount">#REF!</definedName>
    <definedName name="EUSWEItems">#REF!</definedName>
    <definedName name="EUTable">#REF!</definedName>
    <definedName name="EXECUTIVE_SUMMARY">#REF!</definedName>
    <definedName name="Exit_Date">#REF!</definedName>
    <definedName name="Exit_PE_Multiple">#REF!</definedName>
    <definedName name="Export_Member_Data_by_PLAN">#REF!</definedName>
    <definedName name="EYRFlag">#REF!</definedName>
    <definedName name="EYRInterestInput">#REF!</definedName>
    <definedName name="f">#REF!</definedName>
    <definedName name="F_Capex_Expense_Type_Forecast">#REF!</definedName>
    <definedName name="F_Other_Income_Forecast">#REF!</definedName>
    <definedName name="FAFee">#REF!</definedName>
    <definedName name="FAFeeDiff">#REF!</definedName>
    <definedName name="FAFeePaste">#REF!</definedName>
    <definedName name="fbt_total_operating_cost">#REF!</definedName>
    <definedName name="Fcast_Pers">#REF!</definedName>
    <definedName name="FCMIYAUG05D">#REF!</definedName>
    <definedName name="FCMIYAUG95D">#REF!</definedName>
    <definedName name="FCMIYAUG98D">#REF!</definedName>
    <definedName name="FCMYAPR00D">#REF!</definedName>
    <definedName name="FCMYAPR95D">#REF!</definedName>
    <definedName name="FCMYAUG03D">#REF!</definedName>
    <definedName name="FCMYAUG08D">#REF!</definedName>
    <definedName name="FCMYAUG98D">#REF!</definedName>
    <definedName name="FCMYFEB06D">#REF!</definedName>
    <definedName name="FCMYJAN01D">#REF!</definedName>
    <definedName name="FCMYJAN98D">#REF!</definedName>
    <definedName name="FCMYJUL00D">#REF!</definedName>
    <definedName name="FCMYJUL05D">#REF!</definedName>
    <definedName name="FCMYJUL96D">#REF!</definedName>
    <definedName name="FCMYJUL99D">#REF!</definedName>
    <definedName name="FCMYMAR02D">#REF!</definedName>
    <definedName name="FCMYMAR97D">#REF!</definedName>
    <definedName name="FCMYMAR99D">#REF!</definedName>
    <definedName name="FCMYNOV01D">#REF!</definedName>
    <definedName name="FCMYNOV06D">#REF!</definedName>
    <definedName name="FCMYOCT02D">#REF!</definedName>
    <definedName name="FCMYOCT07D">#REF!</definedName>
    <definedName name="FCMYSEP04D">#REF!</definedName>
    <definedName name="FCMYSEP94D">#REF!</definedName>
    <definedName name="FCMYSEP95D">#REF!</definedName>
    <definedName name="FCMYSEP97D">#REF!</definedName>
    <definedName name="FDS">#REF!</definedName>
    <definedName name="Feb">#REF!</definedName>
    <definedName name="FEB10_SPEND">#REF!</definedName>
    <definedName name="FFAPPCOLNAME1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gfgf">#REF!,#REF!</definedName>
    <definedName name="FFSEGMENT1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SEPARATOR1">#REF!</definedName>
    <definedName name="FIELDNAMECOLUMN1">#REF!</definedName>
    <definedName name="FIELDNAMEROW1">#REF!</definedName>
    <definedName name="FinClose">#REF!</definedName>
    <definedName name="FinCloseEqInjInd">#REF!</definedName>
    <definedName name="FinCloseQtr">#REF!</definedName>
    <definedName name="FIRSTDATAROW1">#REF!</definedName>
    <definedName name="FirstDistDate">#REF!</definedName>
    <definedName name="FixedAA_tbl">#REF!</definedName>
    <definedName name="FloatingRateTable">#REF!</definedName>
    <definedName name="FNDNAM1">#REF!</definedName>
    <definedName name="FNDUSERID1">#REF!</definedName>
    <definedName name="Fone">#REF!</definedName>
    <definedName name="Forecast">#REF!</definedName>
    <definedName name="FREQ">#REF!</definedName>
    <definedName name="FSFSDGSFGH">#REF!</definedName>
    <definedName name="fsProtoMapReport">#REF!</definedName>
    <definedName name="Fthree">#REF!</definedName>
    <definedName name="Ftwo">#REF!</definedName>
    <definedName name="FUEL">#REF!</definedName>
    <definedName name="Full_year">#REF!</definedName>
    <definedName name="FULLAUSTDIV">#REF!</definedName>
    <definedName name="Function_Code">#REF!</definedName>
    <definedName name="FUNCTIONALCURRENCY1">#REF!</definedName>
    <definedName name="FunctionType">#REF!</definedName>
    <definedName name="FutIncRights_B082">#REF!</definedName>
    <definedName name="FVU_Actual___by_month">#REF!</definedName>
    <definedName name="FVU_Actual___Year_to_date">#REF!</definedName>
    <definedName name="FVU_Budget___by_month">#REF!</definedName>
    <definedName name="FVU_Budget___Year_to_date">#REF!</definedName>
    <definedName name="FVU_Prior_Year___2000_2001____by_month">#REF!</definedName>
    <definedName name="FVU_Prior_Year___2000_2001____Year_to_date">#REF!</definedName>
    <definedName name="FY">#REF!</definedName>
    <definedName name="g">#REF!</definedName>
    <definedName name="Gamma">#REF!</definedName>
    <definedName name="GasP1">#REF!</definedName>
    <definedName name="GasP2">#REF!</definedName>
    <definedName name="GASRECEIPTS">#REF!</definedName>
    <definedName name="GASSALES">#REF!</definedName>
    <definedName name="GASTRANSPORT">#REF!</definedName>
    <definedName name="GBPEOMSPOT">#REF!</definedName>
    <definedName name="GBPEOMSPOTFY13">#REF!</definedName>
    <definedName name="Gdwill_Impairment">#REF!</definedName>
    <definedName name="Gearing">#REF!</definedName>
    <definedName name="Gladstone">#REF!</definedName>
    <definedName name="Gladstone_Costs">#REF!</definedName>
    <definedName name="GoalMargin">#REF!</definedName>
    <definedName name="Gold_Coast">#REF!</definedName>
    <definedName name="Gold_Coast_Cost">#REF!</definedName>
    <definedName name="GPE">#REF!</definedName>
    <definedName name="Grade">#REF!</definedName>
    <definedName name="Graphs">#REF!</definedName>
    <definedName name="gst">#REF!</definedName>
    <definedName name="GSTCredit">#REF!</definedName>
    <definedName name="GWYUID1">#REF!</definedName>
    <definedName name="Gympie">#REF!</definedName>
    <definedName name="Gympie_Cost">#REF!</definedName>
    <definedName name="H4PurchaseConsideration">#REF!</definedName>
    <definedName name="Half_1">#REF!</definedName>
    <definedName name="Half_2">#REF!</definedName>
    <definedName name="Half_Yr_Name">#REF!</definedName>
    <definedName name="Halves_In_Yr">#REF!</definedName>
    <definedName name="HedgeAssetMTM_B003">#REF!</definedName>
    <definedName name="HPRINT">#REF!</definedName>
    <definedName name="HR_Structure">#REF!</definedName>
    <definedName name="HRESPONSE">#REF!</definedName>
    <definedName name="Hrs_In_Day">#REF!</definedName>
    <definedName name="Hundred">#REF!</definedName>
    <definedName name="Hybrid_Conversion">#REF!</definedName>
    <definedName name="hyperion">#REF!</definedName>
    <definedName name="HYPWORK">#REF!</definedName>
    <definedName name="I_CLF">#REF!</definedName>
    <definedName name="ia_qld_other_income">#REF!</definedName>
    <definedName name="ia_sa_other_income">#REF!</definedName>
    <definedName name="ia_vic_other_income">#REF!</definedName>
    <definedName name="ib_qld_other_income">#REF!</definedName>
    <definedName name="ib_sa_other_income">#REF!</definedName>
    <definedName name="ib_vic_other_income">#REF!</definedName>
    <definedName name="ICT">#REF!</definedName>
    <definedName name="IDC">#REF!</definedName>
    <definedName name="IEProfit_ShareSales">#REF!</definedName>
    <definedName name="if_Other_income_full_year_forcast">#REF!</definedName>
    <definedName name="ImpCredits_B002">#REF!</definedName>
    <definedName name="ImpCredits_B074">#REF!</definedName>
    <definedName name="implicitrate">#REF!</definedName>
    <definedName name="IMPORTDFF1">#REF!</definedName>
    <definedName name="Importrange">#REF!</definedName>
    <definedName name="INDACT98">#REF!</definedName>
    <definedName name="INDACT99">#REF!</definedName>
    <definedName name="INDBUD99">#REF!</definedName>
    <definedName name="INDVAR99">#REF!</definedName>
    <definedName name="inflation">#REF!</definedName>
    <definedName name="InstrumentCalculatedDatesHeading">#REF!</definedName>
    <definedName name="InstrumentDateColumn">OFFSET(InstrumentDateHeading,0,0,_pdInstrumentNoOfPayments+3,1)</definedName>
    <definedName name="InstrumentDateColumn2">OFFSET(InstrumentDateHeading,0,0,_pdInstrumentNoOfPayments+3,1)</definedName>
    <definedName name="InstrumentDateHeading">#REF!</definedName>
    <definedName name="InstrumentDates">OFFSET(InstrumentCalculatedDatesHeading,2,0,_pdInstrumentNoOfPayments+1,1)</definedName>
    <definedName name="InstrumentPeriodNumberColumn">OFFSET(InstrumentPeriodNumberHeading,0,0,_pdInstrumentNoOfPayments+3,1)</definedName>
    <definedName name="InstrumentPeriodNumberHeading">#REF!</definedName>
    <definedName name="InstrumentPeriodNumbers">OFFSET(InstrumentPeriodNumberHeading,2,0,_pdInstrumentNoOfPayments+1,1)</definedName>
    <definedName name="Insurance">#REF!</definedName>
    <definedName name="InsuranceFlag">#REF!</definedName>
    <definedName name="InsuranceSensitivity">#REF!</definedName>
    <definedName name="InsurRec_B002">#REF!</definedName>
    <definedName name="InsurRec_B007">#REF!</definedName>
    <definedName name="int_rate">#REF!</definedName>
    <definedName name="InterestbtwActModFinClose">#REF!</definedName>
    <definedName name="InterestTiming">#REF!</definedName>
    <definedName name="INVENTORY">#REF!</definedName>
    <definedName name="InvestAllow">#REF!</definedName>
    <definedName name="InvestmentAllowanceAmount">#REF!</definedName>
    <definedName name="InvoiceA27">#REF!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500000</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NTH">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MES_REVISION_DATE_" hidden="1">43436.8196180555</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50000</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YTDMONTH" hidden="1">130000</definedName>
    <definedName name="IQ_Z_SCORE" hidden="1">"c1339"</definedName>
    <definedName name="IS_RIBBON_CREATE_SUCCESS">TRUE</definedName>
    <definedName name="IS_RIBBON_SHOW_GRAPH_GROUP">FALSE</definedName>
    <definedName name="IS_RIBBON_SHOW_MAIN_GROUP">FALSE</definedName>
    <definedName name="Item">#REF!</definedName>
    <definedName name="item3">#REF!</definedName>
    <definedName name="item4_5">#REF!</definedName>
    <definedName name="ItemsCols">COLUMN(#REF!)-COLUMN(#REF!)</definedName>
    <definedName name="Iterations">#REF!</definedName>
    <definedName name="ixRange0">#REF!</definedName>
    <definedName name="ixRange0_1">#REF!</definedName>
    <definedName name="ixRange1">#REF!</definedName>
    <definedName name="ixRange1_1">#REF!</definedName>
    <definedName name="ixRange10">#REF!</definedName>
    <definedName name="ixRange10_1">#REF!</definedName>
    <definedName name="ixRange100">#REF!</definedName>
    <definedName name="ixRange100_1">#REF!</definedName>
    <definedName name="ixRange101">#REF!</definedName>
    <definedName name="ixRange101_1">#REF!</definedName>
    <definedName name="ixRange102">#REF!</definedName>
    <definedName name="ixRange102_1">#REF!</definedName>
    <definedName name="ixRange103">#REF!</definedName>
    <definedName name="ixRange103_1">#REF!</definedName>
    <definedName name="ixRange104">#REF!</definedName>
    <definedName name="ixRange104_1">#REF!</definedName>
    <definedName name="ixRange105">#REF!</definedName>
    <definedName name="ixRange105_1">#REF!</definedName>
    <definedName name="ixRange106">#REF!</definedName>
    <definedName name="ixRange106_1">#REF!</definedName>
    <definedName name="ixRange107">#REF!</definedName>
    <definedName name="ixRange107_1">#REF!</definedName>
    <definedName name="ixRange108">#REF!</definedName>
    <definedName name="ixRange108_1">#REF!</definedName>
    <definedName name="ixRange109">#REF!</definedName>
    <definedName name="ixRange109_1">#REF!</definedName>
    <definedName name="ixRange11">#REF!</definedName>
    <definedName name="ixRange11_1">#REF!</definedName>
    <definedName name="ixRange110">#REF!</definedName>
    <definedName name="ixRange110_1">#REF!</definedName>
    <definedName name="ixRange111">#REF!</definedName>
    <definedName name="ixRange111_1">#REF!</definedName>
    <definedName name="ixRange112">#REF!</definedName>
    <definedName name="ixRange112_1">#REF!</definedName>
    <definedName name="ixRange113">#REF!</definedName>
    <definedName name="ixRange113_1">#REF!</definedName>
    <definedName name="ixRange114">#REF!</definedName>
    <definedName name="ixRange114_1">#REF!</definedName>
    <definedName name="ixRange115">#REF!</definedName>
    <definedName name="ixRange115_1">#REF!</definedName>
    <definedName name="ixRange116">#REF!</definedName>
    <definedName name="ixRange116_1">#REF!</definedName>
    <definedName name="ixRange117">#REF!</definedName>
    <definedName name="ixRange117_1">#REF!</definedName>
    <definedName name="ixRange118">#REF!</definedName>
    <definedName name="ixRange118_1">#REF!</definedName>
    <definedName name="ixRange119">#REF!</definedName>
    <definedName name="ixRange119_1">#REF!</definedName>
    <definedName name="ixRange12">#REF!</definedName>
    <definedName name="ixRange12_1">#REF!</definedName>
    <definedName name="ixRange120">#REF!</definedName>
    <definedName name="ixRange120_1">#REF!</definedName>
    <definedName name="ixRange121">#REF!</definedName>
    <definedName name="ixRange121_1">#REF!</definedName>
    <definedName name="ixRange122">#REF!</definedName>
    <definedName name="ixRange122_1">#REF!</definedName>
    <definedName name="ixRange123">#REF!</definedName>
    <definedName name="ixRange123_1">#REF!</definedName>
    <definedName name="ixRange124">#REF!</definedName>
    <definedName name="ixRange124_1">#REF!</definedName>
    <definedName name="ixRange125">#REF!</definedName>
    <definedName name="ixRange125_1">#REF!</definedName>
    <definedName name="ixRange126">#REF!</definedName>
    <definedName name="ixRange126_1">#REF!</definedName>
    <definedName name="ixRange127">#REF!</definedName>
    <definedName name="ixRange127_1">#REF!</definedName>
    <definedName name="ixRange128">#REF!</definedName>
    <definedName name="ixRange128_1">#REF!</definedName>
    <definedName name="ixRange129">#REF!</definedName>
    <definedName name="ixRange129_1">#REF!</definedName>
    <definedName name="ixRange13">#REF!</definedName>
    <definedName name="ixRange13_1">#REF!</definedName>
    <definedName name="ixRange130">#REF!</definedName>
    <definedName name="ixRange130_1">#REF!</definedName>
    <definedName name="ixRange131">#REF!</definedName>
    <definedName name="ixRange131_1">#REF!</definedName>
    <definedName name="ixRange132">#REF!</definedName>
    <definedName name="ixRange132_1">#REF!</definedName>
    <definedName name="ixRange133">#REF!</definedName>
    <definedName name="ixRange133_1">#REF!</definedName>
    <definedName name="ixRange134">#REF!</definedName>
    <definedName name="ixRange134_1">#REF!</definedName>
    <definedName name="ixRange135">#REF!</definedName>
    <definedName name="ixRange135_1">#REF!</definedName>
    <definedName name="ixRange136">#REF!</definedName>
    <definedName name="ixRange136_1">#REF!</definedName>
    <definedName name="ixRange137">#REF!</definedName>
    <definedName name="ixRange137_1">#REF!</definedName>
    <definedName name="ixRange138">#REF!</definedName>
    <definedName name="ixRange138_1">#REF!</definedName>
    <definedName name="ixRange139">#REF!</definedName>
    <definedName name="ixRange139_1">#REF!</definedName>
    <definedName name="ixRange14">#REF!</definedName>
    <definedName name="ixRange14_1">#REF!</definedName>
    <definedName name="ixRange140">#REF!</definedName>
    <definedName name="ixRange140_1">#REF!</definedName>
    <definedName name="ixRange141">#REF!</definedName>
    <definedName name="ixRange141_1">#REF!</definedName>
    <definedName name="ixRange142">#REF!</definedName>
    <definedName name="ixRange142_1">#REF!</definedName>
    <definedName name="ixRange143">#REF!</definedName>
    <definedName name="ixRange143_1">#REF!</definedName>
    <definedName name="ixRange144">#REF!</definedName>
    <definedName name="ixRange144_1">#REF!</definedName>
    <definedName name="ixRange145">#REF!</definedName>
    <definedName name="ixRange145_1">#REF!</definedName>
    <definedName name="ixRange146">#REF!</definedName>
    <definedName name="ixRange146_1">#REF!</definedName>
    <definedName name="ixRange147">#REF!</definedName>
    <definedName name="ixRange147_1">#REF!</definedName>
    <definedName name="ixRange148">#REF!</definedName>
    <definedName name="ixRange148_1">#REF!</definedName>
    <definedName name="ixRange149">#REF!</definedName>
    <definedName name="ixRange149_1">#REF!</definedName>
    <definedName name="ixRange15">#REF!</definedName>
    <definedName name="ixRange15_1">#REF!</definedName>
    <definedName name="ixRange150">#REF!</definedName>
    <definedName name="ixRange150_1">#REF!</definedName>
    <definedName name="ixRange151">#REF!</definedName>
    <definedName name="ixRange151_1">#REF!</definedName>
    <definedName name="ixRange152">#REF!</definedName>
    <definedName name="ixRange152_1">#REF!</definedName>
    <definedName name="ixRange153">#REF!</definedName>
    <definedName name="ixRange153_1">#REF!</definedName>
    <definedName name="ixRange154">#REF!</definedName>
    <definedName name="ixRange154_1">#REF!</definedName>
    <definedName name="ixRange155">#REF!</definedName>
    <definedName name="ixRange155_1">#REF!</definedName>
    <definedName name="ixRange156">#REF!</definedName>
    <definedName name="ixRange156_1">#REF!</definedName>
    <definedName name="ixRange157">#REF!</definedName>
    <definedName name="ixRange157_1">#REF!</definedName>
    <definedName name="ixRange158">#REF!</definedName>
    <definedName name="ixRange158_1">#REF!</definedName>
    <definedName name="ixRange159">#REF!</definedName>
    <definedName name="ixRange159_1">#REF!</definedName>
    <definedName name="ixRange16">#REF!</definedName>
    <definedName name="ixRange16_1">#REF!</definedName>
    <definedName name="ixRange160">#REF!</definedName>
    <definedName name="ixRange160_1">#REF!</definedName>
    <definedName name="ixRange161">#REF!</definedName>
    <definedName name="ixRange161_1">#REF!</definedName>
    <definedName name="ixRange162">#REF!</definedName>
    <definedName name="ixRange162_1">#REF!</definedName>
    <definedName name="ixRange163">#REF!</definedName>
    <definedName name="ixRange163_1">#REF!</definedName>
    <definedName name="ixRange164">#REF!</definedName>
    <definedName name="ixRange164_1">#REF!</definedName>
    <definedName name="ixRange165">#REF!</definedName>
    <definedName name="ixRange165_1">#REF!</definedName>
    <definedName name="ixRange166">#REF!</definedName>
    <definedName name="ixRange166_1">#REF!</definedName>
    <definedName name="ixRange167">#REF!</definedName>
    <definedName name="ixRange167_1">#REF!</definedName>
    <definedName name="ixRange168">#REF!</definedName>
    <definedName name="ixRange168_1">#REF!</definedName>
    <definedName name="ixRange169">#REF!</definedName>
    <definedName name="ixRange169_1">#REF!</definedName>
    <definedName name="ixRange17">#REF!</definedName>
    <definedName name="ixRange17_1">#REF!</definedName>
    <definedName name="ixRange170">#REF!</definedName>
    <definedName name="ixRange170_1">#REF!</definedName>
    <definedName name="ixRange171">#REF!</definedName>
    <definedName name="ixRange171_1">#REF!</definedName>
    <definedName name="ixRange172">#REF!</definedName>
    <definedName name="ixRange172_1">#REF!</definedName>
    <definedName name="ixRange173">#REF!</definedName>
    <definedName name="ixRange173_1">#REF!</definedName>
    <definedName name="ixRange174">#REF!</definedName>
    <definedName name="ixRange174_1">#REF!</definedName>
    <definedName name="ixRange175">#REF!</definedName>
    <definedName name="ixRange175_1">#REF!</definedName>
    <definedName name="ixRange176">#REF!</definedName>
    <definedName name="ixRange176_1">#REF!</definedName>
    <definedName name="ixRange177">#REF!</definedName>
    <definedName name="ixRange177_1">#REF!</definedName>
    <definedName name="ixRange178">#REF!</definedName>
    <definedName name="ixRange178_1">#REF!</definedName>
    <definedName name="ixRange179">#REF!</definedName>
    <definedName name="ixRange179_1">#REF!</definedName>
    <definedName name="ixRange18">#REF!</definedName>
    <definedName name="ixRange18_1">#REF!</definedName>
    <definedName name="ixRange180">#REF!</definedName>
    <definedName name="ixRange180_1">#REF!</definedName>
    <definedName name="ixRange181">#REF!</definedName>
    <definedName name="ixRange181_1">#REF!</definedName>
    <definedName name="ixRange182">#REF!</definedName>
    <definedName name="ixRange182_1">#REF!</definedName>
    <definedName name="ixRange183">#REF!</definedName>
    <definedName name="ixRange183_1">#REF!</definedName>
    <definedName name="ixRange184">#REF!</definedName>
    <definedName name="ixRange184_1">#REF!</definedName>
    <definedName name="ixRange185">#REF!</definedName>
    <definedName name="ixRange185_1">#REF!</definedName>
    <definedName name="ixRange186">#REF!</definedName>
    <definedName name="ixRange186_1">#REF!</definedName>
    <definedName name="ixRange187">#REF!</definedName>
    <definedName name="ixRange187_1">#REF!</definedName>
    <definedName name="ixRange188">#REF!</definedName>
    <definedName name="ixRange188_1">#REF!</definedName>
    <definedName name="ixRange189">#REF!</definedName>
    <definedName name="ixRange189_1">#REF!</definedName>
    <definedName name="ixRange19">#REF!</definedName>
    <definedName name="ixRange19_1">#REF!</definedName>
    <definedName name="ixRange190">#REF!</definedName>
    <definedName name="ixRange190_1">#REF!</definedName>
    <definedName name="ixRange191">#REF!</definedName>
    <definedName name="ixRange191_1">#REF!</definedName>
    <definedName name="ixRange192">#REF!</definedName>
    <definedName name="ixRange192_1">#REF!</definedName>
    <definedName name="ixRange193">#REF!</definedName>
    <definedName name="ixRange193_1">#REF!</definedName>
    <definedName name="ixRange194">#REF!</definedName>
    <definedName name="ixRange194_1">#REF!</definedName>
    <definedName name="ixRange195">#REF!</definedName>
    <definedName name="ixRange195_1">#REF!</definedName>
    <definedName name="ixRange196">#REF!</definedName>
    <definedName name="ixRange196_1">#REF!</definedName>
    <definedName name="ixRange197">#REF!</definedName>
    <definedName name="ixRange197_1">#REF!</definedName>
    <definedName name="ixRange198">#REF!</definedName>
    <definedName name="ixRange198_1">#REF!</definedName>
    <definedName name="ixRange199">#REF!</definedName>
    <definedName name="ixRange199_1">#REF!</definedName>
    <definedName name="ixRange2">#REF!</definedName>
    <definedName name="ixRange2_1">#REF!</definedName>
    <definedName name="ixRange20">#REF!</definedName>
    <definedName name="ixRange20_1">#REF!</definedName>
    <definedName name="ixRange200">#REF!</definedName>
    <definedName name="ixRange200_1">#REF!</definedName>
    <definedName name="ixRange201">#REF!</definedName>
    <definedName name="ixRange201_1">#REF!</definedName>
    <definedName name="ixRange202">#REF!</definedName>
    <definedName name="ixRange202_1">#REF!</definedName>
    <definedName name="ixRange203">#REF!</definedName>
    <definedName name="ixRange203_1">#REF!</definedName>
    <definedName name="ixRange204">#REF!</definedName>
    <definedName name="ixRange204_1">#REF!</definedName>
    <definedName name="ixRange205">#REF!</definedName>
    <definedName name="ixRange205_1">#REF!</definedName>
    <definedName name="ixRange206">#REF!</definedName>
    <definedName name="ixRange206_1">#REF!</definedName>
    <definedName name="ixRange207">#REF!</definedName>
    <definedName name="ixRange207_1">#REF!</definedName>
    <definedName name="ixRange208">#REF!</definedName>
    <definedName name="ixRange208_1">#REF!</definedName>
    <definedName name="ixRange209">#REF!</definedName>
    <definedName name="ixRange209_1">#REF!</definedName>
    <definedName name="ixRange21">#REF!</definedName>
    <definedName name="ixRange21_1">#REF!</definedName>
    <definedName name="ixRange210">#REF!</definedName>
    <definedName name="ixRange210_1">#REF!</definedName>
    <definedName name="ixRange211">#REF!</definedName>
    <definedName name="ixRange211_1">#REF!</definedName>
    <definedName name="ixRange212">#REF!</definedName>
    <definedName name="ixRange212_1">#REF!</definedName>
    <definedName name="ixRange213">#REF!</definedName>
    <definedName name="ixRange213_1">#REF!</definedName>
    <definedName name="ixRange214">#REF!</definedName>
    <definedName name="ixRange214_1">#REF!</definedName>
    <definedName name="ixRange215">#REF!</definedName>
    <definedName name="ixRange215_1">#REF!</definedName>
    <definedName name="ixRange216">#REF!</definedName>
    <definedName name="ixRange216_1">#REF!</definedName>
    <definedName name="ixRange217">#REF!</definedName>
    <definedName name="ixRange217_1">#REF!</definedName>
    <definedName name="ixRange218">#REF!</definedName>
    <definedName name="ixRange218_1">#REF!</definedName>
    <definedName name="ixRange219">#REF!</definedName>
    <definedName name="ixRange219_1">#REF!</definedName>
    <definedName name="ixRange22">#REF!</definedName>
    <definedName name="ixRange22_1">#REF!</definedName>
    <definedName name="ixRange220">#REF!</definedName>
    <definedName name="ixRange220_1">#REF!</definedName>
    <definedName name="ixRange221">#REF!</definedName>
    <definedName name="ixRange221_1">#REF!</definedName>
    <definedName name="ixRange222">#REF!</definedName>
    <definedName name="ixRange222_1">#REF!</definedName>
    <definedName name="ixRange223">#REF!</definedName>
    <definedName name="ixRange223_1">#REF!</definedName>
    <definedName name="ixRange224">#REF!</definedName>
    <definedName name="ixRange224_1">#REF!</definedName>
    <definedName name="ixRange225">#REF!</definedName>
    <definedName name="ixRange225_1">#REF!</definedName>
    <definedName name="ixRange226">#REF!</definedName>
    <definedName name="ixRange226_1">#REF!</definedName>
    <definedName name="ixRange227">#REF!</definedName>
    <definedName name="ixRange227_1">#REF!</definedName>
    <definedName name="ixRange228">#REF!</definedName>
    <definedName name="ixRange228_1">#REF!</definedName>
    <definedName name="ixRange229">#REF!</definedName>
    <definedName name="ixRange229_1">#REF!</definedName>
    <definedName name="ixRange23">#REF!</definedName>
    <definedName name="ixRange23_1">#REF!</definedName>
    <definedName name="ixRange230">#REF!</definedName>
    <definedName name="ixRange230_1">#REF!</definedName>
    <definedName name="ixRange231">#REF!</definedName>
    <definedName name="ixRange231_1">#REF!</definedName>
    <definedName name="ixRange232">#REF!</definedName>
    <definedName name="ixRange232_1">#REF!</definedName>
    <definedName name="ixRange233">#REF!</definedName>
    <definedName name="ixRange233_1">#REF!</definedName>
    <definedName name="ixRange234">#REF!</definedName>
    <definedName name="ixRange234_1">#REF!</definedName>
    <definedName name="ixRange235">#REF!</definedName>
    <definedName name="ixRange235_1">#REF!</definedName>
    <definedName name="ixRange236">#REF!</definedName>
    <definedName name="ixRange236_1">#REF!</definedName>
    <definedName name="ixRange237">#REF!</definedName>
    <definedName name="ixRange237_1">#REF!</definedName>
    <definedName name="ixRange238">#REF!</definedName>
    <definedName name="ixRange238_1">#REF!</definedName>
    <definedName name="ixRange239">#REF!</definedName>
    <definedName name="ixRange239_1">#REF!</definedName>
    <definedName name="ixRange24">#REF!</definedName>
    <definedName name="ixRange24_1">#REF!</definedName>
    <definedName name="ixRange240">#REF!</definedName>
    <definedName name="ixRange240_1">#REF!</definedName>
    <definedName name="ixRange241">#REF!</definedName>
    <definedName name="ixRange241_1">#REF!</definedName>
    <definedName name="ixRange242">#REF!</definedName>
    <definedName name="ixRange242_1">#REF!</definedName>
    <definedName name="ixRange243">#REF!</definedName>
    <definedName name="ixRange243_1">#REF!</definedName>
    <definedName name="ixRange244">#REF!</definedName>
    <definedName name="ixRange244_1">#REF!</definedName>
    <definedName name="ixRange245">#REF!</definedName>
    <definedName name="ixRange245_1">#REF!</definedName>
    <definedName name="ixRange246">#REF!</definedName>
    <definedName name="ixRange246_1">#REF!</definedName>
    <definedName name="ixRange247">#REF!</definedName>
    <definedName name="ixRange247_1">#REF!</definedName>
    <definedName name="ixRange248">#REF!</definedName>
    <definedName name="ixRange248_1">#REF!</definedName>
    <definedName name="ixRange249">#REF!</definedName>
    <definedName name="ixRange249_1">#REF!</definedName>
    <definedName name="ixRange25">#REF!</definedName>
    <definedName name="ixRange25_1">#REF!</definedName>
    <definedName name="ixRange250">#REF!</definedName>
    <definedName name="ixRange250_1">#REF!</definedName>
    <definedName name="ixRange251">#REF!</definedName>
    <definedName name="ixRange251_1">#REF!</definedName>
    <definedName name="ixRange252">#REF!</definedName>
    <definedName name="ixRange252_1">#REF!</definedName>
    <definedName name="ixRange253">#REF!</definedName>
    <definedName name="ixRange253_1">#REF!</definedName>
    <definedName name="ixRange254">#REF!</definedName>
    <definedName name="ixRange254_1">#REF!</definedName>
    <definedName name="ixRange255">#REF!</definedName>
    <definedName name="ixRange255_1">#REF!</definedName>
    <definedName name="ixRange256">#REF!</definedName>
    <definedName name="ixRange256_1">#REF!</definedName>
    <definedName name="ixRange257">#REF!</definedName>
    <definedName name="ixRange257_1">#REF!</definedName>
    <definedName name="ixRange258">#REF!</definedName>
    <definedName name="ixRange258_1">#REF!</definedName>
    <definedName name="ixRange259">#REF!</definedName>
    <definedName name="ixRange259_1">#REF!</definedName>
    <definedName name="ixRange26">#REF!</definedName>
    <definedName name="ixRange26_1">#REF!</definedName>
    <definedName name="ixRange260">#REF!</definedName>
    <definedName name="ixRange260_1">#REF!</definedName>
    <definedName name="ixRange261">#REF!</definedName>
    <definedName name="ixRange261_1">#REF!</definedName>
    <definedName name="ixRange262">#REF!</definedName>
    <definedName name="ixRange262_1">#REF!</definedName>
    <definedName name="ixRange263">#REF!</definedName>
    <definedName name="ixRange263_1">#REF!</definedName>
    <definedName name="ixRange264">#REF!</definedName>
    <definedName name="ixRange264_1">#REF!</definedName>
    <definedName name="ixRange265">#REF!</definedName>
    <definedName name="ixRange265_1">#REF!</definedName>
    <definedName name="ixRange266">#REF!</definedName>
    <definedName name="ixRange266_1">#REF!</definedName>
    <definedName name="ixRange267">#REF!</definedName>
    <definedName name="ixRange267_1">#REF!</definedName>
    <definedName name="ixRange268">#REF!</definedName>
    <definedName name="ixRange268_1">#REF!</definedName>
    <definedName name="ixRange269">#REF!</definedName>
    <definedName name="ixRange269_1">#REF!</definedName>
    <definedName name="ixRange27">#REF!</definedName>
    <definedName name="ixRange27_1">#REF!</definedName>
    <definedName name="ixRange270">#REF!</definedName>
    <definedName name="ixRange270_1">#REF!</definedName>
    <definedName name="ixRange271">#REF!</definedName>
    <definedName name="ixRange271_1">#REF!</definedName>
    <definedName name="ixRange272">#REF!</definedName>
    <definedName name="ixRange272_1">#REF!</definedName>
    <definedName name="ixRange273">#REF!</definedName>
    <definedName name="ixRange273_1">#REF!</definedName>
    <definedName name="ixRange274">#REF!</definedName>
    <definedName name="ixRange274_1">#REF!</definedName>
    <definedName name="ixRange275">#REF!</definedName>
    <definedName name="ixRange275_1">#REF!</definedName>
    <definedName name="ixRange276">#REF!</definedName>
    <definedName name="ixRange276_1">#REF!</definedName>
    <definedName name="ixRange277">#REF!</definedName>
    <definedName name="ixRange277_1">#REF!</definedName>
    <definedName name="ixRange278">#REF!</definedName>
    <definedName name="ixRange278_1">#REF!</definedName>
    <definedName name="ixRange279">#REF!</definedName>
    <definedName name="ixRange279_1">#REF!</definedName>
    <definedName name="ixRange28">#REF!</definedName>
    <definedName name="ixRange28_1">#REF!</definedName>
    <definedName name="ixRange280">#REF!</definedName>
    <definedName name="ixRange280_1">#REF!</definedName>
    <definedName name="ixRange281">#REF!</definedName>
    <definedName name="ixRange281_1">#REF!</definedName>
    <definedName name="ixRange282">#REF!</definedName>
    <definedName name="ixRange282_1">#REF!</definedName>
    <definedName name="ixRange283">#REF!</definedName>
    <definedName name="ixRange283_1">#REF!</definedName>
    <definedName name="ixRange284">#REF!</definedName>
    <definedName name="ixRange284_1">#REF!</definedName>
    <definedName name="ixRange285">#REF!</definedName>
    <definedName name="ixRange285_1">#REF!</definedName>
    <definedName name="ixRange286">#REF!</definedName>
    <definedName name="ixRange286_1">#REF!</definedName>
    <definedName name="ixRange287">#REF!</definedName>
    <definedName name="ixRange287_1">#REF!</definedName>
    <definedName name="ixRange288">#REF!</definedName>
    <definedName name="ixRange288_1">#REF!</definedName>
    <definedName name="ixRange289">#REF!</definedName>
    <definedName name="ixRange289_1">#REF!</definedName>
    <definedName name="ixRange29">#REF!</definedName>
    <definedName name="ixRange29_1">#REF!</definedName>
    <definedName name="ixRange290">#REF!</definedName>
    <definedName name="ixRange290_1">#REF!</definedName>
    <definedName name="ixRange291">#REF!</definedName>
    <definedName name="ixRange291_1">#REF!</definedName>
    <definedName name="ixRange292">#REF!</definedName>
    <definedName name="ixRange292_1">#REF!</definedName>
    <definedName name="ixRange293">#REF!</definedName>
    <definedName name="ixRange293_1">#REF!</definedName>
    <definedName name="ixRange294">#REF!</definedName>
    <definedName name="ixRange294_1">#REF!</definedName>
    <definedName name="ixRange295">#REF!</definedName>
    <definedName name="ixRange295_1">#REF!</definedName>
    <definedName name="ixRange296">#REF!</definedName>
    <definedName name="ixRange296_1">#REF!</definedName>
    <definedName name="ixRange297">#REF!</definedName>
    <definedName name="ixRange297_1">#REF!</definedName>
    <definedName name="ixRange298">#REF!</definedName>
    <definedName name="ixRange298_1">#REF!</definedName>
    <definedName name="ixRange299">#REF!</definedName>
    <definedName name="ixRange299_1">#REF!</definedName>
    <definedName name="ixRange3">#REF!</definedName>
    <definedName name="ixRange3_1">#REF!</definedName>
    <definedName name="ixRange30">#REF!</definedName>
    <definedName name="ixRange30_1">#REF!</definedName>
    <definedName name="ixRange300">#REF!</definedName>
    <definedName name="ixRange300_1">#REF!</definedName>
    <definedName name="ixRange301">#REF!</definedName>
    <definedName name="ixRange301_1">#REF!</definedName>
    <definedName name="ixRange302">#REF!</definedName>
    <definedName name="ixRange302_1">#REF!</definedName>
    <definedName name="ixRange303">#REF!</definedName>
    <definedName name="ixRange303_1">#REF!</definedName>
    <definedName name="ixRange304">#REF!</definedName>
    <definedName name="ixRange304_1">#REF!</definedName>
    <definedName name="ixRange305">#REF!</definedName>
    <definedName name="ixRange305_1">#REF!</definedName>
    <definedName name="ixRange306">#REF!</definedName>
    <definedName name="ixRange306_1">#REF!</definedName>
    <definedName name="ixRange307">#REF!</definedName>
    <definedName name="ixRange307_1">#REF!</definedName>
    <definedName name="ixRange308">#REF!</definedName>
    <definedName name="ixRange308_1">#REF!</definedName>
    <definedName name="ixRange309">#REF!</definedName>
    <definedName name="ixRange309_1">#REF!</definedName>
    <definedName name="ixRange31">#REF!</definedName>
    <definedName name="ixRange31_1">#REF!</definedName>
    <definedName name="ixRange310">#REF!</definedName>
    <definedName name="ixRange310_1">#REF!</definedName>
    <definedName name="ixRange311">#REF!</definedName>
    <definedName name="ixRange311_1">#REF!</definedName>
    <definedName name="ixRange312">#REF!</definedName>
    <definedName name="ixRange312_1">#REF!</definedName>
    <definedName name="ixRange313">#REF!</definedName>
    <definedName name="ixRange313_1">#REF!</definedName>
    <definedName name="ixRange314">#REF!</definedName>
    <definedName name="ixRange314_1">#REF!</definedName>
    <definedName name="ixRange315">#REF!</definedName>
    <definedName name="ixRange315_1">#REF!</definedName>
    <definedName name="ixRange316">#REF!</definedName>
    <definedName name="ixRange316_1">#REF!</definedName>
    <definedName name="ixRange317">#REF!</definedName>
    <definedName name="ixRange317_1">#REF!</definedName>
    <definedName name="ixRange318">#REF!</definedName>
    <definedName name="ixRange318_1">#REF!</definedName>
    <definedName name="ixRange319">#REF!</definedName>
    <definedName name="ixRange319_1">#REF!</definedName>
    <definedName name="ixRange32">#REF!</definedName>
    <definedName name="ixRange32_1">#REF!</definedName>
    <definedName name="ixRange320">#REF!</definedName>
    <definedName name="ixRange320_1">#REF!</definedName>
    <definedName name="ixRange321">#REF!</definedName>
    <definedName name="ixRange321_1">#REF!</definedName>
    <definedName name="ixRange322">#REF!</definedName>
    <definedName name="ixRange322_1">#REF!</definedName>
    <definedName name="ixRange323">#REF!</definedName>
    <definedName name="ixRange323_1">#REF!</definedName>
    <definedName name="ixRange324">#REF!</definedName>
    <definedName name="ixRange324_1">#REF!</definedName>
    <definedName name="ixRange325">#REF!</definedName>
    <definedName name="ixRange325_1">#REF!</definedName>
    <definedName name="ixRange326">#REF!</definedName>
    <definedName name="ixRange326_1">#REF!</definedName>
    <definedName name="ixRange327">#REF!</definedName>
    <definedName name="ixRange327_1">#REF!</definedName>
    <definedName name="ixRange328">#REF!</definedName>
    <definedName name="ixRange328_1">#REF!</definedName>
    <definedName name="ixRange329">#REF!</definedName>
    <definedName name="ixRange329_1">#REF!</definedName>
    <definedName name="ixRange33">#REF!</definedName>
    <definedName name="ixRange33_1">#REF!</definedName>
    <definedName name="ixRange330">#REF!</definedName>
    <definedName name="ixRange330_1">#REF!</definedName>
    <definedName name="ixRange331">#REF!</definedName>
    <definedName name="ixRange331_1">#REF!</definedName>
    <definedName name="ixRange332">#REF!</definedName>
    <definedName name="ixRange332_1">#REF!</definedName>
    <definedName name="ixRange333">#REF!</definedName>
    <definedName name="ixRange333_1">#REF!</definedName>
    <definedName name="ixRange334">#REF!</definedName>
    <definedName name="ixRange334_1">#REF!</definedName>
    <definedName name="ixRange335">#REF!</definedName>
    <definedName name="ixRange335_1">#REF!</definedName>
    <definedName name="ixRange336">#REF!</definedName>
    <definedName name="ixRange336_1">#REF!</definedName>
    <definedName name="ixRange337">#REF!</definedName>
    <definedName name="ixRange337_1">#REF!</definedName>
    <definedName name="ixRange338">#REF!</definedName>
    <definedName name="ixRange338_1">#REF!</definedName>
    <definedName name="ixRange339">#REF!</definedName>
    <definedName name="ixRange339_1">#REF!</definedName>
    <definedName name="ixRange34">#REF!</definedName>
    <definedName name="ixRange34_1">#REF!</definedName>
    <definedName name="ixRange340">#REF!</definedName>
    <definedName name="ixRange340_1">#REF!</definedName>
    <definedName name="ixRange341">#REF!</definedName>
    <definedName name="ixRange341_1">#REF!</definedName>
    <definedName name="ixRange342">#REF!</definedName>
    <definedName name="ixRange342_1">#REF!</definedName>
    <definedName name="ixRange343">#REF!</definedName>
    <definedName name="ixRange343_1">#REF!</definedName>
    <definedName name="ixRange344">#REF!</definedName>
    <definedName name="ixRange344_1">#REF!</definedName>
    <definedName name="ixRange345">#REF!</definedName>
    <definedName name="ixRange345_1">#REF!</definedName>
    <definedName name="ixRange346">#REF!</definedName>
    <definedName name="ixRange346_1">#REF!</definedName>
    <definedName name="ixRange347">#REF!</definedName>
    <definedName name="ixRange347_1">#REF!</definedName>
    <definedName name="ixRange348">#REF!</definedName>
    <definedName name="ixRange348_1">#REF!</definedName>
    <definedName name="ixRange349">#REF!</definedName>
    <definedName name="ixRange349_1">#REF!</definedName>
    <definedName name="ixRange35">#REF!</definedName>
    <definedName name="ixRange35_1">#REF!</definedName>
    <definedName name="ixRange350">#REF!</definedName>
    <definedName name="ixRange350_1">#REF!</definedName>
    <definedName name="ixRange351">#REF!</definedName>
    <definedName name="ixRange351_1">#REF!</definedName>
    <definedName name="ixRange352">#REF!</definedName>
    <definedName name="ixRange352_1">#REF!</definedName>
    <definedName name="ixRange353">#REF!</definedName>
    <definedName name="ixRange353_1">#REF!</definedName>
    <definedName name="ixRange354">#REF!</definedName>
    <definedName name="ixRange354_1">#REF!</definedName>
    <definedName name="ixRange355">#REF!</definedName>
    <definedName name="ixRange355_1">#REF!</definedName>
    <definedName name="ixRange356">#REF!</definedName>
    <definedName name="ixRange356_1">#REF!</definedName>
    <definedName name="ixRange357">#REF!</definedName>
    <definedName name="ixRange357_1">#REF!</definedName>
    <definedName name="ixRange358">#REF!</definedName>
    <definedName name="ixRange358_1">#REF!</definedName>
    <definedName name="ixRange359">#REF!</definedName>
    <definedName name="ixRange359_1">#REF!</definedName>
    <definedName name="ixRange36">#REF!</definedName>
    <definedName name="ixRange36_1">#REF!</definedName>
    <definedName name="ixRange360">#REF!</definedName>
    <definedName name="ixRange360_1">#REF!</definedName>
    <definedName name="ixRange361">#REF!</definedName>
    <definedName name="ixRange361_1">#REF!</definedName>
    <definedName name="ixRange362">#REF!</definedName>
    <definedName name="ixRange362_1">#REF!</definedName>
    <definedName name="ixRange363">#REF!</definedName>
    <definedName name="ixRange363_1">#REF!</definedName>
    <definedName name="ixRange364">#REF!</definedName>
    <definedName name="ixRange364_1">#REF!</definedName>
    <definedName name="ixRange365">#REF!</definedName>
    <definedName name="ixRange365_1">#REF!</definedName>
    <definedName name="ixRange366">#REF!</definedName>
    <definedName name="ixRange366_1">#REF!</definedName>
    <definedName name="ixRange367">#REF!</definedName>
    <definedName name="ixRange367_1">#REF!</definedName>
    <definedName name="ixRange368">#REF!</definedName>
    <definedName name="ixRange368_1">#REF!</definedName>
    <definedName name="ixRange369">#REF!</definedName>
    <definedName name="ixRange369_1">#REF!</definedName>
    <definedName name="ixRange37">#REF!</definedName>
    <definedName name="ixRange37_1">#REF!</definedName>
    <definedName name="ixRange370">#REF!</definedName>
    <definedName name="ixRange370_1">#REF!</definedName>
    <definedName name="ixRange371">#REF!</definedName>
    <definedName name="ixRange371_1">#REF!</definedName>
    <definedName name="ixRange372">#REF!</definedName>
    <definedName name="ixRange372_1">#REF!</definedName>
    <definedName name="ixRange373">#REF!</definedName>
    <definedName name="ixRange373_1">#REF!</definedName>
    <definedName name="ixRange374">#REF!</definedName>
    <definedName name="ixRange374_1">#REF!</definedName>
    <definedName name="ixRange375">#REF!</definedName>
    <definedName name="ixRange375_1">#REF!</definedName>
    <definedName name="ixRange376">#REF!</definedName>
    <definedName name="ixRange376_1">#REF!</definedName>
    <definedName name="ixRange377">#REF!</definedName>
    <definedName name="ixRange377_1">#REF!</definedName>
    <definedName name="ixRange378">#REF!</definedName>
    <definedName name="ixRange378_1">#REF!</definedName>
    <definedName name="ixRange379">#REF!</definedName>
    <definedName name="ixRange379_1">#REF!</definedName>
    <definedName name="ixRange38">#REF!</definedName>
    <definedName name="ixRange38_1">#REF!</definedName>
    <definedName name="ixRange380">#REF!</definedName>
    <definedName name="ixRange380_1">#REF!</definedName>
    <definedName name="ixRange381">#REF!</definedName>
    <definedName name="ixRange381_1">#REF!</definedName>
    <definedName name="ixRange382">#REF!</definedName>
    <definedName name="ixRange382_1">#REF!</definedName>
    <definedName name="ixRange383">#REF!</definedName>
    <definedName name="ixRange383_1">#REF!</definedName>
    <definedName name="ixRange384">#REF!</definedName>
    <definedName name="ixRange384_1">#REF!</definedName>
    <definedName name="ixRange385">#REF!</definedName>
    <definedName name="ixRange385_1">#REF!</definedName>
    <definedName name="ixRange386">#REF!</definedName>
    <definedName name="ixRange386_1">#REF!</definedName>
    <definedName name="ixRange387">#REF!</definedName>
    <definedName name="ixRange387_1">#REF!</definedName>
    <definedName name="ixRange388">#REF!</definedName>
    <definedName name="ixRange388_1">#REF!</definedName>
    <definedName name="ixRange389">#REF!</definedName>
    <definedName name="ixRange389_1">#REF!</definedName>
    <definedName name="ixRange39">#REF!</definedName>
    <definedName name="ixRange39_1">#REF!</definedName>
    <definedName name="ixRange390">#REF!</definedName>
    <definedName name="ixRange390_1">#REF!</definedName>
    <definedName name="ixRange391">#REF!</definedName>
    <definedName name="ixRange391_1">#REF!</definedName>
    <definedName name="ixRange392">#REF!</definedName>
    <definedName name="ixRange392_1">#REF!</definedName>
    <definedName name="ixRange393">#REF!</definedName>
    <definedName name="ixRange393_1">#REF!</definedName>
    <definedName name="ixRange394">#REF!</definedName>
    <definedName name="ixRange394_1">#REF!</definedName>
    <definedName name="ixRange395">#REF!</definedName>
    <definedName name="ixRange395_1">#REF!</definedName>
    <definedName name="ixRange396">#REF!</definedName>
    <definedName name="ixRange396_1">#REF!</definedName>
    <definedName name="ixRange397">#REF!</definedName>
    <definedName name="ixRange397_1">#REF!</definedName>
    <definedName name="ixRange398">#REF!</definedName>
    <definedName name="ixRange398_1">#REF!</definedName>
    <definedName name="ixRange399">#REF!</definedName>
    <definedName name="ixRange399_1">#REF!</definedName>
    <definedName name="ixRange4">#REF!</definedName>
    <definedName name="ixRange4_1">#REF!</definedName>
    <definedName name="ixRange40">#REF!</definedName>
    <definedName name="ixRange40_1">#REF!</definedName>
    <definedName name="ixRange400">#REF!</definedName>
    <definedName name="ixRange400_1">#REF!</definedName>
    <definedName name="ixRange401">#REF!</definedName>
    <definedName name="ixRange401_1">#REF!</definedName>
    <definedName name="ixRange402">#REF!</definedName>
    <definedName name="ixRange402_1">#REF!</definedName>
    <definedName name="ixRange403">#REF!</definedName>
    <definedName name="ixRange403_1">#REF!</definedName>
    <definedName name="ixRange404">#REF!</definedName>
    <definedName name="ixRange404_1">#REF!</definedName>
    <definedName name="ixRange405">#REF!</definedName>
    <definedName name="ixRange405_1">#REF!</definedName>
    <definedName name="ixRange406">#REF!</definedName>
    <definedName name="ixRange406_1">#REF!</definedName>
    <definedName name="ixRange407">#REF!</definedName>
    <definedName name="ixRange407_1">#REF!</definedName>
    <definedName name="ixRange408">#REF!</definedName>
    <definedName name="ixRange408_1">#REF!</definedName>
    <definedName name="ixRange409">#REF!</definedName>
    <definedName name="ixRange409_1">#REF!</definedName>
    <definedName name="ixRange41">#REF!</definedName>
    <definedName name="ixRange41_1">#REF!</definedName>
    <definedName name="ixRange410">#REF!</definedName>
    <definedName name="ixRange410_1">#REF!</definedName>
    <definedName name="ixRange411">#REF!</definedName>
    <definedName name="ixRange411_1">#REF!</definedName>
    <definedName name="ixRange412">#REF!</definedName>
    <definedName name="ixRange412_1">#REF!</definedName>
    <definedName name="ixRange413">#REF!</definedName>
    <definedName name="ixRange413_1">#REF!</definedName>
    <definedName name="ixRange414">#REF!</definedName>
    <definedName name="ixRange414_1">#REF!</definedName>
    <definedName name="ixRange415">#REF!</definedName>
    <definedName name="ixRange415_1">#REF!</definedName>
    <definedName name="ixRange416">#REF!</definedName>
    <definedName name="ixRange416_1">#REF!</definedName>
    <definedName name="ixRange417">#REF!</definedName>
    <definedName name="ixRange417_1">#REF!</definedName>
    <definedName name="ixRange418">#REF!</definedName>
    <definedName name="ixRange418_1">#REF!</definedName>
    <definedName name="ixRange419">#REF!</definedName>
    <definedName name="ixRange419_1">#REF!</definedName>
    <definedName name="ixRange42">#REF!</definedName>
    <definedName name="ixRange42_1">#REF!</definedName>
    <definedName name="ixRange420">#REF!</definedName>
    <definedName name="ixRange420_1">#REF!</definedName>
    <definedName name="ixRange421">#REF!</definedName>
    <definedName name="ixRange421_1">#REF!</definedName>
    <definedName name="ixRange422">#REF!</definedName>
    <definedName name="ixRange422_1">#REF!</definedName>
    <definedName name="ixRange423">#REF!</definedName>
    <definedName name="ixRange423_1">#REF!</definedName>
    <definedName name="ixRange424">#REF!</definedName>
    <definedName name="ixRange424_1">#REF!</definedName>
    <definedName name="ixRange425">#REF!</definedName>
    <definedName name="ixRange425_1">#REF!</definedName>
    <definedName name="ixRange426">#REF!</definedName>
    <definedName name="ixRange426_1">#REF!</definedName>
    <definedName name="ixRange427">#REF!</definedName>
    <definedName name="ixRange427_1">#REF!</definedName>
    <definedName name="ixRange428">#REF!</definedName>
    <definedName name="ixRange428_1">#REF!</definedName>
    <definedName name="ixRange429">#REF!</definedName>
    <definedName name="ixRange429_1">#REF!</definedName>
    <definedName name="ixRange43">#REF!</definedName>
    <definedName name="ixRange43_1">#REF!</definedName>
    <definedName name="ixRange430">#REF!</definedName>
    <definedName name="ixRange430_1">#REF!</definedName>
    <definedName name="ixRange431">#REF!</definedName>
    <definedName name="ixRange431_1">#REF!</definedName>
    <definedName name="ixRange432">#REF!</definedName>
    <definedName name="ixRange432_1">#REF!</definedName>
    <definedName name="ixRange433">#REF!</definedName>
    <definedName name="ixRange433_1">#REF!</definedName>
    <definedName name="ixRange434">#REF!</definedName>
    <definedName name="ixRange434_1">#REF!</definedName>
    <definedName name="ixRange435">#REF!</definedName>
    <definedName name="ixRange435_1">#REF!</definedName>
    <definedName name="ixRange436">#REF!</definedName>
    <definedName name="ixRange436_1">#REF!</definedName>
    <definedName name="ixRange437">#REF!</definedName>
    <definedName name="ixRange437_1">#REF!</definedName>
    <definedName name="ixRange438">#REF!</definedName>
    <definedName name="ixRange438_1">#REF!</definedName>
    <definedName name="ixRange439">#REF!</definedName>
    <definedName name="ixRange439_1">#REF!</definedName>
    <definedName name="ixRange44">#REF!</definedName>
    <definedName name="ixRange44_1">#REF!</definedName>
    <definedName name="ixRange440">#REF!</definedName>
    <definedName name="ixRange440_1">#REF!</definedName>
    <definedName name="ixRange441">#REF!</definedName>
    <definedName name="ixRange441_1">#REF!</definedName>
    <definedName name="ixRange442">#REF!</definedName>
    <definedName name="ixRange442_1">#REF!</definedName>
    <definedName name="ixRange443">#REF!</definedName>
    <definedName name="ixRange443_1">#REF!</definedName>
    <definedName name="ixRange444">#REF!</definedName>
    <definedName name="ixRange444_1">#REF!</definedName>
    <definedName name="ixRange445">#REF!</definedName>
    <definedName name="ixRange445_1">#REF!</definedName>
    <definedName name="ixRange446">#REF!</definedName>
    <definedName name="ixRange446_1">#REF!</definedName>
    <definedName name="ixRange447">#REF!</definedName>
    <definedName name="ixRange447_1">#REF!</definedName>
    <definedName name="ixRange448">#REF!</definedName>
    <definedName name="ixRange448_1">#REF!</definedName>
    <definedName name="ixRange449">#REF!</definedName>
    <definedName name="ixRange449_1">#REF!</definedName>
    <definedName name="ixRange45">#REF!</definedName>
    <definedName name="ixRange45_1">#REF!</definedName>
    <definedName name="ixRange450">#REF!</definedName>
    <definedName name="ixRange450_1">#REF!</definedName>
    <definedName name="ixRange451">#REF!</definedName>
    <definedName name="ixRange451_1">#REF!</definedName>
    <definedName name="ixRange452">#REF!</definedName>
    <definedName name="ixRange452_1">#REF!</definedName>
    <definedName name="ixRange453">#REF!</definedName>
    <definedName name="ixRange453_1">#REF!</definedName>
    <definedName name="ixRange454">#REF!</definedName>
    <definedName name="ixRange454_1">#REF!</definedName>
    <definedName name="ixRange455">#REF!</definedName>
    <definedName name="ixRange455_1">#REF!</definedName>
    <definedName name="ixRange456">#REF!</definedName>
    <definedName name="ixRange456_1">#REF!</definedName>
    <definedName name="ixRange457">#REF!</definedName>
    <definedName name="ixRange457_1">#REF!</definedName>
    <definedName name="ixRange458">#REF!</definedName>
    <definedName name="ixRange458_1">#REF!</definedName>
    <definedName name="ixRange459">#REF!</definedName>
    <definedName name="ixRange459_1">#REF!</definedName>
    <definedName name="ixRange46">#REF!</definedName>
    <definedName name="ixRange46_1">#REF!</definedName>
    <definedName name="ixRange460">#REF!</definedName>
    <definedName name="ixRange460_1">#REF!</definedName>
    <definedName name="ixRange461">#REF!</definedName>
    <definedName name="ixRange461_1">#REF!</definedName>
    <definedName name="ixRange462">#REF!</definedName>
    <definedName name="ixRange462_1">#REF!</definedName>
    <definedName name="ixRange463">#REF!</definedName>
    <definedName name="ixRange463_1">#REF!</definedName>
    <definedName name="ixRange464">#REF!</definedName>
    <definedName name="ixRange464_1">#REF!</definedName>
    <definedName name="ixRange465">#REF!</definedName>
    <definedName name="ixRange465_1">#REF!</definedName>
    <definedName name="ixRange466">#REF!</definedName>
    <definedName name="ixRange466_1">#REF!</definedName>
    <definedName name="ixRange467">#REF!</definedName>
    <definedName name="ixRange467_1">#REF!</definedName>
    <definedName name="ixRange468">#REF!</definedName>
    <definedName name="ixRange468_1">#REF!</definedName>
    <definedName name="ixRange469">#REF!</definedName>
    <definedName name="ixRange469_1">#REF!</definedName>
    <definedName name="ixRange47">#REF!</definedName>
    <definedName name="ixRange47_1">#REF!</definedName>
    <definedName name="ixRange470">#REF!</definedName>
    <definedName name="ixRange470_1">#REF!</definedName>
    <definedName name="ixRange471">#REF!</definedName>
    <definedName name="ixRange471_1">#REF!</definedName>
    <definedName name="ixRange472">#REF!</definedName>
    <definedName name="ixRange472_1">#REF!</definedName>
    <definedName name="ixRange473">#REF!</definedName>
    <definedName name="ixRange473_1">#REF!</definedName>
    <definedName name="ixRange474">#REF!</definedName>
    <definedName name="ixRange474_1">#REF!</definedName>
    <definedName name="ixRange475">#REF!</definedName>
    <definedName name="ixRange475_1">#REF!</definedName>
    <definedName name="ixRange476">#REF!</definedName>
    <definedName name="ixRange476_1">#REF!</definedName>
    <definedName name="ixRange477">#REF!</definedName>
    <definedName name="ixRange477_1">#REF!</definedName>
    <definedName name="ixRange478">#REF!</definedName>
    <definedName name="ixRange478_1">#REF!</definedName>
    <definedName name="ixRange479">#REF!</definedName>
    <definedName name="ixRange479_1">#REF!</definedName>
    <definedName name="ixRange48">#REF!</definedName>
    <definedName name="ixRange48_1">#REF!</definedName>
    <definedName name="ixRange480">#REF!</definedName>
    <definedName name="ixRange480_1">#REF!</definedName>
    <definedName name="ixRange481">#REF!</definedName>
    <definedName name="ixRange481_1">#REF!</definedName>
    <definedName name="ixRange482">#REF!</definedName>
    <definedName name="ixRange482_1">#REF!</definedName>
    <definedName name="ixRange483">#REF!</definedName>
    <definedName name="ixRange483_1">#REF!</definedName>
    <definedName name="ixRange484">#REF!</definedName>
    <definedName name="ixRange484_1">#REF!</definedName>
    <definedName name="ixRange485">#REF!</definedName>
    <definedName name="ixRange485_1">#REF!</definedName>
    <definedName name="ixRange486">#REF!</definedName>
    <definedName name="ixRange486_1">#REF!</definedName>
    <definedName name="ixRange487">#REF!</definedName>
    <definedName name="ixRange487_1">#REF!</definedName>
    <definedName name="ixRange488">#REF!</definedName>
    <definedName name="ixRange488_1">#REF!</definedName>
    <definedName name="ixRange489">#REF!</definedName>
    <definedName name="ixRange489_1">#REF!</definedName>
    <definedName name="ixRange49">#REF!</definedName>
    <definedName name="ixRange49_1">#REF!</definedName>
    <definedName name="ixRange490">#REF!</definedName>
    <definedName name="ixRange490_1">#REF!</definedName>
    <definedName name="ixRange491">#REF!</definedName>
    <definedName name="ixRange491_1">#REF!</definedName>
    <definedName name="ixRange492">#REF!</definedName>
    <definedName name="ixRange492_1">#REF!</definedName>
    <definedName name="ixRange493">#REF!</definedName>
    <definedName name="ixRange493_1">#REF!</definedName>
    <definedName name="ixRange494">#REF!</definedName>
    <definedName name="ixRange494_1">#REF!</definedName>
    <definedName name="ixRange495">#REF!</definedName>
    <definedName name="ixRange495_1">#REF!</definedName>
    <definedName name="ixRange496">#REF!</definedName>
    <definedName name="ixRange496_1">#REF!</definedName>
    <definedName name="ixRange497">#REF!</definedName>
    <definedName name="ixRange497_1">#REF!</definedName>
    <definedName name="ixRange498">#REF!</definedName>
    <definedName name="ixRange498_1">#REF!</definedName>
    <definedName name="ixRange499">#REF!</definedName>
    <definedName name="ixRange499_1">#REF!</definedName>
    <definedName name="ixRange5">#REF!</definedName>
    <definedName name="ixRange5_1">#REF!</definedName>
    <definedName name="ixRange50">#REF!</definedName>
    <definedName name="ixRange50_1">#REF!</definedName>
    <definedName name="ixRange500">#REF!</definedName>
    <definedName name="ixRange500_1">#REF!</definedName>
    <definedName name="ixRange501">#REF!</definedName>
    <definedName name="ixRange501_1">#REF!</definedName>
    <definedName name="ixRange502">#REF!</definedName>
    <definedName name="ixRange502_1">#REF!</definedName>
    <definedName name="ixRange503">#REF!</definedName>
    <definedName name="ixRange503_1">#REF!</definedName>
    <definedName name="ixRange504">#REF!</definedName>
    <definedName name="ixRange504_1">#REF!</definedName>
    <definedName name="ixRange505">#REF!</definedName>
    <definedName name="ixRange505_1">#REF!</definedName>
    <definedName name="ixRange506">#REF!</definedName>
    <definedName name="ixRange506_1">#REF!</definedName>
    <definedName name="ixRange507">#REF!</definedName>
    <definedName name="ixRange507_1">#REF!</definedName>
    <definedName name="ixRange508">#REF!</definedName>
    <definedName name="ixRange508_1">#REF!</definedName>
    <definedName name="ixRange509">#REF!</definedName>
    <definedName name="ixRange509_1">#REF!</definedName>
    <definedName name="ixRange51">#REF!</definedName>
    <definedName name="ixRange51_1">#REF!</definedName>
    <definedName name="ixRange510">#REF!</definedName>
    <definedName name="ixRange510_1">#REF!</definedName>
    <definedName name="ixRange511">#REF!</definedName>
    <definedName name="ixRange511_1">#REF!</definedName>
    <definedName name="ixRange512">#REF!</definedName>
    <definedName name="ixRange512_1">#REF!</definedName>
    <definedName name="ixRange513">#REF!</definedName>
    <definedName name="ixRange513_1">#REF!</definedName>
    <definedName name="ixRange514">#REF!</definedName>
    <definedName name="ixRange514_1">#REF!</definedName>
    <definedName name="ixRange515">#REF!</definedName>
    <definedName name="ixRange515_1">#REF!</definedName>
    <definedName name="ixRange516">#REF!</definedName>
    <definedName name="ixRange516_1">#REF!</definedName>
    <definedName name="ixRange517">#REF!</definedName>
    <definedName name="ixRange517_1">#REF!</definedName>
    <definedName name="ixRange518">#REF!</definedName>
    <definedName name="ixRange518_1">#REF!</definedName>
    <definedName name="ixRange519">#REF!</definedName>
    <definedName name="ixRange519_1">#REF!</definedName>
    <definedName name="ixRange52">#REF!</definedName>
    <definedName name="ixRange52_1">#REF!</definedName>
    <definedName name="ixRange520">#REF!</definedName>
    <definedName name="ixRange520_1">#REF!</definedName>
    <definedName name="ixRange521">#REF!</definedName>
    <definedName name="ixRange521_1">#REF!</definedName>
    <definedName name="ixRange522">#REF!</definedName>
    <definedName name="ixRange522_1">#REF!</definedName>
    <definedName name="ixRange523">#REF!</definedName>
    <definedName name="ixRange523_1">#REF!</definedName>
    <definedName name="ixRange524">#REF!</definedName>
    <definedName name="ixRange524_1">#REF!</definedName>
    <definedName name="ixRange525">#REF!</definedName>
    <definedName name="ixRange525_1">#REF!</definedName>
    <definedName name="ixRange526">#REF!</definedName>
    <definedName name="ixRange526_1">#REF!</definedName>
    <definedName name="ixRange527">#REF!</definedName>
    <definedName name="ixRange527_1">#REF!</definedName>
    <definedName name="ixRange528">#REF!</definedName>
    <definedName name="ixRange528_1">#REF!</definedName>
    <definedName name="ixRange529">#REF!</definedName>
    <definedName name="ixRange529_1">#REF!</definedName>
    <definedName name="ixRange53">#REF!</definedName>
    <definedName name="ixRange53_1">#REF!</definedName>
    <definedName name="ixRange530">#REF!</definedName>
    <definedName name="ixRange530_1">#REF!</definedName>
    <definedName name="ixRange531">#REF!</definedName>
    <definedName name="ixRange531_1">#REF!</definedName>
    <definedName name="ixRange532">#REF!</definedName>
    <definedName name="ixRange532_1">#REF!</definedName>
    <definedName name="ixRange533">#REF!</definedName>
    <definedName name="ixRange533_1">#REF!</definedName>
    <definedName name="ixRange534">#REF!</definedName>
    <definedName name="ixRange534_1">#REF!</definedName>
    <definedName name="ixRange535">#REF!</definedName>
    <definedName name="ixRange535_1">#REF!</definedName>
    <definedName name="ixRange536">#REF!</definedName>
    <definedName name="ixRange536_1">#REF!</definedName>
    <definedName name="ixRange537">#REF!</definedName>
    <definedName name="ixRange537_1">#REF!</definedName>
    <definedName name="ixRange538">#REF!</definedName>
    <definedName name="ixRange538_1">#REF!</definedName>
    <definedName name="ixRange539">#REF!</definedName>
    <definedName name="ixRange539_1">#REF!</definedName>
    <definedName name="ixRange54">#REF!</definedName>
    <definedName name="ixRange54_1">#REF!</definedName>
    <definedName name="ixRange540">#REF!</definedName>
    <definedName name="ixRange540_1">#REF!</definedName>
    <definedName name="ixRange541">#REF!</definedName>
    <definedName name="ixRange541_1">#REF!</definedName>
    <definedName name="ixRange542">#REF!</definedName>
    <definedName name="ixRange542_1">#REF!</definedName>
    <definedName name="ixRange543">#REF!</definedName>
    <definedName name="ixRange543_1">#REF!</definedName>
    <definedName name="ixRange544">#REF!</definedName>
    <definedName name="ixRange544_1">#REF!</definedName>
    <definedName name="ixRange545">#REF!</definedName>
    <definedName name="ixRange545_1">#REF!</definedName>
    <definedName name="ixRange546">#REF!</definedName>
    <definedName name="ixRange546_1">#REF!</definedName>
    <definedName name="ixRange547">#REF!</definedName>
    <definedName name="ixRange547_1">#REF!</definedName>
    <definedName name="ixRange548">#REF!</definedName>
    <definedName name="ixRange548_1">#REF!</definedName>
    <definedName name="ixRange549">#REF!</definedName>
    <definedName name="ixRange549_1">#REF!</definedName>
    <definedName name="ixRange55">#REF!</definedName>
    <definedName name="ixRange55_1">#REF!</definedName>
    <definedName name="ixRange550">#REF!</definedName>
    <definedName name="ixRange550_1">#REF!</definedName>
    <definedName name="ixRange551">#REF!</definedName>
    <definedName name="ixRange551_1">#REF!</definedName>
    <definedName name="ixRange552">#REF!</definedName>
    <definedName name="ixRange552_1">#REF!</definedName>
    <definedName name="ixRange553">#REF!</definedName>
    <definedName name="ixRange553_1">#REF!</definedName>
    <definedName name="ixRange554">#REF!</definedName>
    <definedName name="ixRange554_1">#REF!</definedName>
    <definedName name="ixRange555">#REF!</definedName>
    <definedName name="ixRange555_1">#REF!</definedName>
    <definedName name="ixRange556">#REF!</definedName>
    <definedName name="ixRange556_1">#REF!</definedName>
    <definedName name="ixRange557">#REF!</definedName>
    <definedName name="ixRange557_1">#REF!</definedName>
    <definedName name="ixRange558">#REF!</definedName>
    <definedName name="ixRange558_1">#REF!</definedName>
    <definedName name="ixRange559">#REF!</definedName>
    <definedName name="ixRange559_1">#REF!</definedName>
    <definedName name="ixRange56">#REF!</definedName>
    <definedName name="ixRange56_1">#REF!</definedName>
    <definedName name="ixRange560">#REF!</definedName>
    <definedName name="ixRange560_1">#REF!</definedName>
    <definedName name="ixRange561">#REF!</definedName>
    <definedName name="ixRange561_1">#REF!</definedName>
    <definedName name="ixRange562">#REF!</definedName>
    <definedName name="ixRange562_1">#REF!</definedName>
    <definedName name="ixRange563">#REF!</definedName>
    <definedName name="ixRange563_1">#REF!</definedName>
    <definedName name="ixRange564">#REF!</definedName>
    <definedName name="ixRange564_1">#REF!</definedName>
    <definedName name="ixRange565">#REF!</definedName>
    <definedName name="ixRange566">#REF!</definedName>
    <definedName name="ixRange567">#REF!</definedName>
    <definedName name="ixRange568">#REF!</definedName>
    <definedName name="ixRange569">#REF!</definedName>
    <definedName name="ixRange57">#REF!</definedName>
    <definedName name="ixRange57_1">#REF!</definedName>
    <definedName name="ixRange570">#REF!</definedName>
    <definedName name="ixRange571">#REF!</definedName>
    <definedName name="ixRange572">#REF!</definedName>
    <definedName name="ixRange573">#REF!</definedName>
    <definedName name="ixRange574">#REF!</definedName>
    <definedName name="ixRange575">#REF!</definedName>
    <definedName name="ixRange576">#REF!</definedName>
    <definedName name="ixRange577">#REF!</definedName>
    <definedName name="ixRange578">#REF!</definedName>
    <definedName name="ixRange579">#REF!</definedName>
    <definedName name="ixRange58">#REF!</definedName>
    <definedName name="ixRange58_1">#REF!</definedName>
    <definedName name="ixRange580">#REF!</definedName>
    <definedName name="ixRange581">#REF!</definedName>
    <definedName name="ixRange582">#REF!</definedName>
    <definedName name="ixRange583">#REF!</definedName>
    <definedName name="ixRange584">#REF!</definedName>
    <definedName name="ixRange585">#REF!</definedName>
    <definedName name="ixRange586">#REF!</definedName>
    <definedName name="ixRange587">#REF!</definedName>
    <definedName name="ixRange588">#REF!</definedName>
    <definedName name="ixRange589">#REF!</definedName>
    <definedName name="ixRange59">#REF!</definedName>
    <definedName name="ixRange59_1">#REF!</definedName>
    <definedName name="ixRange590">#REF!</definedName>
    <definedName name="ixRange591">#REF!</definedName>
    <definedName name="ixRange592">#REF!</definedName>
    <definedName name="ixRange593">#REF!</definedName>
    <definedName name="ixRange594">#REF!</definedName>
    <definedName name="ixRange595">#REF!</definedName>
    <definedName name="ixRange596">#REF!</definedName>
    <definedName name="ixRange597">#REF!</definedName>
    <definedName name="ixRange598">#REF!</definedName>
    <definedName name="ixRange599">#REF!</definedName>
    <definedName name="ixRange6">#REF!</definedName>
    <definedName name="ixRange6_1">#REF!</definedName>
    <definedName name="ixRange60">#REF!</definedName>
    <definedName name="ixRange60_1">#REF!</definedName>
    <definedName name="ixRange600">#REF!</definedName>
    <definedName name="ixRange601">#REF!</definedName>
    <definedName name="ixRange602">#REF!</definedName>
    <definedName name="ixRange603">#REF!</definedName>
    <definedName name="ixRange604">#REF!</definedName>
    <definedName name="ixRange605">#REF!</definedName>
    <definedName name="ixRange606">#REF!</definedName>
    <definedName name="ixRange607">#REF!</definedName>
    <definedName name="ixRange608">#REF!</definedName>
    <definedName name="ixRange609">#REF!</definedName>
    <definedName name="ixRange61">#REF!</definedName>
    <definedName name="ixRange61_1">#REF!</definedName>
    <definedName name="ixRange610">#REF!</definedName>
    <definedName name="ixRange611">#REF!</definedName>
    <definedName name="ixRange612">#REF!</definedName>
    <definedName name="ixRange613">#REF!</definedName>
    <definedName name="ixRange614">#REF!</definedName>
    <definedName name="ixRange615">#REF!</definedName>
    <definedName name="ixRange616">#REF!</definedName>
    <definedName name="ixRange617">#REF!</definedName>
    <definedName name="ixRange618">#REF!</definedName>
    <definedName name="ixRange619">#REF!</definedName>
    <definedName name="ixRange62">#REF!</definedName>
    <definedName name="ixRange62_1">#REF!</definedName>
    <definedName name="ixRange620">#REF!</definedName>
    <definedName name="ixRange621">#REF!</definedName>
    <definedName name="ixRange622">#REF!</definedName>
    <definedName name="ixRange623">#REF!</definedName>
    <definedName name="ixRange624">#REF!</definedName>
    <definedName name="ixRange625">#REF!</definedName>
    <definedName name="ixRange626">#REF!</definedName>
    <definedName name="ixRange627">#REF!</definedName>
    <definedName name="ixRange628">#REF!</definedName>
    <definedName name="ixRange629">#REF!</definedName>
    <definedName name="ixRange63">#REF!</definedName>
    <definedName name="ixRange63_1">#REF!</definedName>
    <definedName name="ixRange630">#REF!</definedName>
    <definedName name="ixRange631">#REF!</definedName>
    <definedName name="ixRange632">#REF!</definedName>
    <definedName name="ixRange633">#REF!</definedName>
    <definedName name="ixRange634">#REF!</definedName>
    <definedName name="ixRange635">#REF!</definedName>
    <definedName name="ixRange636">#REF!</definedName>
    <definedName name="ixRange637">#REF!</definedName>
    <definedName name="ixRange638">#REF!</definedName>
    <definedName name="ixRange639">#REF!</definedName>
    <definedName name="ixRange64">#REF!</definedName>
    <definedName name="ixRange64_1">#REF!</definedName>
    <definedName name="ixRange640">#REF!</definedName>
    <definedName name="ixRange641">#REF!</definedName>
    <definedName name="ixRange642">#REF!</definedName>
    <definedName name="ixRange643">#REF!</definedName>
    <definedName name="ixRange644">#REF!</definedName>
    <definedName name="ixRange645">#REF!</definedName>
    <definedName name="ixRange646">#REF!</definedName>
    <definedName name="ixRange647">#REF!</definedName>
    <definedName name="ixRange648">#REF!</definedName>
    <definedName name="ixRange649">#REF!</definedName>
    <definedName name="ixRange65">#REF!</definedName>
    <definedName name="ixRange65_1">#REF!</definedName>
    <definedName name="ixRange650">#REF!</definedName>
    <definedName name="ixRange651">#REF!</definedName>
    <definedName name="ixRange652">#REF!</definedName>
    <definedName name="ixRange653">#REF!</definedName>
    <definedName name="ixRange654">#REF!</definedName>
    <definedName name="ixRange655">#REF!</definedName>
    <definedName name="ixRange656">#REF!</definedName>
    <definedName name="ixRange657">#REF!</definedName>
    <definedName name="ixRange658">#REF!</definedName>
    <definedName name="ixRange659">#REF!</definedName>
    <definedName name="ixRange66">#REF!</definedName>
    <definedName name="ixRange66_1">#REF!</definedName>
    <definedName name="ixRange660">#REF!</definedName>
    <definedName name="ixRange661">#REF!</definedName>
    <definedName name="ixRange662">#REF!</definedName>
    <definedName name="ixRange663">#REF!</definedName>
    <definedName name="ixRange664">#REF!</definedName>
    <definedName name="ixRange665">#REF!</definedName>
    <definedName name="ixRange666">#REF!</definedName>
    <definedName name="ixRange667">#REF!</definedName>
    <definedName name="ixRange668">#REF!</definedName>
    <definedName name="ixRange669">#REF!</definedName>
    <definedName name="ixRange67">#REF!</definedName>
    <definedName name="ixRange67_1">#REF!</definedName>
    <definedName name="ixRange670">#REF!</definedName>
    <definedName name="ixRange671">#REF!</definedName>
    <definedName name="ixRange672">#REF!</definedName>
    <definedName name="ixRange673">#REF!</definedName>
    <definedName name="ixRange674">#REF!</definedName>
    <definedName name="ixRange675">#REF!</definedName>
    <definedName name="ixRange676">#REF!</definedName>
    <definedName name="ixRange677">#REF!</definedName>
    <definedName name="ixRange678">#REF!</definedName>
    <definedName name="ixRange679">#REF!</definedName>
    <definedName name="ixRange68">#REF!</definedName>
    <definedName name="ixRange68_1">#REF!</definedName>
    <definedName name="ixRange680">#REF!</definedName>
    <definedName name="ixRange681">#REF!</definedName>
    <definedName name="ixRange682">#REF!</definedName>
    <definedName name="ixRange683">#REF!</definedName>
    <definedName name="ixRange684">#REF!</definedName>
    <definedName name="ixRange685">#REF!</definedName>
    <definedName name="ixRange686">#REF!</definedName>
    <definedName name="ixRange687">#REF!</definedName>
    <definedName name="ixRange688">#REF!</definedName>
    <definedName name="ixRange689">#REF!</definedName>
    <definedName name="ixRange69">#REF!</definedName>
    <definedName name="ixRange69_1">#REF!</definedName>
    <definedName name="ixRange690">#REF!</definedName>
    <definedName name="ixRange691">#REF!</definedName>
    <definedName name="ixRange692">#REF!</definedName>
    <definedName name="ixRange693">#REF!</definedName>
    <definedName name="ixRange694">#REF!</definedName>
    <definedName name="ixRange695">#REF!</definedName>
    <definedName name="ixRange696">#REF!</definedName>
    <definedName name="ixRange697">#REF!</definedName>
    <definedName name="ixRange698">#REF!</definedName>
    <definedName name="ixRange699">#REF!</definedName>
    <definedName name="ixRange7">#REF!</definedName>
    <definedName name="ixRange7_1">#REF!</definedName>
    <definedName name="ixRange70">#REF!</definedName>
    <definedName name="ixRange70_1">#REF!</definedName>
    <definedName name="ixRange700">#REF!</definedName>
    <definedName name="ixRange701">#REF!</definedName>
    <definedName name="ixRange702">#REF!</definedName>
    <definedName name="ixRange703">#REF!</definedName>
    <definedName name="ixRange704">#REF!</definedName>
    <definedName name="ixRange705">#REF!</definedName>
    <definedName name="ixRange706">#REF!</definedName>
    <definedName name="ixRange707">#REF!</definedName>
    <definedName name="ixRange708">#REF!</definedName>
    <definedName name="ixRange709">#REF!</definedName>
    <definedName name="ixRange71">#REF!</definedName>
    <definedName name="ixRange71_1">#REF!</definedName>
    <definedName name="ixRange710">#REF!</definedName>
    <definedName name="ixRange711">#REF!</definedName>
    <definedName name="ixRange712">#REF!</definedName>
    <definedName name="ixRange713">#REF!</definedName>
    <definedName name="ixRange714">#REF!</definedName>
    <definedName name="ixRange715">#REF!</definedName>
    <definedName name="ixRange716">#REF!</definedName>
    <definedName name="ixRange717">#REF!</definedName>
    <definedName name="ixRange718">#REF!</definedName>
    <definedName name="ixRange719">#REF!</definedName>
    <definedName name="ixRange72">#REF!</definedName>
    <definedName name="ixRange72_1">#REF!</definedName>
    <definedName name="ixRange720">#REF!</definedName>
    <definedName name="ixRange721">#REF!</definedName>
    <definedName name="ixRange722">#REF!</definedName>
    <definedName name="ixRange723">#REF!</definedName>
    <definedName name="ixRange724">#REF!</definedName>
    <definedName name="ixRange725">#REF!</definedName>
    <definedName name="ixRange726">#REF!</definedName>
    <definedName name="ixRange727">#REF!</definedName>
    <definedName name="ixRange728">#REF!</definedName>
    <definedName name="ixRange729">#REF!</definedName>
    <definedName name="ixRange73">#REF!</definedName>
    <definedName name="ixRange73_1">#REF!</definedName>
    <definedName name="ixRange730">#REF!</definedName>
    <definedName name="ixRange731">#REF!</definedName>
    <definedName name="ixRange732">#REF!</definedName>
    <definedName name="ixRange733">#REF!</definedName>
    <definedName name="ixRange734">#REF!</definedName>
    <definedName name="ixRange735">#REF!</definedName>
    <definedName name="ixRange736">#REF!</definedName>
    <definedName name="ixRange737">#REF!</definedName>
    <definedName name="ixRange738">#REF!</definedName>
    <definedName name="ixRange739">#REF!</definedName>
    <definedName name="ixRange74">#REF!</definedName>
    <definedName name="ixRange74_1">#REF!</definedName>
    <definedName name="ixRange740">#REF!</definedName>
    <definedName name="ixRange741">#REF!</definedName>
    <definedName name="ixRange742">#REF!</definedName>
    <definedName name="ixRange743">#REF!</definedName>
    <definedName name="ixRange744">#REF!</definedName>
    <definedName name="ixRange745">#REF!</definedName>
    <definedName name="ixRange746">#REF!</definedName>
    <definedName name="ixRange747">#REF!</definedName>
    <definedName name="ixRange748">#REF!</definedName>
    <definedName name="ixRange749">#REF!</definedName>
    <definedName name="ixRange75">#REF!</definedName>
    <definedName name="ixRange75_1">#REF!</definedName>
    <definedName name="ixRange750">#REF!</definedName>
    <definedName name="ixRange76">#REF!</definedName>
    <definedName name="ixRange76_1">#REF!</definedName>
    <definedName name="ixRange761">#REF!</definedName>
    <definedName name="ixRange77">#REF!</definedName>
    <definedName name="ixRange77_1">#REF!</definedName>
    <definedName name="ixRange78">#REF!</definedName>
    <definedName name="ixRange78_1">#REF!</definedName>
    <definedName name="ixRange780">#REF!</definedName>
    <definedName name="ixRange79">#REF!</definedName>
    <definedName name="ixRange79_1">#REF!</definedName>
    <definedName name="ixRange8">#REF!</definedName>
    <definedName name="ixRange8_1">#REF!</definedName>
    <definedName name="ixRange80">#REF!</definedName>
    <definedName name="ixRange80_1">#REF!</definedName>
    <definedName name="ixRange81">#REF!</definedName>
    <definedName name="ixRange81_1">#REF!</definedName>
    <definedName name="ixRange82">#REF!</definedName>
    <definedName name="ixRange82_1">#REF!</definedName>
    <definedName name="ixRange83">#REF!</definedName>
    <definedName name="ixRange83_1">#REF!</definedName>
    <definedName name="ixRange84">#REF!</definedName>
    <definedName name="ixRange84_1">#REF!</definedName>
    <definedName name="ixRange85">#REF!</definedName>
    <definedName name="ixRange85_1">#REF!</definedName>
    <definedName name="ixRange86">#REF!</definedName>
    <definedName name="ixRange86_1">#REF!</definedName>
    <definedName name="ixRange87">#REF!</definedName>
    <definedName name="ixRange87_1">#REF!</definedName>
    <definedName name="ixRange88">#REF!</definedName>
    <definedName name="ixRange88_1">#REF!</definedName>
    <definedName name="ixRange89">#REF!</definedName>
    <definedName name="ixRange89_1">#REF!</definedName>
    <definedName name="ixRange9">#REF!</definedName>
    <definedName name="ixRange9_1">#REF!</definedName>
    <definedName name="ixRange90">#REF!</definedName>
    <definedName name="ixRange90_1">#REF!</definedName>
    <definedName name="ixRange91">#REF!</definedName>
    <definedName name="ixRange91_1">#REF!</definedName>
    <definedName name="ixRange92">#REF!</definedName>
    <definedName name="ixRange92_1">#REF!</definedName>
    <definedName name="ixRange93">#REF!</definedName>
    <definedName name="ixRange93_1">#REF!</definedName>
    <definedName name="ixRange94">#REF!</definedName>
    <definedName name="ixRange94_1">#REF!</definedName>
    <definedName name="ixRange95">#REF!</definedName>
    <definedName name="ixRange95_1">#REF!</definedName>
    <definedName name="ixRange96">#REF!</definedName>
    <definedName name="ixRange96_1">#REF!</definedName>
    <definedName name="ixRange97">#REF!</definedName>
    <definedName name="ixRange97_1">#REF!</definedName>
    <definedName name="ixRange98">#REF!</definedName>
    <definedName name="ixRange98_1">#REF!</definedName>
    <definedName name="ixRange99">#REF!</definedName>
    <definedName name="ixRange99_1">#REF!</definedName>
    <definedName name="IZS">#REF!</definedName>
    <definedName name="Jan">#REF!</definedName>
    <definedName name="Jan09SPEND">#REF!</definedName>
    <definedName name="jfdijf">#REF!</definedName>
    <definedName name="JKHJF">#REF!</definedName>
    <definedName name="JNL">#REF!</definedName>
    <definedName name="JPYEOMSPOT">#REF!</definedName>
    <definedName name="JPYEOMSPOTFY13">#REF!</definedName>
    <definedName name="Jul">#REF!</definedName>
    <definedName name="JUL09SPEND">#REF!</definedName>
    <definedName name="Jun">#REF!</definedName>
    <definedName name="jun08data">#REF!</definedName>
    <definedName name="JUN09SPEND">#REF!</definedName>
    <definedName name="June08">#REF!</definedName>
    <definedName name="Katnook">#REF!</definedName>
    <definedName name="KCAPrint">#REF!</definedName>
    <definedName name="Kleenheat">#REF!</definedName>
    <definedName name="KoganNorthAdminFee">#REF!</definedName>
    <definedName name="KoganNorthBookBase">#REF!</definedName>
    <definedName name="KoganNorthBookDepnRate">#REF!</definedName>
    <definedName name="KoganNorthBookLife">#REF!</definedName>
    <definedName name="KoganNorthEndOps">#REF!</definedName>
    <definedName name="KoganNorthOMMargin">#REF!</definedName>
    <definedName name="KoganNorthOpexContingency">#REF!</definedName>
    <definedName name="KoganNorthOpexSens">#REF!</definedName>
    <definedName name="KoganNorthOpsFlag">#REF!</definedName>
    <definedName name="KoganNorthOpsStart">#REF!</definedName>
    <definedName name="KoganNorthOptionAmount">#REF!</definedName>
    <definedName name="KoganNorthOptionExerciseDate">#REF!</definedName>
    <definedName name="KoganNorthOptionIndicator">#REF!</definedName>
    <definedName name="KoganNorthRealInsurance">#REF!</definedName>
    <definedName name="KoganNorthRealOpex">#REF!</definedName>
    <definedName name="KoganNorthRealRev">#REF!</definedName>
    <definedName name="KoganNorthRevSens">#REF!</definedName>
    <definedName name="KoganNorthTaxBase">#REF!</definedName>
    <definedName name="LABELTEXTCOLUMN1">#REF!</definedName>
    <definedName name="LABELTEXTROW1">#REF!</definedName>
    <definedName name="laterals">#REF!</definedName>
    <definedName name="Latrobe03">#REF!</definedName>
    <definedName name="LCCtnAmount">#REF!</definedName>
    <definedName name="LCCtnDrawnAmount">#REF!</definedName>
    <definedName name="LCCtnMarginTable">#REF!</definedName>
    <definedName name="LCFacBuffer">#REF!</definedName>
    <definedName name="LCFacilitySwitch">#REF!</definedName>
    <definedName name="LeadIndicator">#REF!</definedName>
    <definedName name="LEASE">#REF!</definedName>
    <definedName name="LeaseReceivableDiff">#REF!</definedName>
    <definedName name="LeaseReceivableDiscRate">#REF!</definedName>
    <definedName name="Led">#REF!</definedName>
    <definedName name="LetterA17">#REF!</definedName>
    <definedName name="LetterA20">#REF!</definedName>
    <definedName name="LF">#REF!</definedName>
    <definedName name="Lfmktrate">#REF!</definedName>
    <definedName name="liability">#REF!</definedName>
    <definedName name="limcount" hidden="1">1</definedName>
    <definedName name="List.PayFreq">#REF!</definedName>
    <definedName name="List.States">#REF!</definedName>
    <definedName name="List.YN">#REF!</definedName>
    <definedName name="Lithogow">#REF!</definedName>
    <definedName name="LoansForgiven">#REF!</definedName>
    <definedName name="LockupDSCR">#REF!</definedName>
    <definedName name="LOG_No.">#REF!</definedName>
    <definedName name="LTI_Per_Cent">#REF!</definedName>
    <definedName name="LU_Denom">#REF!</definedName>
    <definedName name="LU_Halves">#REF!</definedName>
    <definedName name="LU_Mths">#REF!</definedName>
    <definedName name="LU_Per_Names">#REF!</definedName>
    <definedName name="LU_Pers">#REF!</definedName>
    <definedName name="LU_Pers_In_Yr">#REF!</definedName>
    <definedName name="LU_Qtrs">#REF!</definedName>
    <definedName name="LU_Service">#REF!</definedName>
    <definedName name="LU_Yes_No">#REF!</definedName>
    <definedName name="LYN">#REF!</definedName>
    <definedName name="Lytton">#REF!</definedName>
    <definedName name="m_no">#REF!</definedName>
    <definedName name="Mackay">#REF!</definedName>
    <definedName name="Mackay_Cost">#REF!</definedName>
    <definedName name="MAIN">#REF!</definedName>
    <definedName name="MAINT">#REF!</definedName>
    <definedName name="Maintenance">#REF!</definedName>
    <definedName name="makeupgas">#REF!</definedName>
    <definedName name="Map">#REF!</definedName>
    <definedName name="MAP_Retail_Vol">#REF!</definedName>
    <definedName name="MAP_Wholesale_Vol">#REF!</definedName>
    <definedName name="Mar">#REF!</definedName>
    <definedName name="MAR09SPEND">#REF!</definedName>
    <definedName name="MAR10SPEND">#REF!</definedName>
    <definedName name="margin">#REF!</definedName>
    <definedName name="MarubeniShare">#REF!</definedName>
    <definedName name="Maryborough">#REF!</definedName>
    <definedName name="Maryborough_cost">#REF!</definedName>
    <definedName name="MaryboroughPrison">#REF!</definedName>
    <definedName name="MaxFacilitiesReq">#REF!</definedName>
    <definedName name="MaxX">#REF!</definedName>
    <definedName name="May">#REF!</definedName>
    <definedName name="MAY09AL">#REF!</definedName>
    <definedName name="MAY09SPEND">#REF!</definedName>
    <definedName name="MAY09TB">#REF!</definedName>
    <definedName name="MCMS_AS_Jun">#REF!</definedName>
    <definedName name="MCMS_OM_Jun">#REF!</definedName>
    <definedName name="MCMS_SP_Jun">#REF!</definedName>
    <definedName name="MDQ">#REF!</definedName>
    <definedName name="MDQ_Cost">#REF!</definedName>
    <definedName name="MDQc">#REF!</definedName>
    <definedName name="medvolsheet">#REF!</definedName>
    <definedName name="MER">#REF!</definedName>
    <definedName name="meter">#REF!</definedName>
    <definedName name="METRICSLIST">#REF!</definedName>
    <definedName name="METRICSTAB">#REF!</definedName>
    <definedName name="MezzHsty">#REF!</definedName>
    <definedName name="MezzSch">#REF!</definedName>
    <definedName name="MgmtRgts_B002">#REF!</definedName>
    <definedName name="MHFile">#REF!</definedName>
    <definedName name="mhpath">#REF!</definedName>
    <definedName name="MHQ">#REF!</definedName>
    <definedName name="MIDWESTSUMM">#REF!</definedName>
    <definedName name="Mild_cust">#REF!</definedName>
    <definedName name="MILDURA_BudgetData">#REF!</definedName>
    <definedName name="Million">#REF!</definedName>
    <definedName name="Millions">#REF!</definedName>
    <definedName name="MinChg">#REF!</definedName>
    <definedName name="MinPayTarBud03">#REF!</definedName>
    <definedName name="Mins_In_Hr">#REF!</definedName>
    <definedName name="MinX">#REF!</definedName>
    <definedName name="MizuhoMaxSwap">#REF!</definedName>
    <definedName name="MizuhoTermDebt">#REF!</definedName>
    <definedName name="MLACCC_CorpTaxRate">#REF!</definedName>
    <definedName name="MLACCC_InflationRate">#REF!</definedName>
    <definedName name="MLACCC_LTPropDebtFunding">#REF!</definedName>
    <definedName name="MLACCC_LTPropEquityFunding">#REF!</definedName>
    <definedName name="MLACCC_NomPreTaxCostOfDebt">#REF!</definedName>
    <definedName name="MLACCC_PropFrankingCredits">#REF!</definedName>
    <definedName name="MLACCC_RealAssetLife_1">#REF!</definedName>
    <definedName name="MLACCC_RealAssetLife_2">#REF!</definedName>
    <definedName name="MLACCC_RealAssetLife_3">#REF!</definedName>
    <definedName name="MLACCC_RealAssetValue_1">#REF!</definedName>
    <definedName name="MLACCC_RealAssetValue_2">#REF!</definedName>
    <definedName name="MLACCC_RealAssetValue_3">#REF!</definedName>
    <definedName name="MLACCC_RealAssetValueOB_1">#REF!</definedName>
    <definedName name="MLACCC_RealAssetValueOB_2">#REF!</definedName>
    <definedName name="MLACCC_RealAssetValueOB_3">#REF!</definedName>
    <definedName name="MLACCC_TaxAssetLife_1">#REF!</definedName>
    <definedName name="MLACCC_TaxAssetLife_2">#REF!</definedName>
    <definedName name="MLACCC_TaxAssetLife_3">#REF!</definedName>
    <definedName name="MLACCC_TaxAssetValue_1">#REF!</definedName>
    <definedName name="MLACCC_TaxAssetValue_2">#REF!</definedName>
    <definedName name="MLACCC_TaxAssetValue_3">#REF!</definedName>
    <definedName name="MLACCC_TaxAssetValueOB_1">#REF!</definedName>
    <definedName name="MLACCC_TaxAssetValueOB_2">#REF!</definedName>
    <definedName name="MLACCC_TaxAssetValueOB_3">#REF!</definedName>
    <definedName name="MLAssetClass_1BookOriginal">#REF!</definedName>
    <definedName name="MLAssetClass_1TaxOriginal">#REF!</definedName>
    <definedName name="MLAssetClass_2BookOriginal">#REF!</definedName>
    <definedName name="MLAssetClass_2TaxOriginal">#REF!</definedName>
    <definedName name="MLAssetClass_3BookOriginal">#REF!</definedName>
    <definedName name="MLAssetClass_3TaxOriginal">#REF!</definedName>
    <definedName name="MLAssetClass_4BookOriginal">#REF!</definedName>
    <definedName name="MLAssetClass_4TaxOriginal">#REF!</definedName>
    <definedName name="MLAssetClass_5BookOriginal">#REF!</definedName>
    <definedName name="MLAssetClass_5TaxOriginal">#REF!</definedName>
    <definedName name="MLAssetClass_ProjectPool">#REF!</definedName>
    <definedName name="MLBookDepnRateAssetClass_1">#REF!</definedName>
    <definedName name="MLBookDepnRateAssetClass_2">#REF!</definedName>
    <definedName name="MLBookDepnRateAssetClass_3">#REF!</definedName>
    <definedName name="MLBookDepnRateAssetClass_4">#REF!</definedName>
    <definedName name="MLBookDepnRateAssetClass_5">#REF!</definedName>
    <definedName name="MLBookDepnRateCapex">#REF!</definedName>
    <definedName name="MLCapexBaseDate">#REF!</definedName>
    <definedName name="MLCapexInd">#REF!</definedName>
    <definedName name="MLEndOps">#REF!</definedName>
    <definedName name="MLFifthRegResetDate">#REF!</definedName>
    <definedName name="MLFirstRegResetDate">#REF!</definedName>
    <definedName name="MLFourthRegResetDate">#REF!</definedName>
    <definedName name="MLOMMargin">#REF!</definedName>
    <definedName name="MLOMPerformancePerc">#REF!</definedName>
    <definedName name="MLOpexContingency">#REF!</definedName>
    <definedName name="MLOpexEscDate">#REF!</definedName>
    <definedName name="MLOpexSens">#REF!</definedName>
    <definedName name="MLOpsFlag">#REF!</definedName>
    <definedName name="MLRABCapexAssetLife">#REF!</definedName>
    <definedName name="MLRegCostsInd">#REF!</definedName>
    <definedName name="MLRegPeriodStart">#REF!</definedName>
    <definedName name="MLRegResetAssTable">#REF!</definedName>
    <definedName name="MLTaxDepnRateAssetClass_1">#REF!</definedName>
    <definedName name="MLTaxDepnRateAssetClass_2">#REF!</definedName>
    <definedName name="MLTaxDepnRateAssetClass_3">#REF!</definedName>
    <definedName name="MLTaxDepnRateAssetClass_4">#REF!</definedName>
    <definedName name="MLTaxDepnRateAssetClass_5">#REF!</definedName>
    <definedName name="MLTaxDepnRateAssetClass_ProjectPool">#REF!</definedName>
    <definedName name="MLTaxDepnRateCapex">#REF!</definedName>
    <definedName name="MLThirdRegResetDate">#REF!</definedName>
    <definedName name="MLYearsRegReset">#REF!</definedName>
    <definedName name="Model_Input">#REF!</definedName>
    <definedName name="Model_Start_Date">#REF!</definedName>
    <definedName name="ModelStartDate">#REF!</definedName>
    <definedName name="Month">#REF!</definedName>
    <definedName name="MonthNum">#REF!</definedName>
    <definedName name="Months">#REF!</definedName>
    <definedName name="MonthsInYear">#REF!</definedName>
    <definedName name="Moomba">#REF!</definedName>
    <definedName name="moomba1">#REF!</definedName>
    <definedName name="Moomba2">#REF!</definedName>
    <definedName name="Moombap">#REF!</definedName>
    <definedName name="MPS_Rating_2011">#REF!</definedName>
    <definedName name="MRAIndicator">#REF!</definedName>
    <definedName name="MRAYears">#REF!</definedName>
    <definedName name="Mrp">#REF!</definedName>
    <definedName name="MSP_TT">#REF!</definedName>
    <definedName name="MSPCONS">#REF!</definedName>
    <definedName name="mspdetailed">#REF!</definedName>
    <definedName name="MSPSUMMARY">#REF!</definedName>
    <definedName name="Mt_Isa">#REF!</definedName>
    <definedName name="Mt_Isa_Cost">#REF!</definedName>
    <definedName name="MT_Resid_Input">#REF!</definedName>
    <definedName name="MT_Resid_Mrgins">#REF!</definedName>
    <definedName name="MTDDate">#REF!</definedName>
    <definedName name="mth">#REF!</definedName>
    <definedName name="Mth_Name">#REF!</definedName>
    <definedName name="MTHACT98">#REF!</definedName>
    <definedName name="MTHACT99">#REF!</definedName>
    <definedName name="MTHBUD99">#REF!</definedName>
    <definedName name="Mthly">#REF!</definedName>
    <definedName name="Mths_In_Half_Yr">#REF!</definedName>
    <definedName name="Mths_In_Qtr">#REF!</definedName>
    <definedName name="Mths_In_Yr">#REF!</definedName>
    <definedName name="MTHVAR99">#REF!</definedName>
    <definedName name="MtIsaAdminFee">#REF!</definedName>
    <definedName name="MtIsaAnnualVariableOM">#REF!</definedName>
    <definedName name="MtIsaBookBase">#REF!</definedName>
    <definedName name="MtIsaEndOps">#REF!</definedName>
    <definedName name="MtIsaOMMargin">#REF!</definedName>
    <definedName name="MtIsaOpexContingency">#REF!</definedName>
    <definedName name="MtIsaOpexSens">#REF!</definedName>
    <definedName name="MtIsaOpsFlag">#REF!</definedName>
    <definedName name="MtIsaOpsStart">#REF!</definedName>
    <definedName name="MtIsaOptionAmount">#REF!</definedName>
    <definedName name="MtIsaOptionExerciseDate">#REF!</definedName>
    <definedName name="MtIsaOptionIndicator">#REF!</definedName>
    <definedName name="MtIsaRealInsurance">#REF!</definedName>
    <definedName name="MtIsaRealRev">#REF!</definedName>
    <definedName name="MtIsaRevSens">#REF!</definedName>
    <definedName name="MtIsaTaxBase">#REF!</definedName>
    <definedName name="n">OFFSET(ADSWAPCount,0,1+ItemsCols,1,ADSWAPCount)</definedName>
    <definedName name="NABMaxTermDebt">#REF!</definedName>
    <definedName name="name">#REF!</definedName>
    <definedName name="Names">#REF!</definedName>
    <definedName name="NaturallyAustralianFoods">#REF!</definedName>
    <definedName name="NegService">#REF!</definedName>
    <definedName name="NetEquity">#REF!</definedName>
    <definedName name="NEW">#REF!</definedName>
    <definedName name="Newcastle">#REF!</definedName>
    <definedName name="Newcastle_Cost_2">#REF!</definedName>
    <definedName name="NiftyCapitalCost">#REF!</definedName>
    <definedName name="NiftyEndOps">#REF!</definedName>
    <definedName name="NiftyMinimumPayment">#REF!</definedName>
    <definedName name="NiftyOMMargin">#REF!</definedName>
    <definedName name="NiftyOpexContingency">#REF!</definedName>
    <definedName name="NiftyOpexSens">#REF!</definedName>
    <definedName name="NiftyOpsFlag">#REF!</definedName>
    <definedName name="NiftyOptionContractEnd">#REF!</definedName>
    <definedName name="NiftyOptionContractLength">#REF!</definedName>
    <definedName name="NiftyOptionContractStart">#REF!</definedName>
    <definedName name="NiftyOptionExerciseDate">#REF!</definedName>
    <definedName name="NIftyOptionWACC">#REF!</definedName>
    <definedName name="NiftyPaymentChooser">#REF!</definedName>
    <definedName name="NiftyRevSens">#REF!</definedName>
    <definedName name="NiftyTaxBase">#REF!</definedName>
    <definedName name="No">#REF!</definedName>
    <definedName name="No.">TRUE</definedName>
    <definedName name="Node">#REF!</definedName>
    <definedName name="NomBondInd">#REF!</definedName>
    <definedName name="NominalSwapBanks">#REF!</definedName>
    <definedName name="Non_Target_MDQ">#REF!</definedName>
    <definedName name="NonAssPTT_B021">#REF!</definedName>
    <definedName name="NonAssPTT_B038">#REF!</definedName>
    <definedName name="NonAssPTT_B053">#REF!</definedName>
    <definedName name="NonAssPTT_J050">#REF!</definedName>
    <definedName name="NonAssPTT_J980">#REF!</definedName>
    <definedName name="NonDed_Donations">#REF!</definedName>
    <definedName name="NonDed_Ent">#REF!</definedName>
    <definedName name="NonDed_Fines">#REF!</definedName>
    <definedName name="NonDed_ROS">#REF!</definedName>
    <definedName name="NonDedInt">#REF!</definedName>
    <definedName name="NonExistingTelfNiftBanks">#REF!</definedName>
    <definedName name="NonLCCtnAmount">#REF!</definedName>
    <definedName name="NonLCCtnEstabFee">#REF!</definedName>
    <definedName name="NOOFFFSEGMENTS1">#REF!</definedName>
    <definedName name="Normalisation_Adjustments">#REF!</definedName>
    <definedName name="Northern_NSW">#REF!</definedName>
    <definedName name="Northern_NSW_Cost">#REF!</definedName>
    <definedName name="NOTE34_35">#REF!</definedName>
    <definedName name="NOTE35_36">#REF!</definedName>
    <definedName name="Note41a">#REF!</definedName>
    <definedName name="Note41b">#REF!</definedName>
    <definedName name="NOTE42_1">#REF!</definedName>
    <definedName name="NOTE42_44">#REF!</definedName>
    <definedName name="NOTE44_1">#REF!</definedName>
    <definedName name="NOTE44_2">#REF!</definedName>
    <definedName name="NOTE44_3">#REF!</definedName>
    <definedName name="NOTE44_45">#REF!</definedName>
    <definedName name="NOTEPP_30">#REF!</definedName>
    <definedName name="NOTEPP_31">#REF!</definedName>
    <definedName name="NOTEPP_32">#REF!</definedName>
    <definedName name="NOTEPP_33">#REF!</definedName>
    <definedName name="NOTEPP_34">#REF!</definedName>
    <definedName name="NOTEPP_35">#REF!</definedName>
    <definedName name="NOTEPP_36">#REF!</definedName>
    <definedName name="NOTEPP_37">#REF!</definedName>
    <definedName name="NOTEPP_38">#REF!</definedName>
    <definedName name="NOTEPP_39">#REF!</definedName>
    <definedName name="NOTEPP_40">#REF!</definedName>
    <definedName name="NOTEPP_41">#REF!</definedName>
    <definedName name="NOTEPP21">#REF!</definedName>
    <definedName name="NOTEPP21_1">#REF!</definedName>
    <definedName name="NOTEPP21_10">#REF!</definedName>
    <definedName name="NOTEPP21_11">#REF!</definedName>
    <definedName name="NOTEPP21_12">#REF!</definedName>
    <definedName name="NOTEPP21_13">#REF!</definedName>
    <definedName name="NOTEPP21_2">#REF!</definedName>
    <definedName name="NOTEPP21_3">#REF!</definedName>
    <definedName name="NOTEPP21_4">#REF!</definedName>
    <definedName name="NOTEPP21_5">#REF!</definedName>
    <definedName name="NOTEPP21_7">#REF!</definedName>
    <definedName name="NOTEPP21_8">#REF!</definedName>
    <definedName name="NOTEPP21_9">#REF!</definedName>
    <definedName name="Notes">#REF!</definedName>
    <definedName name="notes1">#REF!</definedName>
    <definedName name="notes2">#REF!</definedName>
    <definedName name="notes3">#REF!</definedName>
    <definedName name="Notes38_39">#REF!</definedName>
    <definedName name="NOTESP11">#REF!</definedName>
    <definedName name="NOTESP12">#REF!</definedName>
    <definedName name="NOTESP13">#REF!</definedName>
    <definedName name="NOTESP14">#REF!</definedName>
    <definedName name="NOTESP15">#REF!</definedName>
    <definedName name="NOTESP16">#REF!</definedName>
    <definedName name="NOTESP17">#REF!</definedName>
    <definedName name="NOTESP18">#REF!</definedName>
    <definedName name="NOTESP19">#REF!</definedName>
    <definedName name="NOTESP22">#REF!</definedName>
    <definedName name="NOTESP23">#REF!</definedName>
    <definedName name="NOTESP24">#REF!</definedName>
    <definedName name="NOTESP25">#REF!</definedName>
    <definedName name="Nov">#REF!</definedName>
    <definedName name="NOV09SPEND">#REF!</definedName>
    <definedName name="now">#REF!</definedName>
    <definedName name="NPVValnDate">#REF!</definedName>
    <definedName name="NSWMortgageDuty">#REF!</definedName>
    <definedName name="NT_BudgetData">#REF!</definedName>
    <definedName name="NTCY">OFFSET(#REF!,,COUNTA(#REF!)-37,,37)</definedName>
    <definedName name="NTGD">#REF!</definedName>
    <definedName name="NTmat">OFFSET(#REF!,,COUNTA(#REF!)-37,,37)</definedName>
    <definedName name="NTpY">OFFSET(#REF!,,COUNTA(#REF!)-37,,24)</definedName>
    <definedName name="NTXAxis">OFFSET(#REF!,,COUNTA(#REF!)-37,,37)</definedName>
    <definedName name="NUMBEROFDETAILFIELDS1">#REF!</definedName>
    <definedName name="NUMBEROFHEADERFIELDS1">#REF!</definedName>
    <definedName name="Numbers">#REF!</definedName>
    <definedName name="NvsASD">"V2007-12-31"</definedName>
    <definedName name="NvsAutoDrillOk">"VN"</definedName>
    <definedName name="NvsElapsedTime">0.000138888884976041</definedName>
    <definedName name="NvsEndTime">39513.5166782407</definedName>
    <definedName name="NvsInstLang">"VENG"</definedName>
    <definedName name="NvsInstSpec">"%,FBUSINESS_UNIT,TCONS_ACT,NEE CONSOLIDATION"</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"V1998-12-31"</definedName>
    <definedName name="NvsPanelSetid">"VEPIC"</definedName>
    <definedName name="NvsParentRef">#REF!</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NZCASHRTCodes">OFFSET(ADSWAPCount,0,1+ItemsCols,1,ADSWAPCount)</definedName>
    <definedName name="NZCASHRTCount">#REF!</definedName>
    <definedName name="NZCASHRTItems">OFFSET(NZCASHRTCount,0,1,1,NZCASHRTCount)</definedName>
    <definedName name="NZTable">#REF!</definedName>
    <definedName name="O_Number">#REF!</definedName>
    <definedName name="O_Price">#REF!</definedName>
    <definedName name="O_ShareFValue">#REF!</definedName>
    <definedName name="OCATYTD1">#REF!</definedName>
    <definedName name="Oct">#REF!</definedName>
    <definedName name="OCT08SPEND">#REF!</definedName>
    <definedName name="OCT09SPEND">#REF!</definedName>
    <definedName name="ODBCDataSource1">#REF!</definedName>
    <definedName name="OE_COPYROW">#REF!</definedName>
    <definedName name="OE_DAILY">#REF!</definedName>
    <definedName name="OE_END">#REF!</definedName>
    <definedName name="OE_ENDDATE">#REF!</definedName>
    <definedName name="OE_ENDYEAR">#REF!</definedName>
    <definedName name="OE_PASTEROW">#REF!</definedName>
    <definedName name="OE_PASTEYRROW">#REF!</definedName>
    <definedName name="OE_PIPELINES">#REF!</definedName>
    <definedName name="OE_PIPEMDQ">#REF!</definedName>
    <definedName name="OE_SELECTION">#REF!</definedName>
    <definedName name="OE_SOURCES">#REF!</definedName>
    <definedName name="OE_START">#REF!</definedName>
    <definedName name="OE_STARTDATE">#REF!</definedName>
    <definedName name="OE_STARTYEAR">#REF!</definedName>
    <definedName name="OE_SUPPLY">#REF!</definedName>
    <definedName name="OE_YEAR">#REF!</definedName>
    <definedName name="OE_YEARLY">#REF!</definedName>
    <definedName name="OEIDistn_B021">#REF!</definedName>
    <definedName name="OEIDistn_J980">#REF!</definedName>
    <definedName name="OffTakeEndDate">#REF!</definedName>
    <definedName name="OffTakeEndDateQtr">#REF!</definedName>
    <definedName name="old">#REF!</definedName>
    <definedName name="Oldgrades">#REF!</definedName>
    <definedName name="OMBaseDate">#REF!</definedName>
    <definedName name="OMManagementMargin">#REF!</definedName>
    <definedName name="OMMarginAccrInd">#REF!</definedName>
    <definedName name="OMRebateFlag">#REF!</definedName>
    <definedName name="OMSensitivityInd">#REF!</definedName>
    <definedName name="op">#REF!</definedName>
    <definedName name="OpenCashAcctDrawdownDate">#REF!</definedName>
    <definedName name="OpenDITL">#REF!</definedName>
    <definedName name="OpenDSRA">#REF!</definedName>
    <definedName name="OpenDSRALookup">#REF!</definedName>
    <definedName name="OpenEYR">#REF!</definedName>
    <definedName name="OpenEYRInput">#REF!</definedName>
    <definedName name="OpenFITB">#REF!</definedName>
    <definedName name="OpenFrankingCredits">#REF!</definedName>
    <definedName name="OpenMRA">#REF!</definedName>
    <definedName name="OpenPPE">#REF!</definedName>
    <definedName name="Opex">#REF!</definedName>
    <definedName name="opexsagas">#REF!</definedName>
    <definedName name="OpexSensitivityTable">#REF!</definedName>
    <definedName name="OpnEndDate">#REF!</definedName>
    <definedName name="OpnEndDateQtr">#REF!</definedName>
    <definedName name="OpnStartDate">#REF!</definedName>
    <definedName name="OpRevTax_B022">#REF!</definedName>
    <definedName name="OpRevTax_B063">#REF!</definedName>
    <definedName name="Oracle_TB">#REF!</definedName>
    <definedName name="OsakaGasShare">#REF!</definedName>
    <definedName name="OTDAMDStartDate">#REF!</definedName>
    <definedName name="OTDAMDStartDateQtr">#REF!</definedName>
    <definedName name="other_acc">#REF!</definedName>
    <definedName name="OtherFixedAA_tbl">#REF!</definedName>
    <definedName name="OtherSecRevDSCRTable">#REF!</definedName>
    <definedName name="OtherVarAA_tbl">#REF!</definedName>
    <definedName name="othretsheet">#REF!</definedName>
    <definedName name="OUTPUT_FILE">#REF!</definedName>
    <definedName name="OwnersRepresentative">#REF!</definedName>
    <definedName name="OwnersRepresentativeDate">#REF!</definedName>
    <definedName name="p">#REF!</definedName>
    <definedName name="P_0">#REF!</definedName>
    <definedName name="P_HY">#REF!</definedName>
    <definedName name="P_L">#REF!</definedName>
    <definedName name="PacificOperations">#REF!</definedName>
    <definedName name="PacificOperations_cost">#REF!</definedName>
    <definedName name="pafsumm">#REF!</definedName>
    <definedName name="PAGE1">#REF!</definedName>
    <definedName name="PALL">#REF!</definedName>
    <definedName name="PARTAUSTDIV">#REF!</definedName>
    <definedName name="Passthrough_actual_by_month">#REF!</definedName>
    <definedName name="Passthrough_Actual_YTD">#REF!</definedName>
    <definedName name="Passthrough_budget_by_month">#REF!</definedName>
    <definedName name="Passthrough_budget_YTD">#REF!</definedName>
    <definedName name="Passthrough_lastyear_by_month">#REF!</definedName>
    <definedName name="Passthrough_lastyear_YTD">#REF!</definedName>
    <definedName name="PBT">#REF!</definedName>
    <definedName name="PBT_B021">#REF!</definedName>
    <definedName name="PBT_B038">#REF!</definedName>
    <definedName name="PBT_B053">#REF!</definedName>
    <definedName name="PBT_plusPERM">#REF!</definedName>
    <definedName name="PCtn">#REF!</definedName>
    <definedName name="PeakDayCopy">#REF!</definedName>
    <definedName name="PeakDays">#REF!</definedName>
    <definedName name="people">#REF!</definedName>
    <definedName name="PER">#REF!</definedName>
    <definedName name="Per_1_End_Date">#REF!</definedName>
    <definedName name="Per_1_End_Mth">#REF!</definedName>
    <definedName name="Per_1_Title">#REF!</definedName>
    <definedName name="PERIOD">#REF!</definedName>
    <definedName name="Period_Name">#REF!</definedName>
    <definedName name="PERIOD_NO">#REF!</definedName>
    <definedName name="PeriodNumberColumn">OFFSET(PeriodNumberHeading,0,0,_pdNoOfPayments+3,1)</definedName>
    <definedName name="PeriodNumberHeading">#REF!</definedName>
    <definedName name="PeriodNumbers">OFFSET(PeriodNumberHeading,2,0,_pdNoOfPayments+1,1)</definedName>
    <definedName name="PERIODSETNAME1">#REF!</definedName>
    <definedName name="PeriodsInYear">#REF!</definedName>
    <definedName name="Phone_No.">#REF!</definedName>
    <definedName name="Physical_Location_Listing">#REF!</definedName>
    <definedName name="PL">#REF!</definedName>
    <definedName name="PL_RepItems">#REF!</definedName>
    <definedName name="PM">#REF!</definedName>
    <definedName name="PMA_WA">#REF!</definedName>
    <definedName name="PN">#REF!</definedName>
    <definedName name="PNS">#REF!</definedName>
    <definedName name="Pnumbers">#REF!</definedName>
    <definedName name="PopCache_FA_MASS_ADDITIONS_AMORTIZE_NBV_FLAG" hidden="1">#REF!</definedName>
    <definedName name="PopCache_FA_MASS_ADDITIONS_ASSET_TYPE" hidden="1">#REF!</definedName>
    <definedName name="PopCache_FA_MASS_ADDITIONS_DEPRECIATE_FLAG" hidden="1">#REF!</definedName>
    <definedName name="PopCache_FA_MASS_ADDITIONS_IN_USE_FLAG" hidden="1">#REF!</definedName>
    <definedName name="PopCache_FA_MASS_ADDITIONS_INVENTORIAL" hidden="1">#REF!</definedName>
    <definedName name="PopCache_FA_MASS_ADDITIONS_NEW_USED" hidden="1">#REF!</definedName>
    <definedName name="PopCache_FA_MASS_ADDITIONS_OWNED_LEASED" hidden="1">#REF!</definedName>
    <definedName name="PopCache_FA_MASS_ADDITIONS_PROPERTY_1245_1250_CODE" hidden="1">#REF!</definedName>
    <definedName name="PopCache_FA_MASS_ADDITIONS_PROPERTY_TYPE_CODE" hidden="1">#REF!</definedName>
    <definedName name="PopCache_FA_MASS_ADDITIONS_SHORT_FISCAL_YEAR_FLAG" hidden="1">#REF!</definedName>
    <definedName name="Port_Douglas">#REF!</definedName>
    <definedName name="Port_Douglas_Cost">#REF!</definedName>
    <definedName name="pos">#REF!</definedName>
    <definedName name="post_contract_redn">#REF!</definedName>
    <definedName name="Postcode">#REF!</definedName>
    <definedName name="POSTERRORSTOSUSP1">#REF!</definedName>
    <definedName name="PostOfftakeLeaseReceivableDiff">#REF!</definedName>
    <definedName name="PostOfftakeLeaseReceivableDiscRate">#REF!</definedName>
    <definedName name="PostTaxFiveYrYieldExSHL">#REF!</definedName>
    <definedName name="PosttaxOffTakeIRRexclSHL">#REF!</definedName>
    <definedName name="PostTaxThreeYrYieldExSHL">#REF!</definedName>
    <definedName name="PREACQ">#REF!</definedName>
    <definedName name="prepay">#REF!</definedName>
    <definedName name="press_reduc">#REF!</definedName>
    <definedName name="PreTaxUngearedIRR">#REF!</definedName>
    <definedName name="Prev_catergory">#REF!</definedName>
    <definedName name="previous_vanilla">#REF!</definedName>
    <definedName name="Previously_Claimed">#REF!,#REF!,#REF!,#REF!,#REF!,#REF!</definedName>
    <definedName name="PRICE">#REF!</definedName>
    <definedName name="PRICE_VARIANCE">#REF!</definedName>
    <definedName name="PRICEVAR">#REF!</definedName>
    <definedName name="Pricing">#REF!</definedName>
    <definedName name="Print">#REF!</definedName>
    <definedName name="_xlnm.Print_Area" localSheetId="23">'Amendment record'!$A$2:$G$95</definedName>
    <definedName name="_xlnm.Print_Area" localSheetId="24">'APA Amendment record'!$A$2:$G$24</definedName>
    <definedName name="_xlnm.Print_Area" localSheetId="28">#N/A</definedName>
    <definedName name="_xlnm.Print_Area">#REF!</definedName>
    <definedName name="Print_Area1">#REF!</definedName>
    <definedName name="PRINT_CANBERRA">#REF!</definedName>
    <definedName name="PRINT_SYDNEY">#REF!</definedName>
    <definedName name="PRINT1">#REF!</definedName>
    <definedName name="PRINT10">#REF!</definedName>
    <definedName name="PRINT11">#REF!</definedName>
    <definedName name="PRINT12">#REF!</definedName>
    <definedName name="PRINT13">#REF!</definedName>
    <definedName name="PRINT14">#REF!</definedName>
    <definedName name="PRINT15">#REF!</definedName>
    <definedName name="PRINT16">#REF!</definedName>
    <definedName name="PRINT17">#REF!</definedName>
    <definedName name="PRINT18">#REF!</definedName>
    <definedName name="PRINT19">#REF!</definedName>
    <definedName name="PRINT2">#REF!</definedName>
    <definedName name="PRINT20">#REF!</definedName>
    <definedName name="PRINT21">#REF!</definedName>
    <definedName name="PRINT22">#REF!</definedName>
    <definedName name="PRINT3">#REF!</definedName>
    <definedName name="PRINT4">#REF!</definedName>
    <definedName name="PRINT5">#REF!</definedName>
    <definedName name="PRINT6">#REF!</definedName>
    <definedName name="PRINT7">#REF!</definedName>
    <definedName name="PRINT8">#REF!</definedName>
    <definedName name="PRINT9">#REF!</definedName>
    <definedName name="PrintNotes">#REF!</definedName>
    <definedName name="PrintNotesWorkings">#REF!</definedName>
    <definedName name="PrintPL">#REF!</definedName>
    <definedName name="Prior_catergory">#REF!</definedName>
    <definedName name="Prior_period">#REF!</definedName>
    <definedName name="Prior_Year___2000_2001____by_month">#REF!</definedName>
    <definedName name="Prior_Year___2000_2001____Year_to_date">#REF!</definedName>
    <definedName name="PriorYear">#REF!</definedName>
    <definedName name="Pro_Forma">#REF!</definedName>
    <definedName name="Pro_Rata_Dte">#REF!</definedName>
    <definedName name="prod">#REF!</definedName>
    <definedName name="ProfEquAcc_ANPSPV">#REF!</definedName>
    <definedName name="ProfEquAcc_Eii">#REF!</definedName>
    <definedName name="ProfEquAcc_Eii2">#REF!</definedName>
    <definedName name="Profit">#REF!,#REF!</definedName>
    <definedName name="PROFITMONTH">#REF!</definedName>
    <definedName name="PROFITYTD">#REF!</definedName>
    <definedName name="projects">#REF!</definedName>
    <definedName name="Projects_Tasks_Mapped_to_Activities">#REF!</definedName>
    <definedName name="ProjList">#REF!</definedName>
    <definedName name="PROJTYPE">#REF!</definedName>
    <definedName name="Proposed">#REF!</definedName>
    <definedName name="ProtectionContents">TRUE</definedName>
    <definedName name="q_selAssetsListing">#REF!</definedName>
    <definedName name="q_selLiabilityListing">#REF!</definedName>
    <definedName name="Qld_AMS_City">#REF!</definedName>
    <definedName name="Qld_AMS_Regional">#REF!</definedName>
    <definedName name="QLD_BudgetData">#REF!</definedName>
    <definedName name="QldRepaymentInterestRate">#REF!</definedName>
    <definedName name="qqwed">#REF!</definedName>
    <definedName name="Qtr_1">#REF!</definedName>
    <definedName name="Qtr_2">#REF!</definedName>
    <definedName name="Qtr_3">#REF!</definedName>
    <definedName name="Qtr_4">#REF!</definedName>
    <definedName name="Qtr_Name">#REF!</definedName>
    <definedName name="Qtrly">#REF!</definedName>
    <definedName name="Qtrs_In_Yr">#REF!</definedName>
    <definedName name="Queensland">#REF!</definedName>
    <definedName name="Quote">#REF!</definedName>
    <definedName name="Quote_Expiry">#REF!</definedName>
    <definedName name="r_Measure">#REF!</definedName>
    <definedName name="R_Other_Income">#REF!</definedName>
    <definedName name="r_Version">#REF!</definedName>
    <definedName name="r_Year">#REF!</definedName>
    <definedName name="RAAgentsFee">#REF!</definedName>
    <definedName name="RAB">#REF!</definedName>
    <definedName name="RAB_OpenValDate">#REF!</definedName>
    <definedName name="RAFee">#REF!</definedName>
    <definedName name="Rates">#REF!</definedName>
    <definedName name="RBN">#REF!</definedName>
    <definedName name="rbpdetailed">#REF!</definedName>
    <definedName name="RBPSUMMARY">#REF!</definedName>
    <definedName name="RECAUST1">#REF!</definedName>
    <definedName name="RECAUST2">#REF!</definedName>
    <definedName name="RECEIPTS99">#REF!</definedName>
    <definedName name="RechargeLF">#REF!</definedName>
    <definedName name="RedcliffeHospital">#REF!</definedName>
    <definedName name="RefiDate1">#REF!</definedName>
    <definedName name="RefinanceFeesBookDepnRate">#REF!</definedName>
    <definedName name="RefiTaxDepn">#REF!</definedName>
    <definedName name="RegDistInt">#REF!</definedName>
    <definedName name="RegDistMba">#REF!</definedName>
    <definedName name="RegearingIntOnlyEnd">#REF!</definedName>
    <definedName name="RegoToDriver">#REF!</definedName>
    <definedName name="rem_dollarperGJ">#REF!</definedName>
    <definedName name="Reporting_Period">#REF!</definedName>
    <definedName name="ResNo_Tbl">#REF!</definedName>
    <definedName name="RESPONSIBILITYAPPLICATIONID1">#REF!</definedName>
    <definedName name="RESPONSIBILITYID1">#REF!</definedName>
    <definedName name="RESPONSIBILITYNAME1">#REF!</definedName>
    <definedName name="Retail">#REF!</definedName>
    <definedName name="retrievedata">#REF!</definedName>
    <definedName name="RetTarBud03">#REF!</definedName>
    <definedName name="Rev_Solve">#REF!</definedName>
    <definedName name="RevCat">#REF!</definedName>
    <definedName name="Revenue_End">#REF!</definedName>
    <definedName name="RevHedge_B003">#REF!</definedName>
    <definedName name="RevHedge_B080">#REF!</definedName>
    <definedName name="RevHedge_B081">#REF!</definedName>
    <definedName name="RevHedge_B111">#REF!</definedName>
    <definedName name="RevHedge_J002">#REF!</definedName>
    <definedName name="RevHedge_J074">#REF!</definedName>
    <definedName name="RevSensFlag">#REF!</definedName>
    <definedName name="Rf">#REF!</definedName>
    <definedName name="RFMLytton">#REF!</definedName>
    <definedName name="RFMRBPExp">#REF!</definedName>
    <definedName name="RIBBON_OBJECT_POINTER">2547630016224</definedName>
    <definedName name="RID">#REF!</definedName>
    <definedName name="RL_tbl">#REF!</definedName>
    <definedName name="RLPL">#REF!</definedName>
    <definedName name="RN">#REF!</definedName>
    <definedName name="rnPrint10">#REF!</definedName>
    <definedName name="rnPrint2">#REF!</definedName>
    <definedName name="rnPrint3">#REF!</definedName>
    <definedName name="rnPrint4">#REF!</definedName>
    <definedName name="rnPrint5">#REF!</definedName>
    <definedName name="rnPrint6">#REF!</definedName>
    <definedName name="rnPrint7">#REF!</definedName>
    <definedName name="rnPrint8">#REF!</definedName>
    <definedName name="Rockhampton">#REF!</definedName>
    <definedName name="Rockhampton_Costs">#REF!</definedName>
    <definedName name="RockhamptonPrison">#REF!</definedName>
    <definedName name="RockStep1">#REF!</definedName>
    <definedName name="RockStep2">#REF!</definedName>
    <definedName name="RockStep3">#REF!</definedName>
    <definedName name="RockStep4">#REF!</definedName>
    <definedName name="RockStep5">#REF!</definedName>
    <definedName name="RockStep6">#REF!</definedName>
    <definedName name="ron">#REF!</definedName>
    <definedName name="ROS_NonDed_B038">#REF!</definedName>
    <definedName name="ROS_NonDed_J901">#REF!</definedName>
    <definedName name="ROSConversion">#REF!</definedName>
    <definedName name="ROSConversionIndicator">#REF!</definedName>
    <definedName name="ROSCouponDeductible">#REF!</definedName>
    <definedName name="ROSIndicator">#REF!</definedName>
    <definedName name="Rounding_Switch">#REF!</definedName>
    <definedName name="row">#REF!</definedName>
    <definedName name="ROWSTOUPLOAD1">#REF!</definedName>
    <definedName name="rPipelineAssets">#REF!</definedName>
    <definedName name="RPSConversion">#REF!</definedName>
    <definedName name="RPSCouponDeductible">#REF!</definedName>
    <definedName name="rpt_1">#REF!</definedName>
    <definedName name="rpt_2">#REF!</definedName>
    <definedName name="rpt_3">#REF!</definedName>
    <definedName name="Rpt_BudVsAct">#REF!</definedName>
    <definedName name="Rpt_MarginExplain">#REF!</definedName>
    <definedName name="Rpt_MoombaAudit">#REF!</definedName>
    <definedName name="Rpt_QldAudit">#REF!</definedName>
    <definedName name="Rpt_QldBudSumm">#REF!</definedName>
    <definedName name="Rpt_QldSumm">#REF!</definedName>
    <definedName name="Rpt_SEAudit">#REF!</definedName>
    <definedName name="rr">INDEX(INDIRECT(CountryShortCode&amp;"Codes"),MATCH(Item,INDIRECT(CountryShortCode&amp;"Desc"),0))</definedName>
    <definedName name="rreal">#REF!</definedName>
    <definedName name="RREST">#REF!</definedName>
    <definedName name="rsharedassets">#REF!</definedName>
    <definedName name="rvanilla">#REF!</definedName>
    <definedName name="rYesNo">#REF!</definedName>
    <definedName name="s_Measure">#REF!</definedName>
    <definedName name="s_Version">#REF!</definedName>
    <definedName name="s_Year">#REF!</definedName>
    <definedName name="SA_AMS_city">#REF!</definedName>
    <definedName name="SA_AMS_Regional">#REF!</definedName>
    <definedName name="SA_BudgetData">#REF!</definedName>
    <definedName name="SAMortgageDuty">#REF!</definedName>
    <definedName name="SAPBEXhrIndnt" hidden="1">"Wide"</definedName>
    <definedName name="SAPsysID" hidden="1">"708C5W7SBKP804JT78WJ0JNKI"</definedName>
    <definedName name="SAPwbID" hidden="1">"ARS"</definedName>
    <definedName name="sch3a">#REF!</definedName>
    <definedName name="SCHED_G">#REF!</definedName>
    <definedName name="SCHEDULE_A__RECONCILIATION_BETWEEN_STATUTORY_AND_REGULATORY_ACCOUNTS_REGULATORY_STATEMENT_OF_FINANCIAL_RETURNS">#REF!</definedName>
    <definedName name="SCHEDULE_B__RECONCILIATION_BETWEEN_STATUTORY_AND_REGULATORY_ACCOUNTS__REGULATORY_STATEMENT_OF_FINANCIAL_POSITION">#REF!</definedName>
    <definedName name="SCHEDULE_C__RECONCILIATION_BETWEEN_STATUTORY_ACCOUNTS_AND_REGULATORY_ACCOUNTS__REGULATORY_STATEMENT_OF_CASH_FLOWS">#REF!</definedName>
    <definedName name="SCHEDULE_E__NON_CAPITAL_COSTS">#REF!</definedName>
    <definedName name="SCHEDULE_G__DISPOSALS__BOOK_VALUE_OF_ASSETS_DISPOSED">#REF!</definedName>
    <definedName name="SCHEDULE_OF_OTHER_RECONCILIATION_ITEMS">#REF!</definedName>
    <definedName name="Scorecard_Rating">#REF!</definedName>
    <definedName name="SDT">#REF!</definedName>
    <definedName name="SE_Retail_Vol">#REF!</definedName>
    <definedName name="SE_Wholesale_Vol">#REF!</definedName>
    <definedName name="SeaGasCapexSens">#REF!</definedName>
    <definedName name="SeaGasContractEnd">#REF!</definedName>
    <definedName name="SeaGasEndOps">#REF!</definedName>
    <definedName name="SeaGasOMMargin">#REF!</definedName>
    <definedName name="SeaGasOpexEsc">#REF!</definedName>
    <definedName name="SeaGasOpexEscBaseDate">#REF!</definedName>
    <definedName name="SeaGasOpsFlag">#REF!</definedName>
    <definedName name="SeaGasOpsStart">#REF!</definedName>
    <definedName name="SeaGasRevEsc">#REF!</definedName>
    <definedName name="SeaGasRevEscBaseDate">#REF!</definedName>
    <definedName name="SeaGasRevPostContract">#REF!</definedName>
    <definedName name="SeaGasRevPostContractEndDate">#REF!</definedName>
    <definedName name="SEast">#REF!</definedName>
    <definedName name="SEast1">#REF!</definedName>
    <definedName name="Secs_In_Min">#REF!</definedName>
    <definedName name="SEGLIST">#REF!</definedName>
    <definedName name="SEGMENTSUM">#REF!</definedName>
    <definedName name="Semi_Ann">#REF!</definedName>
    <definedName name="Sep">#REF!</definedName>
    <definedName name="SEP08SPEND">#REF!</definedName>
    <definedName name="SEP09SPEND">#REF!</definedName>
    <definedName name="Series">#REF!</definedName>
    <definedName name="SETOFBOOKSID1">#REF!</definedName>
    <definedName name="SETOFBOOKSNAME1">#REF!</definedName>
    <definedName name="SGRSUYTYIUYOYO">#REF!</definedName>
    <definedName name="SGTable">#REF!</definedName>
    <definedName name="Sheet_Index">#REF!</definedName>
    <definedName name="Shell">#REF!</definedName>
    <definedName name="Shell_1">#REF!</definedName>
    <definedName name="Shell_2">#REF!</definedName>
    <definedName name="Site_Address">#REF!</definedName>
    <definedName name="SMECustNo">#REF!</definedName>
    <definedName name="SN">#REF!</definedName>
    <definedName name="SolveFormulas">#REF!</definedName>
    <definedName name="Source">#REF!</definedName>
    <definedName name="sp">#REF!</definedName>
    <definedName name="Spec">#REF!</definedName>
    <definedName name="Spec_WACC">#REF!</definedName>
    <definedName name="SPECIFIC">#REF!</definedName>
    <definedName name="SPENDFEB09">#REF!</definedName>
    <definedName name="SpotUSD">#REF!</definedName>
    <definedName name="STAFFAUG08">#REF!</definedName>
    <definedName name="StampDutyFee">#REF!</definedName>
    <definedName name="StampDutyFeeDiff">#REF!</definedName>
    <definedName name="StampDutyFeePaste">#REF!</definedName>
    <definedName name="Start_date">#REF!</definedName>
    <definedName name="startdate">#REF!</definedName>
    <definedName name="STARTJOURNALIMPORT1">#REF!</definedName>
    <definedName name="StartPeriodName1">#REF!</definedName>
    <definedName name="STATEMENT_1__REGULATORY_STATEMENT_OF_FINANCIAL_RETURNS">#REF!</definedName>
    <definedName name="STATEMENT_2__REGULATORY_STATEMENT_OF_FINANCIAL_POSITION">#REF!</definedName>
    <definedName name="STATEMENT_3__REGULATORY_STATEMENT_OF_CASH_FLOWS">#REF!</definedName>
    <definedName name="StateRate">#REF!</definedName>
    <definedName name="step1_dollar">#REF!</definedName>
    <definedName name="step1_dollarperGJ">#REF!</definedName>
    <definedName name="step2_dollar">#REF!</definedName>
    <definedName name="step2_dollarperGJ">#REF!</definedName>
    <definedName name="step2_GJ">#REF!</definedName>
    <definedName name="step3_dollar">#REF!</definedName>
    <definedName name="step3_dollarperGJ">#REF!</definedName>
    <definedName name="step3_GJ">#REF!</definedName>
    <definedName name="step4_dollar">#REF!</definedName>
    <definedName name="step4_dollarperGJ">#REF!</definedName>
    <definedName name="step4_GJ">#REF!</definedName>
    <definedName name="step5_dollar">#REF!</definedName>
    <definedName name="step5_dollarperGJ">#REF!</definedName>
    <definedName name="step5_GJ">#REF!</definedName>
    <definedName name="step6_dollar">#REF!</definedName>
    <definedName name="step6_dollarperGJ">#REF!</definedName>
    <definedName name="step6_GJ">#REF!</definedName>
    <definedName name="step7_dollar">#REF!</definedName>
    <definedName name="step7_dollarperGJ">#REF!</definedName>
    <definedName name="step7_GJ">#REF!</definedName>
    <definedName name="step8_dollar">#REF!</definedName>
    <definedName name="step8_dollarperGJ">#REF!</definedName>
    <definedName name="step8_GJ">#REF!</definedName>
    <definedName name="STI_Rounding_Factor">#REF!</definedName>
    <definedName name="stop">#REF!</definedName>
    <definedName name="StructuralMargin">#REF!</definedName>
    <definedName name="Sub_Ledger_Range">#REF!</definedName>
    <definedName name="SubDebMarginTable">#REF!</definedName>
    <definedName name="SubDebtAmortPeriod">#REF!</definedName>
    <definedName name="SubDebtAmortPeriodEndDate">#REF!</definedName>
    <definedName name="SubDebtAmortPeriodStartDate">#REF!</definedName>
    <definedName name="SubDebtDeductible">#REF!</definedName>
    <definedName name="SubDebtMargin">#REF!</definedName>
    <definedName name="SubDebtYrstoAmort">#REF!</definedName>
    <definedName name="Sum">#REF!</definedName>
    <definedName name="summaryconsolidation">#REF!</definedName>
    <definedName name="Sunshine">#REF!</definedName>
    <definedName name="Sunshine_Cost">#REF!</definedName>
    <definedName name="Supply_Origin">#REF!</definedName>
    <definedName name="Synergy_Year">#REF!</definedName>
    <definedName name="System_Peak">#REF!</definedName>
    <definedName name="Table_QldAGLBill">#REF!</definedName>
    <definedName name="Table_QldOtherCharges">#REF!</definedName>
    <definedName name="Table_QldPGEBill">#REF!</definedName>
    <definedName name="Table_QldRechargeSumm">#REF!</definedName>
    <definedName name="Table_QldSales">#REF!</definedName>
    <definedName name="Table_QldVarSumm">#REF!</definedName>
    <definedName name="Table_QldWellheadInvoices">#REF!</definedName>
    <definedName name="Target_MDQ">#REF!</definedName>
    <definedName name="TargetDSCRTable">#REF!</definedName>
    <definedName name="TARIFF">#REF!</definedName>
    <definedName name="TariffCR">#REF!</definedName>
    <definedName name="TariffTH">#REF!</definedName>
    <definedName name="TARIFFTRANSPORT">#REF!</definedName>
    <definedName name="Task">#REF!</definedName>
    <definedName name="TaskList">#REF!</definedName>
    <definedName name="Tax_Expense">#REF!</definedName>
    <definedName name="Tax_Life">#REF!</definedName>
    <definedName name="tax_rate">#REF!</definedName>
    <definedName name="TAXATION">#REF!</definedName>
    <definedName name="TB">#REF!</definedName>
    <definedName name="TB_TotalTaxExp">#REF!</definedName>
    <definedName name="TCC">#REF!</definedName>
    <definedName name="Td">#REF!</definedName>
    <definedName name="TelferBCapacity">#REF!</definedName>
    <definedName name="TelferBFlowBasedTariff">#REF!</definedName>
    <definedName name="TelferBookBase">#REF!</definedName>
    <definedName name="TelferBookDepnRate">#REF!</definedName>
    <definedName name="TelferBOverrunChargesQrtly">#REF!</definedName>
    <definedName name="TelferCapacityCharge">#REF!</definedName>
    <definedName name="TelferCapexSens">#REF!</definedName>
    <definedName name="TelferCapexYearly">#REF!</definedName>
    <definedName name="telferdefaultoption">#REF!</definedName>
    <definedName name="TelferEndOps">#REF!</definedName>
    <definedName name="TelferNewcrestProfitShareQrtly">#REF!</definedName>
    <definedName name="TelferOMMargin">#REF!</definedName>
    <definedName name="TelferOMOtherQtrly">#REF!</definedName>
    <definedName name="TelferOMQtrly">#REF!</definedName>
    <definedName name="TelferOpexContingency">#REF!</definedName>
    <definedName name="TelferOpexSens">#REF!</definedName>
    <definedName name="TelferOpsFlag">#REF!</definedName>
    <definedName name="TelferOpsStart">#REF!</definedName>
    <definedName name="TelferOption">#REF!</definedName>
    <definedName name="TelferOptionChooser">#REF!</definedName>
    <definedName name="TelferOptionExerciseDate">#REF!</definedName>
    <definedName name="TelferOptionType">#REF!</definedName>
    <definedName name="TelferRevSens">#REF!</definedName>
    <definedName name="TelferTaxBase">#REF!</definedName>
    <definedName name="TelferTaxDepnRate">#REF!</definedName>
    <definedName name="Template.WIRE">"DBACCESS"</definedName>
    <definedName name="TEMPLATENUMBER1">#REF!</definedName>
    <definedName name="TEMPLATES">#REF!</definedName>
    <definedName name="TEMPLATESTYLE1">#REF!</definedName>
    <definedName name="TEMPLATETYPE1">#REF!</definedName>
    <definedName name="Ten">#REF!</definedName>
    <definedName name="TEP">#REF!</definedName>
    <definedName name="TEST0">#REF!</definedName>
    <definedName name="TEST1">#REF!</definedName>
    <definedName name="TESTHKEY">#REF!</definedName>
    <definedName name="TESTKEYS">#REF!</definedName>
    <definedName name="TESTVKEY">#REF!</definedName>
    <definedName name="TFR_2010">#REF!</definedName>
    <definedName name="TFR_2011">#REF!</definedName>
    <definedName name="TFR_Rounding_Factor">#REF!</definedName>
    <definedName name="ThinCapInd">#REF!</definedName>
    <definedName name="This_Claim">#REF!,#REF!,#REF!,#REF!,#REF!,#REF!</definedName>
    <definedName name="Thousand">#REF!</definedName>
    <definedName name="Thousands">#REF!</definedName>
    <definedName name="TI_B001">#REF!</definedName>
    <definedName name="TI_B002">#REF!</definedName>
    <definedName name="TI_B003">#REF!</definedName>
    <definedName name="TI_B004">#REF!</definedName>
    <definedName name="TI_B005">#REF!</definedName>
    <definedName name="TI_B006">#REF!</definedName>
    <definedName name="TI_B007">#REF!</definedName>
    <definedName name="TI_B008">#REF!</definedName>
    <definedName name="TI_B009">#REF!</definedName>
    <definedName name="TI_B010">#REF!</definedName>
    <definedName name="TI_B011">#REF!</definedName>
    <definedName name="TI_B012">#REF!</definedName>
    <definedName name="TI_B013">#REF!</definedName>
    <definedName name="TI_B014">#REF!</definedName>
    <definedName name="TI_B015">#REF!</definedName>
    <definedName name="TI_B016">#REF!</definedName>
    <definedName name="TI_B017">#REF!</definedName>
    <definedName name="TI_B018">#REF!</definedName>
    <definedName name="TI_B019">#REF!</definedName>
    <definedName name="TI_B020">#REF!</definedName>
    <definedName name="TI_B021">#REF!</definedName>
    <definedName name="TI_B022">#REF!</definedName>
    <definedName name="TI_B023">#REF!</definedName>
    <definedName name="TI_B024">#REF!</definedName>
    <definedName name="TI_B025">#REF!</definedName>
    <definedName name="TI_B026">#REF!</definedName>
    <definedName name="TI_B027">#REF!</definedName>
    <definedName name="TI_B028">#REF!</definedName>
    <definedName name="TI_B031">#REF!</definedName>
    <definedName name="TI_B032">#REF!</definedName>
    <definedName name="TI_B033">#REF!</definedName>
    <definedName name="TI_B034">#REF!</definedName>
    <definedName name="TI_B035">#REF!</definedName>
    <definedName name="TI_B036">#REF!</definedName>
    <definedName name="TI_B038">#REF!</definedName>
    <definedName name="TI_B044">#REF!</definedName>
    <definedName name="TI_B045">#REF!</definedName>
    <definedName name="TI_B046">#REF!</definedName>
    <definedName name="TI_B047">#REF!</definedName>
    <definedName name="TI_B048">#REF!</definedName>
    <definedName name="TI_B050">#REF!</definedName>
    <definedName name="TI_B051">#REF!</definedName>
    <definedName name="TI_B052">#REF!</definedName>
    <definedName name="tier1">#REF!</definedName>
    <definedName name="tier2">#REF!</definedName>
    <definedName name="TiptonOpexContingency">#REF!</definedName>
    <definedName name="TiptonOpexSens">#REF!</definedName>
    <definedName name="TiptonWestAdminFee">#REF!</definedName>
    <definedName name="TiptonWestBookBase">#REF!</definedName>
    <definedName name="TiptonWestEndOps">#REF!</definedName>
    <definedName name="TiptonWestOMMargin">#REF!</definedName>
    <definedName name="TiptonWestOpsFlag">#REF!</definedName>
    <definedName name="TiptonWestOpsStart">#REF!</definedName>
    <definedName name="TiptonWestOptionAmount">#REF!</definedName>
    <definedName name="TiptonWestOptionExerciseDate">#REF!</definedName>
    <definedName name="TiptonWestOptionIndicator">#REF!</definedName>
    <definedName name="TiptonWestRealInsurance">#REF!</definedName>
    <definedName name="TiptonWestRealOpex">#REF!</definedName>
    <definedName name="TiptonWestRealRev">#REF!</definedName>
    <definedName name="TiptonWestRevSens">#REF!</definedName>
    <definedName name="TiptonWestTaxBase">#REF!</definedName>
    <definedName name="TITLE">#REF!</definedName>
    <definedName name="TOP">#REF!</definedName>
    <definedName name="TOS_Cl_Bal">#REF!</definedName>
    <definedName name="TOS_IRR">#REF!</definedName>
    <definedName name="Tot199AA">#REF!</definedName>
    <definedName name="Tot199CR">#REF!</definedName>
    <definedName name="Tot220CR">#REF!</definedName>
    <definedName name="Tot221Cr">#REF!</definedName>
    <definedName name="Tot245AA">#REF!</definedName>
    <definedName name="tot253CR">#REF!</definedName>
    <definedName name="Tot255AA">#REF!</definedName>
    <definedName name="Tot257AA">#REF!</definedName>
    <definedName name="Tot257CR">#REF!</definedName>
    <definedName name="Tot259AA">#REF!</definedName>
    <definedName name="Tot259PPS">#REF!</definedName>
    <definedName name="Tot261AA">#REF!</definedName>
    <definedName name="Tot261CR">#REF!</definedName>
    <definedName name="Tot262AA">#REF!</definedName>
    <definedName name="Tot262CR">#REF!</definedName>
    <definedName name="Tot263AA">#REF!</definedName>
    <definedName name="Tot263CR">#REF!</definedName>
    <definedName name="Tot266AA">#REF!</definedName>
    <definedName name="Totals">#REF!</definedName>
    <definedName name="TotalTrancheDebt">#REF!</definedName>
    <definedName name="TotalTxnCostsDepn">#REF!</definedName>
    <definedName name="TotCR044">#REF!</definedName>
    <definedName name="TotSA013">#REF!</definedName>
    <definedName name="TotSA031">#REF!</definedName>
    <definedName name="TotSA033">#REF!</definedName>
    <definedName name="TotSA034">#REF!</definedName>
    <definedName name="TotSA035">#REF!</definedName>
    <definedName name="TotSA036">#REF!</definedName>
    <definedName name="TotSA040">#REF!</definedName>
    <definedName name="TotSA041">#REF!</definedName>
    <definedName name="TotSA044">#REF!</definedName>
    <definedName name="TotSA046">#REF!</definedName>
    <definedName name="TOTW05CG">#REF!</definedName>
    <definedName name="TOTW05CLCFWD">#REF!</definedName>
    <definedName name="TOTW05CLR">#REF!</definedName>
    <definedName name="TOTW05CLT">#REF!</definedName>
    <definedName name="TOTW05NCG">#REF!</definedName>
    <definedName name="TOTW11">#REF!</definedName>
    <definedName name="TOTW19DEFA">#REF!</definedName>
    <definedName name="TOTW19DEFD">#REF!</definedName>
    <definedName name="TOTW19PROV">#REF!</definedName>
    <definedName name="TOTW19RES">#REF!</definedName>
    <definedName name="TOTW36">#REF!</definedName>
    <definedName name="TOTW42A">#REF!</definedName>
    <definedName name="TOTW42B">#REF!</definedName>
    <definedName name="TOTW42REBATE">#REF!</definedName>
    <definedName name="TOTW52RECOUPED">#REF!</definedName>
    <definedName name="TOTW53IN">#REF!</definedName>
    <definedName name="TOTW53OUT">#REF!</definedName>
    <definedName name="TOTW54IN">#REF!</definedName>
    <definedName name="TOTW54OUT">#REF!</definedName>
    <definedName name="Townsville">#REF!</definedName>
    <definedName name="Townsville_Cost">#REF!</definedName>
    <definedName name="TPWAssets">#REF!</definedName>
    <definedName name="TradeCreditors">#REF!</definedName>
    <definedName name="TradeDebtors">#REF!</definedName>
    <definedName name="Tradingname">Cover!$C$15</definedName>
    <definedName name="TRAIN">#REF!</definedName>
    <definedName name="TrancheAAmount">#REF!</definedName>
    <definedName name="TrancheAEstabPayment">#REF!</definedName>
    <definedName name="TrancheBAmount">#REF!</definedName>
    <definedName name="TrancheBEstabPayment">#REF!</definedName>
    <definedName name="TrancheCEstabPayment">#REF!</definedName>
    <definedName name="TrancheCPostTOCapexInd">#REF!</definedName>
    <definedName name="TrancheDEstabPayment">#REF!</definedName>
    <definedName name="TrancheEEstabPayment">#REF!</definedName>
    <definedName name="Transm_Pricing_Zone">#REF!</definedName>
    <definedName name="TRANSPORT99">#REF!</definedName>
    <definedName name="trunk_chrge">#REF!</definedName>
    <definedName name="TT">#REF!</definedName>
    <definedName name="TUOS">#REF!</definedName>
    <definedName name="TUOS_FC">#REF!</definedName>
    <definedName name="TUOS_Var">#REF!</definedName>
    <definedName name="TUOS_VC">#REF!</definedName>
    <definedName name="TV_EBITDA_multiple">#REF!</definedName>
    <definedName name="TV_switch">#REF!</definedName>
    <definedName name="TxnCostsTaxDepn">#REF!</definedName>
    <definedName name="TYPES">#REF!</definedName>
    <definedName name="TYPESP5">#REF!</definedName>
    <definedName name="UAGDATA">#REF!</definedName>
    <definedName name="UCHOICES">#REF!</definedName>
    <definedName name="UKTable">#REF!</definedName>
    <definedName name="UnEarRev_B027">#REF!</definedName>
    <definedName name="UnEarRev_B028">#REF!</definedName>
    <definedName name="UNLNK">#REF!</definedName>
    <definedName name="UnRegCR">#REF!</definedName>
    <definedName name="UnRegMinChg">#REF!</definedName>
    <definedName name="UnRegTH">#REF!</definedName>
    <definedName name="UnSecRevDSCRTable">#REF!</definedName>
    <definedName name="Upstream">#REF!</definedName>
    <definedName name="USA">#REF!</definedName>
    <definedName name="USATable">#REF!</definedName>
    <definedName name="USDEOMSPOT">#REF!</definedName>
    <definedName name="USDEOMSPOTFY13">#REF!</definedName>
    <definedName name="uselist">INDEX(valdata,1,MATCH(#REF!,#REF!,0)):INDEX(valdata,counter,MATCH(#REF!,#REF!,0))</definedName>
    <definedName name="uselist2">INDEX(valdata2,1,MATCH(#REF!,#REF!,0)):INDEX(valdata2,counter2,MATCH(#REF!,#REF!,0))</definedName>
    <definedName name="uselist3">INDEX(valdata3,1,MATCH(#REF!,#REF!,0)):INDEX(valdata3,counter3,MATCH(#REF!,#REF!,0))</definedName>
    <definedName name="uselist4">INDEX(valdata4,1,MATCH(#REF!,#REF!,0)):INDEX(valdata4,counter4,MATCH(#REF!,#REF!,0))</definedName>
    <definedName name="valdata">#REF!:INDEX(#REF!,100,COUNTA(#REF!))</definedName>
    <definedName name="valdata2">#REF!:INDEX(#REF!,100,COUNTA(#REF!))</definedName>
    <definedName name="valdata3">#REF!:INDEX(#REF!,100,COUNTA(#REF!))</definedName>
    <definedName name="valdata4">#REF!:INDEX(#REF!,100,COUNTA(#REF!))</definedName>
    <definedName name="Validations">#REF!</definedName>
    <definedName name="ValleyBeef">#REF!</definedName>
    <definedName name="valn_date">#REF!</definedName>
    <definedName name="vanilla">#REF!</definedName>
    <definedName name="vanilla1">#REF!</definedName>
    <definedName name="vanilla10">#REF!</definedName>
    <definedName name="vanilla2">#REF!</definedName>
    <definedName name="vanilla3">#REF!</definedName>
    <definedName name="vanilla4">#REF!</definedName>
    <definedName name="vanilla5">#REF!</definedName>
    <definedName name="vanilla6">#REF!</definedName>
    <definedName name="vanilla7">#REF!</definedName>
    <definedName name="vanilla8">#REF!</definedName>
    <definedName name="vanilla9">#REF!</definedName>
    <definedName name="VarAA_tbl">#REF!</definedName>
    <definedName name="vAutoFilter">#REF!</definedName>
    <definedName name="vAutoFilterFLAG">#REF!</definedName>
    <definedName name="vCube" hidden="1">#REF!</definedName>
    <definedName name="Version.WIRE">1</definedName>
    <definedName name="vFormulas" hidden="1">#REF!</definedName>
    <definedName name="vGetRange" hidden="1">#REF!</definedName>
    <definedName name="VIC_BudgetData">#REF!</definedName>
    <definedName name="Vic_CY">OFFSET(#REF!,0,#REF!,,24)</definedName>
    <definedName name="Vic_mat">OFFSET(#REF!,0,#REF!,,36)</definedName>
    <definedName name="Vic_PY">OFFSET(#REF!,0,#REF!,,36)</definedName>
    <definedName name="Vicgas_April">#REF!</definedName>
    <definedName name="Vicgas_August">#REF!</definedName>
    <definedName name="Vicgas_December">#REF!</definedName>
    <definedName name="Vicgas_February">#REF!</definedName>
    <definedName name="Vicgas_January">#REF!</definedName>
    <definedName name="Vicgas_July">#REF!</definedName>
    <definedName name="Vicgas_June">#REF!</definedName>
    <definedName name="Vicgas_March">#REF!</definedName>
    <definedName name="Vicgas_May">#REF!</definedName>
    <definedName name="Vicgas_November">#REF!</definedName>
    <definedName name="Vicgas_October">#REF!</definedName>
    <definedName name="Vicgas_September">#REF!</definedName>
    <definedName name="Visy">#REF!</definedName>
    <definedName name="Vol">#REF!</definedName>
    <definedName name="volume">#REF!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VTyp">#REF!</definedName>
    <definedName name="W53_Company_Name">#REF!</definedName>
    <definedName name="W5ADDCOST">#REF!</definedName>
    <definedName name="W5COST">#REF!</definedName>
    <definedName name="W5DISPCOST">#REF!</definedName>
    <definedName name="W5INDEX">#REF!</definedName>
    <definedName name="W5LOSS">#REF!</definedName>
    <definedName name="W5NEWCOST">#REF!</definedName>
    <definedName name="W5NOGAIN">#REF!</definedName>
    <definedName name="W5PROCEED">#REF!</definedName>
    <definedName name="W5PROFIT">#REF!</definedName>
    <definedName name="WACC">#REF!</definedName>
    <definedName name="WAPLInvoice">#REF!</definedName>
    <definedName name="Warwick">#REF!</definedName>
    <definedName name="Warwick_Cost">#REF!</definedName>
    <definedName name="WB_BudgetData">#REF!</definedName>
    <definedName name="wc">#REF!</definedName>
    <definedName name="wcbal">#REF!</definedName>
    <definedName name="WCCommitmentFeePerc">#REF!</definedName>
    <definedName name="wcdebtors">#REF!</definedName>
    <definedName name="WCDrawdownDate">#REF!</definedName>
    <definedName name="WCEndDate">#REF!</definedName>
    <definedName name="WCEstablishmentFee">#REF!</definedName>
    <definedName name="WCFacilityLimit">#REF!</definedName>
    <definedName name="WCMargin">#REF!</definedName>
    <definedName name="wcother">#REF!</definedName>
    <definedName name="wcsumm">#REF!</definedName>
    <definedName name="Weather_Grid">#REF!</definedName>
    <definedName name="Weighted_Price">#REF!</definedName>
    <definedName name="WELCOME_TO_PAGE">#REF!</definedName>
    <definedName name="WH_Rates">#REF!</definedName>
    <definedName name="Wholesale_Trade">#REF!</definedName>
    <definedName name="Whprice">#REF!</definedName>
    <definedName name="WickhamCapexBookDepnRate">#REF!</definedName>
    <definedName name="WickhamCapexFacAmtExclInt">#REF!</definedName>
    <definedName name="WickhamCapexSens">#REF!</definedName>
    <definedName name="WickhamContractEndDate">#REF!</definedName>
    <definedName name="WickhamOpexContingency">#REF!</definedName>
    <definedName name="WickhamOpexSens">#REF!</definedName>
    <definedName name="WickhamOpsFlag">#REF!</definedName>
    <definedName name="WickhamPointOMMargin">#REF!</definedName>
    <definedName name="WickhamRealYrlyRevenue">#REF!</definedName>
    <definedName name="WickhamRevPostContract">#REF!</definedName>
    <definedName name="WickhamRevPostContractEndDate">#REF!</definedName>
    <definedName name="WickhamRevSens">#REF!</definedName>
    <definedName name="WickhamStartOps">#REF!</definedName>
    <definedName name="Wide50_100">#REF!</definedName>
    <definedName name="WithholdingDistributions">#REF!</definedName>
    <definedName name="WithholdingRPSInt">#REF!</definedName>
    <definedName name="WithholdingRPSPrincipal">#REF!</definedName>
    <definedName name="WithholdingTaxChooser">#REF!</definedName>
    <definedName name="Wks_In_Yr">#REF!</definedName>
    <definedName name="WPCInvoice">#REF!</definedName>
    <definedName name="WrapFeeBondDiff">#REF!</definedName>
    <definedName name="WrapFeeFinClose">#REF!</definedName>
    <definedName name="WrappingFeeCFEndDate">#REF!</definedName>
    <definedName name="WrappingFeeDiscRate">#REF!</definedName>
    <definedName name="WrappingFeePerc">#REF!</definedName>
    <definedName name="WrappingFeePeriod">#REF!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wtsheet">#REF!</definedName>
    <definedName name="x">#REF!</definedName>
    <definedName name="x_1">#REF!</definedName>
    <definedName name="X_2">#REF!</definedName>
    <definedName name="X_3">#REF!</definedName>
    <definedName name="X_4">#REF!</definedName>
    <definedName name="XAXIS">OFFSET(#REF!,,COUNTIF(#REF!,"&gt;0")-36,,36)</definedName>
    <definedName name="XAXISV">OFFSET(#REF!,,COUNT(#REF!)-36,,36)</definedName>
    <definedName name="xx">#REF!</definedName>
    <definedName name="xxAnnl_CorpTax_Rate">#REF!</definedName>
    <definedName name="xxINDANNUAL">#REF!</definedName>
    <definedName name="xxINITEQUITYINJ">#REF!</definedName>
    <definedName name="xxx">#REF!</definedName>
    <definedName name="xxYearNo">#REF!</definedName>
    <definedName name="y">#REF!</definedName>
    <definedName name="Y_N">#REF!</definedName>
    <definedName name="YEAR">#REF!</definedName>
    <definedName name="Yearending">Cover!$C$23</definedName>
    <definedName name="YearEndMonth">#REF!</definedName>
    <definedName name="years">#REF!</definedName>
    <definedName name="Yearstart">Cover!$C$21</definedName>
    <definedName name="Yes">#REF!</definedName>
    <definedName name="YesNo">#REF!</definedName>
    <definedName name="Yr_Name">#REF!</definedName>
    <definedName name="Yrs_In_Yr">#REF!</definedName>
    <definedName name="YTD_Months">#REF!</definedName>
    <definedName name="ytdact98">#REF!</definedName>
    <definedName name="YTDACT99">#REF!</definedName>
    <definedName name="YTDACTTJ">#REF!</definedName>
    <definedName name="YTDBUD99">#REF!</definedName>
    <definedName name="YTDLIFE">#REF!</definedName>
    <definedName name="YTDLIFEE">#REF!</definedName>
    <definedName name="YTDVAR99">#REF!</definedName>
    <definedName name="yy">#REF!</definedName>
    <definedName name="z">OFFSET(ADSWAPCount,0,1+ItemsCols,1,ADSWAPCount)</definedName>
    <definedName name="Zeitwert">#REF!</definedName>
    <definedName name="ZW">#REF!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3" i="6" l="1"/>
  <c r="R12" i="54" l="1"/>
  <c r="AH208" i="121" l="1"/>
  <c r="F81" i="34" l="1"/>
  <c r="F86" i="34"/>
  <c r="L87" i="34" l="1"/>
  <c r="AH210" i="121" l="1"/>
  <c r="AH209" i="121" l="1"/>
  <c r="Z17" i="122" l="1"/>
  <c r="Z16" i="122"/>
  <c r="AF190" i="121" s="1"/>
  <c r="AD202" i="121"/>
  <c r="AB202" i="121"/>
  <c r="AD192" i="121"/>
  <c r="AG191" i="121"/>
  <c r="E191" i="121"/>
  <c r="AB192" i="121"/>
  <c r="E190" i="121"/>
  <c r="AI189" i="121"/>
  <c r="AI187" i="121"/>
  <c r="AH187" i="121"/>
  <c r="AG187" i="121"/>
  <c r="AF187" i="121"/>
  <c r="AE187" i="121"/>
  <c r="AD187" i="121"/>
  <c r="AC187" i="121"/>
  <c r="AB187" i="121"/>
  <c r="AD194" i="121" l="1"/>
  <c r="AF201" i="121"/>
  <c r="AB201" i="121"/>
  <c r="AB203" i="121" s="1"/>
  <c r="Z18" i="122"/>
  <c r="Z20" i="122" s="1"/>
  <c r="AF202" i="121"/>
  <c r="AF191" i="121"/>
  <c r="AF192" i="121" s="1"/>
  <c r="AF194" i="121" s="1"/>
  <c r="AD201" i="121"/>
  <c r="AD203" i="121" s="1"/>
  <c r="AH190" i="121"/>
  <c r="AB194" i="121"/>
  <c r="AI190" i="121"/>
  <c r="AI201" i="121" s="1"/>
  <c r="AF203" i="121" l="1"/>
  <c r="AD204" i="121"/>
  <c r="AB204" i="121"/>
  <c r="AI191" i="121"/>
  <c r="AI202" i="121" s="1"/>
  <c r="AH191" i="121"/>
  <c r="AH192" i="121" s="1"/>
  <c r="AH194" i="121" s="1"/>
  <c r="AF204" i="121"/>
  <c r="AG211" i="121"/>
  <c r="AI192" i="121" l="1"/>
  <c r="AI194" i="121" s="1"/>
  <c r="AJ194" i="121" s="1"/>
  <c r="AI203" i="121"/>
  <c r="AI204" i="121" s="1"/>
  <c r="AH211" i="121"/>
  <c r="AF211" i="121"/>
  <c r="C33" i="120"/>
  <c r="B33" i="120"/>
  <c r="C32" i="120"/>
  <c r="D46" i="120" s="1"/>
  <c r="D47" i="120" s="1"/>
  <c r="B32" i="120"/>
  <c r="C31" i="120"/>
  <c r="D44" i="120" s="1"/>
  <c r="D45" i="120" s="1"/>
  <c r="B31" i="120"/>
  <c r="C30" i="120"/>
  <c r="D42" i="120" s="1"/>
  <c r="D43" i="120" s="1"/>
  <c r="B30" i="120"/>
  <c r="D21" i="120"/>
  <c r="D20" i="120"/>
  <c r="D19" i="120"/>
  <c r="D18" i="120"/>
  <c r="D17" i="120"/>
  <c r="D16" i="120"/>
  <c r="D15" i="120"/>
  <c r="D14" i="120"/>
  <c r="D13" i="120"/>
  <c r="D12" i="120"/>
  <c r="D11" i="120"/>
  <c r="D10" i="120"/>
  <c r="D9" i="120"/>
  <c r="D8" i="120"/>
  <c r="D7" i="120"/>
  <c r="D6" i="120"/>
  <c r="D5" i="120"/>
  <c r="C22" i="120"/>
  <c r="B22" i="120"/>
  <c r="B26" i="120" s="1"/>
  <c r="C26" i="120" l="1"/>
  <c r="D33" i="120"/>
  <c r="C29" i="120"/>
  <c r="C34" i="120" s="1"/>
  <c r="C35" i="120" s="1"/>
  <c r="D31" i="120"/>
  <c r="D4" i="120"/>
  <c r="D22" i="120" s="1"/>
  <c r="B29" i="120"/>
  <c r="B34" i="120" s="1"/>
  <c r="B35" i="120" s="1"/>
  <c r="D25" i="120"/>
  <c r="D32" i="120"/>
  <c r="D30" i="120"/>
  <c r="D48" i="120"/>
  <c r="D49" i="120" s="1"/>
  <c r="D29" i="120" l="1"/>
  <c r="D26" i="120"/>
  <c r="D40" i="120" l="1"/>
  <c r="D54" i="120" s="1"/>
  <c r="D58" i="120" s="1"/>
  <c r="D34" i="120"/>
  <c r="D35" i="120" s="1"/>
  <c r="D41" i="120" l="1"/>
  <c r="D50" i="120" s="1"/>
  <c r="D55" i="120" l="1"/>
  <c r="D57" i="120" s="1"/>
  <c r="K80" i="34" l="1"/>
  <c r="F80" i="34"/>
  <c r="N80" i="34" l="1"/>
  <c r="F85" i="34"/>
  <c r="B4" i="104" l="1"/>
  <c r="B5" i="104" s="1"/>
  <c r="B6" i="104" s="1"/>
  <c r="B7" i="104" s="1"/>
  <c r="B8" i="104" s="1"/>
  <c r="B9" i="104" s="1"/>
  <c r="B10" i="104" s="1"/>
  <c r="B11" i="104" s="1"/>
  <c r="B12" i="104" s="1"/>
  <c r="B13" i="104" s="1"/>
  <c r="B14" i="104" s="1"/>
  <c r="B4" i="101"/>
  <c r="B5" i="101" s="1"/>
  <c r="B6" i="101" s="1"/>
  <c r="B7" i="101" s="1"/>
  <c r="B8" i="101" s="1"/>
  <c r="B9" i="101" s="1"/>
  <c r="B10" i="101" s="1"/>
  <c r="B11" i="101" s="1"/>
  <c r="B12" i="101" s="1"/>
  <c r="B13" i="101" s="1"/>
  <c r="B14" i="101" s="1"/>
  <c r="B15" i="101" s="1"/>
  <c r="B16" i="101" s="1"/>
  <c r="B17" i="101" s="1"/>
  <c r="B18" i="101" s="1"/>
  <c r="B19" i="101" s="1"/>
  <c r="B20" i="101" s="1"/>
  <c r="B21" i="101" s="1"/>
  <c r="B22" i="101" s="1"/>
  <c r="B23" i="101" s="1"/>
  <c r="B24" i="101" s="1"/>
  <c r="B25" i="101" s="1"/>
  <c r="B26" i="101" s="1"/>
  <c r="B27" i="101" s="1"/>
  <c r="B28" i="101" s="1"/>
  <c r="B29" i="101" s="1"/>
  <c r="B30" i="101" s="1"/>
  <c r="B31" i="101" s="1"/>
  <c r="B32" i="101" s="1"/>
  <c r="B33" i="101" s="1"/>
  <c r="B34" i="101" s="1"/>
  <c r="B35" i="101" s="1"/>
  <c r="B36" i="101" s="1"/>
  <c r="B37" i="101" s="1"/>
  <c r="B38" i="101" s="1"/>
  <c r="B39" i="101" s="1"/>
  <c r="B40" i="101" s="1"/>
  <c r="B41" i="101" s="1"/>
  <c r="B42" i="101" s="1"/>
  <c r="B43" i="101" s="1"/>
  <c r="B44" i="101" s="1"/>
  <c r="B45" i="101" s="1"/>
  <c r="B46" i="101" s="1"/>
  <c r="B47" i="101" s="1"/>
  <c r="B48" i="101" s="1"/>
  <c r="B49" i="101" s="1"/>
  <c r="B50" i="101" s="1"/>
  <c r="B51" i="101" s="1"/>
  <c r="B52" i="101" s="1"/>
  <c r="B53" i="101" s="1"/>
  <c r="B54" i="101" s="1"/>
  <c r="B55" i="101" s="1"/>
  <c r="B56" i="101" s="1"/>
  <c r="B57" i="101" s="1"/>
  <c r="B58" i="101" s="1"/>
  <c r="B59" i="101" s="1"/>
  <c r="B60" i="101" s="1"/>
  <c r="B61" i="101" s="1"/>
  <c r="B62" i="101" s="1"/>
  <c r="B63" i="101" s="1"/>
  <c r="B64" i="101" s="1"/>
  <c r="B65" i="101" s="1"/>
  <c r="B66" i="101" s="1"/>
  <c r="B67" i="101" s="1"/>
  <c r="B68" i="101" s="1"/>
  <c r="B69" i="101" s="1"/>
  <c r="B70" i="101" s="1"/>
  <c r="B71" i="101" s="1"/>
  <c r="B72" i="101" s="1"/>
  <c r="B73" i="101" s="1"/>
  <c r="B74" i="101" s="1"/>
  <c r="B75" i="101" s="1"/>
  <c r="B76" i="101" s="1"/>
  <c r="B77" i="101" s="1"/>
  <c r="B78" i="101" s="1"/>
  <c r="B79" i="101" s="1"/>
  <c r="B80" i="101" s="1"/>
  <c r="B81" i="101" s="1"/>
  <c r="B82" i="101" s="1"/>
  <c r="B83" i="101" s="1"/>
  <c r="B84" i="101" s="1"/>
  <c r="B85" i="101" s="1"/>
  <c r="B86" i="101" s="1"/>
  <c r="B87" i="101" s="1"/>
  <c r="B88" i="101" s="1"/>
  <c r="B89" i="101" s="1"/>
  <c r="B90" i="101" s="1"/>
  <c r="B91" i="101" s="1"/>
  <c r="B92" i="101" s="1"/>
  <c r="B93" i="101" s="1"/>
  <c r="B94" i="101" s="1"/>
  <c r="B95" i="101" s="1"/>
  <c r="C3" i="64"/>
  <c r="B2" i="64"/>
  <c r="C3" i="60"/>
  <c r="B2" i="60"/>
  <c r="BI20" i="54"/>
  <c r="BH20" i="54"/>
  <c r="BF20" i="54"/>
  <c r="BE20" i="54"/>
  <c r="BC20" i="54"/>
  <c r="BB20" i="54"/>
  <c r="AZ20" i="54"/>
  <c r="AY20" i="54"/>
  <c r="AW20" i="54"/>
  <c r="AV20" i="54"/>
  <c r="AT20" i="54"/>
  <c r="AS20" i="54"/>
  <c r="AQ20" i="54"/>
  <c r="AP20" i="54"/>
  <c r="AN20" i="54"/>
  <c r="AM20" i="54"/>
  <c r="AJ20" i="54"/>
  <c r="AI20" i="54"/>
  <c r="AG20" i="54"/>
  <c r="AF20" i="54"/>
  <c r="AD20" i="54"/>
  <c r="AC20" i="54"/>
  <c r="AA20" i="54"/>
  <c r="Z20" i="54"/>
  <c r="X20" i="54"/>
  <c r="W20" i="54"/>
  <c r="U20" i="54"/>
  <c r="T20" i="54"/>
  <c r="J20" i="54"/>
  <c r="G20" i="54"/>
  <c r="F20" i="54"/>
  <c r="I20" i="54"/>
  <c r="K18" i="54"/>
  <c r="H99" i="68" s="1"/>
  <c r="H18" i="54"/>
  <c r="D18" i="54"/>
  <c r="K16" i="54"/>
  <c r="H16" i="54"/>
  <c r="E97" i="68" s="1"/>
  <c r="D16" i="54"/>
  <c r="BJ14" i="54"/>
  <c r="BG14" i="54"/>
  <c r="E95" i="68" s="1"/>
  <c r="BD14" i="54"/>
  <c r="H94" i="68" s="1"/>
  <c r="BA14" i="54"/>
  <c r="E94" i="68" s="1"/>
  <c r="AX14" i="54"/>
  <c r="H93" i="68" s="1"/>
  <c r="AU14" i="54"/>
  <c r="E93" i="68" s="1"/>
  <c r="AR14" i="54"/>
  <c r="H92" i="68" s="1"/>
  <c r="AO14" i="54"/>
  <c r="AL14" i="54"/>
  <c r="AK14" i="54"/>
  <c r="AH14" i="54"/>
  <c r="AE14" i="54"/>
  <c r="H90" i="68" s="1"/>
  <c r="AB14" i="54"/>
  <c r="E90" i="68" s="1"/>
  <c r="Y14" i="54"/>
  <c r="H89" i="68" s="1"/>
  <c r="V14" i="54"/>
  <c r="E89" i="68" s="1"/>
  <c r="S14" i="54"/>
  <c r="G88" i="68"/>
  <c r="F88" i="68"/>
  <c r="D88" i="68"/>
  <c r="C88" i="68"/>
  <c r="BJ13" i="54"/>
  <c r="H86" i="68" s="1"/>
  <c r="BG13" i="54"/>
  <c r="BD13" i="54"/>
  <c r="H85" i="68" s="1"/>
  <c r="BA13" i="54"/>
  <c r="E85" i="68" s="1"/>
  <c r="AX13" i="54"/>
  <c r="H84" i="68" s="1"/>
  <c r="AU13" i="54"/>
  <c r="E84" i="68" s="1"/>
  <c r="AR13" i="54"/>
  <c r="H83" i="68" s="1"/>
  <c r="AO13" i="54"/>
  <c r="E83" i="68" s="1"/>
  <c r="AL13" i="54"/>
  <c r="AK13" i="54"/>
  <c r="AH13" i="54"/>
  <c r="E82" i="68" s="1"/>
  <c r="AE13" i="54"/>
  <c r="AB13" i="54"/>
  <c r="E81" i="68" s="1"/>
  <c r="Y13" i="54"/>
  <c r="H80" i="68" s="1"/>
  <c r="V13" i="54"/>
  <c r="S13" i="54"/>
  <c r="G79" i="68"/>
  <c r="F79" i="68"/>
  <c r="D79" i="68"/>
  <c r="C79" i="68"/>
  <c r="BJ12" i="54"/>
  <c r="H77" i="68" s="1"/>
  <c r="BG12" i="54"/>
  <c r="E77" i="68" s="1"/>
  <c r="BD12" i="54"/>
  <c r="H76" i="68" s="1"/>
  <c r="BA12" i="54"/>
  <c r="AX12" i="54"/>
  <c r="H75" i="68" s="1"/>
  <c r="AU12" i="54"/>
  <c r="AR12" i="54"/>
  <c r="H74" i="68" s="1"/>
  <c r="AO12" i="54"/>
  <c r="E74" i="68" s="1"/>
  <c r="AL12" i="54"/>
  <c r="AK12" i="54"/>
  <c r="H73" i="68" s="1"/>
  <c r="AH12" i="54"/>
  <c r="E73" i="68" s="1"/>
  <c r="AE12" i="54"/>
  <c r="H72" i="68" s="1"/>
  <c r="AB12" i="54"/>
  <c r="E72" i="68" s="1"/>
  <c r="Y12" i="54"/>
  <c r="H71" i="68" s="1"/>
  <c r="V12" i="54"/>
  <c r="E71" i="68" s="1"/>
  <c r="S12" i="54"/>
  <c r="D70" i="68"/>
  <c r="C70" i="68"/>
  <c r="C3" i="54"/>
  <c r="B2" i="54"/>
  <c r="C3" i="66"/>
  <c r="B2" i="66"/>
  <c r="BH31" i="47"/>
  <c r="BG31" i="47"/>
  <c r="BH23" i="47"/>
  <c r="BG23" i="47"/>
  <c r="BH16" i="47"/>
  <c r="BG16" i="47"/>
  <c r="F8" i="47"/>
  <c r="G8" i="47" s="1"/>
  <c r="H8" i="47" s="1"/>
  <c r="I8" i="47" s="1"/>
  <c r="C3" i="47"/>
  <c r="B2" i="47"/>
  <c r="G35" i="59"/>
  <c r="G34" i="59"/>
  <c r="G33" i="59"/>
  <c r="G32" i="59"/>
  <c r="G31" i="59"/>
  <c r="G30" i="59"/>
  <c r="G29" i="59"/>
  <c r="G28" i="59"/>
  <c r="G27" i="59"/>
  <c r="G26" i="59"/>
  <c r="G25" i="59"/>
  <c r="G24" i="59"/>
  <c r="G23" i="59"/>
  <c r="G22" i="59"/>
  <c r="G21" i="59"/>
  <c r="G20" i="59"/>
  <c r="G19" i="59"/>
  <c r="G18" i="59"/>
  <c r="G17" i="59"/>
  <c r="G16" i="59"/>
  <c r="G15" i="59"/>
  <c r="G14" i="59"/>
  <c r="G13" i="59"/>
  <c r="G12" i="59"/>
  <c r="G11" i="59"/>
  <c r="C3" i="59"/>
  <c r="B2" i="59"/>
  <c r="K84" i="34"/>
  <c r="F84" i="34"/>
  <c r="K83" i="34"/>
  <c r="F83" i="34"/>
  <c r="D91" i="6"/>
  <c r="F82" i="34"/>
  <c r="F79" i="34"/>
  <c r="F78" i="34"/>
  <c r="F77" i="34"/>
  <c r="F76" i="34"/>
  <c r="F75" i="34"/>
  <c r="F74" i="34"/>
  <c r="F73" i="34"/>
  <c r="F72" i="34"/>
  <c r="F71" i="34"/>
  <c r="F70" i="34"/>
  <c r="F69" i="34"/>
  <c r="F68" i="34"/>
  <c r="F67" i="34"/>
  <c r="F66" i="34"/>
  <c r="F65" i="34"/>
  <c r="F64" i="34"/>
  <c r="F63" i="34"/>
  <c r="F62" i="34"/>
  <c r="F61" i="34"/>
  <c r="F60" i="34"/>
  <c r="G53" i="34"/>
  <c r="L52" i="34"/>
  <c r="O52" i="34" s="1"/>
  <c r="L51" i="34"/>
  <c r="O51" i="34" s="1"/>
  <c r="L50" i="34"/>
  <c r="O50" i="34" s="1"/>
  <c r="L49" i="34"/>
  <c r="O49" i="34" s="1"/>
  <c r="L48" i="34"/>
  <c r="O48" i="34" s="1"/>
  <c r="L47" i="34"/>
  <c r="O47" i="34" s="1"/>
  <c r="L46" i="34"/>
  <c r="O46" i="34" s="1"/>
  <c r="L45" i="34"/>
  <c r="O45" i="34" s="1"/>
  <c r="L44" i="34"/>
  <c r="O44" i="34" s="1"/>
  <c r="L43" i="34"/>
  <c r="O43" i="34" s="1"/>
  <c r="L42" i="34"/>
  <c r="O42" i="34" s="1"/>
  <c r="L41" i="34"/>
  <c r="O41" i="34" s="1"/>
  <c r="L40" i="34"/>
  <c r="O40" i="34" s="1"/>
  <c r="L39" i="34"/>
  <c r="O39" i="34" s="1"/>
  <c r="L38" i="34"/>
  <c r="O38" i="34" s="1"/>
  <c r="L37" i="34"/>
  <c r="O37" i="34" s="1"/>
  <c r="L36" i="34"/>
  <c r="O36" i="34" s="1"/>
  <c r="L35" i="34"/>
  <c r="O35" i="34" s="1"/>
  <c r="L34" i="34"/>
  <c r="O34" i="34" s="1"/>
  <c r="L33" i="34"/>
  <c r="O33" i="34" s="1"/>
  <c r="L32" i="34"/>
  <c r="O32" i="34" s="1"/>
  <c r="L31" i="34"/>
  <c r="O31" i="34" s="1"/>
  <c r="L30" i="34"/>
  <c r="O30" i="34" s="1"/>
  <c r="L29" i="34"/>
  <c r="O29" i="34" s="1"/>
  <c r="L28" i="34"/>
  <c r="O28" i="34" s="1"/>
  <c r="L27" i="34"/>
  <c r="O27" i="34" s="1"/>
  <c r="L26" i="34"/>
  <c r="O26" i="34" s="1"/>
  <c r="L25" i="34"/>
  <c r="O25" i="34" s="1"/>
  <c r="L24" i="34"/>
  <c r="O24" i="34" s="1"/>
  <c r="L23" i="34"/>
  <c r="O23" i="34" s="1"/>
  <c r="L22" i="34"/>
  <c r="O22" i="34" s="1"/>
  <c r="L21" i="34"/>
  <c r="O21" i="34" s="1"/>
  <c r="L20" i="34"/>
  <c r="O20" i="34" s="1"/>
  <c r="L19" i="34"/>
  <c r="O19" i="34" s="1"/>
  <c r="C3" i="34"/>
  <c r="B2" i="34"/>
  <c r="C3" i="63"/>
  <c r="B2" i="63"/>
  <c r="D33" i="55"/>
  <c r="C33" i="55"/>
  <c r="D27" i="55"/>
  <c r="C27" i="55"/>
  <c r="D21" i="55"/>
  <c r="E18" i="34" s="1"/>
  <c r="C21" i="55"/>
  <c r="D17" i="55"/>
  <c r="E17" i="34" s="1"/>
  <c r="D16" i="55"/>
  <c r="E16" i="34" s="1"/>
  <c r="C16" i="55"/>
  <c r="D15" i="55"/>
  <c r="E15" i="34" s="1"/>
  <c r="C15" i="55"/>
  <c r="D14" i="55"/>
  <c r="E14" i="34" s="1"/>
  <c r="C14" i="55"/>
  <c r="D13" i="55"/>
  <c r="E13" i="34" s="1"/>
  <c r="C13" i="55"/>
  <c r="D12" i="55"/>
  <c r="E12" i="34" s="1"/>
  <c r="C12" i="55"/>
  <c r="D11" i="55"/>
  <c r="E11" i="34" s="1"/>
  <c r="C11" i="55"/>
  <c r="D10" i="55"/>
  <c r="E10" i="34" s="1"/>
  <c r="C10" i="55"/>
  <c r="D9" i="55"/>
  <c r="E9" i="34" s="1"/>
  <c r="C9" i="55"/>
  <c r="C3" i="55"/>
  <c r="B2" i="55"/>
  <c r="D35" i="68"/>
  <c r="D34" i="68"/>
  <c r="D33" i="68"/>
  <c r="D29" i="68"/>
  <c r="D76" i="6"/>
  <c r="C3" i="6"/>
  <c r="B2" i="6"/>
  <c r="I35" i="16"/>
  <c r="H35" i="16"/>
  <c r="I34" i="16"/>
  <c r="H34" i="16"/>
  <c r="I33" i="16"/>
  <c r="H33" i="16"/>
  <c r="I32" i="16"/>
  <c r="H32" i="16"/>
  <c r="I31" i="16"/>
  <c r="H31" i="16"/>
  <c r="I30" i="16"/>
  <c r="H30" i="16"/>
  <c r="I29" i="16"/>
  <c r="H29" i="16"/>
  <c r="I28" i="16"/>
  <c r="H28" i="16"/>
  <c r="I27" i="16"/>
  <c r="H27" i="16"/>
  <c r="I26" i="16"/>
  <c r="H26" i="16"/>
  <c r="I25" i="16"/>
  <c r="H25" i="16"/>
  <c r="I24" i="16"/>
  <c r="H24" i="16"/>
  <c r="I23" i="16"/>
  <c r="H23" i="16"/>
  <c r="I22" i="16"/>
  <c r="I21" i="16"/>
  <c r="F17" i="16"/>
  <c r="F36" i="16" s="1"/>
  <c r="I16" i="16"/>
  <c r="I15" i="16"/>
  <c r="E38" i="5" s="1"/>
  <c r="H15" i="16"/>
  <c r="D38" i="5" s="1"/>
  <c r="I14" i="16"/>
  <c r="E37" i="5" s="1"/>
  <c r="H14" i="16"/>
  <c r="D37" i="5" s="1"/>
  <c r="I13" i="16"/>
  <c r="E36" i="5" s="1"/>
  <c r="H13" i="16"/>
  <c r="D36" i="5" s="1"/>
  <c r="I11" i="16"/>
  <c r="E34" i="5" s="1"/>
  <c r="H11" i="16"/>
  <c r="D34" i="5" s="1"/>
  <c r="I10" i="16"/>
  <c r="E33" i="5" s="1"/>
  <c r="H10" i="16"/>
  <c r="I9" i="16"/>
  <c r="E32" i="5" s="1"/>
  <c r="H9" i="16"/>
  <c r="C3" i="16"/>
  <c r="B2" i="16"/>
  <c r="E36" i="45"/>
  <c r="D36" i="45"/>
  <c r="H35" i="45"/>
  <c r="G35" i="45"/>
  <c r="H34" i="45"/>
  <c r="G34" i="45"/>
  <c r="H33" i="45"/>
  <c r="G33" i="45"/>
  <c r="H32" i="45"/>
  <c r="G32" i="45"/>
  <c r="H31" i="45"/>
  <c r="G31" i="45"/>
  <c r="H30" i="45"/>
  <c r="G30" i="45"/>
  <c r="H29" i="45"/>
  <c r="G29" i="45"/>
  <c r="H28" i="45"/>
  <c r="G28" i="45"/>
  <c r="H27" i="45"/>
  <c r="G27" i="45"/>
  <c r="H26" i="45"/>
  <c r="G26" i="45"/>
  <c r="H25" i="45"/>
  <c r="G25" i="45"/>
  <c r="H24" i="45"/>
  <c r="G24" i="45"/>
  <c r="H23" i="45"/>
  <c r="G23" i="45"/>
  <c r="H22" i="45"/>
  <c r="G22" i="45"/>
  <c r="H21" i="45"/>
  <c r="G21" i="45"/>
  <c r="H20" i="45"/>
  <c r="G20" i="45"/>
  <c r="H19" i="45"/>
  <c r="G19" i="45"/>
  <c r="H18" i="45"/>
  <c r="G18" i="45"/>
  <c r="H17" i="45"/>
  <c r="G17" i="45"/>
  <c r="H16" i="45"/>
  <c r="G16" i="45"/>
  <c r="H15" i="45"/>
  <c r="G15" i="45"/>
  <c r="H14" i="45"/>
  <c r="G14" i="45"/>
  <c r="H13" i="45"/>
  <c r="G13" i="45"/>
  <c r="H12" i="45"/>
  <c r="G12" i="45"/>
  <c r="H11" i="45"/>
  <c r="G11" i="45"/>
  <c r="H10" i="45"/>
  <c r="G10" i="45"/>
  <c r="H9" i="45"/>
  <c r="G9" i="45"/>
  <c r="C3" i="45"/>
  <c r="B2" i="45"/>
  <c r="D27" i="57"/>
  <c r="D13" i="5" s="1"/>
  <c r="F13" i="5" s="1"/>
  <c r="D15" i="57"/>
  <c r="E12" i="5" s="1"/>
  <c r="E14" i="57"/>
  <c r="E13" i="57"/>
  <c r="E12" i="57"/>
  <c r="E11" i="57"/>
  <c r="E10" i="57"/>
  <c r="C3" i="57"/>
  <c r="B2" i="57"/>
  <c r="C3" i="56"/>
  <c r="B2" i="56"/>
  <c r="E39" i="5"/>
  <c r="D33" i="5"/>
  <c r="D32" i="5"/>
  <c r="H19" i="5"/>
  <c r="G19" i="5"/>
  <c r="C3" i="5"/>
  <c r="B2" i="5"/>
  <c r="C3" i="52"/>
  <c r="B2" i="52"/>
  <c r="C3" i="44"/>
  <c r="B2" i="44"/>
  <c r="C100" i="68"/>
  <c r="G99" i="68"/>
  <c r="F99" i="68"/>
  <c r="E99" i="68"/>
  <c r="D99" i="68"/>
  <c r="C99" i="68"/>
  <c r="H97" i="68"/>
  <c r="G97" i="68"/>
  <c r="F97" i="68"/>
  <c r="D97" i="68"/>
  <c r="C97" i="68"/>
  <c r="H95" i="68"/>
  <c r="G95" i="68"/>
  <c r="F95" i="68"/>
  <c r="D95" i="68"/>
  <c r="C95" i="68"/>
  <c r="G94" i="68"/>
  <c r="F94" i="68"/>
  <c r="D94" i="68"/>
  <c r="C94" i="68"/>
  <c r="G93" i="68"/>
  <c r="F93" i="68"/>
  <c r="D93" i="68"/>
  <c r="C93" i="68"/>
  <c r="G92" i="68"/>
  <c r="F92" i="68"/>
  <c r="E92" i="68"/>
  <c r="D92" i="68"/>
  <c r="C92" i="68"/>
  <c r="H91" i="68"/>
  <c r="G91" i="68"/>
  <c r="F91" i="68"/>
  <c r="E91" i="68"/>
  <c r="D91" i="68"/>
  <c r="C91" i="68"/>
  <c r="G90" i="68"/>
  <c r="F90" i="68"/>
  <c r="D90" i="68"/>
  <c r="C90" i="68"/>
  <c r="G89" i="68"/>
  <c r="F89" i="68"/>
  <c r="D89" i="68"/>
  <c r="C89" i="68"/>
  <c r="G86" i="68"/>
  <c r="F86" i="68"/>
  <c r="E86" i="68"/>
  <c r="D86" i="68"/>
  <c r="C86" i="68"/>
  <c r="G85" i="68"/>
  <c r="F85" i="68"/>
  <c r="D85" i="68"/>
  <c r="C85" i="68"/>
  <c r="G84" i="68"/>
  <c r="F84" i="68"/>
  <c r="D84" i="68"/>
  <c r="C84" i="68"/>
  <c r="G83" i="68"/>
  <c r="F83" i="68"/>
  <c r="D83" i="68"/>
  <c r="C83" i="68"/>
  <c r="H82" i="68"/>
  <c r="G82" i="68"/>
  <c r="F82" i="68"/>
  <c r="D82" i="68"/>
  <c r="C82" i="68"/>
  <c r="H81" i="68"/>
  <c r="G81" i="68"/>
  <c r="F81" i="68"/>
  <c r="D81" i="68"/>
  <c r="C81" i="68"/>
  <c r="G80" i="68"/>
  <c r="F80" i="68"/>
  <c r="E80" i="68"/>
  <c r="D80" i="68"/>
  <c r="C80" i="68"/>
  <c r="G77" i="68"/>
  <c r="F77" i="68"/>
  <c r="D77" i="68"/>
  <c r="C77" i="68"/>
  <c r="G76" i="68"/>
  <c r="F76" i="68"/>
  <c r="E76" i="68"/>
  <c r="D76" i="68"/>
  <c r="C76" i="68"/>
  <c r="G75" i="68"/>
  <c r="F75" i="68"/>
  <c r="E75" i="68"/>
  <c r="D75" i="68"/>
  <c r="C75" i="68"/>
  <c r="G74" i="68"/>
  <c r="F74" i="68"/>
  <c r="D74" i="68"/>
  <c r="C74" i="68"/>
  <c r="G73" i="68"/>
  <c r="F73" i="68"/>
  <c r="D73" i="68"/>
  <c r="C73" i="68"/>
  <c r="G72" i="68"/>
  <c r="F72" i="68"/>
  <c r="D72" i="68"/>
  <c r="C72" i="68"/>
  <c r="G71" i="68"/>
  <c r="F71" i="68"/>
  <c r="D71" i="68"/>
  <c r="C71" i="68"/>
  <c r="F70" i="68"/>
  <c r="G57" i="68"/>
  <c r="F57" i="68" s="1"/>
  <c r="E57" i="68" s="1"/>
  <c r="D41" i="68"/>
  <c r="C3" i="68"/>
  <c r="B2" i="68"/>
  <c r="I87" i="34" l="1"/>
  <c r="BH24" i="47"/>
  <c r="AL20" i="54"/>
  <c r="D74" i="6"/>
  <c r="H36" i="45"/>
  <c r="G36" i="45"/>
  <c r="D18" i="5" s="1"/>
  <c r="D19" i="5" s="1"/>
  <c r="C10" i="68" s="1"/>
  <c r="BG32" i="47"/>
  <c r="BG24" i="47"/>
  <c r="BH32" i="47"/>
  <c r="C33" i="68"/>
  <c r="I37" i="5"/>
  <c r="I18" i="56"/>
  <c r="I40" i="5"/>
  <c r="I12" i="56"/>
  <c r="I20" i="56"/>
  <c r="O31" i="47"/>
  <c r="I14" i="56"/>
  <c r="Y31" i="47"/>
  <c r="AK31" i="47"/>
  <c r="AW31" i="47"/>
  <c r="AA31" i="47"/>
  <c r="AM31" i="47"/>
  <c r="AY31" i="47"/>
  <c r="I28" i="5"/>
  <c r="I15" i="56"/>
  <c r="I12" i="5"/>
  <c r="I17" i="56"/>
  <c r="I33" i="5"/>
  <c r="K16" i="47"/>
  <c r="AI16" i="47"/>
  <c r="H23" i="47"/>
  <c r="T23" i="47"/>
  <c r="AF23" i="47"/>
  <c r="AR23" i="47"/>
  <c r="BD23" i="47"/>
  <c r="O23" i="47"/>
  <c r="AA23" i="47"/>
  <c r="AM23" i="47"/>
  <c r="AI23" i="47"/>
  <c r="N16" i="47"/>
  <c r="Z16" i="47"/>
  <c r="AL16" i="47"/>
  <c r="AX16" i="47"/>
  <c r="K23" i="47"/>
  <c r="W23" i="47"/>
  <c r="AU23" i="47"/>
  <c r="L23" i="47"/>
  <c r="X23" i="47"/>
  <c r="AJ23" i="47"/>
  <c r="AV23" i="47"/>
  <c r="D86" i="6"/>
  <c r="AO23" i="47"/>
  <c r="BA23" i="47"/>
  <c r="L31" i="47"/>
  <c r="X31" i="47"/>
  <c r="AJ31" i="47"/>
  <c r="AV31" i="47"/>
  <c r="S31" i="47"/>
  <c r="AE31" i="47"/>
  <c r="AQ31" i="47"/>
  <c r="BC31" i="47"/>
  <c r="W16" i="47"/>
  <c r="Q23" i="47"/>
  <c r="AC23" i="47"/>
  <c r="Q16" i="47"/>
  <c r="AC16" i="47"/>
  <c r="AO16" i="47"/>
  <c r="BA16" i="47"/>
  <c r="F36" i="5"/>
  <c r="D19" i="54"/>
  <c r="E18" i="5"/>
  <c r="E19" i="5" s="1"/>
  <c r="D10" i="68" s="1"/>
  <c r="AU16" i="47"/>
  <c r="I23" i="47"/>
  <c r="U23" i="47"/>
  <c r="AG23" i="47"/>
  <c r="AS23" i="47"/>
  <c r="BE23" i="47"/>
  <c r="G31" i="47"/>
  <c r="L16" i="47"/>
  <c r="X16" i="47"/>
  <c r="AJ16" i="47"/>
  <c r="AV16" i="47"/>
  <c r="J23" i="47"/>
  <c r="V23" i="47"/>
  <c r="AH23" i="47"/>
  <c r="AT23" i="47"/>
  <c r="D57" i="68"/>
  <c r="N84" i="34"/>
  <c r="M16" i="47"/>
  <c r="Y16" i="47"/>
  <c r="AK16" i="47"/>
  <c r="AW16" i="47"/>
  <c r="O13" i="54"/>
  <c r="E79" i="68" s="1"/>
  <c r="I14" i="5"/>
  <c r="I23" i="5"/>
  <c r="K82" i="34"/>
  <c r="J8" i="47"/>
  <c r="K8" i="47" s="1"/>
  <c r="L8" i="47" s="1"/>
  <c r="M8" i="47" s="1"/>
  <c r="N8" i="47" s="1"/>
  <c r="O8" i="47" s="1"/>
  <c r="P8" i="47" s="1"/>
  <c r="Q8" i="47" s="1"/>
  <c r="R8" i="47" s="1"/>
  <c r="S8" i="47" s="1"/>
  <c r="T8" i="47" s="1"/>
  <c r="U8" i="47" s="1"/>
  <c r="V8" i="47" s="1"/>
  <c r="W8" i="47" s="1"/>
  <c r="X8" i="47" s="1"/>
  <c r="Y8" i="47" s="1"/>
  <c r="Z8" i="47" s="1"/>
  <c r="AA8" i="47" s="1"/>
  <c r="AB8" i="47" s="1"/>
  <c r="AC8" i="47" s="1"/>
  <c r="AD8" i="47" s="1"/>
  <c r="AE8" i="47" s="1"/>
  <c r="AF8" i="47" s="1"/>
  <c r="AG8" i="47" s="1"/>
  <c r="AH8" i="47" s="1"/>
  <c r="AI8" i="47" s="1"/>
  <c r="AJ8" i="47" s="1"/>
  <c r="AK8" i="47" s="1"/>
  <c r="AL8" i="47" s="1"/>
  <c r="AM8" i="47" s="1"/>
  <c r="AN8" i="47" s="1"/>
  <c r="AO8" i="47" s="1"/>
  <c r="AP8" i="47" s="1"/>
  <c r="AQ8" i="47" s="1"/>
  <c r="AR8" i="47" s="1"/>
  <c r="AS8" i="47" s="1"/>
  <c r="AT8" i="47" s="1"/>
  <c r="AU8" i="47" s="1"/>
  <c r="AV8" i="47" s="1"/>
  <c r="AW8" i="47" s="1"/>
  <c r="AX8" i="47" s="1"/>
  <c r="AY8" i="47" s="1"/>
  <c r="AZ8" i="47" s="1"/>
  <c r="BA8" i="47" s="1"/>
  <c r="BB8" i="47" s="1"/>
  <c r="BC8" i="47" s="1"/>
  <c r="BD8" i="47" s="1"/>
  <c r="BE8" i="47" s="1"/>
  <c r="BF8" i="47" s="1"/>
  <c r="BG8" i="47" s="1"/>
  <c r="BH8" i="47" s="1"/>
  <c r="M23" i="47"/>
  <c r="Y23" i="47"/>
  <c r="AK23" i="47"/>
  <c r="AW23" i="47"/>
  <c r="K31" i="47"/>
  <c r="W31" i="47"/>
  <c r="AI31" i="47"/>
  <c r="AU31" i="47"/>
  <c r="P16" i="47"/>
  <c r="AB16" i="47"/>
  <c r="AN16" i="47"/>
  <c r="AZ16" i="47"/>
  <c r="AY23" i="47"/>
  <c r="M31" i="47"/>
  <c r="I15" i="5"/>
  <c r="N31" i="47"/>
  <c r="Z31" i="47"/>
  <c r="AL31" i="47"/>
  <c r="AX31" i="47"/>
  <c r="E89" i="6"/>
  <c r="D31" i="68" s="1"/>
  <c r="P31" i="47"/>
  <c r="AB31" i="47"/>
  <c r="AN31" i="47"/>
  <c r="AZ31" i="47"/>
  <c r="S20" i="54"/>
  <c r="N83" i="34"/>
  <c r="H16" i="47"/>
  <c r="T16" i="47"/>
  <c r="AF16" i="47"/>
  <c r="AR16" i="47"/>
  <c r="BD16" i="47"/>
  <c r="O16" i="47"/>
  <c r="AA16" i="47"/>
  <c r="AM16" i="47"/>
  <c r="AY16" i="47"/>
  <c r="P23" i="47"/>
  <c r="AB23" i="47"/>
  <c r="AN23" i="47"/>
  <c r="AZ23" i="47"/>
  <c r="I32" i="5"/>
  <c r="D85" i="6"/>
  <c r="I16" i="47"/>
  <c r="U16" i="47"/>
  <c r="AG16" i="47"/>
  <c r="AS16" i="47"/>
  <c r="BE16" i="47"/>
  <c r="H31" i="47"/>
  <c r="T31" i="47"/>
  <c r="AF31" i="47"/>
  <c r="AR31" i="47"/>
  <c r="BD31" i="47"/>
  <c r="I13" i="5"/>
  <c r="I36" i="5"/>
  <c r="I39" i="5"/>
  <c r="J16" i="47"/>
  <c r="V16" i="47"/>
  <c r="AH16" i="47"/>
  <c r="AT16" i="47"/>
  <c r="R23" i="47"/>
  <c r="AD23" i="47"/>
  <c r="AP23" i="47"/>
  <c r="BB23" i="47"/>
  <c r="I31" i="47"/>
  <c r="U31" i="47"/>
  <c r="AG31" i="47"/>
  <c r="AS31" i="47"/>
  <c r="BE31" i="47"/>
  <c r="G23" i="47"/>
  <c r="S23" i="47"/>
  <c r="AE23" i="47"/>
  <c r="AQ23" i="47"/>
  <c r="BC23" i="47"/>
  <c r="J31" i="47"/>
  <c r="V31" i="47"/>
  <c r="AH31" i="47"/>
  <c r="AT31" i="47"/>
  <c r="F16" i="47"/>
  <c r="R16" i="47"/>
  <c r="AD16" i="47"/>
  <c r="AP16" i="47"/>
  <c r="BB16" i="47"/>
  <c r="N23" i="47"/>
  <c r="Z23" i="47"/>
  <c r="AL23" i="47"/>
  <c r="AX23" i="47"/>
  <c r="Q31" i="47"/>
  <c r="AC31" i="47"/>
  <c r="AO31" i="47"/>
  <c r="BA31" i="47"/>
  <c r="I24" i="5"/>
  <c r="I35" i="5"/>
  <c r="I38" i="5"/>
  <c r="G16" i="47"/>
  <c r="S16" i="47"/>
  <c r="AE16" i="47"/>
  <c r="AQ16" i="47"/>
  <c r="BC16" i="47"/>
  <c r="F31" i="47"/>
  <c r="R31" i="47"/>
  <c r="AD31" i="47"/>
  <c r="AP31" i="47"/>
  <c r="BB31" i="47"/>
  <c r="E17" i="64"/>
  <c r="I25" i="5"/>
  <c r="I16" i="56"/>
  <c r="E58" i="6"/>
  <c r="M53" i="34"/>
  <c r="I26" i="5"/>
  <c r="E44" i="6"/>
  <c r="D23" i="68" s="1"/>
  <c r="I13" i="56"/>
  <c r="E79" i="6"/>
  <c r="D28" i="68" s="1"/>
  <c r="I27" i="5"/>
  <c r="E30" i="6"/>
  <c r="E65" i="6"/>
  <c r="D26" i="68" s="1"/>
  <c r="E96" i="6"/>
  <c r="D32" i="68" s="1"/>
  <c r="G30" i="5"/>
  <c r="E51" i="6"/>
  <c r="D24" i="68" s="1"/>
  <c r="H30" i="5"/>
  <c r="G21" i="56"/>
  <c r="G11" i="5" s="1"/>
  <c r="E13" i="6"/>
  <c r="E16" i="6" s="1"/>
  <c r="I29" i="5"/>
  <c r="H21" i="56"/>
  <c r="H11" i="5" s="1"/>
  <c r="H16" i="5" s="1"/>
  <c r="H20" i="5" s="1"/>
  <c r="E37" i="6"/>
  <c r="F32" i="5"/>
  <c r="I34" i="5"/>
  <c r="I19" i="56"/>
  <c r="E23" i="6"/>
  <c r="E72" i="6"/>
  <c r="D27" i="68" s="1"/>
  <c r="I18" i="5"/>
  <c r="I19" i="5" s="1"/>
  <c r="I22" i="5"/>
  <c r="F23" i="47"/>
  <c r="K63" i="34"/>
  <c r="K67" i="34"/>
  <c r="K71" i="34"/>
  <c r="K75" i="34"/>
  <c r="K79" i="34"/>
  <c r="O12" i="54"/>
  <c r="E70" i="68" s="1"/>
  <c r="I11" i="56"/>
  <c r="K61" i="34"/>
  <c r="M61" i="34" s="1"/>
  <c r="N61" i="34" s="1"/>
  <c r="K65" i="34"/>
  <c r="K69" i="34"/>
  <c r="K73" i="34"/>
  <c r="K77" i="34"/>
  <c r="N20" i="54"/>
  <c r="P20" i="54"/>
  <c r="Q20" i="54"/>
  <c r="K62" i="34"/>
  <c r="M62" i="34" s="1"/>
  <c r="N62" i="34" s="1"/>
  <c r="K64" i="34"/>
  <c r="K66" i="34"/>
  <c r="K68" i="34"/>
  <c r="K70" i="34"/>
  <c r="K72" i="34"/>
  <c r="K74" i="34"/>
  <c r="K76" i="34"/>
  <c r="K78" i="34"/>
  <c r="O14" i="54"/>
  <c r="E88" i="68" s="1"/>
  <c r="F100" i="68"/>
  <c r="H70" i="68"/>
  <c r="R13" i="54"/>
  <c r="H79" i="68" s="1"/>
  <c r="R14" i="54"/>
  <c r="H88" i="68" s="1"/>
  <c r="G70" i="68"/>
  <c r="L12" i="54"/>
  <c r="L13" i="54"/>
  <c r="D13" i="54" s="1"/>
  <c r="L14" i="54"/>
  <c r="D14" i="54" s="1"/>
  <c r="M20" i="54"/>
  <c r="F37" i="5"/>
  <c r="F33" i="5"/>
  <c r="F38" i="5"/>
  <c r="F34" i="5"/>
  <c r="K60" i="34"/>
  <c r="C35" i="68"/>
  <c r="AW24" i="47" l="1"/>
  <c r="AC24" i="47"/>
  <c r="AX24" i="47"/>
  <c r="AK24" i="47"/>
  <c r="AW32" i="47"/>
  <c r="AO32" i="47"/>
  <c r="AO24" i="47"/>
  <c r="V24" i="47"/>
  <c r="O24" i="47"/>
  <c r="F16" i="56"/>
  <c r="T24" i="47"/>
  <c r="F18" i="5"/>
  <c r="F19" i="5" s="1"/>
  <c r="E10" i="68" s="1"/>
  <c r="D25" i="68"/>
  <c r="D22" i="68"/>
  <c r="D21" i="68"/>
  <c r="D20" i="68"/>
  <c r="R32" i="47"/>
  <c r="AB24" i="47"/>
  <c r="N78" i="34"/>
  <c r="N82" i="34"/>
  <c r="N74" i="34"/>
  <c r="N76" i="34"/>
  <c r="N72" i="34"/>
  <c r="N77" i="34"/>
  <c r="N75" i="34"/>
  <c r="N73" i="34"/>
  <c r="N68" i="34"/>
  <c r="N69" i="34"/>
  <c r="N67" i="34"/>
  <c r="N66" i="34"/>
  <c r="N65" i="34"/>
  <c r="N63" i="34"/>
  <c r="N64" i="34"/>
  <c r="N71" i="34"/>
  <c r="U24" i="47"/>
  <c r="H24" i="47"/>
  <c r="M24" i="47"/>
  <c r="M32" i="47"/>
  <c r="O32" i="47"/>
  <c r="AQ32" i="47"/>
  <c r="X32" i="47"/>
  <c r="D63" i="68"/>
  <c r="AH24" i="47"/>
  <c r="AA24" i="47"/>
  <c r="P32" i="47"/>
  <c r="W32" i="47"/>
  <c r="U32" i="47"/>
  <c r="AS24" i="47"/>
  <c r="N32" i="47"/>
  <c r="N24" i="47"/>
  <c r="P24" i="47"/>
  <c r="AJ24" i="47"/>
  <c r="AM24" i="47"/>
  <c r="Y32" i="47"/>
  <c r="AI24" i="47"/>
  <c r="F13" i="56"/>
  <c r="H32" i="47"/>
  <c r="AY24" i="47"/>
  <c r="AZ32" i="47"/>
  <c r="AC32" i="47"/>
  <c r="AN32" i="47"/>
  <c r="AG24" i="47"/>
  <c r="AF24" i="47"/>
  <c r="AL32" i="47"/>
  <c r="AN24" i="47"/>
  <c r="Q24" i="47"/>
  <c r="AA32" i="47"/>
  <c r="BD32" i="47"/>
  <c r="V32" i="47"/>
  <c r="AI32" i="47"/>
  <c r="L24" i="47"/>
  <c r="BD24" i="47"/>
  <c r="AJ32" i="47"/>
  <c r="X24" i="47"/>
  <c r="I32" i="47"/>
  <c r="AR24" i="47"/>
  <c r="L32" i="47"/>
  <c r="Z32" i="47"/>
  <c r="BE32" i="47"/>
  <c r="AY32" i="47"/>
  <c r="AS32" i="47"/>
  <c r="AZ24" i="47"/>
  <c r="E59" i="68"/>
  <c r="AF32" i="47"/>
  <c r="AK32" i="47"/>
  <c r="Y24" i="47"/>
  <c r="AP24" i="47"/>
  <c r="G32" i="47"/>
  <c r="AT24" i="47"/>
  <c r="AM32" i="47"/>
  <c r="AV32" i="47"/>
  <c r="AH32" i="47"/>
  <c r="K32" i="47"/>
  <c r="AU24" i="47"/>
  <c r="R24" i="47"/>
  <c r="BE24" i="47"/>
  <c r="AQ24" i="47"/>
  <c r="BB24" i="47"/>
  <c r="E63" i="68"/>
  <c r="I24" i="47"/>
  <c r="E61" i="68"/>
  <c r="J24" i="47"/>
  <c r="T32" i="47"/>
  <c r="Q32" i="47"/>
  <c r="E60" i="68"/>
  <c r="AX32" i="47"/>
  <c r="E58" i="68"/>
  <c r="I11" i="5"/>
  <c r="I16" i="5" s="1"/>
  <c r="I20" i="5" s="1"/>
  <c r="G16" i="5"/>
  <c r="G20" i="5" s="1"/>
  <c r="I41" i="5"/>
  <c r="AT32" i="47"/>
  <c r="AD32" i="47"/>
  <c r="E81" i="6"/>
  <c r="G24" i="47"/>
  <c r="S24" i="47"/>
  <c r="AB32" i="47"/>
  <c r="AU32" i="47"/>
  <c r="AV24" i="47"/>
  <c r="F32" i="47"/>
  <c r="K24" i="47"/>
  <c r="AP32" i="47"/>
  <c r="S32" i="47"/>
  <c r="BA24" i="47"/>
  <c r="W24" i="47"/>
  <c r="AE32" i="47"/>
  <c r="BC32" i="47"/>
  <c r="BB32" i="47"/>
  <c r="AD24" i="47"/>
  <c r="AR32" i="47"/>
  <c r="BA32" i="47"/>
  <c r="AL24" i="47"/>
  <c r="AG32" i="47"/>
  <c r="Z24" i="47"/>
  <c r="E21" i="56"/>
  <c r="E11" i="5" s="1"/>
  <c r="E16" i="5" s="1"/>
  <c r="BC24" i="47"/>
  <c r="N70" i="34"/>
  <c r="D60" i="68"/>
  <c r="D58" i="68"/>
  <c r="D59" i="68"/>
  <c r="D62" i="68"/>
  <c r="D61" i="68"/>
  <c r="C57" i="68"/>
  <c r="E62" i="68"/>
  <c r="AE24" i="47"/>
  <c r="I30" i="5"/>
  <c r="D19" i="68"/>
  <c r="J32" i="47"/>
  <c r="I21" i="56"/>
  <c r="E100" i="6"/>
  <c r="D36" i="68" s="1"/>
  <c r="F24" i="47"/>
  <c r="G33" i="47" s="1"/>
  <c r="L20" i="54"/>
  <c r="D12" i="54"/>
  <c r="D20" i="54" s="1"/>
  <c r="N79" i="34"/>
  <c r="M60" i="34"/>
  <c r="N60" i="34" l="1"/>
  <c r="I42" i="5"/>
  <c r="I43" i="5" s="1"/>
  <c r="D55" i="6"/>
  <c r="D20" i="6"/>
  <c r="D34" i="6"/>
  <c r="D48" i="6"/>
  <c r="D69" i="6"/>
  <c r="D41" i="6"/>
  <c r="F17" i="56"/>
  <c r="D30" i="68"/>
  <c r="H33" i="47"/>
  <c r="I33" i="47" s="1"/>
  <c r="J33" i="47" s="1"/>
  <c r="K33" i="47" s="1"/>
  <c r="L33" i="47" s="1"/>
  <c r="M33" i="47" s="1"/>
  <c r="N33" i="47" s="1"/>
  <c r="O33" i="47" s="1"/>
  <c r="P33" i="47" s="1"/>
  <c r="Q33" i="47" s="1"/>
  <c r="R33" i="47" s="1"/>
  <c r="S33" i="47" s="1"/>
  <c r="T33" i="47" s="1"/>
  <c r="U33" i="47" s="1"/>
  <c r="V33" i="47" s="1"/>
  <c r="W33" i="47" s="1"/>
  <c r="X33" i="47" s="1"/>
  <c r="Y33" i="47" s="1"/>
  <c r="Z33" i="47" s="1"/>
  <c r="AA33" i="47" s="1"/>
  <c r="AB33" i="47" s="1"/>
  <c r="AC33" i="47" s="1"/>
  <c r="AD33" i="47" s="1"/>
  <c r="AE33" i="47" s="1"/>
  <c r="AF33" i="47" s="1"/>
  <c r="AG33" i="47" s="1"/>
  <c r="AH33" i="47" s="1"/>
  <c r="AI33" i="47" s="1"/>
  <c r="AJ33" i="47" s="1"/>
  <c r="AK33" i="47" s="1"/>
  <c r="AL33" i="47" s="1"/>
  <c r="AM33" i="47" s="1"/>
  <c r="AN33" i="47" s="1"/>
  <c r="AO33" i="47" s="1"/>
  <c r="AP33" i="47" s="1"/>
  <c r="AQ33" i="47" s="1"/>
  <c r="AR33" i="47" s="1"/>
  <c r="AS33" i="47" s="1"/>
  <c r="AT33" i="47" s="1"/>
  <c r="AU33" i="47" s="1"/>
  <c r="AV33" i="47" s="1"/>
  <c r="AW33" i="47" s="1"/>
  <c r="AX33" i="47" s="1"/>
  <c r="AY33" i="47" s="1"/>
  <c r="AZ33" i="47" s="1"/>
  <c r="BA33" i="47" s="1"/>
  <c r="BB33" i="47" s="1"/>
  <c r="BC33" i="47" s="1"/>
  <c r="BD33" i="47" s="1"/>
  <c r="BE33" i="47" s="1"/>
  <c r="BF33" i="47" s="1"/>
  <c r="F18" i="56"/>
  <c r="D9" i="68"/>
  <c r="E20" i="5"/>
  <c r="D11" i="68" s="1"/>
  <c r="F15" i="56"/>
  <c r="E101" i="6"/>
  <c r="C58" i="68"/>
  <c r="C62" i="68"/>
  <c r="C61" i="68"/>
  <c r="C60" i="68"/>
  <c r="C59" i="68"/>
  <c r="C63" i="68"/>
  <c r="F19" i="56" l="1"/>
  <c r="D27" i="6"/>
  <c r="D62" i="6"/>
  <c r="D37" i="68"/>
  <c r="F12" i="56"/>
  <c r="F14" i="56"/>
  <c r="E9" i="57" l="1"/>
  <c r="E15" i="57" s="1"/>
  <c r="F20" i="56"/>
  <c r="C15" i="57" l="1"/>
  <c r="D12" i="5" s="1"/>
  <c r="F12" i="5" s="1"/>
  <c r="F14" i="5"/>
  <c r="D21" i="56"/>
  <c r="D11" i="5" s="1"/>
  <c r="D12" i="6"/>
  <c r="J53" i="34"/>
  <c r="F11" i="56" l="1"/>
  <c r="F21" i="56" s="1"/>
  <c r="F11" i="5"/>
  <c r="D64" i="6" l="1"/>
  <c r="D22" i="6" l="1"/>
  <c r="D71" i="6"/>
  <c r="D29" i="6"/>
  <c r="D43" i="6"/>
  <c r="D57" i="6"/>
  <c r="D36" i="6" l="1"/>
  <c r="D50" i="6"/>
  <c r="D15" i="6"/>
  <c r="D63" i="6" l="1"/>
  <c r="D35" i="6" l="1"/>
  <c r="D49" i="6" l="1"/>
  <c r="D28" i="6"/>
  <c r="D42" i="6"/>
  <c r="D14" i="6"/>
  <c r="D56" i="6"/>
  <c r="D21" i="6" l="1"/>
  <c r="D70" i="6" l="1"/>
  <c r="I12" i="16" l="1"/>
  <c r="E35" i="5" l="1"/>
  <c r="H12" i="16"/>
  <c r="D35" i="5" l="1"/>
  <c r="F35" i="5" l="1"/>
  <c r="H21" i="16" l="1"/>
  <c r="D16" i="64" l="1"/>
  <c r="D18" i="64" s="1"/>
  <c r="C18" i="64"/>
  <c r="E16" i="64"/>
  <c r="E18" i="64" s="1"/>
  <c r="F15" i="5"/>
  <c r="D16" i="5"/>
  <c r="F16" i="5" l="1"/>
  <c r="C9" i="68"/>
  <c r="D20" i="5"/>
  <c r="C108" i="68" s="1"/>
  <c r="C11" i="68" l="1"/>
  <c r="C109" i="68"/>
  <c r="E9" i="68"/>
  <c r="F20" i="5"/>
  <c r="K53" i="34"/>
  <c r="D78" i="6"/>
  <c r="L18" i="34"/>
  <c r="D75" i="6"/>
  <c r="E11" i="68" l="1"/>
  <c r="F26" i="5"/>
  <c r="F23" i="5"/>
  <c r="F28" i="5"/>
  <c r="F25" i="5"/>
  <c r="F27" i="5"/>
  <c r="F22" i="5"/>
  <c r="F29" i="5" l="1"/>
  <c r="K85" i="34" l="1"/>
  <c r="N85" i="34" l="1"/>
  <c r="H22" i="16"/>
  <c r="I19" i="16" l="1"/>
  <c r="G20" i="16"/>
  <c r="H19" i="16"/>
  <c r="I20" i="16" l="1"/>
  <c r="E17" i="16"/>
  <c r="H20" i="16" l="1"/>
  <c r="O18" i="34" l="1"/>
  <c r="E30" i="5"/>
  <c r="D12" i="68" s="1"/>
  <c r="C116" i="68"/>
  <c r="F24" i="5" l="1"/>
  <c r="D77" i="6"/>
  <c r="N53" i="34"/>
  <c r="D115" i="68" s="1"/>
  <c r="D79" i="6" l="1"/>
  <c r="D30" i="5"/>
  <c r="C12" i="68" s="1"/>
  <c r="C115" i="68"/>
  <c r="F30" i="5"/>
  <c r="C28" i="68" l="1"/>
  <c r="E12" i="68"/>
  <c r="E10" i="47" l="1"/>
  <c r="E20" i="47" l="1"/>
  <c r="E18" i="47"/>
  <c r="D54" i="68" l="1"/>
  <c r="E12" i="47" l="1"/>
  <c r="E13" i="47"/>
  <c r="E14" i="47" l="1"/>
  <c r="E19" i="47"/>
  <c r="BF23" i="47" l="1"/>
  <c r="E23" i="47" s="1"/>
  <c r="C43" i="68" s="1"/>
  <c r="E22" i="47"/>
  <c r="E21" i="47"/>
  <c r="E15" i="47"/>
  <c r="F59" i="68" l="1"/>
  <c r="E27" i="47" l="1"/>
  <c r="C47" i="68" s="1"/>
  <c r="G59" i="68"/>
  <c r="D47" i="68"/>
  <c r="F58" i="68" l="1"/>
  <c r="E26" i="47" l="1"/>
  <c r="C46" i="68" s="1"/>
  <c r="G58" i="68"/>
  <c r="D46" i="68"/>
  <c r="F61" i="68" l="1"/>
  <c r="E29" i="47" l="1"/>
  <c r="C49" i="68" s="1"/>
  <c r="G61" i="68"/>
  <c r="D49" i="68"/>
  <c r="E11" i="47" l="1"/>
  <c r="C39" i="47" s="1"/>
  <c r="BF16" i="47"/>
  <c r="BF24" i="47" l="1"/>
  <c r="E16" i="47"/>
  <c r="F60" i="68" l="1"/>
  <c r="C42" i="68"/>
  <c r="E24" i="47"/>
  <c r="D106" i="68" l="1"/>
  <c r="C44" i="68"/>
  <c r="D105" i="68"/>
  <c r="E28" i="47"/>
  <c r="C48" i="68" s="1"/>
  <c r="D48" i="68"/>
  <c r="G60" i="68"/>
  <c r="F62" i="68" l="1"/>
  <c r="E30" i="47" l="1"/>
  <c r="C50" i="68" s="1"/>
  <c r="G62" i="68"/>
  <c r="D50" i="68"/>
  <c r="BF31" i="47"/>
  <c r="F63" i="68" s="1"/>
  <c r="D51" i="68" l="1"/>
  <c r="G63" i="68"/>
  <c r="E31" i="47"/>
  <c r="C51" i="68" s="1"/>
  <c r="BF32" i="47"/>
  <c r="BG33" i="47"/>
  <c r="BH33" i="47" l="1"/>
  <c r="D53" i="68"/>
  <c r="E32" i="47"/>
  <c r="C52" i="68" s="1"/>
  <c r="D104" i="68" s="1"/>
  <c r="D52" i="68"/>
  <c r="I18" i="16" l="1"/>
  <c r="I17" i="16" s="1"/>
  <c r="H18" i="16"/>
  <c r="H17" i="16" l="1"/>
  <c r="E40" i="5"/>
  <c r="E41" i="5" s="1"/>
  <c r="I36" i="16"/>
  <c r="D13" i="68" l="1"/>
  <c r="E42" i="5"/>
  <c r="D40" i="5"/>
  <c r="F40" i="5" l="1"/>
  <c r="D14" i="68"/>
  <c r="E43" i="5"/>
  <c r="D15" i="68" s="1"/>
  <c r="D19" i="6" l="1"/>
  <c r="D40" i="6"/>
  <c r="D26" i="6" l="1"/>
  <c r="D33" i="6"/>
  <c r="D60" i="6" l="1"/>
  <c r="D67" i="6"/>
  <c r="D18" i="6"/>
  <c r="L10" i="34"/>
  <c r="O10" i="34" s="1"/>
  <c r="D46" i="6"/>
  <c r="L13" i="34"/>
  <c r="O13" i="34" s="1"/>
  <c r="D39" i="6"/>
  <c r="D32" i="6"/>
  <c r="L12" i="34"/>
  <c r="O12" i="34" s="1"/>
  <c r="D53" i="6"/>
  <c r="H53" i="34"/>
  <c r="D10" i="6"/>
  <c r="L11" i="34"/>
  <c r="O11" i="34" s="1"/>
  <c r="D25" i="6"/>
  <c r="D44" i="6" l="1"/>
  <c r="D37" i="6"/>
  <c r="D23" i="6"/>
  <c r="D30" i="6"/>
  <c r="C23" i="68"/>
  <c r="C22" i="68" l="1"/>
  <c r="C20" i="68"/>
  <c r="C21" i="68"/>
  <c r="D95" i="6" l="1"/>
  <c r="D92" i="6" l="1"/>
  <c r="K86" i="34" l="1"/>
  <c r="H87" i="34"/>
  <c r="G10" i="59"/>
  <c r="M86" i="34" l="1"/>
  <c r="D94" i="6" s="1"/>
  <c r="D96" i="6" s="1"/>
  <c r="C32" i="68" l="1"/>
  <c r="N86" i="34"/>
  <c r="E36" i="59" l="1"/>
  <c r="K81" i="34" l="1"/>
  <c r="D84" i="6"/>
  <c r="G87" i="34"/>
  <c r="J87" i="34"/>
  <c r="D88" i="6"/>
  <c r="M81" i="34" l="1"/>
  <c r="K87" i="34"/>
  <c r="N81" i="34" l="1"/>
  <c r="D87" i="6"/>
  <c r="M87" i="34"/>
  <c r="D116" i="68" s="1"/>
  <c r="D89" i="6" l="1"/>
  <c r="C31" i="68"/>
  <c r="N87" i="34"/>
  <c r="G9" i="59" l="1"/>
  <c r="G36" i="59" s="1"/>
  <c r="E36" i="16" l="1"/>
  <c r="H16" i="16"/>
  <c r="D39" i="5" l="1"/>
  <c r="H36" i="16"/>
  <c r="D41" i="5" l="1"/>
  <c r="F39" i="5"/>
  <c r="F41" i="5" s="1"/>
  <c r="C13" i="68" l="1"/>
  <c r="D42" i="5"/>
  <c r="C111" i="68" s="1"/>
  <c r="F42" i="5"/>
  <c r="E13" i="68"/>
  <c r="E14" i="68" l="1"/>
  <c r="F43" i="5"/>
  <c r="C110" i="68"/>
  <c r="C14" i="68"/>
  <c r="D43" i="5"/>
  <c r="C15" i="68" s="1"/>
  <c r="E15" i="68" l="1"/>
  <c r="C8" i="52"/>
  <c r="D68" i="6" l="1"/>
  <c r="D72" i="6" s="1"/>
  <c r="L16" i="34"/>
  <c r="O16" i="34" s="1"/>
  <c r="D61" i="6"/>
  <c r="D65" i="6" s="1"/>
  <c r="L17" i="34"/>
  <c r="O17" i="34" s="1"/>
  <c r="L15" i="34"/>
  <c r="O15" i="34" s="1"/>
  <c r="D54" i="6"/>
  <c r="D58" i="6" s="1"/>
  <c r="D47" i="6"/>
  <c r="D51" i="6" s="1"/>
  <c r="L14" i="34"/>
  <c r="O14" i="34" s="1"/>
  <c r="C24" i="68" l="1"/>
  <c r="C27" i="68"/>
  <c r="C25" i="68"/>
  <c r="I53" i="34"/>
  <c r="D11" i="6"/>
  <c r="D13" i="6" s="1"/>
  <c r="D16" i="6" s="1"/>
  <c r="L9" i="34"/>
  <c r="C26" i="68"/>
  <c r="O9" i="34" l="1"/>
  <c r="L53" i="34"/>
  <c r="C19" i="68"/>
  <c r="O53" i="34" l="1"/>
  <c r="C29" i="68" l="1"/>
  <c r="D81" i="6"/>
  <c r="C30" i="68" l="1"/>
  <c r="C34" i="68" l="1"/>
  <c r="D100" i="6"/>
  <c r="C36" i="68" l="1"/>
  <c r="D101" i="6"/>
  <c r="C9" i="52" l="1"/>
  <c r="C37" i="68"/>
  <c r="C104" i="68" s="1"/>
  <c r="C106" i="68"/>
  <c r="C105" i="68"/>
  <c r="C10" i="52" l="1"/>
  <c r="C38" i="68" s="1"/>
</calcChain>
</file>

<file path=xl/comments1.xml><?xml version="1.0" encoding="utf-8"?>
<comments xmlns="http://schemas.openxmlformats.org/spreadsheetml/2006/main">
  <authors>
    <author>Alessandro, Silvana</author>
  </authors>
  <commentList>
    <comment ref="B4" authorId="0" shapeId="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4" authorId="0" shapeId="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5" authorId="0" shapeId="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5" authorId="0" shapeId="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6" authorId="0" shapeId="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6" authorId="0" shapeId="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7" authorId="0" shapeId="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7" authorId="0" shapeId="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8" authorId="0" shapeId="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8" authorId="0" shapeId="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9" authorId="0" shapeId="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9" authorId="0" shapeId="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10" authorId="0" shapeId="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10" authorId="0" shapeId="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11" authorId="0" shapeId="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11" authorId="0" shapeId="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12" authorId="0" shapeId="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12" authorId="0" shapeId="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13" authorId="0" shapeId="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13" authorId="0" shapeId="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14" authorId="0" shapeId="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14" authorId="0" shapeId="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15" authorId="0" shapeId="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15" authorId="0" shapeId="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16" authorId="0" shapeId="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16" authorId="0" shapeId="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17" authorId="0" shapeId="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17" authorId="0" shapeId="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18" authorId="0" shapeId="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18" authorId="0" shapeId="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19" authorId="0" shapeId="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19" authorId="0" shapeId="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20" authorId="0" shapeId="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20" authorId="0" shapeId="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21" authorId="0" shapeId="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21" authorId="0" shapeId="0">
      <text>
        <r>
          <rPr>
            <b/>
            <sz val="9"/>
            <color indexed="81"/>
            <rFont val="Tahoma"/>
            <family val="2"/>
          </rPr>
          <t>Alessandro, Silvana:</t>
        </r>
        <r>
          <rPr>
            <sz val="9"/>
            <color indexed="81"/>
            <rFont val="Tahoma"/>
            <family val="2"/>
          </rPr>
          <t xml:space="preserve">
Sourced from Appendix A PGP FY22 file, refer to tab called B036 Asset Mvmt FY22.</t>
        </r>
      </text>
    </comment>
  </commentList>
</comments>
</file>

<file path=xl/comments2.xml><?xml version="1.0" encoding="utf-8"?>
<comments xmlns="http://schemas.openxmlformats.org/spreadsheetml/2006/main">
  <authors>
    <author>Alessandro, Silvana</author>
  </authors>
  <commentList>
    <comment ref="AB190" authorId="0" shapeId="0">
      <text>
        <r>
          <rPr>
            <b/>
            <sz val="9"/>
            <color indexed="81"/>
            <rFont val="Tahoma"/>
            <family val="2"/>
          </rPr>
          <t>Alessandro, Silvana:</t>
        </r>
        <r>
          <rPr>
            <sz val="9"/>
            <color indexed="81"/>
            <rFont val="Tahoma"/>
            <family val="2"/>
          </rPr>
          <t xml:space="preserve">
Agree to Lys records</t>
        </r>
      </text>
    </comment>
    <comment ref="AB191" authorId="0" shapeId="0">
      <text>
        <r>
          <rPr>
            <b/>
            <sz val="9"/>
            <color indexed="81"/>
            <rFont val="Tahoma"/>
            <family val="2"/>
          </rPr>
          <t>Alessandro, Silvana:</t>
        </r>
        <r>
          <rPr>
            <sz val="9"/>
            <color indexed="81"/>
            <rFont val="Tahoma"/>
            <family val="2"/>
          </rPr>
          <t xml:space="preserve">
Agree to Lys records</t>
        </r>
      </text>
    </comment>
  </commentList>
</comments>
</file>

<file path=xl/sharedStrings.xml><?xml version="1.0" encoding="utf-8"?>
<sst xmlns="http://schemas.openxmlformats.org/spreadsheetml/2006/main" count="4819" uniqueCount="1376">
  <si>
    <t>Category</t>
  </si>
  <si>
    <t>Buildings</t>
  </si>
  <si>
    <t>Colour coding of input sheets:</t>
  </si>
  <si>
    <t>Yellow = Input cells</t>
  </si>
  <si>
    <t>Grey - Not applicable/No inputs required</t>
  </si>
  <si>
    <t>Leave coloured cells blank if no information exists - PLEASE DO NOT ENTER TEXT unless specifically requested to do so.</t>
  </si>
  <si>
    <t>All dollar amounts are to be unrounded, and in nominal terms.</t>
  </si>
  <si>
    <t>Business address</t>
  </si>
  <si>
    <t>Address</t>
  </si>
  <si>
    <t>Suburb</t>
  </si>
  <si>
    <t>State</t>
  </si>
  <si>
    <t>Postcode</t>
  </si>
  <si>
    <t>Postal address</t>
  </si>
  <si>
    <t>Contact name/s</t>
  </si>
  <si>
    <t>Contact phone/s</t>
  </si>
  <si>
    <t>Contact email address/s</t>
  </si>
  <si>
    <t xml:space="preserve"> </t>
  </si>
  <si>
    <t>Table of contents</t>
  </si>
  <si>
    <t>Description</t>
  </si>
  <si>
    <t>Profit from sale of fixed assets</t>
  </si>
  <si>
    <t xml:space="preserve">Other revenue </t>
  </si>
  <si>
    <t>Total revenue</t>
  </si>
  <si>
    <t xml:space="preserve">Depreciation </t>
  </si>
  <si>
    <t>TOTAL ASSETS</t>
  </si>
  <si>
    <t>Total</t>
  </si>
  <si>
    <t>Total fixed assets</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</si>
  <si>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</si>
  <si>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</si>
  <si>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</si>
  <si>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</si>
  <si>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</si>
  <si>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</si>
  <si>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</si>
  <si>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</si>
  <si>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 xml:space="preserve"> Interruptible or as available transportation service</t>
  </si>
  <si>
    <t xml:space="preserve"> Backhaul services</t>
  </si>
  <si>
    <t>Storage services</t>
  </si>
  <si>
    <t xml:space="preserve"> Park services</t>
  </si>
  <si>
    <t xml:space="preserve"> Park and loan services</t>
  </si>
  <si>
    <t>Trading services</t>
  </si>
  <si>
    <t xml:space="preserve"> Capacity trading service</t>
  </si>
  <si>
    <t xml:space="preserve"> In pipe trading service</t>
  </si>
  <si>
    <t>Other (please specify)</t>
  </si>
  <si>
    <t>Provided to related parties</t>
  </si>
  <si>
    <t>Direct revenue</t>
  </si>
  <si>
    <t>Customer contribution revenue</t>
  </si>
  <si>
    <t>Total direct revenue</t>
  </si>
  <si>
    <t>Other direct revenue</t>
  </si>
  <si>
    <t>Total indirect revenue allocated</t>
  </si>
  <si>
    <t>Insurance</t>
  </si>
  <si>
    <t>Licence and regulatory costs</t>
  </si>
  <si>
    <t>Directly attributable finance charges</t>
  </si>
  <si>
    <t>Indirect revenue allocated</t>
  </si>
  <si>
    <t>Employee costs</t>
  </si>
  <si>
    <t xml:space="preserve">Shared asset depreciation </t>
  </si>
  <si>
    <t>Loss from sale of shared fixed assets</t>
  </si>
  <si>
    <t>Amounts excluding related party transactions</t>
  </si>
  <si>
    <t>Related party transactions</t>
  </si>
  <si>
    <t>Direct costs</t>
  </si>
  <si>
    <t>Total direct costs</t>
  </si>
  <si>
    <t>Total costs</t>
  </si>
  <si>
    <t>Other direct costs</t>
  </si>
  <si>
    <t>Information technology and communication costs</t>
  </si>
  <si>
    <t>Rental and leasing costs</t>
  </si>
  <si>
    <t>Leasing and rental costs</t>
  </si>
  <si>
    <t>Pipeline assets</t>
  </si>
  <si>
    <t>Closing pipeline carrying value</t>
  </si>
  <si>
    <t>Other assets</t>
  </si>
  <si>
    <t>% allocated to pipeline</t>
  </si>
  <si>
    <t>Income statement account applied to</t>
  </si>
  <si>
    <t>Acquisition date</t>
  </si>
  <si>
    <t>Useful life</t>
  </si>
  <si>
    <t>Construction cost</t>
  </si>
  <si>
    <t>Additions</t>
  </si>
  <si>
    <t>Cost base</t>
  </si>
  <si>
    <t>Written down value</t>
  </si>
  <si>
    <t>Years</t>
  </si>
  <si>
    <t>Total pipeline assets</t>
  </si>
  <si>
    <t>Disposal (at cost)</t>
  </si>
  <si>
    <t>Backhaul services</t>
  </si>
  <si>
    <t>Capacity trading service</t>
  </si>
  <si>
    <t>In pipe trading service</t>
  </si>
  <si>
    <t>Year</t>
  </si>
  <si>
    <t>Asset description</t>
  </si>
  <si>
    <t>Compressors</t>
  </si>
  <si>
    <t>Closing compressors carrying value</t>
  </si>
  <si>
    <t>Odourant plants</t>
  </si>
  <si>
    <t>Closing buildings carrying value</t>
  </si>
  <si>
    <t>Total allocated to pipeline excluding related parties</t>
  </si>
  <si>
    <t>Total related party amounts allocated to pipeline</t>
  </si>
  <si>
    <t>Total exempt services</t>
  </si>
  <si>
    <t>Capacity based</t>
  </si>
  <si>
    <t>Volumetric based</t>
  </si>
  <si>
    <t>Financial performance measures</t>
  </si>
  <si>
    <t>Earnings before interest and tax</t>
  </si>
  <si>
    <t>Total assets</t>
  </si>
  <si>
    <t>Return on assets</t>
  </si>
  <si>
    <t>Pipeline</t>
  </si>
  <si>
    <t>Earnings before Interest and tax (EBIT)</t>
  </si>
  <si>
    <t>Pipeline information</t>
  </si>
  <si>
    <t>Other Services</t>
  </si>
  <si>
    <t>Postage Stamp Transportation Services</t>
  </si>
  <si>
    <t>Zonal Based Transportation Services</t>
  </si>
  <si>
    <t>Distance Based Transportation Services (to major delivery points)</t>
  </si>
  <si>
    <t>Zone 1</t>
  </si>
  <si>
    <t>Zone 2</t>
  </si>
  <si>
    <t>Zone 3</t>
  </si>
  <si>
    <t>Major Delivery Point 1</t>
  </si>
  <si>
    <t>Major Delivery Point 2</t>
  </si>
  <si>
    <t>Major Delivery Point 3</t>
  </si>
  <si>
    <t>Other Delivery Points</t>
  </si>
  <si>
    <t>Capacity based charges</t>
  </si>
  <si>
    <t>Volumetric based charges</t>
  </si>
  <si>
    <t>Total Postage Stamp Revenue</t>
  </si>
  <si>
    <t>Total Zonal Revenue</t>
  </si>
  <si>
    <t>Total Distance Based Revenue</t>
  </si>
  <si>
    <t>Revenue</t>
  </si>
  <si>
    <t>Operating expenses</t>
  </si>
  <si>
    <t>Net tax liabilities</t>
  </si>
  <si>
    <t>Shared supporting assets</t>
  </si>
  <si>
    <t xml:space="preserve">Inventories </t>
  </si>
  <si>
    <t>Deferred tax assets</t>
  </si>
  <si>
    <t>Total shared supporting assets allocated</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</si>
  <si>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</si>
  <si>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</si>
  <si>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</si>
  <si>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</si>
  <si>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</si>
  <si>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</si>
  <si>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</si>
  <si>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</si>
  <si>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</si>
  <si>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</si>
  <si>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</si>
  <si>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</si>
  <si>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</si>
  <si>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</si>
  <si>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Service category</t>
  </si>
  <si>
    <t>Revenue by service</t>
  </si>
  <si>
    <t>Asset useful life</t>
  </si>
  <si>
    <t>Total capitalised pipeline construction costs</t>
  </si>
  <si>
    <t>Pipelines</t>
  </si>
  <si>
    <t>City Gates, supply regulators and valve stations</t>
  </si>
  <si>
    <t>Closing city gates, supply regulators and valve stations carrying value</t>
  </si>
  <si>
    <t>Metering</t>
  </si>
  <si>
    <t>Closing Metering</t>
  </si>
  <si>
    <t>SCADA (Communications)</t>
  </si>
  <si>
    <t>Closing SCADA carrying value</t>
  </si>
  <si>
    <t>Land and easements</t>
  </si>
  <si>
    <t>Closing land and easements carrying value</t>
  </si>
  <si>
    <t>Other non-depreciable pipeline assets</t>
  </si>
  <si>
    <t>Data validation lists</t>
  </si>
  <si>
    <t>Estimated residual value</t>
  </si>
  <si>
    <t xml:space="preserve"> Firm forward haul transportation services</t>
  </si>
  <si>
    <t>Interruptible or as available transportation services</t>
  </si>
  <si>
    <t>Shared costs</t>
  </si>
  <si>
    <t>Asset impairment</t>
  </si>
  <si>
    <t>Impairment date</t>
  </si>
  <si>
    <t>Basis for impairment</t>
  </si>
  <si>
    <t>Reporting template</t>
  </si>
  <si>
    <t>Reporting period start date:</t>
  </si>
  <si>
    <t>Reporting period end date:</t>
  </si>
  <si>
    <t>Shared assets</t>
  </si>
  <si>
    <t>Recovered capital method (rule 569(4))</t>
  </si>
  <si>
    <t>Return on capital</t>
  </si>
  <si>
    <t>Total Return of Capital</t>
  </si>
  <si>
    <t>Negative residual value</t>
  </si>
  <si>
    <t>Reversal date</t>
  </si>
  <si>
    <t>Basis for Reversal</t>
  </si>
  <si>
    <t>Description (list each individual shared asset category greater than 5%)</t>
  </si>
  <si>
    <t>Category of shared assets</t>
  </si>
  <si>
    <t>Total amount</t>
  </si>
  <si>
    <t>Description of works</t>
  </si>
  <si>
    <t>Date recognised</t>
  </si>
  <si>
    <t>Firm forward haul transportation services</t>
  </si>
  <si>
    <t>$'000</t>
  </si>
  <si>
    <t>Total TJ</t>
  </si>
  <si>
    <t>Other shared costs</t>
  </si>
  <si>
    <t>Total shared costs allocated</t>
  </si>
  <si>
    <t>Pipeline length (km)</t>
  </si>
  <si>
    <t xml:space="preserve">Year ending </t>
  </si>
  <si>
    <t xml:space="preserve">   other service (insert description)</t>
  </si>
  <si>
    <t>$ nominal</t>
  </si>
  <si>
    <t>Table 1.1: Pipeline details</t>
  </si>
  <si>
    <t>Table 1.2: Pipeline services provided</t>
  </si>
  <si>
    <t>Table 2.1.1:  Revenue by service</t>
  </si>
  <si>
    <t>Table 2.2.1: Customer contributions received</t>
  </si>
  <si>
    <t>Table 2.2.2: Government contributions received</t>
  </si>
  <si>
    <t xml:space="preserve">Description </t>
  </si>
  <si>
    <t>(list each individual revenue item)</t>
  </si>
  <si>
    <t>Indirect revenue</t>
  </si>
  <si>
    <t>Table 2.3.1: Indirect revenue allocation</t>
  </si>
  <si>
    <t>Table 2.4.1: Shared cost allocation</t>
  </si>
  <si>
    <t xml:space="preserve"> (list each individual cost)</t>
  </si>
  <si>
    <t>Statement of pipeline revenues and expenses</t>
  </si>
  <si>
    <t>Revenue - contributions</t>
  </si>
  <si>
    <t>Statement of pipeline assets</t>
  </si>
  <si>
    <t>Table 3.1: Pipeline assets</t>
  </si>
  <si>
    <t>Table 4.1: Recovered capital method - pipeline assets</t>
  </si>
  <si>
    <t>Capital expenditure</t>
  </si>
  <si>
    <t>Weighted average prices</t>
  </si>
  <si>
    <t xml:space="preserve"> Interruptible or as available transportation services</t>
  </si>
  <si>
    <t>Table 5.1:  Weighted average prices</t>
  </si>
  <si>
    <t>Return of capital</t>
  </si>
  <si>
    <t>Recovered capital method total asset value</t>
  </si>
  <si>
    <t>Drag and drop columns if required</t>
  </si>
  <si>
    <t>Impairment amount $ nominal</t>
  </si>
  <si>
    <t>Prior Impairment amount 
$ nominal</t>
  </si>
  <si>
    <t>Reversal amount
$nominal</t>
  </si>
  <si>
    <t>Expenditure ($ nominal)</t>
  </si>
  <si>
    <t xml:space="preserve">insert asset description </t>
  </si>
  <si>
    <t>Table 3.1.1: Asset useful life</t>
  </si>
  <si>
    <t>Table 3.2.2: Asset impairment reversals</t>
  </si>
  <si>
    <t>Table 3.2.1: Assets impaired</t>
  </si>
  <si>
    <t>Table 3.4.1: Shared supporting asset allocation</t>
  </si>
  <si>
    <t>Service provider:</t>
  </si>
  <si>
    <t>Pipeline name:</t>
  </si>
  <si>
    <t>Indirect revenue excluding related parties</t>
  </si>
  <si>
    <t>Shared costs excluding related parties</t>
  </si>
  <si>
    <t>Indirect  revenue from related parties</t>
  </si>
  <si>
    <t>Shared costs paid to related parties</t>
  </si>
  <si>
    <t>Table 4.2: Pipeline details</t>
  </si>
  <si>
    <t>Basis of Preparation reference</t>
  </si>
  <si>
    <t>Table 1.1.1: Return on assets</t>
  </si>
  <si>
    <t>Table 2.1:  Statement of pipeline revenues and expenses</t>
  </si>
  <si>
    <t>Table 4.1.1: Capital expenditure greater than 5% of construction cost</t>
  </si>
  <si>
    <t>Firm stand alone compression services</t>
  </si>
  <si>
    <t>Firm park/park and loan services</t>
  </si>
  <si>
    <t>Stand alone compression services</t>
  </si>
  <si>
    <t>Additional (optional) notes and information</t>
  </si>
  <si>
    <t>Reporting period</t>
  </si>
  <si>
    <t>Previous reporting period</t>
  </si>
  <si>
    <t>Other depreciable pipeline assets</t>
  </si>
  <si>
    <t>Closing other depreciable pipeline assets carrying value</t>
  </si>
  <si>
    <t>Firm stand-alone compression service</t>
  </si>
  <si>
    <t>Interruptible or as available stand-alone compression service</t>
  </si>
  <si>
    <t>Stand-alone compression services</t>
  </si>
  <si>
    <t>Services exemption granted from ERA for Weighted Average Price disclosure</t>
  </si>
  <si>
    <t>Table 5.1.1: ERA exemptions</t>
  </si>
  <si>
    <t>Reporting Period</t>
  </si>
  <si>
    <t>Date</t>
  </si>
  <si>
    <t>ERA amendment#</t>
  </si>
  <si>
    <t>Worksheet</t>
  </si>
  <si>
    <t>Table</t>
  </si>
  <si>
    <t>Cell</t>
  </si>
  <si>
    <t>Change</t>
  </si>
  <si>
    <t>Reason</t>
  </si>
  <si>
    <t>Formula updated</t>
  </si>
  <si>
    <t>3.1 Pipeline asset useful life</t>
  </si>
  <si>
    <t>Amendment record</t>
  </si>
  <si>
    <t>New worksheet inserted</t>
  </si>
  <si>
    <t>2. Revenue and expenses</t>
  </si>
  <si>
    <t>F13</t>
  </si>
  <si>
    <t>Formula corrected</t>
  </si>
  <si>
    <t>Formula amended to sum both elements of 'Direct revenue' to get 'Total direct revenue'.</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</si>
  <si>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</si>
  <si>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</si>
  <si>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</si>
  <si>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</si>
  <si>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</si>
  <si>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</si>
  <si>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</si>
  <si>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</si>
  <si>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</si>
  <si>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</si>
  <si>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</si>
  <si>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</si>
  <si>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</si>
  <si>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</si>
  <si>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Rows 63-67 and 74-78</t>
  </si>
  <si>
    <t>rows inserted</t>
  </si>
  <si>
    <t>New items inserted to record Leased Assets as per AASB16.</t>
  </si>
  <si>
    <t>Formulae updated to include leased assets</t>
  </si>
  <si>
    <t xml:space="preserve">D14, D19, D25, D31, D37, D43, D49, D59 </t>
  </si>
  <si>
    <t>Formulae corrected</t>
  </si>
  <si>
    <t>3.1.1</t>
  </si>
  <si>
    <t>Allow for lease asset information</t>
  </si>
  <si>
    <t>Cover</t>
  </si>
  <si>
    <t>D31:F32</t>
  </si>
  <si>
    <t>To be visible.</t>
  </si>
  <si>
    <t>1.1 Financial performance</t>
  </si>
  <si>
    <t>1.1.1</t>
  </si>
  <si>
    <t>C10</t>
  </si>
  <si>
    <t>Formatting - changed from Accounting Comma to Percentage Percent</t>
  </si>
  <si>
    <t>To disclose percentage with appropriate signage</t>
  </si>
  <si>
    <t>3.3 Depreciation amortisation</t>
  </si>
  <si>
    <t>3.3.2</t>
  </si>
  <si>
    <t>L58:L78</t>
  </si>
  <si>
    <t>Insert column</t>
  </si>
  <si>
    <t>To explicitly allow for prior period depreciation</t>
  </si>
  <si>
    <t>Row 59</t>
  </si>
  <si>
    <t>D58</t>
  </si>
  <si>
    <t>D9:D52</t>
  </si>
  <si>
    <t>List updated</t>
  </si>
  <si>
    <t>4 Recovered Capital</t>
  </si>
  <si>
    <t>Rows 15, 22, 29</t>
  </si>
  <si>
    <t>New items inserted to record Leased Assets</t>
  </si>
  <si>
    <t>E15, E22 and E29</t>
  </si>
  <si>
    <t>Formula added</t>
  </si>
  <si>
    <t>F16:BH16 and F23:BH23</t>
  </si>
  <si>
    <t>3.3.1 and 3.3.2</t>
  </si>
  <si>
    <t>B5, B56, K7, G58, J58 and M58</t>
  </si>
  <si>
    <t>Headings updated for clarity</t>
  </si>
  <si>
    <t>Reformat</t>
  </si>
  <si>
    <t>E60:E77</t>
  </si>
  <si>
    <t>E9:E52</t>
  </si>
  <si>
    <t>Table 3.3.1: Pipeline assets at cost</t>
  </si>
  <si>
    <t>Additions, capitalised maintenance and disposals must be reported on a cumulative basis</t>
  </si>
  <si>
    <t>Disposals or Early termination</t>
  </si>
  <si>
    <t>Prior years' accumulated depreciation</t>
  </si>
  <si>
    <t>Table 3.3.2: Shared assets at cost</t>
  </si>
  <si>
    <t>Leased Assets</t>
  </si>
  <si>
    <t>Closing leased asset carrying value</t>
  </si>
  <si>
    <t>Shared leased assets</t>
  </si>
  <si>
    <t>D9:D38</t>
  </si>
  <si>
    <t>Formatting</t>
  </si>
  <si>
    <t>Leased Asset</t>
  </si>
  <si>
    <t>Leased Asset Interest/Financing Charge</t>
  </si>
  <si>
    <t>A7</t>
  </si>
  <si>
    <t>a typographical error fixed.</t>
  </si>
  <si>
    <t>Corrected the spelling from 'insructions' to 'instructions'.</t>
  </si>
  <si>
    <t>Dark cyan = ERA instructions/headings</t>
  </si>
  <si>
    <t>D7</t>
  </si>
  <si>
    <t>Corrected the spelling from 'acqusition' to 'acquisition'.</t>
  </si>
  <si>
    <t>D18</t>
  </si>
  <si>
    <t>Construction cost or acquisition cost (where allowed) apportioned</t>
  </si>
  <si>
    <t>The cells have been reformatted to show dd/mm/yyyy</t>
  </si>
  <si>
    <t>Formulae amended to include prior year accumulated depreciation plus current year depreciation.  It was only picking up current year depreciation.</t>
  </si>
  <si>
    <t>This sheet captures the changes made to this non scheme financial reporting template.</t>
  </si>
  <si>
    <t>B21:F26 and B33:F38</t>
  </si>
  <si>
    <t>D60:D77</t>
  </si>
  <si>
    <t>D69:E69 and D84:E84</t>
  </si>
  <si>
    <t>Tab renamed 3.3 Depreciation amortisation</t>
  </si>
  <si>
    <t>To record additions and improvements capitalised</t>
  </si>
  <si>
    <t>To only pick up initial acquisition costs</t>
  </si>
  <si>
    <t>Added Leased assets to drop list</t>
  </si>
  <si>
    <t>Added Shared leased assets to drop list</t>
  </si>
  <si>
    <t>To sum columns F to BH for respective items</t>
  </si>
  <si>
    <t>To include Leased Assets in total</t>
  </si>
  <si>
    <t>A25:E25</t>
  </si>
  <si>
    <t>Question added</t>
  </si>
  <si>
    <t>To record publication date of the report</t>
  </si>
  <si>
    <t>A27:E27</t>
  </si>
  <si>
    <t>To record the date to which the reported information is current</t>
  </si>
  <si>
    <t>A29:K29</t>
  </si>
  <si>
    <t>Summary</t>
  </si>
  <si>
    <t>New worksheet added</t>
  </si>
  <si>
    <t>To enhance accessibility and transparency of the reported information by providing a 'quick glance' view of the key information reported in the template.</t>
  </si>
  <si>
    <t>1. Pipeline information</t>
  </si>
  <si>
    <t>B16, B20, B21</t>
  </si>
  <si>
    <t>Heading renamed</t>
  </si>
  <si>
    <t>To be consistent with the pipeline service categories in Table 2.1.1.</t>
  </si>
  <si>
    <t>Row 12:14 / C12:C14</t>
  </si>
  <si>
    <t xml:space="preserve">Rows added
</t>
  </si>
  <si>
    <t xml:space="preserve">New categories are added to improve the clarity and consistency of revenue streams.
- Customer contribution revenue (removed from Table 2.1.1)
- Government contribution revenue (removed rom (Table 2.1.1)
- Profit from sale of fixed assets </t>
  </si>
  <si>
    <t>D32:D40
E32:E40</t>
  </si>
  <si>
    <t>To correctly populate data from Table 2.4.1</t>
  </si>
  <si>
    <t>I16</t>
  </si>
  <si>
    <t xml:space="preserve">To include new revenue categories and correctly calculate the ‘total direct revenue’ </t>
  </si>
  <si>
    <t>2.1 Revenue by service</t>
  </si>
  <si>
    <t>2.1.1</t>
  </si>
  <si>
    <t>Heading/label renamed</t>
  </si>
  <si>
    <t xml:space="preserve">Headings changed from 'Direct Revenue' to  ‘Revenue by service’ and from 'Total revenue (C24) to ‘Total service revenue’ (C21) to clarify that Table 2.1.1 only captures service revenue rather than all direct revenue. </t>
  </si>
  <si>
    <t>Rows 21:23/ C21:C23</t>
  </si>
  <si>
    <t>Rows removed</t>
  </si>
  <si>
    <t xml:space="preserve"> “Park and park and loan services” is split into two rows: “Park services” (row 16) and “Park and loan services (row 17) to be consistent with service categories in Table 1.2.</t>
  </si>
  <si>
    <t>Row 20</t>
  </si>
  <si>
    <t>Description renamed</t>
  </si>
  <si>
    <t>I21</t>
  </si>
  <si>
    <t>To correctly calculate the ‘total service revenue’.</t>
  </si>
  <si>
    <t>2.2 Revenue contributions</t>
  </si>
  <si>
    <t>2.2.1</t>
  </si>
  <si>
    <t>E9:E14</t>
  </si>
  <si>
    <t>To add sum formula (E=C+D)</t>
  </si>
  <si>
    <t>2.3 Indirect revenue</t>
  </si>
  <si>
    <t>2.3.1</t>
  </si>
  <si>
    <t>E2:G4</t>
  </si>
  <si>
    <t>To prompt operators to include sufficient information on their basis of preparation, explaining allocation methodologies and basis of allocators.</t>
  </si>
  <si>
    <t>2.4 Shared costs</t>
  </si>
  <si>
    <t>2.4.1</t>
  </si>
  <si>
    <t xml:space="preserve">To correct double counting of other shared costs. </t>
  </si>
  <si>
    <t>Formatting changed</t>
  </si>
  <si>
    <t>To remove uppercase in some words.</t>
  </si>
  <si>
    <t>Headings added</t>
  </si>
  <si>
    <t>Add headings ‘Pipeline assets’ and ‘Shared supporting assets allocated’ to improve clarity of asset categories.</t>
  </si>
  <si>
    <t>C82</t>
  </si>
  <si>
    <t>Column C</t>
  </si>
  <si>
    <t>3.1 Asset useful life</t>
  </si>
  <si>
    <t>Tab renamed</t>
  </si>
  <si>
    <t>Change format to 'short date'</t>
  </si>
  <si>
    <t>3.2 Asset impairment</t>
  </si>
  <si>
    <t>D8:D22
D28:D54
G28:G54</t>
  </si>
  <si>
    <t>To be consistent with the categories in Table 3.1</t>
  </si>
  <si>
    <t>G53</t>
  </si>
  <si>
    <t>To add sum formula</t>
  </si>
  <si>
    <t>Numbers formatted to the nearest whole number</t>
  </si>
  <si>
    <t>3.4 Shared supporting assets</t>
  </si>
  <si>
    <t>3.4.1</t>
  </si>
  <si>
    <t>D9:D40</t>
  </si>
  <si>
    <t>List created</t>
  </si>
  <si>
    <t>To disclose opening asset value and rate of return (WACC) of each year</t>
  </si>
  <si>
    <t>E11</t>
  </si>
  <si>
    <t>Revised formula to sum F11:BH11, consistent with the treatment of other cost components that make up the ‘cost base’</t>
  </si>
  <si>
    <t>E25</t>
  </si>
  <si>
    <t>Formula deleted</t>
  </si>
  <si>
    <t>Formula not required</t>
  </si>
  <si>
    <t>F31:BH31</t>
  </si>
  <si>
    <t>To exclude row 25 which is not an input cell</t>
  </si>
  <si>
    <t>F8:BH8</t>
  </si>
  <si>
    <t>To adjust formula to display year and allow cross-referencing with the Summary tab</t>
  </si>
  <si>
    <t>Column B</t>
  </si>
  <si>
    <t>Column added</t>
  </si>
  <si>
    <t>To disclose the reference to the basis of preparation where pipeline operator may have explained the basis of allocation between pipeline and service types</t>
  </si>
  <si>
    <t>To disclose if estimates were used by the pipeline operator to allocate revenue between pipelines and  service types.</t>
  </si>
  <si>
    <t>Heading added</t>
  </si>
  <si>
    <t>To be consistent with other worksheets</t>
  </si>
  <si>
    <t>F10:BJ10</t>
  </si>
  <si>
    <t>Headings amended
Formatting changed</t>
  </si>
  <si>
    <t>All worksheets</t>
  </si>
  <si>
    <t>Numerical cells</t>
  </si>
  <si>
    <t>Publication date of this report:</t>
  </si>
  <si>
    <t>Reported information is current at:</t>
  </si>
  <si>
    <t>Has any information in this template been amended since last published within this current reporting period?</t>
  </si>
  <si>
    <t>Amendment reference</t>
  </si>
  <si>
    <t>All numbers are expressed in $nominal</t>
  </si>
  <si>
    <t>Revenues and expenses (Table 2.1)</t>
  </si>
  <si>
    <t>Shared costs allocated</t>
  </si>
  <si>
    <t>Earnings before interest and tax (EBIT)</t>
  </si>
  <si>
    <t xml:space="preserve">Statement of pipeline assets (Table 3.1) </t>
  </si>
  <si>
    <t>Cumulative value as at current reporting period</t>
  </si>
  <si>
    <t>Cumulative value as at previous reporting period</t>
  </si>
  <si>
    <t xml:space="preserve"> Total pipeline assets </t>
  </si>
  <si>
    <t>Shared property, plant and equipment</t>
  </si>
  <si>
    <t xml:space="preserve">Shared leased assets </t>
  </si>
  <si>
    <t>Inventories</t>
  </si>
  <si>
    <t xml:space="preserve">Deferred tax assets </t>
  </si>
  <si>
    <t>Other shared assets</t>
  </si>
  <si>
    <t>Total shared assets allocated</t>
  </si>
  <si>
    <t xml:space="preserve">Total assets </t>
  </si>
  <si>
    <t>Return on assets (EBIT/Total assets value) (Table 1.1.1)</t>
  </si>
  <si>
    <t>Recovered capital value  (Table 4.1)</t>
  </si>
  <si>
    <t>Pipeline assets cost base</t>
  </si>
  <si>
    <t>Shared assets allocated cost base</t>
  </si>
  <si>
    <t>Total return of capital</t>
  </si>
  <si>
    <t>Opening asset value</t>
  </si>
  <si>
    <t>Rate of return (WACC)</t>
  </si>
  <si>
    <t>For information only - yearly percentage change</t>
  </si>
  <si>
    <t xml:space="preserve">Weighted average price (Table 5.1) </t>
  </si>
  <si>
    <t>Revenue 
$'000</t>
  </si>
  <si>
    <t>MDQ 
Total TJ</t>
  </si>
  <si>
    <t>WAP 
$/GJ</t>
  </si>
  <si>
    <t>Total 
TJ</t>
  </si>
  <si>
    <t>Postage Stamp</t>
  </si>
  <si>
    <t>Zonal based - Zone 1</t>
  </si>
  <si>
    <t>Zonal based - Zone 2</t>
  </si>
  <si>
    <t>Zonal based - Zone 3</t>
  </si>
  <si>
    <t>Distance based - Major delivery point 1</t>
  </si>
  <si>
    <t>Distance based - Major delivery point 2</t>
  </si>
  <si>
    <t>Distance based - Major delivery point 3</t>
  </si>
  <si>
    <t>Distance based - Other delivery points</t>
  </si>
  <si>
    <t>Exempt services</t>
  </si>
  <si>
    <t xml:space="preserve">For information only </t>
  </si>
  <si>
    <t>As reported in 'Statement of pipeline assets'</t>
  </si>
  <si>
    <t xml:space="preserve">Total asset value (depreciated book value vs. recovered capital method asset value) </t>
  </si>
  <si>
    <t>Shared asset value as a % of total asset value</t>
  </si>
  <si>
    <t>Pipeline asset value as a % of total asset value</t>
  </si>
  <si>
    <t>As reported in 'Revenue and expenses'</t>
  </si>
  <si>
    <t>Direct revenue as a % of total revenue</t>
  </si>
  <si>
    <t>Indirect revenue as a % of total revenue</t>
  </si>
  <si>
    <t xml:space="preserve">Direct costs as a % of total costs </t>
  </si>
  <si>
    <t xml:space="preserve">Shared costs as a % of total costs </t>
  </si>
  <si>
    <t xml:space="preserve">For reconciliation </t>
  </si>
  <si>
    <t>As reported in 'Depreciation amortisation'</t>
  </si>
  <si>
    <t xml:space="preserve">Depreciation for pipeline assets </t>
  </si>
  <si>
    <t xml:space="preserve">Depreciation for shared assets </t>
  </si>
  <si>
    <t xml:space="preserve"> Firm forward haul transportation service</t>
  </si>
  <si>
    <t xml:space="preserve"> Firm stand-alone compression service</t>
  </si>
  <si>
    <t xml:space="preserve"> Interruptible or as available stand-alone compression service</t>
  </si>
  <si>
    <t>Government contribution revenue</t>
  </si>
  <si>
    <t>Indirect operating expenses</t>
  </si>
  <si>
    <t>Impairment losses (nature of the impairment loss)</t>
  </si>
  <si>
    <t>Park services</t>
  </si>
  <si>
    <t>Park and loan services</t>
  </si>
  <si>
    <t>Other pipeline revenue (if relevant)</t>
  </si>
  <si>
    <t>Please ensure allocation methodologies are explained in sufficient detail in the Basis of Preparation as required under section 3.2.4 of the Guideline</t>
  </si>
  <si>
    <t>Pipeline Assets</t>
  </si>
  <si>
    <t>Capitalised maintenance or improvements</t>
  </si>
  <si>
    <t>Disposals or early termination (at cost)</t>
  </si>
  <si>
    <t>Initial construction or acquisition costs</t>
  </si>
  <si>
    <t>Disposal or early termination (at cost)</t>
  </si>
  <si>
    <t>Odorant plants</t>
  </si>
  <si>
    <t>Closing odorant plants carrying value</t>
  </si>
  <si>
    <t>Shared supporting assets allocated</t>
  </si>
  <si>
    <t>Closing shared leased asset carrying value</t>
  </si>
  <si>
    <t>Initial construction or acquisition cost</t>
  </si>
  <si>
    <t>Current year depreciation</t>
  </si>
  <si>
    <t xml:space="preserve">Yes </t>
  </si>
  <si>
    <t>No</t>
  </si>
  <si>
    <t>rsharedassets</t>
  </si>
  <si>
    <t>rpipelines</t>
  </si>
  <si>
    <t>ryesno</t>
  </si>
  <si>
    <t>Depreciation and amortisation</t>
  </si>
  <si>
    <t>For information</t>
  </si>
  <si>
    <t>Has there been any use of estimates to allocate revenue to each transportation service?</t>
  </si>
  <si>
    <t>Basis of preparation reference</t>
  </si>
  <si>
    <t>Revenue $'000</t>
  </si>
  <si>
    <t>MDQ
Total TJ*</t>
  </si>
  <si>
    <t>$ '000</t>
  </si>
  <si>
    <t>* MDQ (Total TJ) = sum of MDQ’s over the reporting period in TJs</t>
  </si>
  <si>
    <t>Row 22</t>
  </si>
  <si>
    <t>Explanatory note added</t>
  </si>
  <si>
    <t>Date cells</t>
  </si>
  <si>
    <t>Amend relevant date cells to ensure format is in date style</t>
  </si>
  <si>
    <r>
      <t xml:space="preserve">To clarify the MDQ unit above as:
</t>
    </r>
    <r>
      <rPr>
        <i/>
        <sz val="10"/>
        <rFont val="Arial"/>
        <family val="2"/>
      </rPr>
      <t xml:space="preserve">Total TJ = sum of MDQ’s over the reporting period in TJs </t>
    </r>
  </si>
  <si>
    <t>Row 16</t>
  </si>
  <si>
    <t>Replaced "Distribution/transmission revenue" (originally C19) with "Other pipeline services (if relevant)" (now C20) to be consistent with Table 2.1.</t>
  </si>
  <si>
    <t>Formula added
Formatting changed</t>
  </si>
  <si>
    <t>To improve the consistency and structuring of labelling between Table 3.1 and Table 3.3.1.
Each asset category will have the following reporting lines, as applicable:
-	Initial construction or acquisition costs 
-	Additions
-	Capitalised maintenance or improvements
-	Depreciation 
-	Disposals or early termination (at cost)</t>
  </si>
  <si>
    <t>3. Statement of pipeline assets</t>
  </si>
  <si>
    <t>4. Recovered Capital</t>
  </si>
  <si>
    <t>Renamed 'shared supporting assets' to 'shared property, plant and equipment' to be consistent with the labelling between worksheets</t>
  </si>
  <si>
    <t>Changed format from number to 'short date'</t>
  </si>
  <si>
    <t>B1</t>
  </si>
  <si>
    <t>To be consistent with tab name</t>
  </si>
  <si>
    <t>To be consistent with the labelling of categories in Table 3.1</t>
  </si>
  <si>
    <t>B58:N59</t>
  </si>
  <si>
    <t>Cell colour changed to be consistent with other tables</t>
  </si>
  <si>
    <t>To add dropdown list consistent with the categories in Table 3.1</t>
  </si>
  <si>
    <t>Minor punctuation amendment</t>
  </si>
  <si>
    <t>5. Weighted average price</t>
  </si>
  <si>
    <t>C19:20</t>
  </si>
  <si>
    <t>To be consistent with other tables</t>
  </si>
  <si>
    <t>Contents</t>
  </si>
  <si>
    <t>Contents updated</t>
  </si>
  <si>
    <t>To update formula following changes in asset categories/ sub-categories,  and correct previous errors.</t>
  </si>
  <si>
    <t>As reported in 'Recovered capital'</t>
  </si>
  <si>
    <t>Rows added
Sub-categories amended
Formatting changed</t>
  </si>
  <si>
    <t>C29:D36</t>
  </si>
  <si>
    <t>List added</t>
  </si>
  <si>
    <t>To add a yes/no dropdown list, consistent with other rows.</t>
  </si>
  <si>
    <t>Amend relevant numerical cells to ensure format is in comma style, negative values in brackets and rounded off to nearest whole number</t>
  </si>
  <si>
    <t>Leased assets</t>
  </si>
  <si>
    <t>C34 and C39</t>
  </si>
  <si>
    <t>F11 and I11</t>
  </si>
  <si>
    <t>C10 and C21</t>
  </si>
  <si>
    <t xml:space="preserve">H36 and I36 </t>
  </si>
  <si>
    <t>C11 and C16</t>
  </si>
  <si>
    <t>C8 and C81</t>
  </si>
  <si>
    <t>H7, J7, G58 and L58</t>
  </si>
  <si>
    <t>F9:F52 and F60:F77</t>
  </si>
  <si>
    <t>Rows 33 and 34</t>
  </si>
  <si>
    <t>B2 and C3</t>
  </si>
  <si>
    <t>Heading (units) amended and format changed for clarity and consistency with formula:
- revenues in $'000
- MDQ in Total TJ
- WAP in $/GJ</t>
  </si>
  <si>
    <t>Closing shared property, plant and equipment carrying value</t>
  </si>
  <si>
    <t>Column E</t>
  </si>
  <si>
    <t>Level 25, 580 George Street</t>
  </si>
  <si>
    <t>Sydney</t>
  </si>
  <si>
    <t>PO Box R41</t>
  </si>
  <si>
    <t>Royal Exchange</t>
  </si>
  <si>
    <t>NSW</t>
  </si>
  <si>
    <t>APARegReporting@apa.com.au</t>
  </si>
  <si>
    <t>4. Recovered capital</t>
  </si>
  <si>
    <t>Transmission</t>
  </si>
  <si>
    <t>Corporate operating expenditure</t>
  </si>
  <si>
    <t>5-80</t>
  </si>
  <si>
    <t>N/A</t>
  </si>
  <si>
    <t>Various</t>
  </si>
  <si>
    <t>Per leased asset life</t>
  </si>
  <si>
    <t>2.4.6</t>
  </si>
  <si>
    <t>2.4.5</t>
  </si>
  <si>
    <t>Information Technology</t>
  </si>
  <si>
    <t>During FY13</t>
  </si>
  <si>
    <t>During FY14</t>
  </si>
  <si>
    <t>During FY15</t>
  </si>
  <si>
    <t>During FY16</t>
  </si>
  <si>
    <t>During FY17</t>
  </si>
  <si>
    <t>During FY18</t>
  </si>
  <si>
    <t>During FY19</t>
  </si>
  <si>
    <t>During FY20</t>
  </si>
  <si>
    <t>During FY21</t>
  </si>
  <si>
    <t>3.2.3</t>
  </si>
  <si>
    <t>3.2.2</t>
  </si>
  <si>
    <t>3.2.5</t>
  </si>
  <si>
    <t>3.2.4</t>
  </si>
  <si>
    <t>Column D</t>
  </si>
  <si>
    <t>A1</t>
  </si>
  <si>
    <t>$</t>
  </si>
  <si>
    <t>CONSTRUCTION IN PROGRESS - NON PROJECT</t>
  </si>
  <si>
    <t/>
  </si>
  <si>
    <t>Western Australia</t>
  </si>
  <si>
    <t>FY20</t>
  </si>
  <si>
    <t>Cost</t>
  </si>
  <si>
    <t>Capitalised Maintenance</t>
  </si>
  <si>
    <t>FY19</t>
  </si>
  <si>
    <t>Grand Total</t>
  </si>
  <si>
    <t>FY17</t>
  </si>
  <si>
    <t>FY01</t>
  </si>
  <si>
    <t>FY07</t>
  </si>
  <si>
    <t>FY08</t>
  </si>
  <si>
    <t>FY12</t>
  </si>
  <si>
    <t>FY13</t>
  </si>
  <si>
    <t>FY21</t>
  </si>
  <si>
    <t>Parmelia Gas Pipeline</t>
  </si>
  <si>
    <t>3.2.1</t>
  </si>
  <si>
    <t>2.3.1 &amp; 2.3.1.1</t>
  </si>
  <si>
    <t>2.3.2</t>
  </si>
  <si>
    <t>2.3.2.1</t>
  </si>
  <si>
    <t>2.4.4</t>
  </si>
  <si>
    <t>2.3.2.2</t>
  </si>
  <si>
    <t>Customer Contributions</t>
  </si>
  <si>
    <t>Per Appendix A - Pipeline asset lives</t>
  </si>
  <si>
    <t>Indefinite</t>
  </si>
  <si>
    <t>During FY08</t>
  </si>
  <si>
    <t>During FY09</t>
  </si>
  <si>
    <t>During FY10</t>
  </si>
  <si>
    <t>During FY11</t>
  </si>
  <si>
    <t>During FY12</t>
  </si>
  <si>
    <t>BSV</t>
  </si>
  <si>
    <t>APT PARMELIA PTY LTD</t>
  </si>
  <si>
    <t>078 902 397</t>
  </si>
  <si>
    <t>Impairment</t>
  </si>
  <si>
    <t>Fiscal Year</t>
  </si>
  <si>
    <t>Project Name</t>
  </si>
  <si>
    <t>GL01 GL Account Analysis</t>
  </si>
  <si>
    <t>Ledger Name</t>
  </si>
  <si>
    <t>Period</t>
  </si>
  <si>
    <t>GL Posted Date</t>
  </si>
  <si>
    <t>JE Batch Name</t>
  </si>
  <si>
    <t>JE Header Name</t>
  </si>
  <si>
    <t>JE Category</t>
  </si>
  <si>
    <t>JE Source</t>
  </si>
  <si>
    <t>Line No.</t>
  </si>
  <si>
    <t>BSV Name</t>
  </si>
  <si>
    <t>Cost Ctr</t>
  </si>
  <si>
    <t>Cost Ctr Name</t>
  </si>
  <si>
    <t>Acct</t>
  </si>
  <si>
    <t>Acct Name</t>
  </si>
  <si>
    <t>Activity</t>
  </si>
  <si>
    <t>Activity Name</t>
  </si>
  <si>
    <t>Counter Party</t>
  </si>
  <si>
    <t>Acct Code Combination</t>
  </si>
  <si>
    <t xml:space="preserve">MA Account </t>
  </si>
  <si>
    <t>MA Account Name</t>
  </si>
  <si>
    <t>Tax Code</t>
  </si>
  <si>
    <t>Status</t>
  </si>
  <si>
    <t>Accounted DR</t>
  </si>
  <si>
    <t>Accounted CR</t>
  </si>
  <si>
    <t>Net Accounted Amount</t>
  </si>
  <si>
    <t>Entered Curr</t>
  </si>
  <si>
    <t>Net Entered Amount</t>
  </si>
  <si>
    <t>AE Line No.</t>
  </si>
  <si>
    <t>Accg Class</t>
  </si>
  <si>
    <t>Vendor Name</t>
  </si>
  <si>
    <t>Invoice No.</t>
  </si>
  <si>
    <t>Transaction Number</t>
  </si>
  <si>
    <t>AP-PO No.</t>
  </si>
  <si>
    <t>AP-PO Line</t>
  </si>
  <si>
    <t>RCV-PO No.</t>
  </si>
  <si>
    <t>RCV-PO Line</t>
  </si>
  <si>
    <t>MX Work Order</t>
  </si>
  <si>
    <t>FA Asset ID</t>
  </si>
  <si>
    <t>Project No.</t>
  </si>
  <si>
    <t>Task No.</t>
  </si>
  <si>
    <t>Task Name</t>
  </si>
  <si>
    <t>Expenditure Org</t>
  </si>
  <si>
    <t>Expenditure Class</t>
  </si>
  <si>
    <t>Expenditure Batch</t>
  </si>
  <si>
    <t>Expenditure Type</t>
  </si>
  <si>
    <t>Expenditure Item ID</t>
  </si>
  <si>
    <t>Customer Name</t>
  </si>
  <si>
    <t>Cust Account Num</t>
  </si>
  <si>
    <t>BSV Board Reptg L5 Code</t>
  </si>
  <si>
    <t>BSV Board Reptg L5 Desc</t>
  </si>
  <si>
    <t>BSV Board Reptg L6 Code</t>
  </si>
  <si>
    <t>BSV Board Reptg L6 Desc</t>
  </si>
  <si>
    <t>BSV – Asset Level 3 Code</t>
  </si>
  <si>
    <t>BSV – Asset Level 3 Desc</t>
  </si>
  <si>
    <t>BSV – Asset Level 4 Code</t>
  </si>
  <si>
    <t>BSV – Asset Level 4 Desc</t>
  </si>
  <si>
    <t>BSV – Asset Level 5 Code</t>
  </si>
  <si>
    <t>BSV – Asset Level 5 Desc</t>
  </si>
  <si>
    <t>APA Ledger</t>
  </si>
  <si>
    <t>Spreadsheet</t>
  </si>
  <si>
    <t>6019</t>
  </si>
  <si>
    <t>PT PGP</t>
  </si>
  <si>
    <t>PARMELIA - STRATEGY &amp; COMMERCIAL</t>
  </si>
  <si>
    <t>0000</t>
  </si>
  <si>
    <t>DEFAULT ACTIVITY</t>
  </si>
  <si>
    <t>P</t>
  </si>
  <si>
    <t>AUD</t>
  </si>
  <si>
    <t>BLANK</t>
  </si>
  <si>
    <t>G523</t>
  </si>
  <si>
    <t>Parmelia System</t>
  </si>
  <si>
    <t>G623</t>
  </si>
  <si>
    <t>V310</t>
  </si>
  <si>
    <t>V410</t>
  </si>
  <si>
    <t>V523</t>
  </si>
  <si>
    <t>and</t>
  </si>
  <si>
    <t>During FY03</t>
  </si>
  <si>
    <t>During FY04</t>
  </si>
  <si>
    <t>During FY05</t>
  </si>
  <si>
    <t>During FY06</t>
  </si>
  <si>
    <t>During FY07</t>
  </si>
  <si>
    <t>Stay in Business Capital Expenditure</t>
  </si>
  <si>
    <t>Relocation works on the Parmelia pipeline and Stay in Business Capital Expenditure</t>
  </si>
  <si>
    <t>Buyout Contract - Pipeline Maintenance Agreement with Agility and Stay in Business Capital Expenditure</t>
  </si>
  <si>
    <t>Alcoa Gas Lateral Relocation at Pinjarra Refinery and other Capital Expenditure</t>
  </si>
  <si>
    <t>Meter Station at Kwinana and Stay in Business Capital Expenditure</t>
  </si>
  <si>
    <t>Relocate 1.64 km approx. of Parmelia Gas Pipeline at Forrestfield, Perth and Stay In Business Capital Expenditure</t>
  </si>
  <si>
    <t>Capital Expenditure relating to Information Technology and Stay In Business Capital Expenditure</t>
  </si>
  <si>
    <t>Questions added</t>
  </si>
  <si>
    <t>To record if there has been any change to the reported information within the current reporting period since publication date, and identify which part of the ‘basis of preparation’ document captures or explains the change in the published information.</t>
  </si>
  <si>
    <t>To add hyperlink to Summary worksheet and reflect changes in worksheet names (3.1, 3.2 and 3.3)</t>
  </si>
  <si>
    <t>To express percentage in two decimal places</t>
  </si>
  <si>
    <t>Remove uppercase in some words. Corresponding cells in original template are C31 and C36.</t>
  </si>
  <si>
    <t>To amend formula to sum up D11 and E11 and G11 and H11, respectively</t>
  </si>
  <si>
    <t>To delete categories that do not fall under 'service revenue':
-	'Customer contribution revenue' 
-	'Profit from sale of fixed assets'
-	‘Other direct revenue’
These categories are moved to Table 2.1. See amendment # 37.</t>
  </si>
  <si>
    <t>Row split</t>
  </si>
  <si>
    <t>Row 36</t>
  </si>
  <si>
    <t>Change format of totals to 'bold' font</t>
  </si>
  <si>
    <t>Columns D and E
(D66, D33:E33, D71:E71, D80:E80, D83:D87, D90:D94 and D99:E99)</t>
  </si>
  <si>
    <t>Renamed from 3.1 "Pipeline asset useful life" to "Asset useful life' to be consistent with the heading of the worksheet. Worksheet contains shared assets other than pipeline assets.</t>
  </si>
  <si>
    <t>Data entry deleted</t>
  </si>
  <si>
    <t>To remove data entries under 'Acquisition date' column</t>
  </si>
  <si>
    <t>Renamed from 3.2 "Pipeline asset impairment" to "Asset impairment' to be consistent with the heading of the worksheet. Worksheet contains shared assets other than pipeline assets.</t>
  </si>
  <si>
    <t>3.2.1 and 
3.2.2</t>
  </si>
  <si>
    <t>3.3.1 and 
3.3.2</t>
  </si>
  <si>
    <t>3.3.1and
3.3.2</t>
  </si>
  <si>
    <t>3.3.1 and
3.3.2</t>
  </si>
  <si>
    <t>To remove data entries under Acquisition date column</t>
  </si>
  <si>
    <t>Input cells</t>
  </si>
  <si>
    <t>Amend relevant input cells to ensure font colour is blue</t>
  </si>
  <si>
    <t>Enlarge size to make hyperlink to Contents tab more visible and accessible</t>
  </si>
  <si>
    <t>Row 86 (C86:H86)</t>
  </si>
  <si>
    <t>To correctly populate weighted average prices (WAP) of 'interruptible or as available transportation services' (distance based - other delivery points) from Table 5.1</t>
  </si>
  <si>
    <t>F100</t>
  </si>
  <si>
    <t>To correctly populate WAP of exempt services (volume based charge) from Table 5.1</t>
  </si>
  <si>
    <t>D86:87</t>
  </si>
  <si>
    <t>To correctly populate depreciation and disposal values of 'Shared property, plant and equipment' from Table 3.3.2</t>
  </si>
  <si>
    <t>D93:94</t>
  </si>
  <si>
    <t>To correctly populate depreciation and disposal values of 'Shared leased assets' from Table 3.3.2</t>
  </si>
  <si>
    <t>Table reference</t>
  </si>
  <si>
    <t>APA has counted each contracting entity as a separate customer to determine customer numbers for each pipeline.</t>
  </si>
  <si>
    <t>Pipeline Services listed are those contracted to customers within the reporting period for the pipeline. Some services, in particular non-firm services, may be contracted but not used.</t>
  </si>
  <si>
    <t>Carrying value review</t>
  </si>
  <si>
    <t xml:space="preserve">APA has reported the shared assets information per fiscal year from date of acquisition. </t>
  </si>
  <si>
    <t>New assets are reported as commissioned with depreciation assumed in the next fiscal year.</t>
  </si>
  <si>
    <t xml:space="preserve">Capital expenditure is reported in the period commissioned and excludes capital work in progress.  The reported capital additions include capitalised maintenance costs.  </t>
  </si>
  <si>
    <t>The laterals connected to the Parmelia Gas Pipeline are exempt from financial reporting obligations as they either serve a single customer, or have throughput of less than 10TJ/day.  However APA is not able to allocate historic pipeline financial information between the mainline and exempt laterals for particular periods. Therefore, to ensure consistency, the Parmelia Gas Pipeline RCM has been calculated for the whole Parmelia Gas Pipeline, including the exempt laterals.</t>
  </si>
  <si>
    <t>APA has used the 2000 regulatory asset value as the construction cost of the pipeline.</t>
  </si>
  <si>
    <t>Statutory presentation</t>
  </si>
  <si>
    <t>Part 23 Reporting</t>
  </si>
  <si>
    <t>Difference Statutory and Part 23</t>
  </si>
  <si>
    <t>S</t>
  </si>
  <si>
    <t xml:space="preserve">time value of money included in reported revenue in the pipeline financial statements on table 2.1, 2.1.1 and 4.1.  </t>
  </si>
  <si>
    <t>interest expense not permitted to be reported under Part 23 and not included in this reporting</t>
  </si>
  <si>
    <t xml:space="preserve">Net impact of including both Revenue and interest expense associated with the significant financing component of revenue </t>
  </si>
  <si>
    <t>4.1.1</t>
  </si>
  <si>
    <t>In accordance with the Guideline, APA has not reported revenue in respect of exempt services against the relevant service category in Table 5.1. Instead, revenue associated with exempt services is aggregated and reported under “Total exempt services” in Table 5.1.</t>
  </si>
  <si>
    <t>Energy Infrastructure</t>
  </si>
  <si>
    <t>West Coast</t>
  </si>
  <si>
    <t>APA Amendment record</t>
  </si>
  <si>
    <t>APA amendment#</t>
  </si>
  <si>
    <t>Inserted row 80</t>
  </si>
  <si>
    <t>For disclosure purposes</t>
  </si>
  <si>
    <t>1/7/2019 to 30/6/2020</t>
  </si>
  <si>
    <t>N7</t>
  </si>
  <si>
    <t>C116</t>
  </si>
  <si>
    <t>Formula change</t>
  </si>
  <si>
    <t>Formula updated to include shared leased asset depreciation reported under other Other shared costs in tab 2.4 Shared costs</t>
  </si>
  <si>
    <t>4.4.1</t>
  </si>
  <si>
    <t>4.4.2</t>
  </si>
  <si>
    <t>4.4.3</t>
  </si>
  <si>
    <t>Parmelia Pipeline</t>
  </si>
  <si>
    <t>F8</t>
  </si>
  <si>
    <t>Added comment on impairment</t>
  </si>
  <si>
    <t>Depreciation and impairment</t>
  </si>
  <si>
    <t>Description amended</t>
  </si>
  <si>
    <t>Description changed from "Depreciation" to "Depreciation and impairment"</t>
  </si>
  <si>
    <t>Inserted row 63</t>
  </si>
  <si>
    <t>For impairment disclosure</t>
  </si>
  <si>
    <t>C14, C21, C28, C35, C42, C49, C56, C70, C87</t>
  </si>
  <si>
    <t>Depreciation (amortisation) and impairment</t>
  </si>
  <si>
    <t>C77, C94</t>
  </si>
  <si>
    <t>Description changed from "Depreciation (amortisation)" to "Depreciation (amortisation) and impairment"</t>
  </si>
  <si>
    <t>I29</t>
  </si>
  <si>
    <t>Wrap text</t>
  </si>
  <si>
    <t>Note: For the purposes of Part 23 reporting the Part 23 Book value exceeds the Part 23 recoverable value on a stand-alone basis however there is no statutory impairment for Parmelia on a cash generating unit basis.  For further information, please refer to the section 3.2 of the tab called "6. Notes".</t>
  </si>
  <si>
    <t>Part 23 Book value exceeds the part 23 Recoverable value.</t>
  </si>
  <si>
    <t>Note: For the purposes of Part 23 reporting the Part 23 Book value exceeds the Part 23 Recoverable value on a stand-alone basis however there is no statutory impairment for Parmelia on a cash generating unit basis.  For further information, please refer to the table reference  3.2.1 on the tab called "6. Notes".</t>
  </si>
  <si>
    <t>B12</t>
  </si>
  <si>
    <t>4.1</t>
  </si>
  <si>
    <t>C39</t>
  </si>
  <si>
    <t>Format changed to comma style and rounded off to nearest whole number</t>
  </si>
  <si>
    <t>APA has identified a number of capital additions totalling $5 million and subsequent disposals that occurred prior to APA implementing the Oracle financial systems. Due to lack of information on disposal dates, APA has excluded the capital additions and subsequent disposals.</t>
  </si>
  <si>
    <t>FY22</t>
  </si>
  <si>
    <t>Inserted 2 rows</t>
  </si>
  <si>
    <t>During FY22</t>
  </si>
  <si>
    <t>Shared leased interest (Refer to Note 6)</t>
  </si>
  <si>
    <t>Shared leased asset depreciation (Refer to Note 6)</t>
  </si>
  <si>
    <t>Yes</t>
  </si>
  <si>
    <t>Thornie Link extension and Stay In Business Capital Expenditure</t>
  </si>
  <si>
    <r>
      <rPr>
        <b/>
        <sz val="10.5"/>
        <rFont val="Century Gothic"/>
        <family val="2"/>
      </rPr>
      <t>AASB 15 reporting in the Pipeline Financial Statements, RCM and Return on Assets</t>
    </r>
    <r>
      <rPr>
        <sz val="10.5"/>
        <rFont val="Century Gothic"/>
        <family val="2"/>
      </rPr>
      <t xml:space="preserve">
As described in the Basis of Preparation, AASB 15 Revenue from Contracts with Customers ("AASB 15") (effective from 1 July 2018) requires a significant financing component to be reported in those circumstances where there is a length of time in-between the payment for the service and when APA Group fulfils the performance obligation. A significant financing component has been identified in one revenue contract on an exempt lateral on the Parmelia Gas Pipeline.
As stated below for RCM purposes the laterals connected to the Parmelia Gas Pipeline are exempt from financial reporting obligations as they either serve a single customer, or have throughput of less than 10TJ/day.
However APA is not able to allocate historic pipeline financial information between the mainline and exempt laterals for particular periods. To ensure consistency, the Parmelia Gas Pipeline RCM has been calculated for the whole Parmelia Gas Pipeline, including exempt laterals that may include significant financing component.
The Significant Financing Component has been included in the reported revenue from contracts with customers as the Guideline requires reported revenues to comply with AASB 15. However, the associated interest expense has been excluded from the Pipeline Financial Statement as financing related expenses are not permitted to be reported under the Guideline. The impact on the Pipeline Financial Statement for contracts on the Parmelia Gas Pipeline amounts to:</t>
    </r>
  </si>
  <si>
    <t xml:space="preserve">Other non-depreciable pipeline assets include other elements of total assets reported in the Balance Sheet (e.g. debtors, capital work in progress, contract intangibles etc.).  </t>
  </si>
  <si>
    <t xml:space="preserve">Net tax liabilities incorporate mid-year tax depreciation for capital expenditure incurred during the fiscal year. </t>
  </si>
  <si>
    <t xml:space="preserve">APA has reported the aggregate capital expenditure (inclusive of Stay-in-business capital expenditure) incurred each fiscal year.  The 5% threshold of capital expenditure does not include leased asset, shared leased asset or shared assets. Any assets that might have had immaterial shared assets included in prior years reporting have been removed for consistency. Capital expenditure greater than 5% generally relates to significant expenditure for each non-scheme pipeline. Lease-funded pipeline capital expenditure could be included in the capital expenditure for comparison. 
The projects reported in excess of 5% capital expenditure for any given year is capital expenditure at cost (excluding the half year capitalised WACC) in relation to the total construction cost (which is inclusive of capitalised WACC). 
</t>
  </si>
  <si>
    <t>FY23</t>
  </si>
  <si>
    <t>JUL-22</t>
  </si>
  <si>
    <t>AUG-22</t>
  </si>
  <si>
    <t>JUN-23</t>
  </si>
  <si>
    <r>
      <rPr>
        <sz val="8"/>
        <color theme="1"/>
        <rFont val="Calibri"/>
        <family val="2"/>
      </rPr>
      <t xml:space="preserve">Ledger Name is equal to </t>
    </r>
    <r>
      <rPr>
        <b/>
        <sz val="8"/>
        <color theme="1"/>
        <rFont val="Calibri"/>
        <family val="2"/>
      </rPr>
      <t>APA Ledger</t>
    </r>
  </si>
  <si>
    <r>
      <rPr>
        <sz val="8"/>
        <color theme="1"/>
        <rFont val="Calibri"/>
        <family val="2"/>
      </rPr>
      <t xml:space="preserve">CASE WHEN Status = 'P' THEN 'Y' ELSE 'N' END is equal to </t>
    </r>
    <r>
      <rPr>
        <b/>
        <sz val="8"/>
        <color theme="1"/>
        <rFont val="Calibri"/>
        <family val="2"/>
      </rPr>
      <t>Y</t>
    </r>
  </si>
  <si>
    <r>
      <rPr>
        <sz val="8"/>
        <color theme="1"/>
        <rFont val="Calibri"/>
        <family val="2"/>
      </rPr>
      <t xml:space="preserve">Fiscal Year is equal to </t>
    </r>
    <r>
      <rPr>
        <b/>
        <sz val="8"/>
        <color theme="1"/>
        <rFont val="Calibri"/>
        <family val="2"/>
      </rPr>
      <t>2023</t>
    </r>
  </si>
  <si>
    <t>2023</t>
  </si>
  <si>
    <t>Walyering Gas Connection, Morley-Ellenbrook Rail Line works, Thornie Link extension, and other SIB capital expenditure</t>
  </si>
  <si>
    <t>During FY23</t>
  </si>
  <si>
    <t>Comminssed in FY22</t>
  </si>
  <si>
    <t>Contra Account PPE</t>
  </si>
  <si>
    <t>Category condensed</t>
  </si>
  <si>
    <t>Note A: Movement in PPE for FY22 - Net of impairment while project was being constructed- already recorded in the above balance.</t>
  </si>
  <si>
    <t>Assets/projects - net of impairments capitalised in FY22 Appendix A Calc (Note A)</t>
  </si>
  <si>
    <t>Assets/projects - gross of impairments capitalised in FY22 for financial accounting purpose</t>
  </si>
  <si>
    <t>FY22 Comparatives required to be disclosed in "3. Statement of pipeline assets"</t>
  </si>
  <si>
    <t>Pipeline - Additions</t>
  </si>
  <si>
    <t>Pipeline - Depreciation and impairment</t>
  </si>
  <si>
    <t>Building - Additions</t>
  </si>
  <si>
    <t>Building - Depreciation and impairment</t>
  </si>
  <si>
    <t>Land and easements - Additions</t>
  </si>
  <si>
    <t xml:space="preserve">Land and easemets - Depreciation and impairment </t>
  </si>
  <si>
    <t>SCADA (Communications) - Additions</t>
  </si>
  <si>
    <t xml:space="preserve">SCADA (Communications) - depreciation </t>
  </si>
  <si>
    <t>Other depreciable pipeline assets - Additions</t>
  </si>
  <si>
    <t>Other depreciable pipeline assets - depreciation</t>
  </si>
  <si>
    <t>BS</t>
  </si>
  <si>
    <t>DR Additions</t>
  </si>
  <si>
    <t>Cr Accumulated depreciation and imparments</t>
  </si>
  <si>
    <t>Dr CWIP - Accumumulated depreciation and impairments</t>
  </si>
  <si>
    <t>Cr Addititions</t>
  </si>
  <si>
    <t>Movements would be</t>
  </si>
  <si>
    <t>Adjustment to prior year comparatives due to only reflecting capitalisation net of impairments</t>
  </si>
  <si>
    <t>PA24 Project CapWip Report</t>
  </si>
  <si>
    <t xml:space="preserve">'Report Run for period JUN-23 and fiscal year 2023' </t>
  </si>
  <si>
    <t>Time run: 10/07/2023 9:18:58 AM</t>
  </si>
  <si>
    <t>Statutory Accounting position</t>
  </si>
  <si>
    <t>Project Number</t>
  </si>
  <si>
    <t>Entity Code</t>
  </si>
  <si>
    <t>Entity Name</t>
  </si>
  <si>
    <t>BSV Code</t>
  </si>
  <si>
    <t>Project Type</t>
  </si>
  <si>
    <t>Project Organisation</t>
  </si>
  <si>
    <t>Project Manager</t>
  </si>
  <si>
    <t>Program Of Work</t>
  </si>
  <si>
    <t>Closed Date</t>
  </si>
  <si>
    <t>Intangible Asset Project</t>
  </si>
  <si>
    <t>Tax Repairs &amp; Maintenance</t>
  </si>
  <si>
    <t>Tax Replacements</t>
  </si>
  <si>
    <t>Tax Relocation</t>
  </si>
  <si>
    <t>Tax Concessions</t>
  </si>
  <si>
    <t>Last CIP Transfered Date</t>
  </si>
  <si>
    <t>Last Expenditure Item Date</t>
  </si>
  <si>
    <t>Commit Amount</t>
  </si>
  <si>
    <t>Total Current Budget</t>
  </si>
  <si>
    <t>Finance Manager</t>
  </si>
  <si>
    <t>Project Start Date</t>
  </si>
  <si>
    <t>Project Completion Date</t>
  </si>
  <si>
    <t>Ageing - Last CIP Transfer</t>
  </si>
  <si>
    <t>Ageing - Last Expenditure</t>
  </si>
  <si>
    <t>Ageing - Project Start Date</t>
  </si>
  <si>
    <t>Opening CapWip Balance</t>
  </si>
  <si>
    <t>PTD Costs</t>
  </si>
  <si>
    <t>YTD Costs</t>
  </si>
  <si>
    <t>PTD Transfers to FAR</t>
  </si>
  <si>
    <t>YTD Transfers to FAR</t>
  </si>
  <si>
    <t>ITD Costs</t>
  </si>
  <si>
    <t>ITD Transfers to FAR</t>
  </si>
  <si>
    <t>Closing CapWip Balance</t>
  </si>
  <si>
    <t>20084</t>
  </si>
  <si>
    <t>AVT INSTR UPGRADE</t>
  </si>
  <si>
    <t>B036</t>
  </si>
  <si>
    <t>APT Parmelia Trust</t>
  </si>
  <si>
    <t>TRANSMISSION CAPEX</t>
  </si>
  <si>
    <t>GUTHRIE, Mr. WARREN</t>
  </si>
  <si>
    <t>SIB</t>
  </si>
  <si>
    <t>CLOSED</t>
  </si>
  <si>
    <t>ELLERKER, Miss GENEVIEVE</t>
  </si>
  <si>
    <t>&gt;24 Months</t>
  </si>
  <si>
    <t>20085</t>
  </si>
  <si>
    <t>KEWDALE BASE UPGRADE</t>
  </si>
  <si>
    <t>20086</t>
  </si>
  <si>
    <t>PGP-SIB10-21 AMENITIES UPGRADE</t>
  </si>
  <si>
    <t>20087</t>
  </si>
  <si>
    <t>PGP-SIB10-32 UPGRADE ANODE BED</t>
  </si>
  <si>
    <t>20093</t>
  </si>
  <si>
    <t>PGP-SIB10-15 SECURITY FENCING</t>
  </si>
  <si>
    <t>20120</t>
  </si>
  <si>
    <t>ECC REPLACEMENT FLOW METER</t>
  </si>
  <si>
    <t>SULLIVAN, Mr. MICHAEL</t>
  </si>
  <si>
    <t>20256</t>
  </si>
  <si>
    <t>RUSSELL ROAD DELIVERY STATION</t>
  </si>
  <si>
    <t>STURGEON, Mr. BARRIE</t>
  </si>
  <si>
    <t>No Ageing</t>
  </si>
  <si>
    <t>20257</t>
  </si>
  <si>
    <t>PGP-SIB10-10 ALCOA PINJARRA -</t>
  </si>
  <si>
    <t>FINGERS, Mr. ALAN</t>
  </si>
  <si>
    <t>20258</t>
  </si>
  <si>
    <t>PGP-SIB10-31CS2 STATION COMPOU</t>
  </si>
  <si>
    <t>TUNBRIDGE, Mr. RODNEY ROD</t>
  </si>
  <si>
    <t>20276</t>
  </si>
  <si>
    <t>PGP-SIB11-26 PARMELIA PIPELINE</t>
  </si>
  <si>
    <t>20307</t>
  </si>
  <si>
    <t>PGP-SIB11-13 DANIEL FC UPGRADE</t>
  </si>
  <si>
    <t>PEREDI, Mr. STEPHEN</t>
  </si>
  <si>
    <t>20327</t>
  </si>
  <si>
    <t>PGP PAR-SIB10-07 INSTRUMENT UP</t>
  </si>
  <si>
    <t>20344</t>
  </si>
  <si>
    <t>PGP-SIB10-16 PARMELIA - AMENIT</t>
  </si>
  <si>
    <t>MELSOM, Mr. JEFFREY JEFF</t>
  </si>
  <si>
    <t>20416</t>
  </si>
  <si>
    <t>PGP-SIB10-04 DANIEL FLOW COMPU</t>
  </si>
  <si>
    <t>DOWLE, Mr. SAMUEL SAM</t>
  </si>
  <si>
    <t>20432</t>
  </si>
  <si>
    <t>PGP-SIB11-18 ILI 6200 (MAIN LI</t>
  </si>
  <si>
    <t>INTELLIGENT PIGGING</t>
  </si>
  <si>
    <t>20436</t>
  </si>
  <si>
    <t>PGP-SIB11-29 MISC CAP</t>
  </si>
  <si>
    <t>20464</t>
  </si>
  <si>
    <t>MLV REFURB</t>
  </si>
  <si>
    <t>20465</t>
  </si>
  <si>
    <t>PGP-SIB10-08 PSV REPLACMENT</t>
  </si>
  <si>
    <t>WYLIE, Mr. CLAYTON</t>
  </si>
  <si>
    <t>20578</t>
  </si>
  <si>
    <t>PGP-SIB10-13NORTH METRO CONCRE</t>
  </si>
  <si>
    <t>20607</t>
  </si>
  <si>
    <t>PGP-SIB10-17 UPGRADE THE STATI</t>
  </si>
  <si>
    <t>LEESON, Mr. PETER</t>
  </si>
  <si>
    <t>20734</t>
  </si>
  <si>
    <t>PGP-SIB10-06 ECC - ODORANT SYS</t>
  </si>
  <si>
    <t>20762</t>
  </si>
  <si>
    <t>PGP EXPANSION PROJECT</t>
  </si>
  <si>
    <t>TRISTON, Mr. BRADLEY</t>
  </si>
  <si>
    <t>20813</t>
  </si>
  <si>
    <t>PAR-C09-16 INSTRUMENT UPGRADE</t>
  </si>
  <si>
    <t>MILLEVOY, Mr. MARK</t>
  </si>
  <si>
    <t>20895</t>
  </si>
  <si>
    <t>PGP-SIB10-25 MISC CAPITAL</t>
  </si>
  <si>
    <t>20896</t>
  </si>
  <si>
    <t>PGP-SIB10-20 ARROWSMITH SEPERA</t>
  </si>
  <si>
    <t>21047</t>
  </si>
  <si>
    <t>SCHAEFFER UPGRADES</t>
  </si>
  <si>
    <t>21048</t>
  </si>
  <si>
    <t>PGP-SIB10-01 CS1 / CS2 FIRE DE</t>
  </si>
  <si>
    <t>SOVANN, Mr. SOMNANG</t>
  </si>
  <si>
    <t>21069</t>
  </si>
  <si>
    <t>PGP-SIB11-20 ILI 6200 LATERAL</t>
  </si>
  <si>
    <t>MCFARLANE, Mr. JOHN</t>
  </si>
  <si>
    <t>21098</t>
  </si>
  <si>
    <t>PGP-SIB10-27 SCADA LOW SPEED</t>
  </si>
  <si>
    <t>21125</t>
  </si>
  <si>
    <t>PGP-SIB10-19 KNR AND CAVERSHAM</t>
  </si>
  <si>
    <t>21207</t>
  </si>
  <si>
    <t>PARMELIA GAS PIPELINE CWIP</t>
  </si>
  <si>
    <t>21208</t>
  </si>
  <si>
    <t>PGP-SIB10-12 PARMELIA EARTHING</t>
  </si>
  <si>
    <t>21222</t>
  </si>
  <si>
    <t>PGP-SIB11-30 MOBILE AIR COMPRE</t>
  </si>
  <si>
    <t>21232</t>
  </si>
  <si>
    <t>PGP-SIB10-26 SCADA - UPGRADE T</t>
  </si>
  <si>
    <t>30250</t>
  </si>
  <si>
    <t>ALCOA GAS LATERAL RELOC</t>
  </si>
  <si>
    <t>30419</t>
  </si>
  <si>
    <t>PGP HAZ AREA ELEC EQUIP RECT</t>
  </si>
  <si>
    <t>30420</t>
  </si>
  <si>
    <t>PGP SHUT DOWN VALVE KWINANA</t>
  </si>
  <si>
    <t>30421</t>
  </si>
  <si>
    <t>VACUUM POTHOLE UNIT</t>
  </si>
  <si>
    <t>TAYLOR, Mr. RICHARD</t>
  </si>
  <si>
    <t>30422</t>
  </si>
  <si>
    <t>PGP ****DO NOT USE****</t>
  </si>
  <si>
    <t>UNAPPROVED</t>
  </si>
  <si>
    <t>30423</t>
  </si>
  <si>
    <t>PGP CS3 SUBMERSIBLE PUMP</t>
  </si>
  <si>
    <t>YELVERTON, Mr. ANTHONY TONY</t>
  </si>
  <si>
    <t>30455</t>
  </si>
  <si>
    <t>PGP DESIGN LIFE REVIEW</t>
  </si>
  <si>
    <t>THOMPSON, Mr. STUART</t>
  </si>
  <si>
    <t>30463</t>
  </si>
  <si>
    <t>PGP FAC INSTRUMENT UPGRADE</t>
  </si>
  <si>
    <t>30464</t>
  </si>
  <si>
    <t>PGP VENT STACKS SCRAPER BARREL</t>
  </si>
  <si>
    <t>SEITZ, Mr. MARKUS</t>
  </si>
  <si>
    <t>30509</t>
  </si>
  <si>
    <t>PGP MBW STATION UPGRADE</t>
  </si>
  <si>
    <t>30510</t>
  </si>
  <si>
    <t>PGP CS1 &amp; CS2 PIPE SUPPORTS UP</t>
  </si>
  <si>
    <t>30617</t>
  </si>
  <si>
    <t>PGP CS1 LOADING VALVE INST</t>
  </si>
  <si>
    <t>30653</t>
  </si>
  <si>
    <t>PGP AJAX 10,000 HR OVERHAUL</t>
  </si>
  <si>
    <t>31025</t>
  </si>
  <si>
    <t>PGP:SIB12-3_PGP ILI Phase 3</t>
  </si>
  <si>
    <t>31026</t>
  </si>
  <si>
    <t>PGP:SIB12-14_PGP-CP Upgrades</t>
  </si>
  <si>
    <t>BOOL, Mr. WILLIAM</t>
  </si>
  <si>
    <t>CP UPGRADE</t>
  </si>
  <si>
    <t>31065</t>
  </si>
  <si>
    <t>PGP:SIB12-36_Rocla Flow Comput</t>
  </si>
  <si>
    <t>31066</t>
  </si>
  <si>
    <t>PGP:SIB12-37_Tip Top Flow Comp</t>
  </si>
  <si>
    <t>31087</t>
  </si>
  <si>
    <t>PGP:SIB12-18_Misc. Capex</t>
  </si>
  <si>
    <t>PGP - ASSET ENGINEERING</t>
  </si>
  <si>
    <t>31119</t>
  </si>
  <si>
    <t>FY12 Bdgt Only: PGP:SIB12-24</t>
  </si>
  <si>
    <t>WONG, Ms. SEEK TENG ERIKA</t>
  </si>
  <si>
    <t>31120</t>
  </si>
  <si>
    <t>FY12 Bdgt Only: PGP:SIB12-13</t>
  </si>
  <si>
    <t>31121</t>
  </si>
  <si>
    <t>FY12 Bdgt Only: PGP:SIB12-19</t>
  </si>
  <si>
    <t>31122</t>
  </si>
  <si>
    <t>FY12 Bdgt Only: PGP:SIB12-21</t>
  </si>
  <si>
    <t>31123</t>
  </si>
  <si>
    <t>FY12 Bdgt Only: PGP:SIB12-22</t>
  </si>
  <si>
    <t>31124</t>
  </si>
  <si>
    <t>FY12 Bgt Only: PGP:SIB12-32</t>
  </si>
  <si>
    <t>31125</t>
  </si>
  <si>
    <t>FY12 Bdgt Only: PGP:SIB12-34</t>
  </si>
  <si>
    <t>31217</t>
  </si>
  <si>
    <t>PGP:SIB12-34_Ajax Compressor</t>
  </si>
  <si>
    <t>31240</t>
  </si>
  <si>
    <t>PGP:SIB12-35_Relct PBCC To ADL</t>
  </si>
  <si>
    <t>KONG, Mr. RUI RICHARD</t>
  </si>
  <si>
    <t>31299</t>
  </si>
  <si>
    <t>PGP:SIB12-38_Relct SCADA Adela</t>
  </si>
  <si>
    <t>31328</t>
  </si>
  <si>
    <t>PGP:SIB:12-32_CS1 &amp; CS2 HA Rec</t>
  </si>
  <si>
    <t>31647</t>
  </si>
  <si>
    <t>PGP:SIB_WA PGP SCADA Syst Upgr</t>
  </si>
  <si>
    <t>31697</t>
  </si>
  <si>
    <t>PGP:SIB:12-19_ECC Flow Compute</t>
  </si>
  <si>
    <t>31766</t>
  </si>
  <si>
    <t>PGP:SIB:12-21&amp;22_PSV Upgrades</t>
  </si>
  <si>
    <t>32146</t>
  </si>
  <si>
    <t>PGP:SIB13-19_Misc. Capex</t>
  </si>
  <si>
    <t>CHAPMAN, Mrs. LAUREN</t>
  </si>
  <si>
    <t>WA SMALL SIB PROJECTS</t>
  </si>
  <si>
    <t>32199</t>
  </si>
  <si>
    <t>PGP:SIB13-11_PGP Re-Lifing</t>
  </si>
  <si>
    <t>32620</t>
  </si>
  <si>
    <t>PGP:SIB13-13_HA Rectification</t>
  </si>
  <si>
    <t>32673</t>
  </si>
  <si>
    <t>PGP_Mundijong Road Realignment</t>
  </si>
  <si>
    <t>6022</t>
  </si>
  <si>
    <t>PT THIRD PARTY</t>
  </si>
  <si>
    <t>PGP - THIRD PARTY MAJOR PROJ - INFRASTRUCTURE CONSTRUCTION</t>
  </si>
  <si>
    <t>BHATIA, Mr. MUKESH</t>
  </si>
  <si>
    <t>THIRD PARTY SPECIAL PROJECTS</t>
  </si>
  <si>
    <t>BRASSER, Mr. ROGER</t>
  </si>
  <si>
    <t>32745</t>
  </si>
  <si>
    <t>FY13 MUND RD RELOCATION</t>
  </si>
  <si>
    <t>32856</t>
  </si>
  <si>
    <t>PGP:SIB13_PAM CP Upgrades</t>
  </si>
  <si>
    <t>32958</t>
  </si>
  <si>
    <t>PGP:SIB13_12: 2013 Dig Up</t>
  </si>
  <si>
    <t>33053</t>
  </si>
  <si>
    <t>PGP: SIB13-10 Footings Kwin MS</t>
  </si>
  <si>
    <t>33108</t>
  </si>
  <si>
    <t>PGP: SIB TRACTOR</t>
  </si>
  <si>
    <t>33125</t>
  </si>
  <si>
    <t>Tractor Slasher and Trailer</t>
  </si>
  <si>
    <t>CAPITAL DIRECT</t>
  </si>
  <si>
    <t>DIRECT PURCHASES</t>
  </si>
  <si>
    <t>33478</t>
  </si>
  <si>
    <t>PGP14.SIB.005 Misc. Capital</t>
  </si>
  <si>
    <t>PGP - O&amp;M KEWDALE</t>
  </si>
  <si>
    <t>33613</t>
  </si>
  <si>
    <t>PGP SIB BUDGET PROJ FY2014</t>
  </si>
  <si>
    <t>33614</t>
  </si>
  <si>
    <t>PGP14.SIB.007 PGP Slabbing</t>
  </si>
  <si>
    <t>33804</t>
  </si>
  <si>
    <t>PGP14.SIB.003 Ferro Blast Rect</t>
  </si>
  <si>
    <t>33917</t>
  </si>
  <si>
    <t>PGP14.SIB.010 PGP Girth Weld C</t>
  </si>
  <si>
    <t>33944</t>
  </si>
  <si>
    <t>PGP14.SIB.011 PGP CP Supply</t>
  </si>
  <si>
    <t>33951</t>
  </si>
  <si>
    <t>PGP15.SIB.001 CMS Design Revie</t>
  </si>
  <si>
    <t>33971</t>
  </si>
  <si>
    <t>PGP15.SIB.009 Section 1 ILI</t>
  </si>
  <si>
    <t>33978</t>
  </si>
  <si>
    <t>PGP14.SIB.006 PGP HA Upgrade</t>
  </si>
  <si>
    <t>34222</t>
  </si>
  <si>
    <t>PGP SIB BUDGET PROJECT</t>
  </si>
  <si>
    <t>34364</t>
  </si>
  <si>
    <t>PGP15.SIB.002 ML GIRTH WELD HE</t>
  </si>
  <si>
    <t>34405</t>
  </si>
  <si>
    <t>PGP15.SIB.008 DPF FC upgrade</t>
  </si>
  <si>
    <t>TAN, Mr. HYAN TJEN WILLIAM</t>
  </si>
  <si>
    <t>34410</t>
  </si>
  <si>
    <t>PGP15.SIB.014 Control System A</t>
  </si>
  <si>
    <t>34422</t>
  </si>
  <si>
    <t>PGP15.SIB.013 CS1 HMI Upgrade</t>
  </si>
  <si>
    <t>REYNOLDS, Mr. BRIAN</t>
  </si>
  <si>
    <t>34471</t>
  </si>
  <si>
    <t>PGP15.SIB.003 Odourant install</t>
  </si>
  <si>
    <t>34555</t>
  </si>
  <si>
    <t>PGP15.SIB.020 Gas Detector</t>
  </si>
  <si>
    <t>34578</t>
  </si>
  <si>
    <t>PGP15.SIB.006 BHS Over pressur</t>
  </si>
  <si>
    <t>34605</t>
  </si>
  <si>
    <t>PGP15.SIB.023 BHS Battery upgr</t>
  </si>
  <si>
    <t>34606</t>
  </si>
  <si>
    <t>PGP15.SIB.007 Tip Top DS Upgr</t>
  </si>
  <si>
    <t>34638</t>
  </si>
  <si>
    <t>PGP15.SIB.011 MBW WBW PSV UPGR</t>
  </si>
  <si>
    <t>35007</t>
  </si>
  <si>
    <t>PGP15.SIB.012 Rotational spare</t>
  </si>
  <si>
    <t>35332</t>
  </si>
  <si>
    <t>PGP Forrestfield Airp Early Wo</t>
  </si>
  <si>
    <t>MORADI ZANIANI, Mr. MASOUD</t>
  </si>
  <si>
    <t>3RD PARTY</t>
  </si>
  <si>
    <t>35373</t>
  </si>
  <si>
    <t>PGP - Russell Rd Interconnect</t>
  </si>
  <si>
    <t>PGP - INFRASTRUCTURE ENGINEERING</t>
  </si>
  <si>
    <t>WALLACE, Mr. DANIEL</t>
  </si>
  <si>
    <t>CRAWFORD, Ms. NARELLE</t>
  </si>
  <si>
    <t>35423</t>
  </si>
  <si>
    <t>PGP15.SIB.005 PGP AC Mitigatio</t>
  </si>
  <si>
    <t>35435</t>
  </si>
  <si>
    <t>PGP15.SIB.026 CAV Surge P Upgr</t>
  </si>
  <si>
    <t>35436</t>
  </si>
  <si>
    <t>PGP15.SIB.024 PGP Thermo. came</t>
  </si>
  <si>
    <t>HORWOOD, Mr. JAMIE</t>
  </si>
  <si>
    <t>35591</t>
  </si>
  <si>
    <t>PGP17.SIB.001: FY17 Long Lead</t>
  </si>
  <si>
    <t>35616</t>
  </si>
  <si>
    <t>PGP16.SIB.006 Kewdale WH Floor</t>
  </si>
  <si>
    <t>35767</t>
  </si>
  <si>
    <t>Parmelia Relocation Forrestfie</t>
  </si>
  <si>
    <t>35870</t>
  </si>
  <si>
    <t>PGP16.SIB.002 Joint Coating Up</t>
  </si>
  <si>
    <t>36118</t>
  </si>
  <si>
    <t>PGP16.SIB.010 KST ESD valve &amp;</t>
  </si>
  <si>
    <t>36355</t>
  </si>
  <si>
    <t>PGP16.SIB.013 Electro Magnetic</t>
  </si>
  <si>
    <t>CHIN, Mr. SUAN MING MING</t>
  </si>
  <si>
    <t>36415</t>
  </si>
  <si>
    <t>PGP16.SIB.001 Sec 2 ILI by MFL</t>
  </si>
  <si>
    <t>36542</t>
  </si>
  <si>
    <t>PGP16.SIB.014 FGW contr syst r</t>
  </si>
  <si>
    <t>KIANI, Mr. ALI</t>
  </si>
  <si>
    <t>36642</t>
  </si>
  <si>
    <t>WAFY16.36 Kewdale Truck replac</t>
  </si>
  <si>
    <t>DRUMMOND, Mr. ANDREW</t>
  </si>
  <si>
    <t>36698</t>
  </si>
  <si>
    <t>PGP16.SIB.015 Dongara Trailer</t>
  </si>
  <si>
    <t>36814</t>
  </si>
  <si>
    <t>PGP17.SIB.03 DCVG PGP Laterals</t>
  </si>
  <si>
    <t>36823</t>
  </si>
  <si>
    <t>PGP17.SIB.04 BP Flow computer</t>
  </si>
  <si>
    <t>36824</t>
  </si>
  <si>
    <t>PGP17.SIB.05 Tiwest Flow compu</t>
  </si>
  <si>
    <t>36890</t>
  </si>
  <si>
    <t>PGP16.SIB: S.1 ILI Verf Digup</t>
  </si>
  <si>
    <t>36943</t>
  </si>
  <si>
    <t>Russel Rd: Over Pressure shut</t>
  </si>
  <si>
    <t>36967</t>
  </si>
  <si>
    <t>PGP16.SIB016 Kewdale Forklikft</t>
  </si>
  <si>
    <t>37063</t>
  </si>
  <si>
    <t>PGP16.SIB.017 North Sandb Comp</t>
  </si>
  <si>
    <t>OPERATING</t>
  </si>
  <si>
    <t>37137</t>
  </si>
  <si>
    <t>PGP17.SIB.01 Girthweld Coating</t>
  </si>
  <si>
    <t>37605</t>
  </si>
  <si>
    <t>PGP17.SIB.007 EMAT verif. KP10</t>
  </si>
  <si>
    <t>37766</t>
  </si>
  <si>
    <t>PGP17.SIB.08 Capacity Increase</t>
  </si>
  <si>
    <t>37964</t>
  </si>
  <si>
    <t>PGP17.SIB.09 Upgr ClearSCADA</t>
  </si>
  <si>
    <t>38026</t>
  </si>
  <si>
    <t>PGP17.SIB.010 Roc Oil DB board</t>
  </si>
  <si>
    <t>38102</t>
  </si>
  <si>
    <t>PGP17.SIB.011 Misc Capex</t>
  </si>
  <si>
    <t>GREY, Mr. MARK</t>
  </si>
  <si>
    <t>38187</t>
  </si>
  <si>
    <t>PGP:Earth Upgrades to stations</t>
  </si>
  <si>
    <t>38249</t>
  </si>
  <si>
    <t>PGP18.SIB05 RR Meter. Upgr</t>
  </si>
  <si>
    <t>METER STATION UPGRADE</t>
  </si>
  <si>
    <t>38678</t>
  </si>
  <si>
    <t>Kenwick Freight Facililty</t>
  </si>
  <si>
    <t>38758</t>
  </si>
  <si>
    <t>Tianqi Delivery Station</t>
  </si>
  <si>
    <t>PGP - 3P PROJECTS ENGINEERING</t>
  </si>
  <si>
    <t>EQUIPMENT</t>
  </si>
  <si>
    <t>38919</t>
  </si>
  <si>
    <t>PGP18.SIB06 SSIR MK2 WA</t>
  </si>
  <si>
    <t>WILKINS, Mr. SCOTT</t>
  </si>
  <si>
    <t>38995</t>
  </si>
  <si>
    <t>PGP18.SIB07 Kewdale Truck</t>
  </si>
  <si>
    <t>39016</t>
  </si>
  <si>
    <t>PGP18.SIB08 CS1 Battery charge</t>
  </si>
  <si>
    <t>39057</t>
  </si>
  <si>
    <t>PGP18.SIB09 Training room Kewd</t>
  </si>
  <si>
    <t>39156</t>
  </si>
  <si>
    <t>PGP18.SIB10 S2 Calliper pig ru</t>
  </si>
  <si>
    <t>REDWAY, Mr. MICHAEL MICK</t>
  </si>
  <si>
    <t>39378</t>
  </si>
  <si>
    <t>PGP19.SIB010 Russell Rd Met Up</t>
  </si>
  <si>
    <t>12-24 Months</t>
  </si>
  <si>
    <t>39379</t>
  </si>
  <si>
    <t>PGP19.SIB004 Beharra GC upg</t>
  </si>
  <si>
    <t>39382</t>
  </si>
  <si>
    <t>PGP19.SIB02 S3 MFL run</t>
  </si>
  <si>
    <t>39384</t>
  </si>
  <si>
    <t>Thornlie Link Extension</t>
  </si>
  <si>
    <t>APPROVED</t>
  </si>
  <si>
    <t>&lt;3 Months</t>
  </si>
  <si>
    <t>39415</t>
  </si>
  <si>
    <t>PGP19.SIB03 S1to3 ILI verif</t>
  </si>
  <si>
    <t>39522</t>
  </si>
  <si>
    <t>PGP19.SIB.01 S1 pig launch rel</t>
  </si>
  <si>
    <t>HAGHNIA, Mr. REZA</t>
  </si>
  <si>
    <t>39548</t>
  </si>
  <si>
    <t>PGP19.SIB.09 Rusl Rd HCDP FEED</t>
  </si>
  <si>
    <t>RANGA, Ms. PRAEMA</t>
  </si>
  <si>
    <t>39560</t>
  </si>
  <si>
    <t>PGP19.SIB.05 Odorant FEED</t>
  </si>
  <si>
    <t>TRAN, Mr. VICTOR</t>
  </si>
  <si>
    <t>39606</t>
  </si>
  <si>
    <t>MSF19.SIB04 Welker Probe repla</t>
  </si>
  <si>
    <t>39805</t>
  </si>
  <si>
    <t>PGP19.SIB11 Laterals digups</t>
  </si>
  <si>
    <t>40256</t>
  </si>
  <si>
    <t>EEP19.SIB.01 Coffee Machine</t>
  </si>
  <si>
    <t>FLEMING, Ms. MELISSA</t>
  </si>
  <si>
    <t>40493</t>
  </si>
  <si>
    <t>PGP Reid Hwy Crossing Protecti</t>
  </si>
  <si>
    <t>40610</t>
  </si>
  <si>
    <t>PGP20.SIB.06 - CS3 Valve Actua</t>
  </si>
  <si>
    <t>40741</t>
  </si>
  <si>
    <t>PGP20.SIB.01 ILI Sec1</t>
  </si>
  <si>
    <t>40820</t>
  </si>
  <si>
    <t>PGP20.SIB.02 - PGP Verfictatio</t>
  </si>
  <si>
    <t>ARNDT, Mr. RHYS</t>
  </si>
  <si>
    <t>6-12 Months</t>
  </si>
  <si>
    <t>41024</t>
  </si>
  <si>
    <t>PGP20.SIB03 RTU Upgrade -Proso</t>
  </si>
  <si>
    <t>41046</t>
  </si>
  <si>
    <t>RWA PGP Brabham Housing Dev</t>
  </si>
  <si>
    <t>41066</t>
  </si>
  <si>
    <t>RWA Karel Ave Protection Works</t>
  </si>
  <si>
    <t>41528</t>
  </si>
  <si>
    <t>PGP20.SIB.04 PGP Safe Venting</t>
  </si>
  <si>
    <t>WARD, Mrs. JENNIFER JEN</t>
  </si>
  <si>
    <t>42384</t>
  </si>
  <si>
    <t>SIB21 Caversham Roof Structure</t>
  </si>
  <si>
    <t>42586</t>
  </si>
  <si>
    <t>PGP - Kwinana Supply Line ILI</t>
  </si>
  <si>
    <t>42587</t>
  </si>
  <si>
    <t>PGP - Anode Repair at CS3 LV06</t>
  </si>
  <si>
    <t>KHOLOSY, Mr. AMR</t>
  </si>
  <si>
    <t>43006</t>
  </si>
  <si>
    <t>PGP ILI Pigging Program - Sec2</t>
  </si>
  <si>
    <t>43479</t>
  </si>
  <si>
    <t>PGP S1 Post ILI Validation Dig</t>
  </si>
  <si>
    <t>3-6 Months</t>
  </si>
  <si>
    <t>43511</t>
  </si>
  <si>
    <t>PGP Inspection ILI MFL Kwinnan</t>
  </si>
  <si>
    <t>43562</t>
  </si>
  <si>
    <t>RWA Palfrey Str Protection Wo</t>
  </si>
  <si>
    <t>SERY, Mrs. MERNA</t>
  </si>
  <si>
    <t>PENDING_CLOSE</t>
  </si>
  <si>
    <t>43822</t>
  </si>
  <si>
    <t>Tianqi Final Commissioning</t>
  </si>
  <si>
    <t>43902</t>
  </si>
  <si>
    <t>PGP Site Upgrade_Decomm - Dev</t>
  </si>
  <si>
    <t>NO</t>
  </si>
  <si>
    <t>43996</t>
  </si>
  <si>
    <t>PGP S1 Integrity Dig Camp H1</t>
  </si>
  <si>
    <t>44004</t>
  </si>
  <si>
    <t>RWA San Lorenzo Blvd Protectio</t>
  </si>
  <si>
    <t>44274</t>
  </si>
  <si>
    <t>WALYERING GAS CONNECTION EWA</t>
  </si>
  <si>
    <t>LEMM, Mr. PETER</t>
  </si>
  <si>
    <t>44477</t>
  </si>
  <si>
    <t>RWA Gnangara Rd Roundabout</t>
  </si>
  <si>
    <t>WRIGHT, Mr. GREG</t>
  </si>
  <si>
    <t>44478</t>
  </si>
  <si>
    <t>RWA 313Mandurah Rd Development</t>
  </si>
  <si>
    <t>44479</t>
  </si>
  <si>
    <t>RWA Cedar Woods Development</t>
  </si>
  <si>
    <t>44480</t>
  </si>
  <si>
    <t>RWA Brightwood East Developmen</t>
  </si>
  <si>
    <t>44514</t>
  </si>
  <si>
    <t>PGP - Station Painting</t>
  </si>
  <si>
    <t>RILEY, Mr. BENJAMIN BEN</t>
  </si>
  <si>
    <t>44558</t>
  </si>
  <si>
    <t>MORLEY-ELLENBROOK RAIL LINE</t>
  </si>
  <si>
    <t>44560</t>
  </si>
  <si>
    <t>MORLEY-ELLENBROOK RAIL PROJECT</t>
  </si>
  <si>
    <t>44563</t>
  </si>
  <si>
    <t>PGP Morley-Ellenbrook Rail Lin</t>
  </si>
  <si>
    <t>44585</t>
  </si>
  <si>
    <t>RWA Ellenbrook Town Centre</t>
  </si>
  <si>
    <t>44628</t>
  </si>
  <si>
    <t>RWA Iluka Haul Rd Crossing</t>
  </si>
  <si>
    <t>44646</t>
  </si>
  <si>
    <t>RWA Walerying Strike Energy Pi</t>
  </si>
  <si>
    <t>44801</t>
  </si>
  <si>
    <t>PGP Tiwest Chandalla WBH Coil</t>
  </si>
  <si>
    <t>44816</t>
  </si>
  <si>
    <t>PGP Donaldson Rd WBH Major M</t>
  </si>
  <si>
    <t>45152</t>
  </si>
  <si>
    <t>RWA Baldivis Road Upgrade</t>
  </si>
  <si>
    <t>45389</t>
  </si>
  <si>
    <t>RWA Henley Brook Estate Subdiv</t>
  </si>
  <si>
    <t>Non project CWIP (177700)</t>
  </si>
  <si>
    <t>Acc Capitalisation of PGP20.SIB.02 - PGP Verfictatio Proj 40820</t>
  </si>
  <si>
    <t>Accrue capitalisation of balance of Thornlie Link project #39384</t>
  </si>
  <si>
    <t>Total CWIP balances (177100 and 177700)</t>
  </si>
  <si>
    <t>Breakdown by BSV</t>
  </si>
  <si>
    <t>Checked to TB</t>
  </si>
  <si>
    <t>Time run: 15/09/2023 11:05:24 PM</t>
  </si>
  <si>
    <t>Reverses "APA WAYPHI Acc Capitalisation of WIP projects plac"08-JUL-22 16:40:15 - 35507033</t>
  </si>
  <si>
    <t>Reverses "APA WAYPHI Acc Capitalisation of WIP projects placed in service Accrua" 32382102</t>
  </si>
  <si>
    <t>Accrual</t>
  </si>
  <si>
    <t>000000</t>
  </si>
  <si>
    <t>DEFAULT COST CENTRE</t>
  </si>
  <si>
    <t>177700</t>
  </si>
  <si>
    <t>6019.000000.177700.0000.0000</t>
  </si>
  <si>
    <t>MA9999</t>
  </si>
  <si>
    <t>Board &amp; Mgmt - BSheet L10</t>
  </si>
  <si>
    <t>Reverses "APA_GENELL_Accrue capitalisation of balance of Tho"11-JUL-22 16:40:31 - 35534976</t>
  </si>
  <si>
    <t>Reverses "APA_GENELL_Accrue capitalisation of balance of Thornlie Link project #" 32392293</t>
  </si>
  <si>
    <t>6022.000000.177700.0000.0000</t>
  </si>
  <si>
    <t>G556</t>
  </si>
  <si>
    <t>Asset Mgt - WA</t>
  </si>
  <si>
    <t>G664</t>
  </si>
  <si>
    <t>3rd Party - WA</t>
  </si>
  <si>
    <t>V320</t>
  </si>
  <si>
    <t>Asset Management</t>
  </si>
  <si>
    <t>V425</t>
  </si>
  <si>
    <t>Asset Mgt - Other</t>
  </si>
  <si>
    <t>V540</t>
  </si>
  <si>
    <t>Transmission Asset Management - WA</t>
  </si>
  <si>
    <t>APA WAYPHI Acc Capitalisation of WIP projects placed in service Spreadsheet A 2474179 35816956</t>
  </si>
  <si>
    <t>APA WAYPHI Acc Capitalisation of WIP projects placed in service Accrual AUD</t>
  </si>
  <si>
    <t>Reverses "APA WAYPHI Acc Capitalisation of WIP projects plac"04-AUG-22 16:48:44 - 35818349</t>
  </si>
  <si>
    <t>Reverses "APA WAYPHI Acc Capitalisation of WIP projects placed in service Accrua" 32568193</t>
  </si>
  <si>
    <r>
      <rPr>
        <sz val="8"/>
        <color theme="1"/>
        <rFont val="Calibri"/>
        <family val="2"/>
      </rPr>
      <t xml:space="preserve">Balancing Segment is equal to </t>
    </r>
    <r>
      <rPr>
        <b/>
        <sz val="8"/>
        <color theme="1"/>
        <rFont val="Calibri"/>
        <family val="2"/>
      </rPr>
      <t>6019</t>
    </r>
    <r>
      <rPr>
        <sz val="8"/>
        <color theme="1"/>
        <rFont val="Calibri"/>
        <family val="2"/>
      </rPr>
      <t xml:space="preserve"> , </t>
    </r>
    <r>
      <rPr>
        <b/>
        <sz val="8"/>
        <color theme="1"/>
        <rFont val="Calibri"/>
        <family val="2"/>
      </rPr>
      <t>6022</t>
    </r>
  </si>
  <si>
    <r>
      <rPr>
        <sz val="8"/>
        <color theme="1"/>
        <rFont val="Calibri"/>
        <family val="2"/>
      </rPr>
      <t xml:space="preserve">Account is equal to </t>
    </r>
    <r>
      <rPr>
        <b/>
        <sz val="8"/>
        <color theme="1"/>
        <rFont val="Calibri"/>
        <family val="2"/>
      </rPr>
      <t>177700</t>
    </r>
  </si>
  <si>
    <t>Opening balance</t>
  </si>
  <si>
    <t>Reversals</t>
  </si>
  <si>
    <t xml:space="preserve">Movement </t>
  </si>
  <si>
    <t xml:space="preserve">Closing balance </t>
  </si>
  <si>
    <t>Asset Class</t>
  </si>
  <si>
    <t>Capitalised maintenance</t>
  </si>
  <si>
    <t>Difference, to be reflected in the Comparatives of FY22</t>
  </si>
  <si>
    <t xml:space="preserve">New assets are reported as commissioned with depreciation assumed from the date of service. </t>
  </si>
  <si>
    <t>The majority of total shared assets reported represent Information Technology assets and other assets such as office related assets and motor vehicles. The values are reported are prior to impairment losses.
The “% allocated to pipeline” reported in table 3.4 represents the percentage of shared corporate assets allocated to the pipeline since the APA Group’s ownership.  The reported percentages are gross of impairment losses.</t>
  </si>
  <si>
    <t xml:space="preserve">Prior and inclusive of FY23, Capital expenditure is reported in the period commissioned and excludes capital work in progress.  </t>
  </si>
  <si>
    <t xml:space="preserve">From FY23 onwards, capital additions will be as follows:
• For pipelines assets, capital expenditure will be reported “as incurred”.
• For shared support assets and shared leased asset, capital expenditure will be reported “as commissioned”.
As a result of transitioning to the “as incurred” methodology, in FY23 the capital expenditure addition reported in the RCM will include expenditure incurred in earlier periods, that had not been commissioned by the end of FY22.
</t>
  </si>
  <si>
    <t>Balances reported for the year ended 30 June 2022, were revised to reflect the actual additions transferred from the capital work in progress prior to the recognition of any impairment losses.  As "additions" previously reported were net of impairment losses, an entry was recorded to increase "additions"  with an inverse  entry recorded against "depreciation and impairment".</t>
  </si>
  <si>
    <t>2.1 and 3.2.1</t>
  </si>
  <si>
    <t>During FY24</t>
  </si>
  <si>
    <t>FY24</t>
  </si>
  <si>
    <t>The financial reporting under the non scheme guideline is an annual reporting requirement for APA's non scheme pipelines, requiring annual publishing by 31 October 2024. This information was published on Thursday 31st October 2024.</t>
  </si>
  <si>
    <t>APA has reported the information by asset categories in a summary line reflective of all assets acquired from inception to 30 June 2024.</t>
  </si>
  <si>
    <t>Other depreciable pipeline assets include items such as information technology systems, motor vehicles, office and pipeline related costs which have different useful lives ranging from 5 to 80 years. APA has reported the information by asset categories in a summary line reflective of all assets acquired at inception to 30 June 2024.</t>
  </si>
  <si>
    <r>
      <t xml:space="preserve">Without the corresponding interest expense being reflected in the Pipeline Financial Statements Revenues and Expenses and RCM due to the Part23 requirements, the net profit of the asset excludes </t>
    </r>
    <r>
      <rPr>
        <sz val="10.5"/>
        <rFont val="Century Gothic"/>
        <family val="2"/>
      </rPr>
      <t>$135,823 of interest expense.</t>
    </r>
    <r>
      <rPr>
        <sz val="10.5"/>
        <color rgb="FF000000"/>
        <rFont val="Century Gothic"/>
        <family val="2"/>
      </rPr>
      <t xml:space="preserve"> The impact on the return on asset is immaterial. </t>
    </r>
  </si>
  <si>
    <t>Andrew Nairn (General Manager Investor Relations)</t>
  </si>
  <si>
    <t>+61 (03) 8416 2887</t>
  </si>
  <si>
    <t>Walyering Gas Connection, Morley-Ellenbrook Rail Line works, Thornie Link extension,  other developments and SIB capital expenditure.</t>
  </si>
  <si>
    <r>
      <rPr>
        <b/>
        <sz val="10.5"/>
        <rFont val="Century Gothic"/>
        <family val="2"/>
      </rPr>
      <t>Payroll review</t>
    </r>
    <r>
      <rPr>
        <sz val="10.5"/>
        <rFont val="Century Gothic"/>
        <family val="2"/>
      </rPr>
      <t xml:space="preserve">
During FY22, APA Group conducted the first stage of a historical payroll review which identified that certain employees across the APA Group were not paid in full compliance with obligations under APA's enterprise agreements. A provision of $32 million (which related to a 7 year period) was recorded in connection with the payroll review in the records of the APA corporate entity.
For financial accounting purposes, the Group Statutory financial information (FY21 and retained earnings) was restated to account for the impact of the payroll review. 
As the regulatory framework under part 23 does not account for retained earnings, the cumulative payroll adjustment for all years was accounted for in FY22 and prior periods were not restated. The payroll adjustment has been allocated to individual pipelines based on a combination of direct costs attributable to pipelines and where the cost was not directly attributable, based on relevant non causal drivers. 
In FY24, included in wages of $5,156,188, recorded in the ‘Statement of Pipeline Revenues and Expenses’, is an adjustment $430,473 cr relating to prior periods. APA also concluded that the amounts charged to the profit or loss in FY24 relating to prior periods had no material impact for Part 23 reporting purposes.</t>
    </r>
  </si>
  <si>
    <t xml:space="preserve">In FY24, the pipeline received 0.92% of shared support assets.  Due to the functionality of this reporting template, the percentage reported in table 2.4.1, relating to shared support assets, will be post of impairments losses.
</t>
  </si>
  <si>
    <t>It is noted that the Part 23 carrying value review has been undertaken using Part 23 assumptions and by definition this review is separate to the Carrying Value Review undertaken for APA’s Statutory Financial Reporting.  The values are not to be considered in the context of APA’s statutory financial reporting processes.
The Part 23 Carrying value Review is completed using different assumptions to APA’s statutory Carrying Value review and is undertaken on an individual standalone pipeline rather than a cash generating unit basis, and does not reflect APA’s view of carrying value of its assets for statutory purposes.
The conclusions are based on a balanced and consistent approach in determining the demand forecasts and other asset model inputs for a Part 23 Carrying value review.  This assessment is also supported by a range/sensitivity analysis performed including discount rates and terminal values.  The Part 23 recoverable value models and the critical assumptions were reviewed with regard to contracts, budgets, altered business conditions and Management’s expectations, in the context of each individual asset on a standalone basis and separate to APA’s statutory cash generating units.
Based on the annual carrying value review it was determined that the Parmelia Gas Pipeline (PGP) Part 23 Net book value as at 30 June 2024 should be reduced to the value equivalent to assets of $6,190,762 being made up of current assets of $2,289,041, convertible  to cash subsequent to year end and deferred tax assets of $3,901,721, which is probable to be recovered.
As at 30 June 2024, an impairment loss of $48,352,417, has been recorded by APT Parmelia Pty Ltd. There has been no impairment identified for statutory reporting purposes.
An impairment for Part 23 Purposes for Parmelia is disclosed in table 3.2.1.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</si>
</sst>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_(* #,##0_);_(* \(#,##0\);_(* &quot;-&quot;??_);_(@_)"/>
    <numFmt numFmtId="167" formatCode="0.0"/>
    <numFmt numFmtId="168" formatCode="0.0000"/>
    <numFmt numFmtId="169" formatCode="#,##0.0"/>
    <numFmt numFmtId="170" formatCode="yyyy"/>
    <numFmt numFmtId="171" formatCode="d/mm/yyyy;@"/>
    <numFmt numFmtId="172" formatCode="0.0%"/>
    <numFmt numFmtId="173" formatCode="_(* #,##0.00_);_(* \(#,##0.00\);_(* &quot;-&quot;_);_(@_)"/>
    <numFmt numFmtId="174" formatCode="_-* #,##0_-;\-* #,##0_-;_-* &quot;-&quot;??_-;_-@_-"/>
    <numFmt numFmtId="175" formatCode="_-* #,##0.0_-;\-* #,##0.0_-;_-* &quot;-&quot;??_-;_-@_-"/>
    <numFmt numFmtId="176" formatCode="[$]#,##0.00;\-[$]#,##0.00"/>
    <numFmt numFmtId="177" formatCode="#,###;\(#,###\)"/>
    <numFmt numFmtId="178" formatCode="#,##0.00_ ;\-#,##0.00\ "/>
  </numFmts>
  <fonts count="10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sz val="10"/>
      <color indexed="51"/>
      <name val="Arial"/>
      <family val="2"/>
    </font>
    <font>
      <sz val="10"/>
      <name val="Arial"/>
      <family val="2"/>
    </font>
    <font>
      <b/>
      <sz val="8"/>
      <name val="Arial"/>
      <family val="2"/>
    </font>
    <font>
      <sz val="8"/>
      <name val="Arial"/>
      <family val="2"/>
    </font>
    <font>
      <b/>
      <sz val="14"/>
      <name val="Arial"/>
      <family val="2"/>
    </font>
    <font>
      <sz val="10"/>
      <color indexed="9"/>
      <name val="Arial"/>
      <family val="2"/>
    </font>
    <font>
      <sz val="18"/>
      <name val="Arial"/>
      <family val="2"/>
    </font>
    <font>
      <sz val="18"/>
      <color indexed="62"/>
      <name val="Arial"/>
      <family val="2"/>
    </font>
    <font>
      <u/>
      <sz val="10"/>
      <color indexed="12"/>
      <name val="Arial"/>
      <family val="2"/>
    </font>
    <font>
      <b/>
      <sz val="10"/>
      <color indexed="62"/>
      <name val="Arial"/>
      <family val="2"/>
    </font>
    <font>
      <b/>
      <sz val="10"/>
      <color indexed="18"/>
      <name val="Arial"/>
      <family val="2"/>
    </font>
    <font>
      <b/>
      <sz val="12"/>
      <color indexed="6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2"/>
      <name val="Arial"/>
      <family val="2"/>
    </font>
    <font>
      <sz val="8"/>
      <name val="Malgun Gothic"/>
      <family val="2"/>
    </font>
    <font>
      <sz val="10"/>
      <name val="Cambria"/>
      <family val="2"/>
    </font>
    <font>
      <sz val="10"/>
      <name val="Arial"/>
      <family val="2"/>
    </font>
    <font>
      <b/>
      <sz val="11"/>
      <name val="Arial"/>
      <family val="2"/>
    </font>
    <font>
      <sz val="11"/>
      <name val="Arial"/>
      <family val="2"/>
    </font>
    <font>
      <b/>
      <sz val="12"/>
      <color indexed="9"/>
      <name val="Arial"/>
      <family val="2"/>
    </font>
    <font>
      <b/>
      <i/>
      <sz val="10"/>
      <name val="Arial"/>
      <family val="2"/>
    </font>
    <font>
      <i/>
      <sz val="8"/>
      <name val="Malgun Gothic"/>
      <family val="2"/>
    </font>
    <font>
      <sz val="9"/>
      <name val="Arial"/>
      <family val="2"/>
    </font>
    <font>
      <i/>
      <sz val="10"/>
      <name val="Arial"/>
      <family val="2"/>
    </font>
    <font>
      <sz val="10"/>
      <name val="Calibri Light"/>
      <family val="2"/>
      <scheme val="major"/>
    </font>
    <font>
      <sz val="10"/>
      <color rgb="FF000000"/>
      <name val="Arial"/>
      <family val="2"/>
    </font>
    <font>
      <b/>
      <sz val="10"/>
      <color rgb="FFFFFFFF"/>
      <name val="Calibri"/>
      <family val="2"/>
      <scheme val="minor"/>
    </font>
    <font>
      <sz val="10"/>
      <color theme="1"/>
      <name val="Calibri"/>
      <family val="2"/>
      <scheme val="minor"/>
    </font>
    <font>
      <b/>
      <sz val="10"/>
      <color theme="1"/>
      <name val="Calibri"/>
      <family val="2"/>
      <scheme val="minor"/>
    </font>
    <font>
      <sz val="28"/>
      <color rgb="FFFF0000"/>
      <name val="Arial"/>
      <family val="2"/>
    </font>
    <font>
      <sz val="18"/>
      <color theme="0"/>
      <name val="Arial"/>
      <family val="2"/>
    </font>
    <font>
      <b/>
      <sz val="18"/>
      <color theme="0"/>
      <name val="Arial Black"/>
      <family val="2"/>
    </font>
    <font>
      <b/>
      <sz val="18"/>
      <color theme="0"/>
      <name val="Arial"/>
      <family val="2"/>
    </font>
    <font>
      <u/>
      <sz val="18"/>
      <color theme="0"/>
      <name val="Arial"/>
      <family val="2"/>
    </font>
    <font>
      <sz val="10"/>
      <color rgb="FF0000FF"/>
      <name val="Arial"/>
      <family val="2"/>
    </font>
    <font>
      <sz val="10"/>
      <color theme="0"/>
      <name val="Arial"/>
      <family val="2"/>
    </font>
    <font>
      <b/>
      <sz val="10"/>
      <color theme="1"/>
      <name val="Arial"/>
      <family val="2"/>
    </font>
    <font>
      <sz val="10"/>
      <color theme="1"/>
      <name val="Arial"/>
      <family val="2"/>
    </font>
    <font>
      <b/>
      <sz val="10"/>
      <color theme="0"/>
      <name val="Arial"/>
      <family val="2"/>
    </font>
    <font>
      <b/>
      <sz val="14"/>
      <color theme="0"/>
      <name val="Arial"/>
      <family val="2"/>
    </font>
    <font>
      <b/>
      <sz val="12"/>
      <color theme="0"/>
      <name val="Arial"/>
      <family val="2"/>
    </font>
    <font>
      <b/>
      <sz val="10"/>
      <color rgb="FF000000"/>
      <name val="Arial"/>
      <family val="2"/>
    </font>
    <font>
      <sz val="10"/>
      <color rgb="FFFF0000"/>
      <name val="Arial"/>
      <family val="2"/>
    </font>
    <font>
      <sz val="11"/>
      <color rgb="FF191919"/>
      <name val="Arial"/>
      <family val="2"/>
    </font>
    <font>
      <sz val="11"/>
      <color rgb="FFFFFFFF"/>
      <name val="Arial"/>
      <family val="2"/>
    </font>
    <font>
      <b/>
      <sz val="11"/>
      <color rgb="FFFFFFFF"/>
      <name val="Arial"/>
      <family val="2"/>
    </font>
    <font>
      <sz val="10"/>
      <color rgb="FF191919"/>
      <name val="Arial"/>
      <family val="2"/>
    </font>
    <font>
      <sz val="11"/>
      <color rgb="FFFF0000"/>
      <name val="Arial"/>
      <family val="2"/>
    </font>
    <font>
      <sz val="10"/>
      <color rgb="FF7030A0"/>
      <name val="Arial"/>
      <family val="2"/>
    </font>
    <font>
      <b/>
      <sz val="10"/>
      <color rgb="FFFFFFFF"/>
      <name val="Arial"/>
      <family val="2"/>
    </font>
    <font>
      <b/>
      <sz val="10"/>
      <color rgb="FF191919"/>
      <name val="Arial"/>
      <family val="2"/>
    </font>
    <font>
      <b/>
      <sz val="10"/>
      <color rgb="FFFF0000"/>
      <name val="Arial"/>
      <family val="2"/>
    </font>
    <font>
      <sz val="8"/>
      <color rgb="FF000000"/>
      <name val="Malgun Gothic"/>
      <family val="2"/>
    </font>
    <font>
      <sz val="14"/>
      <color theme="0"/>
      <name val="Arial"/>
      <family val="2"/>
    </font>
    <font>
      <b/>
      <sz val="14"/>
      <color rgb="FF0000FF"/>
      <name val="Arial"/>
      <family val="2"/>
    </font>
    <font>
      <b/>
      <sz val="9"/>
      <color indexed="81"/>
      <name val="Tahoma"/>
      <family val="2"/>
    </font>
    <font>
      <sz val="9"/>
      <color indexed="81"/>
      <name val="Tahoma"/>
      <family val="2"/>
    </font>
    <font>
      <sz val="11"/>
      <color theme="1"/>
      <name val="Calibri"/>
      <family val="2"/>
    </font>
    <font>
      <b/>
      <u/>
      <sz val="10"/>
      <name val="Arial"/>
      <family val="2"/>
    </font>
    <font>
      <b/>
      <sz val="10"/>
      <color rgb="FF333399"/>
      <name val="Calibri"/>
      <family val="2"/>
    </font>
    <font>
      <sz val="8"/>
      <color rgb="FF333399"/>
      <name val="Calibri"/>
      <family val="2"/>
    </font>
    <font>
      <sz val="8"/>
      <color theme="1"/>
      <name val="Calibri"/>
      <family val="2"/>
    </font>
    <font>
      <b/>
      <sz val="8"/>
      <color theme="1"/>
      <name val="Calibri"/>
      <family val="2"/>
    </font>
    <font>
      <b/>
      <sz val="10.5"/>
      <name val="Century Gothic"/>
      <family val="2"/>
    </font>
    <font>
      <sz val="10.5"/>
      <name val="Century Gothic"/>
      <family val="2"/>
    </font>
    <font>
      <sz val="10.5"/>
      <color rgb="FF000000"/>
      <name val="Century Gothic"/>
      <family val="2"/>
    </font>
    <font>
      <sz val="11"/>
      <color rgb="FF000000"/>
      <name val="Calibri"/>
      <family val="2"/>
      <scheme val="minor"/>
    </font>
    <font>
      <sz val="10"/>
      <name val="Arial"/>
      <family val="2"/>
    </font>
    <font>
      <u/>
      <sz val="11"/>
      <color theme="10"/>
      <name val="Calibri"/>
      <family val="2"/>
      <scheme val="minor"/>
    </font>
    <font>
      <b/>
      <u/>
      <sz val="11"/>
      <color theme="1"/>
      <name val="Calibri"/>
      <family val="2"/>
      <scheme val="minor"/>
    </font>
    <font>
      <sz val="20"/>
      <name val="Arial"/>
      <family val="2"/>
    </font>
  </fonts>
  <fills count="62">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indexed="8"/>
        <bgColor indexed="64"/>
      </patternFill>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rgb="FF009999"/>
        <bgColor indexed="64"/>
      </patternFill>
    </fill>
    <fill>
      <patternFill patternType="solid">
        <fgColor theme="4" tint="0.79998168889431442"/>
        <bgColor indexed="64"/>
      </patternFill>
    </fill>
    <fill>
      <patternFill patternType="solid">
        <fgColor theme="5" tint="-0.249977111117893"/>
        <bgColor indexed="64"/>
      </patternFill>
    </fill>
    <fill>
      <patternFill patternType="solid">
        <fgColor theme="1"/>
        <bgColor indexed="64"/>
      </patternFill>
    </fill>
    <fill>
      <patternFill patternType="solid">
        <fgColor rgb="FFD9D9D9"/>
        <bgColor rgb="FF000000"/>
      </patternFill>
    </fill>
    <fill>
      <patternFill patternType="solid">
        <fgColor rgb="FF191919"/>
        <bgColor rgb="FF000000"/>
      </patternFill>
    </fill>
    <fill>
      <patternFill patternType="solid">
        <fgColor rgb="FF3A8D87"/>
        <bgColor rgb="FF000000"/>
      </patternFill>
    </fill>
    <fill>
      <patternFill patternType="solid">
        <fgColor theme="4" tint="-0.499984740745262"/>
        <bgColor rgb="FF000000"/>
      </patternFill>
    </fill>
    <fill>
      <patternFill patternType="solid">
        <fgColor theme="7" tint="0.59999389629810485"/>
        <bgColor indexed="64"/>
      </patternFill>
    </fill>
    <fill>
      <patternFill patternType="solid">
        <fgColor theme="0" tint="-0.249977111117893"/>
        <bgColor indexed="64"/>
      </patternFill>
    </fill>
    <fill>
      <patternFill patternType="solid">
        <fgColor theme="5" tint="-0.499984740745262"/>
        <bgColor indexed="64"/>
      </patternFill>
    </fill>
    <fill>
      <patternFill patternType="solid">
        <fgColor theme="4" tint="-0.499984740745262"/>
        <bgColor indexed="64"/>
      </patternFill>
    </fill>
    <fill>
      <patternFill patternType="solid">
        <fgColor rgb="FFDDD8D2"/>
        <bgColor rgb="FF000000"/>
      </patternFill>
    </fill>
    <fill>
      <patternFill patternType="solid">
        <fgColor rgb="FFBDB4AA"/>
        <bgColor rgb="FF000000"/>
      </patternFill>
    </fill>
    <fill>
      <patternFill patternType="solid">
        <fgColor theme="2"/>
        <bgColor indexed="64"/>
      </patternFill>
    </fill>
    <fill>
      <patternFill patternType="solid">
        <fgColor rgb="FF007886"/>
        <bgColor rgb="FF000000"/>
      </patternFill>
    </fill>
    <fill>
      <patternFill patternType="solid">
        <fgColor rgb="FF00A0B3"/>
        <bgColor rgb="FF000000"/>
      </patternFill>
    </fill>
    <fill>
      <patternFill patternType="solid">
        <fgColor theme="0"/>
        <bgColor rgb="FF000000"/>
      </patternFill>
    </fill>
    <fill>
      <patternFill patternType="solid">
        <fgColor rgb="FFD5D9E2"/>
      </patternFill>
    </fill>
    <fill>
      <patternFill patternType="solid">
        <fgColor rgb="FFFFFF00"/>
        <bgColor indexed="64"/>
      </patternFill>
    </fill>
    <fill>
      <patternFill patternType="solid">
        <fgColor rgb="FFF9F9F9"/>
      </patternFill>
    </fill>
    <fill>
      <patternFill patternType="solid">
        <fgColor rgb="FFF3F2EA"/>
      </patternFill>
    </fill>
    <fill>
      <patternFill patternType="solid">
        <fgColor rgb="FFFFFFFF"/>
      </patternFill>
    </fill>
    <fill>
      <patternFill patternType="solid">
        <fgColor rgb="FF92D050"/>
        <bgColor indexed="64"/>
      </patternFill>
    </fill>
    <fill>
      <patternFill patternType="solid">
        <fgColor rgb="FFE7F2E6"/>
      </patternFill>
    </fill>
    <fill>
      <patternFill patternType="solid">
        <fgColor theme="3" tint="0.59999389629810485"/>
        <bgColor indexed="64"/>
      </patternFill>
    </fill>
  </fills>
  <borders count="6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2"/>
      </top>
      <bottom/>
      <diagonal/>
    </border>
    <border>
      <left/>
      <right style="medium">
        <color indexed="62"/>
      </right>
      <top style="medium">
        <color indexed="62"/>
      </top>
      <bottom/>
      <diagonal/>
    </border>
    <border>
      <left/>
      <right style="medium">
        <color indexed="62"/>
      </right>
      <top/>
      <bottom/>
      <diagonal/>
    </border>
    <border>
      <left style="medium">
        <color indexed="62"/>
      </left>
      <right/>
      <top style="medium">
        <color indexed="62"/>
      </top>
      <bottom/>
      <diagonal/>
    </border>
    <border>
      <left style="medium">
        <color indexed="62"/>
      </left>
      <right/>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style="medium">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rgb="FF00A0B3"/>
      </left>
      <right/>
      <top style="thin">
        <color rgb="FF00A0B3"/>
      </top>
      <bottom/>
      <diagonal/>
    </border>
    <border>
      <left style="thin">
        <color rgb="FF00A0B3"/>
      </left>
      <right/>
      <top/>
      <bottom style="thin">
        <color rgb="FF00A0B3"/>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double">
        <color indexed="64"/>
      </bottom>
      <diagonal/>
    </border>
    <border>
      <left style="thin">
        <color rgb="FF959595"/>
      </left>
      <right/>
      <top style="thin">
        <color rgb="FF959595"/>
      </top>
      <bottom style="thin">
        <color rgb="FF959595"/>
      </bottom>
      <diagonal/>
    </border>
    <border>
      <left style="thin">
        <color rgb="FF959595"/>
      </left>
      <right/>
      <top style="thin">
        <color rgb="FF959595"/>
      </top>
      <bottom/>
      <diagonal/>
    </border>
    <border>
      <left/>
      <right/>
      <top/>
      <bottom style="double">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rgb="FF959595"/>
      </left>
      <right style="thin">
        <color rgb="FF959595"/>
      </right>
      <top style="thin">
        <color rgb="FF959595"/>
      </top>
      <bottom/>
      <diagonal/>
    </border>
    <border>
      <left style="thin">
        <color rgb="FF959595"/>
      </left>
      <right style="thin">
        <color rgb="FF959595"/>
      </right>
      <top style="thin">
        <color rgb="FF959595"/>
      </top>
      <bottom style="thin">
        <color rgb="FF959595"/>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rgb="FF959595"/>
      </left>
      <right/>
      <top style="thin">
        <color rgb="FF959595"/>
      </top>
      <bottom style="thin">
        <color indexed="64"/>
      </bottom>
      <diagonal/>
    </border>
    <border>
      <left/>
      <right style="medium">
        <color indexed="64"/>
      </right>
      <top/>
      <bottom style="thin">
        <color indexed="64"/>
      </bottom>
      <diagonal/>
    </border>
  </borders>
  <cellStyleXfs count="172">
    <xf numFmtId="0" fontId="0" fillId="0" borderId="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164" fontId="14" fillId="13" borderId="0" applyNumberFormat="0" applyFont="0" applyBorder="0" applyAlignment="0">
      <alignment horizontal="right"/>
    </xf>
    <xf numFmtId="41" fontId="14" fillId="13" borderId="0" applyNumberFormat="0" applyFont="0" applyBorder="0" applyAlignment="0">
      <alignment horizontal="right"/>
    </xf>
    <xf numFmtId="41" fontId="50" fillId="13" borderId="0" applyNumberFormat="0" applyFont="0" applyBorder="0" applyAlignment="0">
      <alignment horizontal="right"/>
    </xf>
    <xf numFmtId="41" fontId="50" fillId="13" borderId="0" applyNumberFormat="0" applyFont="0" applyBorder="0" applyAlignment="0">
      <alignment horizontal="right"/>
    </xf>
    <xf numFmtId="0" fontId="28" fillId="8" borderId="1" applyNumberFormat="0" applyAlignment="0" applyProtection="0"/>
    <xf numFmtId="0" fontId="28" fillId="9" borderId="1" applyNumberFormat="0" applyAlignment="0" applyProtection="0"/>
    <xf numFmtId="0" fontId="29" fillId="26" borderId="2" applyNumberFormat="0" applyAlignment="0" applyProtection="0"/>
    <xf numFmtId="0" fontId="29" fillId="27" borderId="2" applyNumberFormat="0" applyAlignment="0" applyProtection="0"/>
    <xf numFmtId="43" fontId="9"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30" fillId="0" borderId="0" applyNumberFormat="0" applyFill="0" applyBorder="0" applyAlignment="0" applyProtection="0"/>
    <xf numFmtId="0" fontId="31" fillId="28" borderId="0" applyNumberFormat="0" applyBorder="0" applyAlignment="0" applyProtection="0"/>
    <xf numFmtId="0" fontId="31" fillId="29" borderId="0" applyNumberFormat="0" applyBorder="0" applyAlignment="0" applyProtection="0"/>
    <xf numFmtId="0" fontId="32" fillId="0" borderId="3" applyNumberFormat="0" applyFill="0" applyAlignment="0" applyProtection="0"/>
    <xf numFmtId="0" fontId="33" fillId="0" borderId="4" applyNumberFormat="0" applyFill="0" applyAlignment="0" applyProtection="0"/>
    <xf numFmtId="0" fontId="34" fillId="0" borderId="5" applyNumberFormat="0" applyFill="0" applyAlignment="0" applyProtection="0"/>
    <xf numFmtId="0" fontId="34" fillId="0" borderId="0" applyNumberFormat="0" applyFill="0" applyBorder="0" applyAlignment="0" applyProtection="0"/>
    <xf numFmtId="0" fontId="21" fillId="0" borderId="0" applyNumberFormat="0" applyFill="0" applyBorder="0" applyAlignment="0" applyProtection="0">
      <alignment vertical="top"/>
      <protection locked="0"/>
    </xf>
    <xf numFmtId="0" fontId="35" fillId="4" borderId="1" applyNumberFormat="0" applyAlignment="0" applyProtection="0"/>
    <xf numFmtId="0" fontId="35" fillId="5" borderId="1" applyNumberFormat="0" applyAlignment="0" applyProtection="0"/>
    <xf numFmtId="164" fontId="9" fillId="30" borderId="0" applyFont="0" applyBorder="0" applyAlignment="0">
      <alignment horizontal="right"/>
      <protection locked="0"/>
    </xf>
    <xf numFmtId="41" fontId="14" fillId="30" borderId="0" applyFont="0" applyBorder="0" applyAlignment="0">
      <alignment horizontal="right"/>
      <protection locked="0"/>
    </xf>
    <xf numFmtId="41" fontId="50" fillId="30" borderId="0" applyFont="0" applyBorder="0" applyAlignment="0">
      <alignment horizontal="right"/>
      <protection locked="0"/>
    </xf>
    <xf numFmtId="41" fontId="50" fillId="30" borderId="0" applyFont="0" applyBorder="0" applyAlignment="0">
      <alignment horizontal="right"/>
      <protection locked="0"/>
    </xf>
    <xf numFmtId="165" fontId="14" fillId="29" borderId="0" applyFont="0" applyBorder="0">
      <alignment horizontal="right"/>
      <protection locked="0"/>
    </xf>
    <xf numFmtId="165" fontId="50" fillId="29" borderId="0" applyFont="0" applyBorder="0">
      <alignment horizontal="right"/>
      <protection locked="0"/>
    </xf>
    <xf numFmtId="164" fontId="14" fillId="7" borderId="0" applyFont="0" applyBorder="0">
      <alignment horizontal="right"/>
      <protection locked="0"/>
    </xf>
    <xf numFmtId="41" fontId="14" fillId="7" borderId="0" applyFont="0" applyBorder="0">
      <alignment horizontal="right"/>
      <protection locked="0"/>
    </xf>
    <xf numFmtId="41" fontId="50" fillId="7" borderId="0" applyFont="0" applyBorder="0">
      <alignment horizontal="right"/>
      <protection locked="0"/>
    </xf>
    <xf numFmtId="41" fontId="50" fillId="7" borderId="0" applyFont="0" applyBorder="0">
      <alignment horizontal="right"/>
      <protection locked="0"/>
    </xf>
    <xf numFmtId="0" fontId="36" fillId="0" borderId="6" applyNumberFormat="0" applyFill="0" applyAlignment="0" applyProtection="0"/>
    <xf numFmtId="0" fontId="37" fillId="10" borderId="0" applyNumberFormat="0" applyBorder="0" applyAlignment="0" applyProtection="0"/>
    <xf numFmtId="0" fontId="37" fillId="11" borderId="0" applyNumberFormat="0" applyBorder="0" applyAlignment="0" applyProtection="0"/>
    <xf numFmtId="0" fontId="58" fillId="0" borderId="0"/>
    <xf numFmtId="0" fontId="49" fillId="0" borderId="0"/>
    <xf numFmtId="0" fontId="14" fillId="0" borderId="0"/>
    <xf numFmtId="0" fontId="50" fillId="0" borderId="0"/>
    <xf numFmtId="1" fontId="59" fillId="0" borderId="0"/>
    <xf numFmtId="0" fontId="9" fillId="9" borderId="0"/>
    <xf numFmtId="0" fontId="9" fillId="9" borderId="0"/>
    <xf numFmtId="0" fontId="9" fillId="9" borderId="0"/>
    <xf numFmtId="0" fontId="9" fillId="0" borderId="0"/>
    <xf numFmtId="0" fontId="9" fillId="9" borderId="0"/>
    <xf numFmtId="0" fontId="14" fillId="9" borderId="0"/>
    <xf numFmtId="0" fontId="9" fillId="9" borderId="0"/>
    <xf numFmtId="0" fontId="9" fillId="9" borderId="0"/>
    <xf numFmtId="0" fontId="50" fillId="9" borderId="0"/>
    <xf numFmtId="0" fontId="9" fillId="9" borderId="0"/>
    <xf numFmtId="0" fontId="14" fillId="6" borderId="7" applyNumberFormat="0" applyFont="0" applyAlignment="0" applyProtection="0"/>
    <xf numFmtId="0" fontId="50" fillId="7" borderId="7" applyNumberFormat="0" applyFont="0" applyAlignment="0" applyProtection="0"/>
    <xf numFmtId="0" fontId="38" fillId="8" borderId="8" applyNumberFormat="0" applyAlignment="0" applyProtection="0"/>
    <xf numFmtId="0" fontId="38" fillId="9" borderId="8" applyNumberFormat="0" applyAlignment="0" applyProtection="0"/>
    <xf numFmtId="9" fontId="9" fillId="0" borderId="0" applyFont="0" applyFill="0" applyBorder="0" applyAlignment="0" applyProtection="0"/>
    <xf numFmtId="0" fontId="9" fillId="0" borderId="0"/>
    <xf numFmtId="0" fontId="14" fillId="0" borderId="0"/>
    <xf numFmtId="0" fontId="50" fillId="0" borderId="0"/>
    <xf numFmtId="0" fontId="50" fillId="0" borderId="0"/>
    <xf numFmtId="0" fontId="60" fillId="32" borderId="38" applyNumberFormat="0" applyProtection="0"/>
    <xf numFmtId="0" fontId="61" fillId="0" borderId="38" applyNumberFormat="0" applyFill="0" applyProtection="0"/>
    <xf numFmtId="0" fontId="62" fillId="0" borderId="38" applyNumberFormat="0" applyFill="0" applyProtection="0"/>
    <xf numFmtId="0" fontId="39" fillId="0" borderId="0" applyNumberFormat="0" applyFill="0" applyBorder="0" applyAlignment="0" applyProtection="0"/>
    <xf numFmtId="0" fontId="40" fillId="0" borderId="9" applyNumberFormat="0" applyFill="0" applyAlignment="0" applyProtection="0"/>
    <xf numFmtId="0" fontId="41" fillId="0" borderId="0" applyNumberForma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applyNumberFormat="0" applyFill="0" applyBorder="0" applyAlignment="0" applyProtection="0"/>
    <xf numFmtId="43" fontId="14" fillId="0" borderId="0" applyFont="0" applyFill="0" applyBorder="0" applyAlignment="0" applyProtection="0"/>
    <xf numFmtId="0" fontId="14" fillId="0" borderId="0" applyNumberFormat="0" applyFill="0" applyBorder="0" applyAlignment="0" applyProtection="0"/>
    <xf numFmtId="0" fontId="91" fillId="0" borderId="0"/>
    <xf numFmtId="43" fontId="14" fillId="0" borderId="0" applyFont="0" applyFill="0" applyBorder="0" applyAlignment="0" applyProtection="0"/>
    <xf numFmtId="44" fontId="14" fillId="0" borderId="0" applyFont="0" applyFill="0" applyBorder="0" applyAlignment="0" applyProtection="0"/>
    <xf numFmtId="9" fontId="14" fillId="0" borderId="0" applyFont="0" applyFill="0" applyBorder="0" applyAlignment="0" applyProtection="0"/>
    <xf numFmtId="0" fontId="8" fillId="0" borderId="0"/>
    <xf numFmtId="0" fontId="71"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9" fillId="0" borderId="0" applyFont="0" applyFill="0" applyBorder="0" applyAlignment="0" applyProtection="0"/>
    <xf numFmtId="0" fontId="100"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9" fontId="101" fillId="0" borderId="0" applyFont="0" applyFill="0" applyBorder="0" applyAlignment="0" applyProtection="0"/>
    <xf numFmtId="0" fontId="9" fillId="0" borderId="0"/>
    <xf numFmtId="0" fontId="71" fillId="0" borderId="0"/>
    <xf numFmtId="43" fontId="71" fillId="0" borderId="0" applyFont="0" applyFill="0" applyBorder="0" applyAlignment="0" applyProtection="0"/>
    <xf numFmtId="0" fontId="9" fillId="0" borderId="0"/>
    <xf numFmtId="43" fontId="91" fillId="0" borderId="0" applyFont="0" applyFill="0" applyBorder="0" applyAlignment="0" applyProtection="0"/>
    <xf numFmtId="0" fontId="9" fillId="0" borderId="0"/>
    <xf numFmtId="44" fontId="9" fillId="0" borderId="0" applyFont="0" applyFill="0" applyBorder="0" applyAlignment="0" applyProtection="0"/>
    <xf numFmtId="43" fontId="9" fillId="0" borderId="0" applyFont="0" applyFill="0" applyBorder="0" applyAlignment="0" applyProtection="0"/>
    <xf numFmtId="0" fontId="7" fillId="0" borderId="0"/>
    <xf numFmtId="0" fontId="102" fillId="0" borderId="0" applyNumberFormat="0" applyFill="0" applyBorder="0" applyAlignment="0" applyProtection="0"/>
    <xf numFmtId="43" fontId="9" fillId="0" borderId="0" applyFont="0" applyFill="0" applyBorder="0" applyAlignment="0" applyProtection="0"/>
    <xf numFmtId="0" fontId="9" fillId="0" borderId="0"/>
    <xf numFmtId="0" fontId="6" fillId="0" borderId="0"/>
    <xf numFmtId="0" fontId="5" fillId="0" borderId="0"/>
    <xf numFmtId="43" fontId="5" fillId="0" borderId="0" applyFont="0" applyFill="0" applyBorder="0" applyAlignment="0" applyProtection="0"/>
    <xf numFmtId="0" fontId="5" fillId="0" borderId="0"/>
    <xf numFmtId="0" fontId="4" fillId="0" borderId="0"/>
    <xf numFmtId="43" fontId="4" fillId="0" borderId="0" applyFont="0" applyFill="0" applyBorder="0" applyAlignment="0" applyProtection="0"/>
    <xf numFmtId="0" fontId="3" fillId="0" borderId="0"/>
    <xf numFmtId="43" fontId="3"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71" fillId="0" borderId="0" applyFont="0" applyFill="0" applyBorder="0" applyAlignment="0" applyProtection="0"/>
    <xf numFmtId="43" fontId="1" fillId="0" borderId="0" applyFont="0" applyFill="0" applyBorder="0" applyAlignment="0" applyProtection="0"/>
    <xf numFmtId="0" fontId="1" fillId="0" borderId="0"/>
  </cellStyleXfs>
  <cellXfs count="695">
    <xf numFmtId="0" fontId="0" fillId="0" borderId="0" xfId="0"/>
    <xf numFmtId="0" fontId="10" fillId="9" borderId="0" xfId="95" applyFont="1"/>
    <xf numFmtId="0" fontId="9" fillId="9" borderId="0" xfId="95"/>
    <xf numFmtId="0" fontId="11" fillId="9" borderId="0" xfId="95" applyFont="1"/>
    <xf numFmtId="2" fontId="15" fillId="9" borderId="0" xfId="95" applyNumberFormat="1" applyFont="1" applyBorder="1" applyAlignment="1" applyProtection="1">
      <alignment horizontal="left"/>
    </xf>
    <xf numFmtId="0" fontId="16" fillId="9" borderId="0" xfId="95" applyFont="1" applyAlignment="1" applyProtection="1">
      <protection locked="0"/>
    </xf>
    <xf numFmtId="0" fontId="16" fillId="9" borderId="0" xfId="95" applyFont="1" applyProtection="1">
      <protection locked="0"/>
    </xf>
    <xf numFmtId="0" fontId="15" fillId="9" borderId="0" xfId="95" applyFont="1"/>
    <xf numFmtId="0" fontId="9" fillId="9" borderId="0" xfId="95" applyAlignment="1"/>
    <xf numFmtId="0" fontId="19" fillId="9" borderId="0" xfId="93" applyFont="1"/>
    <xf numFmtId="0" fontId="19" fillId="9" borderId="0" xfId="93" applyFont="1" applyFill="1" applyBorder="1"/>
    <xf numFmtId="0" fontId="19" fillId="9" borderId="0" xfId="93" applyFont="1" applyFill="1"/>
    <xf numFmtId="0" fontId="20" fillId="9" borderId="0" xfId="93" applyFont="1" applyFill="1" applyBorder="1" applyAlignment="1">
      <alignment vertical="center"/>
    </xf>
    <xf numFmtId="0" fontId="20" fillId="9" borderId="0" xfId="93" applyFont="1" applyFill="1" applyBorder="1" applyAlignment="1"/>
    <xf numFmtId="0" fontId="19" fillId="9" borderId="0" xfId="93" applyFont="1" applyFill="1" applyBorder="1" applyAlignment="1">
      <alignment vertical="center"/>
    </xf>
    <xf numFmtId="0" fontId="19" fillId="9" borderId="0" xfId="93" applyFont="1" applyAlignment="1">
      <alignment vertical="center"/>
    </xf>
    <xf numFmtId="0" fontId="12" fillId="9" borderId="0" xfId="93" applyFont="1" applyFill="1" applyBorder="1" applyAlignment="1">
      <alignment vertical="center"/>
    </xf>
    <xf numFmtId="0" fontId="19" fillId="9" borderId="0" xfId="93" applyFont="1" applyFill="1" applyAlignment="1">
      <alignment vertical="center"/>
    </xf>
    <xf numFmtId="0" fontId="24" fillId="9" borderId="0" xfId="93" applyFont="1" applyFill="1" applyBorder="1" applyAlignment="1">
      <alignment vertical="center"/>
    </xf>
    <xf numFmtId="0" fontId="19" fillId="0" borderId="0" xfId="93" applyFont="1" applyFill="1" applyBorder="1"/>
    <xf numFmtId="0" fontId="10" fillId="9" borderId="0" xfId="97" applyFont="1"/>
    <xf numFmtId="0" fontId="43" fillId="9" borderId="0" xfId="96" applyFont="1" applyFill="1" applyBorder="1" applyAlignment="1"/>
    <xf numFmtId="0" fontId="9" fillId="9" borderId="0" xfId="97"/>
    <xf numFmtId="0" fontId="10" fillId="0" borderId="0" xfId="97" applyFont="1" applyFill="1" applyAlignment="1"/>
    <xf numFmtId="167" fontId="11" fillId="9" borderId="0" xfId="97" applyNumberFormat="1" applyFont="1" applyBorder="1" applyAlignment="1">
      <alignment horizontal="left"/>
    </xf>
    <xf numFmtId="49" fontId="14" fillId="9" borderId="0" xfId="97" applyNumberFormat="1" applyFont="1"/>
    <xf numFmtId="2" fontId="14" fillId="9" borderId="0" xfId="97" applyNumberFormat="1" applyFont="1" applyBorder="1"/>
    <xf numFmtId="164" fontId="14" fillId="9" borderId="0" xfId="97" applyNumberFormat="1" applyFont="1" applyBorder="1" applyAlignment="1">
      <alignment horizontal="center"/>
    </xf>
    <xf numFmtId="164" fontId="14" fillId="9" borderId="0" xfId="97" applyNumberFormat="1" applyFont="1" applyBorder="1"/>
    <xf numFmtId="0" fontId="14" fillId="9" borderId="0" xfId="97" applyFont="1"/>
    <xf numFmtId="0" fontId="11" fillId="9" borderId="0" xfId="97" applyFont="1"/>
    <xf numFmtId="0" fontId="47" fillId="9" borderId="0" xfId="97" applyFont="1"/>
    <xf numFmtId="0" fontId="12" fillId="9" borderId="0" xfId="97" applyFont="1"/>
    <xf numFmtId="39" fontId="14" fillId="9" borderId="0" xfId="97" applyNumberFormat="1" applyFont="1"/>
    <xf numFmtId="0" fontId="9" fillId="9" borderId="0" xfId="100"/>
    <xf numFmtId="0" fontId="10" fillId="9" borderId="0" xfId="100" applyFont="1" applyAlignment="1"/>
    <xf numFmtId="49" fontId="14" fillId="9" borderId="0" xfId="100" applyNumberFormat="1" applyFont="1"/>
    <xf numFmtId="164" fontId="14" fillId="9" borderId="0" xfId="100" applyNumberFormat="1" applyFont="1" applyBorder="1"/>
    <xf numFmtId="167" fontId="12" fillId="9" borderId="0" xfId="100" applyNumberFormat="1" applyFont="1" applyBorder="1" applyAlignment="1">
      <alignment horizontal="left"/>
    </xf>
    <xf numFmtId="49" fontId="11" fillId="13" borderId="10" xfId="100" applyNumberFormat="1" applyFont="1" applyFill="1" applyBorder="1" applyAlignment="1">
      <alignment horizontal="right"/>
    </xf>
    <xf numFmtId="168" fontId="18" fillId="31" borderId="0" xfId="0" applyNumberFormat="1" applyFont="1" applyFill="1" applyBorder="1" applyAlignment="1">
      <alignment horizontal="left" vertical="center" wrapText="1"/>
    </xf>
    <xf numFmtId="167" fontId="14" fillId="13" borderId="10" xfId="102" applyNumberFormat="1" applyFont="1" applyFill="1" applyBorder="1" applyAlignment="1">
      <alignment horizontal="right"/>
    </xf>
    <xf numFmtId="0" fontId="44" fillId="13" borderId="11" xfId="100" applyFont="1" applyFill="1" applyBorder="1" applyAlignment="1">
      <alignment horizontal="right"/>
    </xf>
    <xf numFmtId="167" fontId="11" fillId="13" borderId="10" xfId="102" applyNumberFormat="1" applyFont="1" applyFill="1" applyBorder="1" applyAlignment="1">
      <alignment horizontal="right"/>
    </xf>
    <xf numFmtId="0" fontId="14" fillId="33" borderId="0" xfId="97" applyFont="1" applyFill="1"/>
    <xf numFmtId="0" fontId="14" fillId="33" borderId="0" xfId="0" applyFont="1" applyFill="1"/>
    <xf numFmtId="43" fontId="11" fillId="13" borderId="10" xfId="59" applyFont="1" applyFill="1" applyBorder="1" applyAlignment="1">
      <alignment horizontal="right"/>
    </xf>
    <xf numFmtId="0" fontId="63" fillId="9" borderId="0" xfId="95" applyFont="1"/>
    <xf numFmtId="0" fontId="48" fillId="34" borderId="0" xfId="0" applyNumberFormat="1" applyFont="1" applyFill="1" applyAlignment="1"/>
    <xf numFmtId="0" fontId="19" fillId="9" borderId="0" xfId="93" applyFont="1" applyBorder="1" applyAlignment="1">
      <alignment vertical="center"/>
    </xf>
    <xf numFmtId="0" fontId="9" fillId="9" borderId="0" xfId="93" applyFill="1" applyBorder="1"/>
    <xf numFmtId="0" fontId="14" fillId="9" borderId="0" xfId="95" applyFont="1"/>
    <xf numFmtId="0" fontId="51" fillId="35" borderId="0" xfId="97" applyFont="1" applyFill="1"/>
    <xf numFmtId="0" fontId="52" fillId="35" borderId="0" xfId="97" applyFont="1" applyFill="1"/>
    <xf numFmtId="14" fontId="51" fillId="35" borderId="0" xfId="97" applyNumberFormat="1" applyFont="1" applyFill="1"/>
    <xf numFmtId="14" fontId="51" fillId="35" borderId="0" xfId="97" applyNumberFormat="1" applyFont="1" applyFill="1" applyAlignment="1">
      <alignment horizontal="left"/>
    </xf>
    <xf numFmtId="167" fontId="14" fillId="7" borderId="10" xfId="97" applyNumberFormat="1" applyFont="1" applyFill="1" applyBorder="1" applyAlignment="1">
      <alignment horizontal="left"/>
    </xf>
    <xf numFmtId="168" fontId="53" fillId="31" borderId="0" xfId="0" applyNumberFormat="1" applyFont="1" applyFill="1" applyBorder="1" applyAlignment="1">
      <alignment horizontal="left" vertical="center" wrapText="1"/>
    </xf>
    <xf numFmtId="14" fontId="51" fillId="35" borderId="0" xfId="97" applyNumberFormat="1" applyFont="1" applyFill="1" applyAlignment="1">
      <alignment vertical="center"/>
    </xf>
    <xf numFmtId="14" fontId="51" fillId="35" borderId="0" xfId="97" applyNumberFormat="1" applyFont="1" applyFill="1" applyAlignment="1">
      <alignment horizontal="left" vertical="center"/>
    </xf>
    <xf numFmtId="0" fontId="14" fillId="33" borderId="0" xfId="99" applyFont="1" applyFill="1" applyBorder="1" applyAlignment="1">
      <alignment vertical="center"/>
    </xf>
    <xf numFmtId="0" fontId="14" fillId="36" borderId="12" xfId="97" applyFont="1" applyFill="1" applyBorder="1" applyAlignment="1"/>
    <xf numFmtId="0" fontId="18" fillId="36" borderId="0" xfId="97" applyFont="1" applyFill="1" applyBorder="1"/>
    <xf numFmtId="0" fontId="18" fillId="36" borderId="0" xfId="97" applyFont="1" applyFill="1" applyBorder="1" applyAlignment="1">
      <alignment horizontal="right" indent="1"/>
    </xf>
    <xf numFmtId="0" fontId="14" fillId="36" borderId="13" xfId="97" applyFont="1" applyFill="1" applyBorder="1" applyAlignment="1"/>
    <xf numFmtId="0" fontId="14" fillId="36" borderId="12" xfId="97" applyFont="1" applyFill="1" applyBorder="1"/>
    <xf numFmtId="0" fontId="14" fillId="36" borderId="14" xfId="97" applyFont="1" applyFill="1" applyBorder="1"/>
    <xf numFmtId="0" fontId="18" fillId="36" borderId="15" xfId="97" applyFont="1" applyFill="1" applyBorder="1" applyAlignment="1" applyProtection="1">
      <protection locked="0"/>
    </xf>
    <xf numFmtId="0" fontId="14" fillId="36" borderId="15" xfId="97" applyFont="1" applyFill="1" applyBorder="1" applyProtection="1">
      <protection locked="0"/>
    </xf>
    <xf numFmtId="0" fontId="14" fillId="36" borderId="15" xfId="97" applyFont="1" applyFill="1" applyBorder="1"/>
    <xf numFmtId="0" fontId="14" fillId="36" borderId="15" xfId="97" applyFont="1" applyFill="1" applyBorder="1" applyAlignment="1" applyProtection="1">
      <protection locked="0"/>
    </xf>
    <xf numFmtId="0" fontId="14" fillId="36" borderId="16" xfId="97" applyFont="1" applyFill="1" applyBorder="1"/>
    <xf numFmtId="0" fontId="14" fillId="36" borderId="0" xfId="97" applyFont="1" applyFill="1" applyBorder="1"/>
    <xf numFmtId="0" fontId="14" fillId="36" borderId="13" xfId="97" applyFont="1" applyFill="1" applyBorder="1"/>
    <xf numFmtId="0" fontId="64" fillId="36" borderId="17" xfId="93" applyFont="1" applyFill="1" applyBorder="1"/>
    <xf numFmtId="0" fontId="64" fillId="36" borderId="18" xfId="93" applyFont="1" applyFill="1" applyBorder="1"/>
    <xf numFmtId="0" fontId="64" fillId="36" borderId="0" xfId="93" applyFont="1" applyFill="1" applyBorder="1" applyAlignment="1">
      <alignment horizontal="center" vertical="center"/>
    </xf>
    <xf numFmtId="0" fontId="65" fillId="36" borderId="0" xfId="93" applyFont="1" applyFill="1" applyBorder="1" applyAlignment="1">
      <alignment horizontal="center" vertical="center"/>
    </xf>
    <xf numFmtId="0" fontId="64" fillId="36" borderId="19" xfId="93" applyFont="1" applyFill="1" applyBorder="1" applyAlignment="1">
      <alignment vertical="center"/>
    </xf>
    <xf numFmtId="0" fontId="64" fillId="36" borderId="0" xfId="93" applyFont="1" applyFill="1" applyBorder="1"/>
    <xf numFmtId="0" fontId="66" fillId="36" borderId="0" xfId="93" applyFont="1" applyFill="1" applyBorder="1"/>
    <xf numFmtId="0" fontId="67" fillId="36" borderId="0" xfId="72" applyFont="1" applyFill="1" applyBorder="1" applyAlignment="1" applyProtection="1"/>
    <xf numFmtId="0" fontId="64" fillId="36" borderId="20" xfId="93" applyFont="1" applyFill="1" applyBorder="1"/>
    <xf numFmtId="0" fontId="64" fillId="36" borderId="21" xfId="93" applyFont="1" applyFill="1" applyBorder="1"/>
    <xf numFmtId="0" fontId="22" fillId="37" borderId="20" xfId="93" applyFont="1" applyFill="1" applyBorder="1" applyAlignment="1">
      <alignment vertical="center"/>
    </xf>
    <xf numFmtId="0" fontId="11" fillId="37" borderId="17" xfId="93" applyFont="1" applyFill="1" applyBorder="1" applyAlignment="1">
      <alignment vertical="center"/>
    </xf>
    <xf numFmtId="0" fontId="11" fillId="37" borderId="18" xfId="93" applyFont="1" applyFill="1" applyBorder="1" applyAlignment="1">
      <alignment vertical="center"/>
    </xf>
    <xf numFmtId="0" fontId="22" fillId="37" borderId="22" xfId="93" applyFont="1" applyFill="1" applyBorder="1" applyAlignment="1">
      <alignment vertical="center"/>
    </xf>
    <xf numFmtId="0" fontId="11" fillId="37" borderId="0" xfId="93" applyFont="1" applyFill="1" applyBorder="1" applyAlignment="1">
      <alignment vertical="center"/>
    </xf>
    <xf numFmtId="0" fontId="22" fillId="37" borderId="15" xfId="93" applyFont="1" applyFill="1" applyBorder="1" applyAlignment="1">
      <alignment vertical="center"/>
    </xf>
    <xf numFmtId="0" fontId="19" fillId="37" borderId="0" xfId="93" applyFont="1" applyFill="1" applyBorder="1" applyAlignment="1">
      <alignment vertical="center"/>
    </xf>
    <xf numFmtId="0" fontId="22" fillId="37" borderId="0" xfId="93" applyFont="1" applyFill="1" applyBorder="1" applyAlignment="1">
      <alignment vertical="center"/>
    </xf>
    <xf numFmtId="0" fontId="19" fillId="37" borderId="23" xfId="93" applyFont="1" applyFill="1" applyBorder="1"/>
    <xf numFmtId="0" fontId="11" fillId="37" borderId="13" xfId="93" applyFont="1" applyFill="1" applyBorder="1" applyAlignment="1">
      <alignment vertical="center"/>
    </xf>
    <xf numFmtId="0" fontId="19" fillId="37" borderId="13" xfId="93" applyFont="1" applyFill="1" applyBorder="1"/>
    <xf numFmtId="0" fontId="19" fillId="37" borderId="16" xfId="93" applyFont="1" applyFill="1" applyBorder="1"/>
    <xf numFmtId="168" fontId="18" fillId="36" borderId="10" xfId="97" quotePrefix="1" applyNumberFormat="1" applyFont="1" applyFill="1" applyBorder="1" applyAlignment="1">
      <alignment vertical="center" wrapText="1"/>
    </xf>
    <xf numFmtId="168" fontId="44" fillId="36" borderId="10" xfId="97" quotePrefix="1" applyNumberFormat="1" applyFont="1" applyFill="1" applyBorder="1" applyAlignment="1">
      <alignment horizontal="center" vertical="center" wrapText="1"/>
    </xf>
    <xf numFmtId="49" fontId="44" fillId="36" borderId="10" xfId="97" applyNumberFormat="1" applyFont="1" applyFill="1" applyBorder="1" applyAlignment="1">
      <alignment horizontal="center" vertical="center" wrapText="1"/>
    </xf>
    <xf numFmtId="0" fontId="68" fillId="7" borderId="24" xfId="97" applyFont="1" applyFill="1" applyBorder="1" applyAlignment="1" applyProtection="1">
      <alignment horizontal="left"/>
      <protection locked="0"/>
    </xf>
    <xf numFmtId="0" fontId="68" fillId="7" borderId="25" xfId="97" applyNumberFormat="1" applyFont="1" applyFill="1" applyBorder="1" applyAlignment="1">
      <alignment horizontal="center"/>
    </xf>
    <xf numFmtId="167" fontId="68" fillId="7" borderId="25" xfId="97" applyNumberFormat="1" applyFont="1" applyFill="1" applyBorder="1" applyAlignment="1">
      <alignment horizontal="center"/>
    </xf>
    <xf numFmtId="167" fontId="68" fillId="7" borderId="10" xfId="97" applyNumberFormat="1" applyFont="1" applyFill="1" applyBorder="1" applyAlignment="1">
      <alignment horizontal="center"/>
    </xf>
    <xf numFmtId="49" fontId="44" fillId="36" borderId="26" xfId="97" applyNumberFormat="1" applyFont="1" applyFill="1" applyBorder="1" applyAlignment="1">
      <alignment horizontal="center" vertical="center" wrapText="1"/>
    </xf>
    <xf numFmtId="2" fontId="44" fillId="36" borderId="10" xfId="97" applyNumberFormat="1" applyFont="1" applyFill="1" applyBorder="1" applyAlignment="1">
      <alignment horizontal="center" vertical="center" wrapText="1"/>
    </xf>
    <xf numFmtId="0" fontId="18" fillId="36" borderId="10" xfId="97" applyFont="1" applyFill="1" applyBorder="1"/>
    <xf numFmtId="2" fontId="18" fillId="36" borderId="10" xfId="59" applyNumberFormat="1" applyFont="1" applyFill="1" applyBorder="1" applyAlignment="1">
      <alignment horizontal="center"/>
    </xf>
    <xf numFmtId="167" fontId="18" fillId="36" borderId="10" xfId="97" applyNumberFormat="1" applyFont="1" applyFill="1" applyBorder="1" applyAlignment="1">
      <alignment horizontal="left"/>
    </xf>
    <xf numFmtId="168" fontId="18" fillId="36" borderId="10" xfId="97" quotePrefix="1" applyNumberFormat="1" applyFont="1" applyFill="1" applyBorder="1" applyAlignment="1">
      <alignment horizontal="right" vertical="center" wrapText="1"/>
    </xf>
    <xf numFmtId="49" fontId="44" fillId="36" borderId="11" xfId="97" applyNumberFormat="1" applyFont="1" applyFill="1" applyBorder="1" applyAlignment="1">
      <alignment horizontal="center" vertical="center" wrapText="1"/>
    </xf>
    <xf numFmtId="49" fontId="44" fillId="36" borderId="27" xfId="97" applyNumberFormat="1" applyFont="1" applyFill="1" applyBorder="1" applyAlignment="1">
      <alignment horizontal="center" vertical="center" wrapText="1"/>
    </xf>
    <xf numFmtId="49" fontId="44" fillId="36" borderId="10" xfId="100" applyNumberFormat="1" applyFont="1" applyFill="1" applyBorder="1" applyAlignment="1">
      <alignment horizontal="center" vertical="center" wrapText="1"/>
    </xf>
    <xf numFmtId="164" fontId="44" fillId="36" borderId="10" xfId="100" applyNumberFormat="1" applyFont="1" applyFill="1" applyBorder="1" applyAlignment="1">
      <alignment horizontal="right" vertical="center" wrapText="1"/>
    </xf>
    <xf numFmtId="49" fontId="44" fillId="36" borderId="10" xfId="100" applyNumberFormat="1" applyFont="1" applyFill="1" applyBorder="1" applyAlignment="1">
      <alignment horizontal="center"/>
    </xf>
    <xf numFmtId="167" fontId="18" fillId="36" borderId="28" xfId="59" applyNumberFormat="1" applyFont="1" applyFill="1" applyBorder="1" applyAlignment="1">
      <alignment horizontal="right" vertical="center"/>
    </xf>
    <xf numFmtId="10" fontId="68" fillId="7" borderId="10" xfId="100" applyNumberFormat="1" applyFont="1" applyFill="1" applyBorder="1" applyAlignment="1">
      <alignment horizontal="right"/>
    </xf>
    <xf numFmtId="49" fontId="44" fillId="36" borderId="10" xfId="100" applyNumberFormat="1" applyFont="1" applyFill="1" applyBorder="1" applyAlignment="1">
      <alignment horizontal="right" vertical="center" wrapText="1"/>
    </xf>
    <xf numFmtId="49" fontId="44" fillId="36" borderId="28" xfId="100" applyNumberFormat="1" applyFont="1" applyFill="1" applyBorder="1" applyAlignment="1">
      <alignment horizontal="center"/>
    </xf>
    <xf numFmtId="168" fontId="44" fillId="36" borderId="10" xfId="98" quotePrefix="1" applyNumberFormat="1" applyFont="1" applyFill="1" applyBorder="1" applyAlignment="1">
      <alignment horizontal="center" vertical="center" wrapText="1"/>
    </xf>
    <xf numFmtId="2" fontId="44" fillId="36" borderId="29" xfId="98" applyNumberFormat="1" applyFont="1" applyFill="1" applyBorder="1" applyAlignment="1">
      <alignment horizontal="center" vertical="center" wrapText="1"/>
    </xf>
    <xf numFmtId="164" fontId="44" fillId="36" borderId="10" xfId="100" applyNumberFormat="1" applyFont="1" applyFill="1" applyBorder="1" applyAlignment="1">
      <alignment horizontal="center" vertical="center" wrapText="1"/>
    </xf>
    <xf numFmtId="49" fontId="18" fillId="36" borderId="28" xfId="100" applyNumberFormat="1" applyFont="1" applyFill="1" applyBorder="1" applyAlignment="1">
      <alignment horizontal="center"/>
    </xf>
    <xf numFmtId="2" fontId="18" fillId="36" borderId="10" xfId="59" applyNumberFormat="1" applyFont="1" applyFill="1" applyBorder="1" applyAlignment="1">
      <alignment horizontal="center" wrapText="1"/>
    </xf>
    <xf numFmtId="168" fontId="44" fillId="36" borderId="10" xfId="102" applyNumberFormat="1" applyFont="1" applyFill="1" applyBorder="1" applyAlignment="1">
      <alignment horizontal="center" vertical="center" wrapText="1"/>
    </xf>
    <xf numFmtId="49" fontId="44" fillId="36" borderId="10" xfId="102" applyNumberFormat="1" applyFont="1" applyFill="1" applyBorder="1" applyAlignment="1">
      <alignment horizontal="center" vertical="center" wrapText="1"/>
    </xf>
    <xf numFmtId="167" fontId="13" fillId="36" borderId="10" xfId="102" applyNumberFormat="1" applyFont="1" applyFill="1" applyBorder="1" applyAlignment="1">
      <alignment horizontal="left"/>
    </xf>
    <xf numFmtId="167" fontId="18" fillId="36" borderId="28" xfId="59" applyNumberFormat="1" applyFont="1" applyFill="1" applyBorder="1" applyAlignment="1">
      <alignment horizontal="center" vertical="center"/>
    </xf>
    <xf numFmtId="49" fontId="44" fillId="36" borderId="30" xfId="102" applyNumberFormat="1" applyFont="1" applyFill="1" applyBorder="1" applyAlignment="1">
      <alignment horizontal="center" vertical="center" wrapText="1"/>
    </xf>
    <xf numFmtId="49" fontId="44" fillId="36" borderId="0" xfId="102" applyNumberFormat="1" applyFont="1" applyFill="1" applyBorder="1" applyAlignment="1">
      <alignment horizontal="center" vertical="center" wrapText="1"/>
    </xf>
    <xf numFmtId="167" fontId="69" fillId="36" borderId="10" xfId="102" applyNumberFormat="1" applyFont="1" applyFill="1" applyBorder="1" applyAlignment="1">
      <alignment horizontal="left"/>
    </xf>
    <xf numFmtId="49" fontId="44" fillId="36" borderId="10" xfId="102" applyNumberFormat="1" applyFont="1" applyFill="1" applyBorder="1" applyAlignment="1">
      <alignment horizontal="left" vertical="center" wrapText="1"/>
    </xf>
    <xf numFmtId="14" fontId="68" fillId="7" borderId="25" xfId="97" applyNumberFormat="1" applyFont="1" applyFill="1" applyBorder="1" applyAlignment="1">
      <alignment horizontal="center"/>
    </xf>
    <xf numFmtId="49" fontId="11" fillId="38" borderId="27" xfId="100" applyNumberFormat="1" applyFont="1" applyFill="1" applyBorder="1" applyAlignment="1">
      <alignment horizontal="center" vertical="center" wrapText="1"/>
    </xf>
    <xf numFmtId="49" fontId="11" fillId="38" borderId="11" xfId="100" applyNumberFormat="1" applyFont="1" applyFill="1" applyBorder="1" applyAlignment="1">
      <alignment horizontal="left" vertical="center" wrapText="1"/>
    </xf>
    <xf numFmtId="168" fontId="54" fillId="38" borderId="11" xfId="97" quotePrefix="1" applyNumberFormat="1" applyFont="1" applyFill="1" applyBorder="1" applyAlignment="1">
      <alignment horizontal="left" vertical="center" wrapText="1"/>
    </xf>
    <xf numFmtId="0" fontId="52" fillId="38" borderId="27" xfId="97" applyFont="1" applyFill="1" applyBorder="1"/>
    <xf numFmtId="0" fontId="52" fillId="38" borderId="25" xfId="97" applyFont="1" applyFill="1" applyBorder="1"/>
    <xf numFmtId="168" fontId="18" fillId="36" borderId="10" xfId="97" quotePrefix="1" applyNumberFormat="1" applyFont="1" applyFill="1" applyBorder="1" applyAlignment="1">
      <alignment horizontal="left" vertical="center" wrapText="1" indent="1"/>
    </xf>
    <xf numFmtId="167" fontId="14" fillId="38" borderId="11" xfId="97" applyNumberFormat="1" applyFont="1" applyFill="1" applyBorder="1" applyAlignment="1">
      <alignment horizontal="left"/>
    </xf>
    <xf numFmtId="0" fontId="11" fillId="38" borderId="27" xfId="97" applyFont="1" applyFill="1" applyBorder="1"/>
    <xf numFmtId="2" fontId="14" fillId="38" borderId="27" xfId="59" applyNumberFormat="1" applyFont="1" applyFill="1" applyBorder="1" applyAlignment="1">
      <alignment horizontal="center"/>
    </xf>
    <xf numFmtId="2" fontId="14" fillId="38" borderId="25" xfId="59" applyNumberFormat="1" applyFont="1" applyFill="1" applyBorder="1" applyAlignment="1">
      <alignment horizontal="center"/>
    </xf>
    <xf numFmtId="49" fontId="18" fillId="36" borderId="10" xfId="97" applyNumberFormat="1" applyFont="1" applyFill="1" applyBorder="1" applyAlignment="1">
      <alignment horizontal="left" indent="1"/>
    </xf>
    <xf numFmtId="49" fontId="18" fillId="31" borderId="10" xfId="97" applyNumberFormat="1" applyFont="1" applyFill="1" applyBorder="1" applyAlignment="1">
      <alignment horizontal="left" indent="1"/>
    </xf>
    <xf numFmtId="49" fontId="18" fillId="36" borderId="10" xfId="97" applyNumberFormat="1" applyFont="1" applyFill="1" applyBorder="1" applyAlignment="1">
      <alignment horizontal="left" wrapText="1" indent="1"/>
    </xf>
    <xf numFmtId="49" fontId="18" fillId="36" borderId="10" xfId="101" applyNumberFormat="1" applyFont="1" applyFill="1" applyBorder="1" applyAlignment="1">
      <alignment horizontal="left" vertical="center" wrapText="1" indent="1"/>
    </xf>
    <xf numFmtId="0" fontId="68" fillId="7" borderId="10" xfId="100" applyNumberFormat="1" applyFont="1" applyFill="1" applyBorder="1" applyAlignment="1">
      <alignment horizontal="left" indent="1"/>
    </xf>
    <xf numFmtId="41" fontId="70" fillId="38" borderId="27" xfId="98" applyNumberFormat="1" applyFont="1" applyFill="1" applyBorder="1"/>
    <xf numFmtId="167" fontId="71" fillId="38" borderId="27" xfId="62" applyNumberFormat="1" applyFont="1" applyFill="1" applyBorder="1" applyAlignment="1">
      <alignment horizontal="center" vertical="center"/>
    </xf>
    <xf numFmtId="167" fontId="71" fillId="38" borderId="25" xfId="62" applyNumberFormat="1" applyFont="1" applyFill="1" applyBorder="1" applyAlignment="1">
      <alignment horizontal="center" vertical="center"/>
    </xf>
    <xf numFmtId="41" fontId="18" fillId="31" borderId="10" xfId="98" applyNumberFormat="1" applyFont="1" applyFill="1" applyBorder="1" applyAlignment="1">
      <alignment horizontal="left" indent="1"/>
    </xf>
    <xf numFmtId="169" fontId="14" fillId="7" borderId="10" xfId="100" applyNumberFormat="1" applyFont="1" applyFill="1" applyBorder="1" applyAlignment="1">
      <alignment horizontal="left" indent="1"/>
    </xf>
    <xf numFmtId="168" fontId="18" fillId="36" borderId="10" xfId="0" applyNumberFormat="1" applyFont="1" applyFill="1" applyBorder="1" applyAlignment="1">
      <alignment horizontal="left" vertical="center" wrapText="1" indent="1"/>
    </xf>
    <xf numFmtId="49" fontId="44" fillId="36" borderId="10" xfId="102" applyNumberFormat="1" applyFont="1" applyFill="1" applyBorder="1" applyAlignment="1">
      <alignment horizontal="left" vertical="center" wrapText="1" indent="1"/>
    </xf>
    <xf numFmtId="49" fontId="18" fillId="36" borderId="10" xfId="102" applyNumberFormat="1" applyFont="1" applyFill="1" applyBorder="1" applyAlignment="1">
      <alignment horizontal="left" vertical="center" wrapText="1" indent="1"/>
    </xf>
    <xf numFmtId="49" fontId="18" fillId="36" borderId="10" xfId="100" applyNumberFormat="1" applyFont="1" applyFill="1" applyBorder="1" applyAlignment="1">
      <alignment horizontal="left" vertical="center" wrapText="1" indent="1"/>
    </xf>
    <xf numFmtId="49" fontId="11" fillId="38" borderId="11" xfId="102" applyNumberFormat="1" applyFont="1" applyFill="1" applyBorder="1" applyAlignment="1">
      <alignment horizontal="left" vertical="center" wrapText="1"/>
    </xf>
    <xf numFmtId="168" fontId="14" fillId="38" borderId="25" xfId="0" applyNumberFormat="1" applyFont="1" applyFill="1" applyBorder="1" applyAlignment="1">
      <alignment horizontal="left" vertical="center" wrapText="1" indent="1"/>
    </xf>
    <xf numFmtId="167" fontId="71" fillId="38" borderId="11" xfId="98" applyNumberFormat="1" applyFont="1" applyFill="1" applyBorder="1" applyAlignment="1">
      <alignment horizontal="left" indent="1"/>
    </xf>
    <xf numFmtId="0" fontId="68" fillId="7" borderId="10" xfId="59" applyNumberFormat="1" applyFont="1" applyFill="1" applyBorder="1" applyAlignment="1">
      <alignment horizontal="left" indent="1"/>
    </xf>
    <xf numFmtId="0" fontId="18" fillId="39" borderId="10" xfId="98" applyNumberFormat="1" applyFont="1" applyFill="1" applyBorder="1" applyAlignment="1">
      <alignment horizontal="left" indent="1"/>
    </xf>
    <xf numFmtId="167" fontId="14" fillId="38" borderId="11" xfId="97" applyNumberFormat="1" applyFont="1" applyFill="1" applyBorder="1" applyAlignment="1">
      <alignment horizontal="left" indent="1"/>
    </xf>
    <xf numFmtId="0" fontId="69" fillId="36" borderId="31" xfId="97" applyFont="1" applyFill="1" applyBorder="1" applyAlignment="1">
      <alignment horizontal="left" indent="1"/>
    </xf>
    <xf numFmtId="0" fontId="72" fillId="36" borderId="22" xfId="97" applyFont="1" applyFill="1" applyBorder="1" applyAlignment="1">
      <alignment horizontal="left" indent="1"/>
    </xf>
    <xf numFmtId="0" fontId="69" fillId="36" borderId="22" xfId="97" applyFont="1" applyFill="1" applyBorder="1" applyAlignment="1">
      <alignment horizontal="left" indent="1"/>
    </xf>
    <xf numFmtId="0" fontId="69" fillId="36" borderId="23" xfId="97" applyFont="1" applyFill="1" applyBorder="1" applyAlignment="1">
      <alignment horizontal="left" indent="1"/>
    </xf>
    <xf numFmtId="0" fontId="73" fillId="36" borderId="25" xfId="95" applyFont="1" applyFill="1" applyBorder="1"/>
    <xf numFmtId="0" fontId="17" fillId="9" borderId="0" xfId="95" applyFont="1" applyBorder="1"/>
    <xf numFmtId="0" fontId="9" fillId="9" borderId="0" xfId="95" applyBorder="1"/>
    <xf numFmtId="164" fontId="11" fillId="7" borderId="0" xfId="75" applyFont="1" applyFill="1" applyBorder="1" applyAlignment="1">
      <protection locked="0"/>
    </xf>
    <xf numFmtId="164" fontId="11" fillId="7" borderId="15" xfId="75" applyFont="1" applyFill="1" applyBorder="1" applyAlignment="1">
      <protection locked="0"/>
    </xf>
    <xf numFmtId="164" fontId="11" fillId="13" borderId="13" xfId="51" applyFont="1" applyBorder="1" applyAlignment="1"/>
    <xf numFmtId="164" fontId="11" fillId="13" borderId="16" xfId="51" applyFont="1" applyBorder="1" applyAlignment="1"/>
    <xf numFmtId="164" fontId="11" fillId="7" borderId="22" xfId="75" applyFont="1" applyFill="1" applyBorder="1" applyAlignment="1">
      <alignment horizontal="left" indent="1"/>
      <protection locked="0"/>
    </xf>
    <xf numFmtId="164" fontId="11" fillId="36" borderId="0" xfId="75" applyFont="1" applyFill="1" applyBorder="1" applyAlignment="1">
      <protection locked="0"/>
    </xf>
    <xf numFmtId="164" fontId="11" fillId="36" borderId="15" xfId="75" applyFont="1" applyFill="1" applyBorder="1" applyAlignment="1">
      <protection locked="0"/>
    </xf>
    <xf numFmtId="164" fontId="72" fillId="36" borderId="22" xfId="75" applyFont="1" applyFill="1" applyBorder="1" applyAlignment="1">
      <alignment horizontal="left" indent="1"/>
      <protection locked="0"/>
    </xf>
    <xf numFmtId="164" fontId="11" fillId="13" borderId="23" xfId="51" applyFont="1" applyBorder="1" applyAlignment="1">
      <alignment horizontal="left" indent="1"/>
    </xf>
    <xf numFmtId="0" fontId="74" fillId="36" borderId="22" xfId="97" applyFont="1" applyFill="1" applyBorder="1" applyAlignment="1">
      <alignment horizontal="left" indent="1"/>
    </xf>
    <xf numFmtId="0" fontId="73" fillId="36" borderId="11" xfId="95" applyFont="1" applyFill="1" applyBorder="1" applyAlignment="1">
      <alignment horizontal="left" indent="1"/>
    </xf>
    <xf numFmtId="0" fontId="17" fillId="9" borderId="0" xfId="95" applyFont="1" applyBorder="1" applyAlignment="1">
      <alignment horizontal="left" indent="1"/>
    </xf>
    <xf numFmtId="0" fontId="9" fillId="9" borderId="0" xfId="95" applyBorder="1" applyAlignment="1">
      <alignment horizontal="left" indent="1"/>
    </xf>
    <xf numFmtId="1" fontId="59" fillId="0" borderId="0" xfId="92"/>
    <xf numFmtId="14" fontId="59" fillId="0" borderId="0" xfId="92" applyNumberFormat="1" applyAlignment="1">
      <alignment vertical="top"/>
    </xf>
    <xf numFmtId="1" fontId="59" fillId="0" borderId="0" xfId="92" applyAlignment="1">
      <alignment horizontal="center" vertical="top"/>
    </xf>
    <xf numFmtId="1" fontId="59" fillId="0" borderId="0" xfId="92" applyAlignment="1">
      <alignment vertical="top"/>
    </xf>
    <xf numFmtId="1" fontId="59" fillId="0" borderId="0" xfId="92" applyAlignment="1">
      <alignment vertical="top" wrapText="1"/>
    </xf>
    <xf numFmtId="1" fontId="14" fillId="0" borderId="0" xfId="92" applyFont="1" applyAlignment="1">
      <alignment vertical="top"/>
    </xf>
    <xf numFmtId="1" fontId="14" fillId="0" borderId="0" xfId="92" applyFont="1" applyAlignment="1">
      <alignment vertical="top" wrapText="1"/>
    </xf>
    <xf numFmtId="1" fontId="59" fillId="0" borderId="0" xfId="92" applyAlignment="1">
      <alignment horizontal="center"/>
    </xf>
    <xf numFmtId="49" fontId="14" fillId="0" borderId="0" xfId="92" applyNumberFormat="1" applyFont="1" applyAlignment="1">
      <alignment vertical="top"/>
    </xf>
    <xf numFmtId="49" fontId="14" fillId="0" borderId="0" xfId="92" applyNumberFormat="1" applyFont="1" applyAlignment="1">
      <alignment horizontal="left" vertical="top"/>
    </xf>
    <xf numFmtId="171" fontId="68" fillId="7" borderId="10" xfId="102" applyNumberFormat="1" applyFont="1" applyFill="1" applyBorder="1" applyAlignment="1">
      <alignment horizontal="right"/>
    </xf>
    <xf numFmtId="169" fontId="14" fillId="35" borderId="10" xfId="100" applyNumberFormat="1" applyFont="1" applyFill="1" applyBorder="1" applyAlignment="1">
      <alignment horizontal="left"/>
    </xf>
    <xf numFmtId="1" fontId="14" fillId="0" borderId="0" xfId="92" applyFont="1" applyFill="1" applyAlignment="1">
      <alignment vertical="top" wrapText="1"/>
    </xf>
    <xf numFmtId="0" fontId="14" fillId="33" borderId="0" xfId="0" applyFont="1" applyFill="1" applyBorder="1"/>
    <xf numFmtId="1" fontId="59" fillId="33" borderId="0" xfId="92" applyFill="1" applyBorder="1"/>
    <xf numFmtId="1" fontId="75" fillId="33" borderId="0" xfId="92" applyFont="1" applyFill="1" applyBorder="1" applyAlignment="1">
      <alignment horizontal="center" vertical="center" wrapText="1"/>
    </xf>
    <xf numFmtId="1" fontId="59" fillId="33" borderId="0" xfId="92" applyFill="1" applyBorder="1" applyAlignment="1">
      <alignment horizontal="center" vertical="center"/>
    </xf>
    <xf numFmtId="1" fontId="59" fillId="33" borderId="0" xfId="92" applyFill="1" applyBorder="1" applyAlignment="1">
      <alignment vertical="top"/>
    </xf>
    <xf numFmtId="1" fontId="59" fillId="33" borderId="0" xfId="92" applyFill="1" applyBorder="1" applyAlignment="1">
      <alignment vertical="top" wrapText="1"/>
    </xf>
    <xf numFmtId="1" fontId="14" fillId="33" borderId="0" xfId="92" applyFont="1" applyFill="1" applyAlignment="1">
      <alignment vertical="top" wrapText="1"/>
    </xf>
    <xf numFmtId="1" fontId="59" fillId="36" borderId="0" xfId="92" applyFill="1" applyAlignment="1">
      <alignment horizontal="center" vertical="center"/>
    </xf>
    <xf numFmtId="1" fontId="59" fillId="36" borderId="0" xfId="92" applyFill="1" applyAlignment="1">
      <alignment horizontal="center" vertical="center" wrapText="1"/>
    </xf>
    <xf numFmtId="0" fontId="12" fillId="0" borderId="0" xfId="99" applyFont="1" applyFill="1" applyBorder="1" applyAlignment="1">
      <alignment horizontal="left" vertical="center"/>
    </xf>
    <xf numFmtId="0" fontId="9" fillId="9" borderId="0" xfId="97" applyAlignment="1"/>
    <xf numFmtId="1" fontId="14" fillId="0" borderId="0" xfId="92" applyFont="1" applyAlignment="1">
      <alignment horizontal="center" vertical="top"/>
    </xf>
    <xf numFmtId="0" fontId="76" fillId="9" borderId="0" xfId="95" applyFont="1"/>
    <xf numFmtId="0" fontId="51" fillId="40" borderId="0" xfId="98" applyFont="1" applyFill="1"/>
    <xf numFmtId="0" fontId="52" fillId="40" borderId="0" xfId="98" applyFont="1" applyFill="1"/>
    <xf numFmtId="14" fontId="51" fillId="40" borderId="0" xfId="98" applyNumberFormat="1" applyFont="1" applyFill="1"/>
    <xf numFmtId="14" fontId="51" fillId="40" borderId="0" xfId="98" applyNumberFormat="1" applyFont="1" applyFill="1" applyAlignment="1">
      <alignment horizontal="left"/>
    </xf>
    <xf numFmtId="168" fontId="79" fillId="41" borderId="39" xfId="114" applyNumberFormat="1" applyFont="1" applyFill="1" applyBorder="1"/>
    <xf numFmtId="41" fontId="80" fillId="0" borderId="0" xfId="113" applyNumberFormat="1" applyFont="1" applyFill="1" applyBorder="1"/>
    <xf numFmtId="0" fontId="76" fillId="9" borderId="0" xfId="97" applyFont="1"/>
    <xf numFmtId="168" fontId="44" fillId="36" borderId="11" xfId="98" quotePrefix="1" applyNumberFormat="1" applyFont="1" applyFill="1" applyBorder="1" applyAlignment="1">
      <alignment horizontal="center" vertical="center" wrapText="1"/>
    </xf>
    <xf numFmtId="2" fontId="44" fillId="36" borderId="26" xfId="98" applyNumberFormat="1" applyFont="1" applyFill="1" applyBorder="1" applyAlignment="1">
      <alignment horizontal="center" vertical="center" wrapText="1"/>
    </xf>
    <xf numFmtId="14" fontId="68" fillId="7" borderId="25" xfId="98" applyNumberFormat="1" applyFont="1" applyFill="1" applyBorder="1" applyAlignment="1">
      <alignment horizontal="right"/>
    </xf>
    <xf numFmtId="167" fontId="82" fillId="36" borderId="10" xfId="102" applyNumberFormat="1" applyFont="1" applyFill="1" applyBorder="1" applyAlignment="1">
      <alignment horizontal="left"/>
    </xf>
    <xf numFmtId="168" fontId="72" fillId="36" borderId="10" xfId="102" applyNumberFormat="1" applyFont="1" applyFill="1" applyBorder="1" applyAlignment="1">
      <alignment horizontal="center" vertical="center" wrapText="1"/>
    </xf>
    <xf numFmtId="0" fontId="55" fillId="34" borderId="0" xfId="0" applyNumberFormat="1" applyFont="1" applyFill="1" applyAlignment="1"/>
    <xf numFmtId="41" fontId="11" fillId="13" borderId="10" xfId="59" applyNumberFormat="1" applyFont="1" applyFill="1" applyBorder="1" applyAlignment="1">
      <alignment horizontal="right"/>
    </xf>
    <xf numFmtId="168" fontId="18" fillId="31" borderId="0" xfId="0" applyNumberFormat="1" applyFont="1" applyFill="1" applyAlignment="1">
      <alignment horizontal="left" vertical="center" wrapText="1"/>
    </xf>
    <xf numFmtId="49" fontId="72" fillId="36" borderId="28" xfId="100" applyNumberFormat="1" applyFont="1" applyFill="1" applyBorder="1" applyAlignment="1">
      <alignment horizontal="center" vertical="center" wrapText="1"/>
    </xf>
    <xf numFmtId="49" fontId="72" fillId="36" borderId="32" xfId="100" applyNumberFormat="1" applyFont="1" applyFill="1" applyBorder="1" applyAlignment="1">
      <alignment horizontal="center" vertical="center" wrapText="1"/>
    </xf>
    <xf numFmtId="49" fontId="72" fillId="36" borderId="24" xfId="100" applyNumberFormat="1" applyFont="1" applyFill="1" applyBorder="1" applyAlignment="1">
      <alignment horizontal="center" vertical="top" wrapText="1"/>
    </xf>
    <xf numFmtId="0" fontId="56" fillId="0" borderId="10" xfId="0" applyNumberFormat="1" applyFont="1" applyFill="1" applyBorder="1" applyAlignment="1" applyProtection="1">
      <alignment horizontal="center" wrapText="1"/>
      <protection locked="0"/>
    </xf>
    <xf numFmtId="49" fontId="79" fillId="42" borderId="10" xfId="100" applyNumberFormat="1" applyFont="1" applyFill="1" applyBorder="1" applyAlignment="1">
      <alignment horizontal="center" vertical="center" wrapText="1"/>
    </xf>
    <xf numFmtId="49" fontId="79" fillId="43" borderId="10" xfId="100" applyNumberFormat="1" applyFont="1" applyFill="1" applyBorder="1" applyAlignment="1">
      <alignment horizontal="center" vertical="center" wrapText="1"/>
    </xf>
    <xf numFmtId="0" fontId="46" fillId="44" borderId="10" xfId="59" applyNumberFormat="1" applyFont="1" applyFill="1" applyBorder="1" applyAlignment="1"/>
    <xf numFmtId="0" fontId="11" fillId="38" borderId="27" xfId="59" applyNumberFormat="1" applyFont="1" applyFill="1" applyBorder="1" applyAlignment="1">
      <alignment horizontal="center" vertical="center" wrapText="1"/>
    </xf>
    <xf numFmtId="0" fontId="18" fillId="44" borderId="10" xfId="100" applyNumberFormat="1" applyFont="1" applyFill="1" applyBorder="1" applyAlignment="1">
      <alignment horizontal="left" vertical="center" wrapText="1" indent="1"/>
    </xf>
    <xf numFmtId="49" fontId="44" fillId="39" borderId="10" xfId="100" applyNumberFormat="1" applyFont="1" applyFill="1" applyBorder="1" applyAlignment="1">
      <alignment horizontal="left" vertical="center" wrapText="1"/>
    </xf>
    <xf numFmtId="49" fontId="11" fillId="38" borderId="10" xfId="100" applyNumberFormat="1" applyFont="1" applyFill="1" applyBorder="1" applyAlignment="1">
      <alignment horizontal="left" vertical="center" wrapText="1"/>
    </xf>
    <xf numFmtId="0" fontId="14" fillId="0" borderId="0" xfId="0" applyFont="1" applyAlignment="1">
      <alignment horizontal="left" vertical="top"/>
    </xf>
    <xf numFmtId="1" fontId="14" fillId="0" borderId="0" xfId="92" applyFont="1" applyAlignment="1">
      <alignment horizontal="left" vertical="top"/>
    </xf>
    <xf numFmtId="0" fontId="14" fillId="0" borderId="0" xfId="0" applyFont="1" applyAlignment="1">
      <alignment horizontal="left" vertical="top" wrapText="1"/>
    </xf>
    <xf numFmtId="14" fontId="14" fillId="0" borderId="0" xfId="0" applyNumberFormat="1" applyFont="1" applyAlignment="1">
      <alignment horizontal="left" vertical="top"/>
    </xf>
    <xf numFmtId="0" fontId="14" fillId="0" borderId="0" xfId="0" applyFont="1" applyAlignment="1">
      <alignment vertical="top" wrapText="1"/>
    </xf>
    <xf numFmtId="0" fontId="14" fillId="0" borderId="0" xfId="0" applyFont="1" applyAlignment="1">
      <alignment horizontal="center" vertical="top" wrapText="1"/>
    </xf>
    <xf numFmtId="0" fontId="14" fillId="0" borderId="0" xfId="0" applyFont="1" applyAlignment="1">
      <alignment vertical="top"/>
    </xf>
    <xf numFmtId="168" fontId="44" fillId="36" borderId="33" xfId="97" applyNumberFormat="1" applyFont="1" applyFill="1" applyBorder="1" applyAlignment="1">
      <alignment horizontal="center" vertical="center" wrapText="1"/>
    </xf>
    <xf numFmtId="168" fontId="44" fillId="36" borderId="10" xfId="97" applyNumberFormat="1" applyFont="1" applyFill="1" applyBorder="1" applyAlignment="1">
      <alignment horizontal="center" vertical="center" wrapText="1"/>
    </xf>
    <xf numFmtId="49" fontId="83" fillId="41" borderId="10" xfId="114" applyNumberFormat="1" applyFont="1" applyFill="1" applyBorder="1" applyAlignment="1"/>
    <xf numFmtId="49" fontId="83" fillId="41" borderId="40" xfId="114" applyNumberFormat="1" applyFont="1" applyFill="1" applyBorder="1"/>
    <xf numFmtId="49" fontId="83" fillId="41" borderId="10" xfId="114" applyNumberFormat="1" applyFont="1" applyFill="1" applyBorder="1" applyAlignment="1">
      <alignment wrapText="1"/>
    </xf>
    <xf numFmtId="41" fontId="83" fillId="41" borderId="10" xfId="114" applyNumberFormat="1" applyFont="1" applyFill="1" applyBorder="1"/>
    <xf numFmtId="168" fontId="79" fillId="41" borderId="10" xfId="114" applyNumberFormat="1" applyFont="1" applyFill="1" applyBorder="1"/>
    <xf numFmtId="0" fontId="84" fillId="0" borderId="0" xfId="114" applyFont="1" applyFill="1" applyBorder="1"/>
    <xf numFmtId="10" fontId="84" fillId="40" borderId="10" xfId="114" applyNumberFormat="1" applyFont="1" applyFill="1" applyBorder="1"/>
    <xf numFmtId="168" fontId="18" fillId="36" borderId="11" xfId="97" quotePrefix="1" applyNumberFormat="1" applyFont="1" applyFill="1" applyBorder="1" applyAlignment="1">
      <alignment horizontal="left" vertical="center" wrapText="1" indent="1"/>
    </xf>
    <xf numFmtId="10" fontId="80" fillId="40" borderId="10" xfId="113" applyNumberFormat="1" applyFont="1" applyFill="1" applyBorder="1"/>
    <xf numFmtId="168" fontId="44" fillId="36" borderId="27" xfId="97" applyNumberFormat="1" applyFont="1" applyFill="1" applyBorder="1" applyAlignment="1">
      <alignment horizontal="center" vertical="center" wrapText="1"/>
    </xf>
    <xf numFmtId="1" fontId="44" fillId="36" borderId="10" xfId="97" applyNumberFormat="1" applyFont="1" applyFill="1" applyBorder="1" applyAlignment="1">
      <alignment horizontal="center" vertical="center" wrapText="1"/>
    </xf>
    <xf numFmtId="172" fontId="80" fillId="40" borderId="10" xfId="113" applyNumberFormat="1" applyFont="1" applyFill="1" applyBorder="1" applyAlignment="1"/>
    <xf numFmtId="168" fontId="44" fillId="36" borderId="10" xfId="97" applyNumberFormat="1" applyFont="1" applyFill="1" applyBorder="1" applyAlignment="1">
      <alignment horizontal="left" vertical="center" wrapText="1"/>
    </xf>
    <xf numFmtId="168" fontId="18" fillId="36" borderId="10" xfId="97" quotePrefix="1" applyNumberFormat="1" applyFont="1" applyFill="1" applyBorder="1" applyAlignment="1">
      <alignment horizontal="left" vertical="center" wrapText="1" indent="3"/>
    </xf>
    <xf numFmtId="168" fontId="72" fillId="36" borderId="10" xfId="97" applyNumberFormat="1" applyFont="1" applyFill="1" applyBorder="1" applyAlignment="1">
      <alignment horizontal="left" vertical="center" wrapText="1"/>
    </xf>
    <xf numFmtId="168" fontId="69" fillId="36" borderId="10" xfId="97" quotePrefix="1" applyNumberFormat="1" applyFont="1" applyFill="1" applyBorder="1" applyAlignment="1">
      <alignment horizontal="left" vertical="center" wrapText="1" indent="1"/>
    </xf>
    <xf numFmtId="172" fontId="80" fillId="40" borderId="10" xfId="113" applyNumberFormat="1" applyFont="1" applyFill="1" applyBorder="1"/>
    <xf numFmtId="172" fontId="80" fillId="40" borderId="10" xfId="107" applyNumberFormat="1" applyFont="1" applyFill="1" applyBorder="1" applyAlignment="1">
      <alignment horizontal="right"/>
    </xf>
    <xf numFmtId="41" fontId="68" fillId="7" borderId="10" xfId="59" applyNumberFormat="1" applyFont="1" applyFill="1" applyBorder="1" applyAlignment="1">
      <alignment horizontal="left" indent="1"/>
    </xf>
    <xf numFmtId="41" fontId="14" fillId="13" borderId="10" xfId="59" applyNumberFormat="1" applyFont="1" applyFill="1" applyBorder="1" applyAlignment="1"/>
    <xf numFmtId="0" fontId="68" fillId="7" borderId="10" xfId="97" applyNumberFormat="1" applyFont="1" applyFill="1" applyBorder="1" applyAlignment="1">
      <alignment horizontal="right" indent="1"/>
    </xf>
    <xf numFmtId="14" fontId="68" fillId="7" borderId="25" xfId="97" applyNumberFormat="1" applyFont="1" applyFill="1" applyBorder="1" applyAlignment="1">
      <alignment horizontal="right"/>
    </xf>
    <xf numFmtId="0" fontId="68" fillId="7" borderId="25" xfId="97" applyNumberFormat="1" applyFont="1" applyFill="1" applyBorder="1" applyAlignment="1">
      <alignment horizontal="right" indent="1"/>
    </xf>
    <xf numFmtId="167" fontId="68" fillId="7" borderId="10" xfId="98" applyNumberFormat="1" applyFont="1" applyFill="1" applyBorder="1" applyAlignment="1">
      <alignment horizontal="right" indent="1"/>
    </xf>
    <xf numFmtId="0" fontId="68" fillId="7" borderId="25" xfId="98" applyNumberFormat="1" applyFont="1" applyFill="1" applyBorder="1" applyAlignment="1">
      <alignment horizontal="right" indent="1"/>
    </xf>
    <xf numFmtId="0" fontId="44" fillId="36" borderId="26" xfId="97" applyNumberFormat="1" applyFont="1" applyFill="1" applyBorder="1" applyAlignment="1">
      <alignment horizontal="center" vertical="center" wrapText="1"/>
    </xf>
    <xf numFmtId="0" fontId="44" fillId="36" borderId="10" xfId="97" applyNumberFormat="1" applyFont="1" applyFill="1" applyBorder="1" applyAlignment="1">
      <alignment horizontal="center" vertical="center" wrapText="1"/>
    </xf>
    <xf numFmtId="0" fontId="9" fillId="9" borderId="0" xfId="97" applyNumberFormat="1"/>
    <xf numFmtId="1" fontId="68" fillId="7" borderId="10" xfId="102" applyNumberFormat="1" applyFont="1" applyFill="1" applyBorder="1" applyAlignment="1">
      <alignment horizontal="right"/>
    </xf>
    <xf numFmtId="0" fontId="68" fillId="7" borderId="10" xfId="102" applyNumberFormat="1" applyFont="1" applyFill="1" applyBorder="1" applyAlignment="1">
      <alignment horizontal="right" indent="1"/>
    </xf>
    <xf numFmtId="0" fontId="68" fillId="7" borderId="10" xfId="102" applyNumberFormat="1" applyFont="1" applyFill="1" applyBorder="1" applyAlignment="1">
      <alignment horizontal="right"/>
    </xf>
    <xf numFmtId="41" fontId="9" fillId="9" borderId="0" xfId="100" applyNumberFormat="1"/>
    <xf numFmtId="167" fontId="69" fillId="36" borderId="28" xfId="59" applyNumberFormat="1" applyFont="1" applyFill="1" applyBorder="1" applyAlignment="1">
      <alignment horizontal="center" vertical="center"/>
    </xf>
    <xf numFmtId="14" fontId="68" fillId="7" borderId="10" xfId="100" applyNumberFormat="1" applyFont="1" applyFill="1" applyBorder="1" applyAlignment="1">
      <alignment horizontal="left" indent="1"/>
    </xf>
    <xf numFmtId="0" fontId="14" fillId="39" borderId="10" xfId="97" applyNumberFormat="1" applyFont="1" applyFill="1" applyBorder="1" applyAlignment="1">
      <alignment horizontal="left" indent="1"/>
    </xf>
    <xf numFmtId="0" fontId="14" fillId="38" borderId="11" xfId="97" applyNumberFormat="1" applyFont="1" applyFill="1" applyBorder="1" applyAlignment="1">
      <alignment horizontal="left" indent="1"/>
    </xf>
    <xf numFmtId="0" fontId="14" fillId="7" borderId="10" xfId="59" applyNumberFormat="1" applyFont="1" applyFill="1" applyBorder="1" applyAlignment="1">
      <alignment horizontal="left" indent="1"/>
    </xf>
    <xf numFmtId="0" fontId="14" fillId="39" borderId="10" xfId="97" applyNumberFormat="1" applyFont="1" applyFill="1" applyBorder="1" applyAlignment="1">
      <alignment horizontal="left"/>
    </xf>
    <xf numFmtId="164" fontId="14" fillId="13" borderId="10" xfId="59" applyNumberFormat="1" applyFont="1" applyFill="1" applyBorder="1" applyAlignment="1">
      <alignment horizontal="right"/>
    </xf>
    <xf numFmtId="164" fontId="68" fillId="7" borderId="10" xfId="59" applyNumberFormat="1" applyFont="1" applyFill="1" applyBorder="1" applyAlignment="1">
      <alignment horizontal="right"/>
    </xf>
    <xf numFmtId="164" fontId="11" fillId="13" borderId="10" xfId="59" applyNumberFormat="1" applyFont="1" applyFill="1" applyBorder="1" applyAlignment="1">
      <alignment horizontal="right"/>
    </xf>
    <xf numFmtId="164" fontId="14" fillId="38" borderId="27" xfId="59" applyNumberFormat="1" applyFont="1" applyFill="1" applyBorder="1" applyAlignment="1">
      <alignment horizontal="center"/>
    </xf>
    <xf numFmtId="164" fontId="14" fillId="38" borderId="25" xfId="59" applyNumberFormat="1" applyFont="1" applyFill="1" applyBorder="1" applyAlignment="1">
      <alignment horizontal="center"/>
    </xf>
    <xf numFmtId="164" fontId="80" fillId="40" borderId="10" xfId="113" applyNumberFormat="1" applyFont="1" applyFill="1" applyBorder="1" applyAlignment="1"/>
    <xf numFmtId="164" fontId="80" fillId="40" borderId="10" xfId="113" applyNumberFormat="1" applyFont="1" applyFill="1" applyBorder="1"/>
    <xf numFmtId="164" fontId="84" fillId="40" borderId="10" xfId="114" applyNumberFormat="1" applyFont="1" applyFill="1" applyBorder="1"/>
    <xf numFmtId="164" fontId="80" fillId="40" borderId="27" xfId="113" applyNumberFormat="1" applyFont="1" applyFill="1" applyBorder="1"/>
    <xf numFmtId="164" fontId="84" fillId="40" borderId="27" xfId="114" applyNumberFormat="1" applyFont="1" applyFill="1" applyBorder="1"/>
    <xf numFmtId="164" fontId="14" fillId="35" borderId="25" xfId="59" applyNumberFormat="1" applyFont="1" applyFill="1" applyBorder="1" applyAlignment="1">
      <alignment horizontal="right"/>
    </xf>
    <xf numFmtId="164" fontId="68" fillId="7" borderId="25" xfId="59" applyNumberFormat="1" applyFont="1" applyFill="1" applyBorder="1" applyAlignment="1">
      <alignment horizontal="right"/>
    </xf>
    <xf numFmtId="164" fontId="68" fillId="7" borderId="25" xfId="97" applyNumberFormat="1" applyFont="1" applyFill="1" applyBorder="1" applyAlignment="1">
      <alignment horizontal="right"/>
    </xf>
    <xf numFmtId="164" fontId="70" fillId="13" borderId="10" xfId="59" applyNumberFormat="1" applyFont="1" applyFill="1" applyBorder="1" applyAlignment="1">
      <alignment horizontal="right"/>
    </xf>
    <xf numFmtId="164" fontId="68" fillId="7" borderId="10" xfId="100" applyNumberFormat="1" applyFont="1" applyFill="1" applyBorder="1" applyAlignment="1">
      <alignment horizontal="right"/>
    </xf>
    <xf numFmtId="164" fontId="68" fillId="7" borderId="10" xfId="59" applyNumberFormat="1" applyFont="1" applyFill="1" applyBorder="1" applyAlignment="1"/>
    <xf numFmtId="164" fontId="14" fillId="45" borderId="10" xfId="59" applyNumberFormat="1" applyFont="1" applyFill="1" applyBorder="1" applyAlignment="1"/>
    <xf numFmtId="164" fontId="14" fillId="13" borderId="10" xfId="59" applyNumberFormat="1" applyFont="1" applyFill="1" applyBorder="1" applyAlignment="1"/>
    <xf numFmtId="10" fontId="68" fillId="7" borderId="10" xfId="59" applyNumberFormat="1" applyFont="1" applyFill="1" applyBorder="1" applyAlignment="1"/>
    <xf numFmtId="10" fontId="14" fillId="45" borderId="10" xfId="59" applyNumberFormat="1" applyFont="1" applyFill="1" applyBorder="1" applyAlignment="1"/>
    <xf numFmtId="164" fontId="46" fillId="13" borderId="10" xfId="59" applyNumberFormat="1" applyFont="1" applyFill="1" applyBorder="1" applyAlignment="1"/>
    <xf numFmtId="164" fontId="71" fillId="38" borderId="27" xfId="62" applyNumberFormat="1" applyFont="1" applyFill="1" applyBorder="1" applyAlignment="1">
      <alignment horizontal="center" vertical="center"/>
    </xf>
    <xf numFmtId="164" fontId="71" fillId="38" borderId="25" xfId="62" applyNumberFormat="1" applyFont="1" applyFill="1" applyBorder="1" applyAlignment="1">
      <alignment horizontal="center" vertical="center"/>
    </xf>
    <xf numFmtId="164" fontId="68" fillId="7" borderId="10" xfId="59" applyNumberFormat="1" applyFont="1" applyFill="1" applyBorder="1"/>
    <xf numFmtId="164" fontId="44" fillId="36" borderId="26" xfId="98" applyNumberFormat="1" applyFont="1" applyFill="1" applyBorder="1" applyAlignment="1">
      <alignment horizontal="center" vertical="center" wrapText="1"/>
    </xf>
    <xf numFmtId="164" fontId="45" fillId="13" borderId="10" xfId="59" applyNumberFormat="1" applyFont="1" applyFill="1" applyBorder="1" applyAlignment="1"/>
    <xf numFmtId="164" fontId="68" fillId="7" borderId="25" xfId="98" applyNumberFormat="1" applyFont="1" applyFill="1" applyBorder="1" applyAlignment="1">
      <alignment horizontal="right"/>
    </xf>
    <xf numFmtId="164" fontId="68" fillId="7" borderId="10" xfId="102" applyNumberFormat="1" applyFont="1" applyFill="1" applyBorder="1" applyAlignment="1">
      <alignment horizontal="right"/>
    </xf>
    <xf numFmtId="164" fontId="14" fillId="35" borderId="10" xfId="59" applyNumberFormat="1" applyFont="1" applyFill="1" applyBorder="1" applyAlignment="1">
      <alignment horizontal="right"/>
    </xf>
    <xf numFmtId="164" fontId="11" fillId="13" borderId="10" xfId="102" applyNumberFormat="1" applyFont="1" applyFill="1" applyBorder="1" applyAlignment="1">
      <alignment horizontal="right"/>
    </xf>
    <xf numFmtId="166" fontId="14" fillId="13" borderId="10" xfId="59" applyNumberFormat="1" applyFont="1" applyFill="1" applyBorder="1" applyAlignment="1">
      <alignment horizontal="right"/>
    </xf>
    <xf numFmtId="164" fontId="14" fillId="7" borderId="10" xfId="59" applyNumberFormat="1" applyFont="1" applyFill="1" applyBorder="1" applyAlignment="1">
      <alignment horizontal="right"/>
    </xf>
    <xf numFmtId="164" fontId="68" fillId="7" borderId="10" xfId="59" applyNumberFormat="1" applyFont="1" applyFill="1" applyBorder="1" applyAlignment="1">
      <alignment horizontal="left" indent="1"/>
    </xf>
    <xf numFmtId="164" fontId="11" fillId="38" borderId="27" xfId="59" applyNumberFormat="1" applyFont="1" applyFill="1" applyBorder="1" applyAlignment="1">
      <alignment horizontal="center" vertical="center" wrapText="1"/>
    </xf>
    <xf numFmtId="164" fontId="16" fillId="35" borderId="0" xfId="59" applyNumberFormat="1" applyFont="1" applyFill="1" applyBorder="1" applyAlignment="1" applyProtection="1">
      <alignment horizontal="right"/>
      <protection locked="0"/>
    </xf>
    <xf numFmtId="164" fontId="11" fillId="38" borderId="25" xfId="59" applyNumberFormat="1" applyFont="1" applyFill="1" applyBorder="1" applyAlignment="1">
      <alignment horizontal="center" vertical="center" wrapText="1"/>
    </xf>
    <xf numFmtId="164" fontId="16" fillId="35" borderId="34" xfId="59" applyNumberFormat="1" applyFont="1" applyFill="1" applyBorder="1" applyAlignment="1" applyProtection="1">
      <alignment horizontal="right"/>
      <protection locked="0"/>
    </xf>
    <xf numFmtId="43" fontId="46" fillId="13" borderId="10" xfId="59" applyNumberFormat="1" applyFont="1" applyFill="1" applyBorder="1" applyAlignment="1"/>
    <xf numFmtId="173" fontId="80" fillId="40" borderId="10" xfId="113" applyNumberFormat="1" applyFont="1" applyFill="1" applyBorder="1"/>
    <xf numFmtId="173" fontId="18" fillId="36" borderId="10" xfId="97" quotePrefix="1" applyNumberFormat="1" applyFont="1" applyFill="1" applyBorder="1" applyAlignment="1">
      <alignment horizontal="left" vertical="center" wrapText="1" indent="1"/>
    </xf>
    <xf numFmtId="41" fontId="85" fillId="0" borderId="0" xfId="114" applyNumberFormat="1" applyFont="1" applyFill="1" applyBorder="1"/>
    <xf numFmtId="0" fontId="86" fillId="34" borderId="0" xfId="0" applyFont="1" applyFill="1" applyAlignment="1">
      <alignment horizontal="left" indent="1"/>
    </xf>
    <xf numFmtId="0" fontId="48" fillId="34" borderId="0" xfId="0" applyFont="1" applyFill="1" applyAlignment="1">
      <alignment horizontal="left" indent="1"/>
    </xf>
    <xf numFmtId="49" fontId="72" fillId="36" borderId="32" xfId="100" applyNumberFormat="1" applyFont="1" applyFill="1" applyBorder="1" applyAlignment="1">
      <alignment horizontal="center" vertical="center" wrapText="1"/>
    </xf>
    <xf numFmtId="0" fontId="68" fillId="7" borderId="10" xfId="59" applyNumberFormat="1" applyFont="1" applyFill="1" applyBorder="1" applyAlignment="1">
      <alignment horizontal="right"/>
    </xf>
    <xf numFmtId="0" fontId="68" fillId="7" borderId="10" xfId="102" applyNumberFormat="1" applyFont="1" applyFill="1" applyBorder="1" applyAlignment="1">
      <alignment vertical="top"/>
    </xf>
    <xf numFmtId="0" fontId="73" fillId="9" borderId="0" xfId="95" applyFont="1" applyAlignment="1">
      <alignment horizontal="left" indent="1"/>
    </xf>
    <xf numFmtId="0" fontId="73" fillId="9" borderId="0" xfId="95" applyFont="1"/>
    <xf numFmtId="0" fontId="87" fillId="9" borderId="0" xfId="95" applyFont="1"/>
    <xf numFmtId="49" fontId="69" fillId="36" borderId="10" xfId="97" applyNumberFormat="1" applyFont="1" applyFill="1" applyBorder="1" applyAlignment="1">
      <alignment horizontal="left" indent="1"/>
    </xf>
    <xf numFmtId="0" fontId="72" fillId="38" borderId="27" xfId="98" applyFont="1" applyFill="1" applyBorder="1"/>
    <xf numFmtId="49" fontId="69" fillId="36" borderId="10" xfId="98" applyNumberFormat="1" applyFont="1" applyFill="1" applyBorder="1" applyAlignment="1">
      <alignment horizontal="left" indent="1"/>
    </xf>
    <xf numFmtId="49" fontId="69" fillId="31" borderId="10" xfId="98" applyNumberFormat="1" applyFont="1" applyFill="1" applyBorder="1" applyAlignment="1">
      <alignment horizontal="left" indent="1"/>
    </xf>
    <xf numFmtId="2" fontId="72" fillId="36" borderId="26" xfId="98" applyNumberFormat="1" applyFont="1" applyFill="1" applyBorder="1" applyAlignment="1">
      <alignment horizontal="left" vertical="center" wrapText="1"/>
    </xf>
    <xf numFmtId="41" fontId="69" fillId="36" borderId="11" xfId="98" applyNumberFormat="1" applyFont="1" applyFill="1" applyBorder="1" applyAlignment="1">
      <alignment horizontal="left" indent="1"/>
    </xf>
    <xf numFmtId="41" fontId="69" fillId="31" borderId="10" xfId="98" applyNumberFormat="1" applyFont="1" applyFill="1" applyBorder="1" applyAlignment="1">
      <alignment horizontal="left" indent="1"/>
    </xf>
    <xf numFmtId="41" fontId="11" fillId="38" borderId="27" xfId="98" applyNumberFormat="1" applyFont="1" applyFill="1" applyBorder="1"/>
    <xf numFmtId="41" fontId="72" fillId="31" borderId="10" xfId="98" applyNumberFormat="1" applyFont="1" applyFill="1" applyBorder="1" applyAlignment="1">
      <alignment horizontal="left"/>
    </xf>
    <xf numFmtId="41" fontId="11" fillId="38" borderId="27" xfId="98" applyNumberFormat="1" applyFont="1" applyFill="1" applyBorder="1" applyAlignment="1">
      <alignment horizontal="left"/>
    </xf>
    <xf numFmtId="2" fontId="69" fillId="36" borderId="28" xfId="59" applyNumberFormat="1" applyFont="1" applyFill="1" applyBorder="1" applyAlignment="1">
      <alignment horizontal="center" vertical="center"/>
    </xf>
    <xf numFmtId="1" fontId="69" fillId="36" borderId="28" xfId="59" applyNumberFormat="1" applyFont="1" applyFill="1" applyBorder="1" applyAlignment="1">
      <alignment horizontal="center" vertical="center"/>
    </xf>
    <xf numFmtId="49" fontId="69" fillId="36" borderId="10" xfId="102" applyNumberFormat="1" applyFont="1" applyFill="1" applyBorder="1" applyAlignment="1">
      <alignment horizontal="left" vertical="center" wrapText="1" indent="1"/>
    </xf>
    <xf numFmtId="49" fontId="72" fillId="32" borderId="10" xfId="100" applyNumberFormat="1" applyFont="1" applyFill="1" applyBorder="1" applyAlignment="1">
      <alignment horizontal="center" vertical="center" wrapText="1"/>
    </xf>
    <xf numFmtId="49" fontId="72" fillId="32" borderId="32" xfId="100" applyNumberFormat="1" applyFont="1" applyFill="1" applyBorder="1" applyAlignment="1">
      <alignment horizontal="center" vertical="center" wrapText="1"/>
    </xf>
    <xf numFmtId="49" fontId="72" fillId="46" borderId="32" xfId="100" applyNumberFormat="1" applyFont="1" applyFill="1" applyBorder="1" applyAlignment="1">
      <alignment horizontal="center" vertical="center" wrapText="1"/>
    </xf>
    <xf numFmtId="49" fontId="72" fillId="47" borderId="32" xfId="100" applyNumberFormat="1" applyFont="1" applyFill="1" applyBorder="1" applyAlignment="1">
      <alignment horizontal="center" vertical="center" wrapText="1"/>
    </xf>
    <xf numFmtId="49" fontId="72" fillId="32" borderId="27" xfId="100" applyNumberFormat="1" applyFont="1" applyFill="1" applyBorder="1" applyAlignment="1">
      <alignment horizontal="center" vertical="center" wrapText="1"/>
    </xf>
    <xf numFmtId="49" fontId="72" fillId="46" borderId="27" xfId="100" applyNumberFormat="1" applyFont="1" applyFill="1" applyBorder="1" applyAlignment="1">
      <alignment horizontal="center" vertical="center" wrapText="1"/>
    </xf>
    <xf numFmtId="49" fontId="72" fillId="46" borderId="11" xfId="100" applyNumberFormat="1" applyFont="1" applyFill="1" applyBorder="1" applyAlignment="1">
      <alignment horizontal="center" vertical="center" wrapText="1"/>
    </xf>
    <xf numFmtId="49" fontId="72" fillId="46" borderId="25" xfId="100" applyNumberFormat="1" applyFont="1" applyFill="1" applyBorder="1" applyAlignment="1">
      <alignment horizontal="center" vertical="center" wrapText="1"/>
    </xf>
    <xf numFmtId="49" fontId="72" fillId="47" borderId="27" xfId="100" applyNumberFormat="1" applyFont="1" applyFill="1" applyBorder="1" applyAlignment="1">
      <alignment horizontal="center" vertical="center" wrapText="1"/>
    </xf>
    <xf numFmtId="49" fontId="72" fillId="47" borderId="11" xfId="100" applyNumberFormat="1" applyFont="1" applyFill="1" applyBorder="1" applyAlignment="1">
      <alignment horizontal="center" vertical="center" wrapText="1"/>
    </xf>
    <xf numFmtId="49" fontId="72" fillId="47" borderId="25" xfId="100" applyNumberFormat="1" applyFont="1" applyFill="1" applyBorder="1" applyAlignment="1">
      <alignment horizontal="center" vertical="center" wrapText="1"/>
    </xf>
    <xf numFmtId="0" fontId="51" fillId="35" borderId="0" xfId="98" applyFont="1" applyFill="1"/>
    <xf numFmtId="0" fontId="52" fillId="35" borderId="0" xfId="98" applyFont="1" applyFill="1"/>
    <xf numFmtId="14" fontId="51" fillId="35" borderId="0" xfId="98" applyNumberFormat="1" applyFont="1" applyFill="1"/>
    <xf numFmtId="14" fontId="51" fillId="35" borderId="0" xfId="98" applyNumberFormat="1" applyFont="1" applyFill="1" applyAlignment="1">
      <alignment horizontal="left"/>
    </xf>
    <xf numFmtId="0" fontId="57" fillId="9" borderId="0" xfId="97" applyFont="1"/>
    <xf numFmtId="1" fontId="68" fillId="7" borderId="25" xfId="97" applyNumberFormat="1" applyFont="1" applyFill="1" applyBorder="1" applyAlignment="1">
      <alignment horizontal="center"/>
    </xf>
    <xf numFmtId="1" fontId="68" fillId="7" borderId="10" xfId="102" applyNumberFormat="1" applyFont="1" applyFill="1" applyBorder="1" applyAlignment="1">
      <alignment horizontal="center"/>
    </xf>
    <xf numFmtId="169" fontId="68" fillId="7" borderId="10" xfId="100" applyNumberFormat="1" applyFont="1" applyFill="1" applyBorder="1" applyAlignment="1">
      <alignment horizontal="right" indent="1"/>
    </xf>
    <xf numFmtId="0" fontId="10" fillId="33" borderId="0" xfId="0" applyFont="1" applyFill="1"/>
    <xf numFmtId="0" fontId="0" fillId="33" borderId="0" xfId="0" applyFill="1"/>
    <xf numFmtId="0" fontId="69" fillId="33" borderId="0" xfId="0" applyFont="1" applyFill="1"/>
    <xf numFmtId="0" fontId="12" fillId="33" borderId="0" xfId="0" applyFont="1" applyFill="1"/>
    <xf numFmtId="0" fontId="63" fillId="33" borderId="0" xfId="95" applyFont="1" applyFill="1"/>
    <xf numFmtId="0" fontId="12" fillId="33" borderId="0" xfId="97" applyFont="1" applyFill="1"/>
    <xf numFmtId="0" fontId="9" fillId="33" borderId="0" xfId="97" applyFill="1"/>
    <xf numFmtId="167" fontId="11" fillId="33" borderId="0" xfId="97" applyNumberFormat="1" applyFont="1" applyFill="1" applyBorder="1" applyAlignment="1">
      <alignment horizontal="left"/>
    </xf>
    <xf numFmtId="164" fontId="14" fillId="33" borderId="0" xfId="97" applyNumberFormat="1" applyFont="1" applyFill="1" applyBorder="1" applyAlignment="1">
      <alignment horizontal="center"/>
    </xf>
    <xf numFmtId="0" fontId="10" fillId="0" borderId="0" xfId="97" applyFont="1" applyFill="1" applyAlignment="1"/>
    <xf numFmtId="10" fontId="11" fillId="13" borderId="10" xfId="107" applyNumberFormat="1" applyFont="1" applyFill="1" applyBorder="1" applyAlignment="1">
      <alignment horizontal="right"/>
    </xf>
    <xf numFmtId="0" fontId="14" fillId="53" borderId="0" xfId="98" applyFill="1"/>
    <xf numFmtId="0" fontId="10" fillId="33" borderId="0" xfId="98" applyFont="1" applyFill="1"/>
    <xf numFmtId="0" fontId="77" fillId="33" borderId="0" xfId="0" applyFont="1" applyFill="1"/>
    <xf numFmtId="0" fontId="77" fillId="33" borderId="0" xfId="0" applyFont="1" applyFill="1" applyAlignment="1">
      <alignment horizontal="center" vertical="center"/>
    </xf>
    <xf numFmtId="0" fontId="12" fillId="53" borderId="0" xfId="0" applyFont="1" applyFill="1" applyAlignment="1" applyProtection="1">
      <alignment horizontal="left"/>
      <protection locked="0"/>
    </xf>
    <xf numFmtId="0" fontId="12" fillId="53" borderId="0" xfId="103" applyFont="1" applyFill="1" applyBorder="1"/>
    <xf numFmtId="43" fontId="78" fillId="33" borderId="0" xfId="0" applyNumberFormat="1" applyFont="1" applyFill="1"/>
    <xf numFmtId="43" fontId="77" fillId="33" borderId="0" xfId="0" applyNumberFormat="1" applyFont="1" applyFill="1"/>
    <xf numFmtId="0" fontId="78" fillId="33" borderId="0" xfId="0" applyFont="1" applyFill="1"/>
    <xf numFmtId="0" fontId="76" fillId="33" borderId="0" xfId="0" applyFont="1" applyFill="1"/>
    <xf numFmtId="41" fontId="80" fillId="33" borderId="0" xfId="113" applyNumberFormat="1" applyFont="1" applyFill="1" applyBorder="1"/>
    <xf numFmtId="0" fontId="80" fillId="33" borderId="0" xfId="113" applyFont="1" applyFill="1" applyBorder="1"/>
    <xf numFmtId="0" fontId="81" fillId="33" borderId="0" xfId="0" applyFont="1" applyFill="1"/>
    <xf numFmtId="164" fontId="80" fillId="33" borderId="0" xfId="113" applyNumberFormat="1" applyFont="1" applyFill="1" applyBorder="1"/>
    <xf numFmtId="170" fontId="77" fillId="33" borderId="0" xfId="0" applyNumberFormat="1" applyFont="1" applyFill="1"/>
    <xf numFmtId="0" fontId="0" fillId="0" borderId="0" xfId="0" applyFill="1" applyBorder="1" applyAlignment="1"/>
    <xf numFmtId="174" fontId="0" fillId="0" borderId="0" xfId="59" applyNumberFormat="1" applyFont="1"/>
    <xf numFmtId="43" fontId="68" fillId="7" borderId="10" xfId="59" applyFont="1" applyFill="1" applyBorder="1" applyAlignment="1">
      <alignment horizontal="right"/>
    </xf>
    <xf numFmtId="175" fontId="68" fillId="7" borderId="10" xfId="59" applyNumberFormat="1" applyFont="1" applyFill="1" applyBorder="1" applyAlignment="1">
      <alignment horizontal="right"/>
    </xf>
    <xf numFmtId="0" fontId="68" fillId="7" borderId="10" xfId="102" applyNumberFormat="1" applyFont="1" applyFill="1" applyBorder="1" applyAlignment="1">
      <alignment horizontal="left"/>
    </xf>
    <xf numFmtId="174" fontId="68" fillId="7" borderId="10" xfId="59" applyNumberFormat="1" applyFont="1" applyFill="1" applyBorder="1" applyAlignment="1">
      <alignment horizontal="right"/>
    </xf>
    <xf numFmtId="0" fontId="92" fillId="0" borderId="0" xfId="0" applyFont="1" applyAlignment="1">
      <alignment horizontal="left" vertical="top"/>
    </xf>
    <xf numFmtId="0" fontId="0" fillId="0" borderId="0" xfId="0" applyAlignment="1">
      <alignment horizontal="center"/>
    </xf>
    <xf numFmtId="0" fontId="23" fillId="37" borderId="0" xfId="93" applyFont="1" applyFill="1" applyBorder="1" applyAlignment="1">
      <alignment horizontal="left" vertical="center"/>
    </xf>
    <xf numFmtId="0" fontId="0" fillId="0" borderId="0" xfId="0" applyAlignment="1">
      <alignment vertical="center"/>
    </xf>
    <xf numFmtId="174" fontId="0" fillId="0" borderId="0" xfId="0" applyNumberFormat="1"/>
    <xf numFmtId="174" fontId="0" fillId="0" borderId="0" xfId="59" applyNumberFormat="1" applyFont="1" applyFill="1" applyBorder="1" applyAlignment="1"/>
    <xf numFmtId="177" fontId="68" fillId="7" borderId="10" xfId="102" applyNumberFormat="1" applyFont="1" applyFill="1" applyBorder="1" applyAlignment="1">
      <alignment horizontal="right"/>
    </xf>
    <xf numFmtId="14" fontId="14" fillId="0" borderId="0" xfId="92" applyNumberFormat="1" applyFont="1" applyAlignment="1">
      <alignment vertical="top"/>
    </xf>
    <xf numFmtId="1" fontId="68" fillId="33" borderId="0" xfId="92" applyFont="1" applyFill="1" applyBorder="1"/>
    <xf numFmtId="1" fontId="68" fillId="0" borderId="0" xfId="92" applyFont="1"/>
    <xf numFmtId="0" fontId="9" fillId="0" borderId="0" xfId="0" applyFont="1"/>
    <xf numFmtId="0" fontId="97" fillId="0" borderId="0" xfId="90" applyFont="1"/>
    <xf numFmtId="0" fontId="14" fillId="33" borderId="0" xfId="98" applyFill="1"/>
    <xf numFmtId="0" fontId="14" fillId="9" borderId="0" xfId="98"/>
    <xf numFmtId="0" fontId="98" fillId="0" borderId="44" xfId="0" applyFont="1" applyBorder="1" applyAlignment="1">
      <alignment horizontal="center" vertical="center" wrapText="1"/>
    </xf>
    <xf numFmtId="0" fontId="97" fillId="33" borderId="22" xfId="0" applyFont="1" applyFill="1" applyBorder="1" applyAlignment="1">
      <alignment horizontal="left" vertical="center" wrapText="1" indent="1"/>
    </xf>
    <xf numFmtId="0" fontId="98" fillId="33" borderId="0" xfId="0" applyFont="1" applyFill="1" applyBorder="1" applyAlignment="1">
      <alignment horizontal="left" vertical="center" wrapText="1" indent="1"/>
    </xf>
    <xf numFmtId="0" fontId="97" fillId="33" borderId="0" xfId="0" applyFont="1" applyFill="1" applyBorder="1" applyAlignment="1">
      <alignment horizontal="left" vertical="center" wrapText="1" indent="1"/>
    </xf>
    <xf numFmtId="0" fontId="0" fillId="0" borderId="0" xfId="0"/>
    <xf numFmtId="1" fontId="9" fillId="0" borderId="0" xfId="92" applyFont="1" applyAlignment="1">
      <alignment vertical="top"/>
    </xf>
    <xf numFmtId="1" fontId="9" fillId="0" borderId="0" xfId="92" applyFont="1" applyAlignment="1">
      <alignment vertical="top" wrapText="1"/>
    </xf>
    <xf numFmtId="14" fontId="59" fillId="0" borderId="0" xfId="92" applyNumberFormat="1" applyFill="1" applyAlignment="1">
      <alignment vertical="top"/>
    </xf>
    <xf numFmtId="1" fontId="59" fillId="0" borderId="0" xfId="92" applyFill="1" applyAlignment="1">
      <alignment horizontal="center" vertical="top"/>
    </xf>
    <xf numFmtId="1" fontId="9" fillId="0" borderId="0" xfId="92" applyFont="1" applyFill="1" applyAlignment="1">
      <alignment vertical="top" wrapText="1"/>
    </xf>
    <xf numFmtId="10" fontId="68" fillId="7" borderId="10" xfId="107" applyNumberFormat="1" applyFont="1" applyFill="1" applyBorder="1" applyAlignment="1">
      <alignment horizontal="right"/>
    </xf>
    <xf numFmtId="49" fontId="9" fillId="0" borderId="0" xfId="92" applyNumberFormat="1" applyFont="1" applyAlignment="1">
      <alignment vertical="top"/>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wrapText="1"/>
    </xf>
    <xf numFmtId="49" fontId="9" fillId="7" borderId="10" xfId="59" applyNumberFormat="1" applyFont="1" applyFill="1" applyBorder="1" applyAlignment="1" applyProtection="1">
      <alignment horizontal="right"/>
      <protection locked="0"/>
    </xf>
    <xf numFmtId="0" fontId="9" fillId="7" borderId="10" xfId="59" applyNumberFormat="1" applyFont="1" applyFill="1" applyBorder="1" applyAlignment="1" applyProtection="1">
      <alignment horizontal="right"/>
      <protection locked="0"/>
    </xf>
    <xf numFmtId="0" fontId="68" fillId="7" borderId="25" xfId="97" applyNumberFormat="1" applyFont="1" applyFill="1" applyBorder="1" applyAlignment="1">
      <alignment horizontal="right" wrapText="1" indent="1"/>
    </xf>
    <xf numFmtId="43" fontId="0" fillId="33" borderId="0" xfId="0" applyNumberFormat="1" applyFill="1"/>
    <xf numFmtId="164" fontId="71" fillId="35" borderId="10" xfId="113" applyNumberFormat="1" applyFont="1" applyFill="1" applyBorder="1"/>
    <xf numFmtId="173" fontId="71" fillId="35" borderId="10" xfId="113" applyNumberFormat="1" applyFont="1" applyFill="1" applyBorder="1"/>
    <xf numFmtId="0" fontId="98" fillId="0" borderId="52" xfId="0" applyFont="1" applyBorder="1" applyAlignment="1">
      <alignment horizontal="center" vertical="center" wrapText="1"/>
    </xf>
    <xf numFmtId="0" fontId="99" fillId="33" borderId="0" xfId="0" applyFont="1" applyFill="1" applyBorder="1" applyAlignment="1">
      <alignment horizontal="left" vertical="top" wrapText="1"/>
    </xf>
    <xf numFmtId="0" fontId="97" fillId="33" borderId="22" xfId="0" applyFont="1" applyFill="1" applyBorder="1" applyAlignment="1">
      <alignment horizontal="center" vertical="center" wrapText="1"/>
    </xf>
    <xf numFmtId="0" fontId="97" fillId="33" borderId="0" xfId="0" applyFont="1" applyFill="1" applyBorder="1" applyAlignment="1">
      <alignment horizontal="center" vertical="center" wrapText="1"/>
    </xf>
    <xf numFmtId="0" fontId="9" fillId="0" borderId="0" xfId="0" applyFont="1" applyAlignment="1">
      <alignment vertical="center" wrapText="1"/>
    </xf>
    <xf numFmtId="164" fontId="99" fillId="33" borderId="22" xfId="0" applyNumberFormat="1" applyFont="1" applyFill="1" applyBorder="1" applyAlignment="1">
      <alignment horizontal="right" vertical="center" wrapText="1"/>
    </xf>
    <xf numFmtId="164" fontId="99" fillId="33" borderId="0" xfId="0" applyNumberFormat="1" applyFont="1" applyFill="1" applyBorder="1" applyAlignment="1">
      <alignment horizontal="right" vertical="center" wrapText="1"/>
    </xf>
    <xf numFmtId="164" fontId="98" fillId="33" borderId="0" xfId="0" applyNumberFormat="1" applyFont="1" applyFill="1" applyBorder="1" applyAlignment="1">
      <alignment horizontal="right" vertical="center" wrapText="1"/>
    </xf>
    <xf numFmtId="164" fontId="99" fillId="33" borderId="57" xfId="0" applyNumberFormat="1" applyFont="1" applyFill="1" applyBorder="1" applyAlignment="1">
      <alignment horizontal="center" vertical="top" wrapText="1"/>
    </xf>
    <xf numFmtId="164" fontId="99" fillId="33" borderId="36" xfId="0" applyNumberFormat="1" applyFont="1" applyFill="1" applyBorder="1" applyAlignment="1">
      <alignment horizontal="center" vertical="top" wrapText="1"/>
    </xf>
    <xf numFmtId="174" fontId="68" fillId="7" borderId="25" xfId="59" applyNumberFormat="1" applyFont="1" applyFill="1" applyBorder="1" applyAlignment="1">
      <alignment horizontal="center"/>
    </xf>
    <xf numFmtId="0" fontId="9" fillId="0" borderId="0" xfId="0" applyFont="1" applyAlignment="1">
      <alignment vertical="top" wrapText="1"/>
    </xf>
    <xf numFmtId="43" fontId="0" fillId="33" borderId="0" xfId="59" applyFont="1" applyFill="1"/>
    <xf numFmtId="174" fontId="0" fillId="0" borderId="0" xfId="0" applyNumberFormat="1" applyFill="1" applyBorder="1" applyAlignment="1"/>
    <xf numFmtId="164" fontId="77" fillId="33" borderId="0" xfId="0" applyNumberFormat="1" applyFont="1" applyFill="1"/>
    <xf numFmtId="0" fontId="98" fillId="9" borderId="0" xfId="97" applyFont="1"/>
    <xf numFmtId="0" fontId="98" fillId="9" borderId="0" xfId="97" applyFont="1" applyAlignment="1">
      <alignment wrapText="1"/>
    </xf>
    <xf numFmtId="0" fontId="98" fillId="0" borderId="46" xfId="0" applyFont="1" applyBorder="1" applyAlignment="1">
      <alignment horizontal="center" vertical="center" wrapText="1"/>
    </xf>
    <xf numFmtId="174" fontId="0" fillId="33" borderId="0" xfId="59" applyNumberFormat="1" applyFont="1" applyFill="1"/>
    <xf numFmtId="0" fontId="68" fillId="7" borderId="25" xfId="98" applyNumberFormat="1" applyFont="1" applyFill="1" applyBorder="1" applyAlignment="1">
      <alignment horizontal="right" wrapText="1" indent="1"/>
    </xf>
    <xf numFmtId="164" fontId="0" fillId="33" borderId="0" xfId="0" applyNumberFormat="1" applyFill="1"/>
    <xf numFmtId="174" fontId="0" fillId="0" borderId="26" xfId="59" applyNumberFormat="1" applyFont="1" applyBorder="1"/>
    <xf numFmtId="174" fontId="0" fillId="0" borderId="47" xfId="59" applyNumberFormat="1" applyFont="1" applyBorder="1"/>
    <xf numFmtId="174" fontId="0" fillId="0" borderId="26" xfId="59" applyNumberFormat="1" applyFont="1" applyFill="1" applyBorder="1" applyAlignment="1"/>
    <xf numFmtId="174" fontId="0" fillId="0" borderId="47" xfId="59" applyNumberFormat="1" applyFont="1" applyFill="1" applyBorder="1" applyAlignment="1"/>
    <xf numFmtId="174" fontId="0" fillId="0" borderId="47" xfId="0" applyNumberFormat="1" applyFill="1" applyBorder="1" applyAlignment="1"/>
    <xf numFmtId="0" fontId="92" fillId="0" borderId="0" xfId="0" applyFont="1" applyFill="1" applyBorder="1" applyAlignment="1"/>
    <xf numFmtId="0" fontId="98" fillId="0" borderId="45" xfId="0" applyFont="1" applyBorder="1" applyAlignment="1">
      <alignment horizontal="center" vertical="center" wrapText="1"/>
    </xf>
    <xf numFmtId="0" fontId="9" fillId="0" borderId="0" xfId="0" applyFont="1" applyFill="1" applyBorder="1" applyAlignment="1"/>
    <xf numFmtId="0" fontId="92" fillId="0" borderId="0" xfId="0" applyFont="1" applyFill="1" applyBorder="1" applyAlignment="1">
      <alignment horizontal="center"/>
    </xf>
    <xf numFmtId="0" fontId="11" fillId="0" borderId="0" xfId="0" applyFont="1" applyAlignment="1">
      <alignment horizontal="center" wrapText="1"/>
    </xf>
    <xf numFmtId="0" fontId="11" fillId="0" borderId="0" xfId="0" applyFont="1" applyAlignment="1">
      <alignment vertical="top"/>
    </xf>
    <xf numFmtId="0" fontId="92" fillId="0" borderId="0" xfId="0" applyFont="1" applyAlignment="1">
      <alignment horizontal="left" vertical="top" wrapText="1"/>
    </xf>
    <xf numFmtId="0" fontId="0" fillId="0" borderId="0" xfId="0" applyFill="1" applyBorder="1" applyAlignment="1">
      <alignment horizontal="center"/>
    </xf>
    <xf numFmtId="0" fontId="93" fillId="0" borderId="0" xfId="160" applyFont="1" applyAlignment="1">
      <alignment horizontal="left" vertical="top"/>
    </xf>
    <xf numFmtId="0" fontId="3" fillId="0" borderId="0" xfId="160" applyAlignment="1"/>
    <xf numFmtId="0" fontId="3" fillId="0" borderId="0" xfId="160"/>
    <xf numFmtId="0" fontId="94" fillId="0" borderId="0" xfId="160" applyFont="1" applyAlignment="1">
      <alignment horizontal="left" vertical="top"/>
    </xf>
    <xf numFmtId="0" fontId="103" fillId="0" borderId="0" xfId="160" applyFont="1" applyAlignment="1">
      <alignment horizontal="center" vertical="top"/>
    </xf>
    <xf numFmtId="0" fontId="95" fillId="54" borderId="49" xfId="160" applyFont="1" applyFill="1" applyBorder="1" applyAlignment="1">
      <alignment horizontal="left" vertical="top"/>
    </xf>
    <xf numFmtId="0" fontId="95" fillId="54" borderId="48" xfId="160" applyFont="1" applyFill="1" applyBorder="1" applyAlignment="1">
      <alignment horizontal="left" vertical="top"/>
    </xf>
    <xf numFmtId="0" fontId="95" fillId="56" borderId="48" xfId="160" applyFont="1" applyFill="1" applyBorder="1" applyAlignment="1">
      <alignment horizontal="left" vertical="top"/>
    </xf>
    <xf numFmtId="14" fontId="95" fillId="56" borderId="48" xfId="160" applyNumberFormat="1" applyFont="1" applyFill="1" applyBorder="1" applyAlignment="1">
      <alignment horizontal="left" vertical="top"/>
    </xf>
    <xf numFmtId="0" fontId="3" fillId="56" borderId="48" xfId="160" applyFill="1" applyBorder="1" applyAlignment="1">
      <alignment horizontal="left" vertical="top"/>
    </xf>
    <xf numFmtId="3" fontId="95" fillId="56" borderId="48" xfId="160" applyNumberFormat="1" applyFont="1" applyFill="1" applyBorder="1" applyAlignment="1">
      <alignment horizontal="right" vertical="top"/>
    </xf>
    <xf numFmtId="3" fontId="95" fillId="56" borderId="48" xfId="160" applyNumberFormat="1" applyFont="1" applyFill="1" applyBorder="1" applyAlignment="1">
      <alignment horizontal="right" vertical="center"/>
    </xf>
    <xf numFmtId="4" fontId="95" fillId="58" borderId="48" xfId="160" applyNumberFormat="1" applyFont="1" applyFill="1" applyBorder="1" applyAlignment="1">
      <alignment horizontal="right" vertical="center"/>
    </xf>
    <xf numFmtId="0" fontId="95" fillId="60" borderId="48" xfId="160" applyFont="1" applyFill="1" applyBorder="1" applyAlignment="1">
      <alignment horizontal="left" vertical="top"/>
    </xf>
    <xf numFmtId="14" fontId="95" fillId="60" borderId="48" xfId="160" applyNumberFormat="1" applyFont="1" applyFill="1" applyBorder="1" applyAlignment="1">
      <alignment horizontal="left" vertical="top"/>
    </xf>
    <xf numFmtId="0" fontId="3" fillId="60" borderId="48" xfId="160" applyFill="1" applyBorder="1" applyAlignment="1">
      <alignment horizontal="left" vertical="top"/>
    </xf>
    <xf numFmtId="3" fontId="95" fillId="60" borderId="48" xfId="160" applyNumberFormat="1" applyFont="1" applyFill="1" applyBorder="1" applyAlignment="1">
      <alignment horizontal="right" vertical="top"/>
    </xf>
    <xf numFmtId="3" fontId="95" fillId="60" borderId="48" xfId="160" applyNumberFormat="1" applyFont="1" applyFill="1" applyBorder="1" applyAlignment="1">
      <alignment horizontal="right" vertical="center"/>
    </xf>
    <xf numFmtId="4" fontId="95" fillId="60" borderId="48" xfId="160" applyNumberFormat="1" applyFont="1" applyFill="1" applyBorder="1" applyAlignment="1">
      <alignment horizontal="right" vertical="center"/>
    </xf>
    <xf numFmtId="4" fontId="95" fillId="58" borderId="0" xfId="160" applyNumberFormat="1" applyFont="1" applyFill="1" applyBorder="1" applyAlignment="1">
      <alignment horizontal="right" vertical="center"/>
    </xf>
    <xf numFmtId="4" fontId="95" fillId="59" borderId="48" xfId="160" applyNumberFormat="1" applyFont="1" applyFill="1" applyBorder="1" applyAlignment="1">
      <alignment horizontal="right" vertical="center"/>
    </xf>
    <xf numFmtId="4" fontId="95" fillId="60" borderId="65" xfId="160" applyNumberFormat="1" applyFont="1" applyFill="1" applyBorder="1" applyAlignment="1">
      <alignment horizontal="right" vertical="center"/>
    </xf>
    <xf numFmtId="174" fontId="0" fillId="0" borderId="27" xfId="161" applyNumberFormat="1" applyFont="1" applyBorder="1"/>
    <xf numFmtId="174" fontId="0" fillId="0" borderId="0" xfId="161" applyNumberFormat="1" applyFont="1"/>
    <xf numFmtId="174" fontId="3" fillId="0" borderId="0" xfId="160" applyNumberFormat="1"/>
    <xf numFmtId="0" fontId="95" fillId="56" borderId="0" xfId="160" applyFont="1" applyFill="1" applyBorder="1" applyAlignment="1">
      <alignment horizontal="left" vertical="top"/>
    </xf>
    <xf numFmtId="174" fontId="3" fillId="0" borderId="50" xfId="160" applyNumberFormat="1" applyBorder="1"/>
    <xf numFmtId="174" fontId="3" fillId="0" borderId="0" xfId="160" applyNumberFormat="1" applyBorder="1"/>
    <xf numFmtId="0" fontId="3" fillId="0" borderId="0" xfId="160" applyBorder="1"/>
    <xf numFmtId="174" fontId="0" fillId="0" borderId="0" xfId="161" applyNumberFormat="1" applyFont="1" applyBorder="1"/>
    <xf numFmtId="174" fontId="0" fillId="0" borderId="26" xfId="161" applyNumberFormat="1" applyFont="1" applyBorder="1"/>
    <xf numFmtId="174" fontId="0" fillId="0" borderId="50" xfId="161" applyNumberFormat="1" applyFont="1" applyBorder="1"/>
    <xf numFmtId="0" fontId="93" fillId="0" borderId="0" xfId="160" applyFont="1" applyAlignment="1">
      <alignment horizontal="left" vertical="top" wrapText="1"/>
    </xf>
    <xf numFmtId="0" fontId="94" fillId="0" borderId="0" xfId="160" applyFont="1" applyAlignment="1">
      <alignment horizontal="left" vertical="top" wrapText="1"/>
    </xf>
    <xf numFmtId="0" fontId="3" fillId="0" borderId="0" xfId="160" applyAlignment="1">
      <alignment horizontal="center" vertical="top" wrapText="1"/>
    </xf>
    <xf numFmtId="0" fontId="95" fillId="54" borderId="49" xfId="160" applyFont="1" applyFill="1" applyBorder="1" applyAlignment="1">
      <alignment horizontal="left" vertical="top" wrapText="1"/>
    </xf>
    <xf numFmtId="0" fontId="95" fillId="54" borderId="49" xfId="160" applyFont="1" applyFill="1" applyBorder="1" applyAlignment="1">
      <alignment horizontal="center" vertical="top" wrapText="1"/>
    </xf>
    <xf numFmtId="0" fontId="95" fillId="54" borderId="49" xfId="160" applyFont="1" applyFill="1" applyBorder="1" applyAlignment="1">
      <alignment horizontal="right" vertical="top" wrapText="1"/>
    </xf>
    <xf numFmtId="0" fontId="95" fillId="54" borderId="53" xfId="160" applyFont="1" applyFill="1" applyBorder="1" applyAlignment="1">
      <alignment horizontal="left" vertical="top" wrapText="1"/>
    </xf>
    <xf numFmtId="0" fontId="95" fillId="60" borderId="48" xfId="160" applyFont="1" applyFill="1" applyBorder="1" applyAlignment="1">
      <alignment horizontal="left" vertical="top" wrapText="1"/>
    </xf>
    <xf numFmtId="14" fontId="95" fillId="60" borderId="48" xfId="160" applyNumberFormat="1" applyFont="1" applyFill="1" applyBorder="1" applyAlignment="1">
      <alignment horizontal="left" vertical="top" wrapText="1"/>
    </xf>
    <xf numFmtId="1" fontId="95" fillId="60" borderId="48" xfId="160" applyNumberFormat="1" applyFont="1" applyFill="1" applyBorder="1" applyAlignment="1">
      <alignment horizontal="left" vertical="top" wrapText="1"/>
    </xf>
    <xf numFmtId="0" fontId="95" fillId="60" borderId="48" xfId="160" applyFont="1" applyFill="1" applyBorder="1" applyAlignment="1">
      <alignment horizontal="center" vertical="top" wrapText="1"/>
    </xf>
    <xf numFmtId="0" fontId="3" fillId="60" borderId="48" xfId="160" applyFill="1" applyBorder="1" applyAlignment="1">
      <alignment horizontal="left" vertical="top" wrapText="1"/>
    </xf>
    <xf numFmtId="176" fontId="95" fillId="60" borderId="48" xfId="160" applyNumberFormat="1" applyFont="1" applyFill="1" applyBorder="1" applyAlignment="1">
      <alignment horizontal="right" vertical="top" wrapText="1"/>
    </xf>
    <xf numFmtId="0" fontId="3" fillId="60" borderId="48" xfId="160" applyFill="1" applyBorder="1" applyAlignment="1">
      <alignment horizontal="right" vertical="top" wrapText="1"/>
    </xf>
    <xf numFmtId="0" fontId="95" fillId="60" borderId="54" xfId="160" applyFont="1" applyFill="1" applyBorder="1" applyAlignment="1">
      <alignment horizontal="left" vertical="top" wrapText="1"/>
    </xf>
    <xf numFmtId="0" fontId="95" fillId="58" borderId="48" xfId="160" applyFont="1" applyFill="1" applyBorder="1" applyAlignment="1">
      <alignment horizontal="left" vertical="top" wrapText="1"/>
    </xf>
    <xf numFmtId="14" fontId="95" fillId="58" borderId="48" xfId="160" applyNumberFormat="1" applyFont="1" applyFill="1" applyBorder="1" applyAlignment="1">
      <alignment horizontal="left" vertical="top" wrapText="1"/>
    </xf>
    <xf numFmtId="1" fontId="95" fillId="58" borderId="48" xfId="160" applyNumberFormat="1" applyFont="1" applyFill="1" applyBorder="1" applyAlignment="1">
      <alignment horizontal="left" vertical="top" wrapText="1"/>
    </xf>
    <xf numFmtId="0" fontId="95" fillId="58" borderId="48" xfId="160" applyFont="1" applyFill="1" applyBorder="1" applyAlignment="1">
      <alignment horizontal="center" vertical="top" wrapText="1"/>
    </xf>
    <xf numFmtId="0" fontId="3" fillId="58" borderId="48" xfId="160" applyFill="1" applyBorder="1" applyAlignment="1">
      <alignment horizontal="left" vertical="top" wrapText="1"/>
    </xf>
    <xf numFmtId="176" fontId="95" fillId="58" borderId="48" xfId="160" applyNumberFormat="1" applyFont="1" applyFill="1" applyBorder="1" applyAlignment="1">
      <alignment horizontal="right" vertical="top" wrapText="1"/>
    </xf>
    <xf numFmtId="0" fontId="3" fillId="58" borderId="48" xfId="160" applyFill="1" applyBorder="1" applyAlignment="1">
      <alignment horizontal="right" vertical="top" wrapText="1"/>
    </xf>
    <xf numFmtId="0" fontId="95" fillId="58" borderId="54" xfId="160" applyFont="1" applyFill="1" applyBorder="1" applyAlignment="1">
      <alignment horizontal="left" vertical="top" wrapText="1"/>
    </xf>
    <xf numFmtId="176" fontId="95" fillId="55" borderId="48" xfId="160" applyNumberFormat="1" applyFont="1" applyFill="1" applyBorder="1" applyAlignment="1">
      <alignment horizontal="right" vertical="top" wrapText="1"/>
    </xf>
    <xf numFmtId="0" fontId="96" fillId="57" borderId="48" xfId="160" applyFont="1" applyFill="1" applyBorder="1" applyAlignment="1">
      <alignment horizontal="left" vertical="top" wrapText="1"/>
    </xf>
    <xf numFmtId="0" fontId="3" fillId="57" borderId="48" xfId="160" applyFill="1" applyBorder="1" applyAlignment="1">
      <alignment horizontal="left" vertical="top" wrapText="1"/>
    </xf>
    <xf numFmtId="0" fontId="3" fillId="57" borderId="48" xfId="160" applyFill="1" applyBorder="1" applyAlignment="1">
      <alignment horizontal="right" vertical="top" wrapText="1"/>
    </xf>
    <xf numFmtId="176" fontId="96" fillId="57" borderId="48" xfId="160" applyNumberFormat="1" applyFont="1" applyFill="1" applyBorder="1" applyAlignment="1">
      <alignment horizontal="right" vertical="top" wrapText="1"/>
    </xf>
    <xf numFmtId="0" fontId="3" fillId="57" borderId="54" xfId="160" applyFill="1" applyBorder="1" applyAlignment="1">
      <alignment horizontal="left" vertical="top" wrapText="1"/>
    </xf>
    <xf numFmtId="0" fontId="3" fillId="0" borderId="0" xfId="160" applyAlignment="1">
      <alignment horizontal="left" vertical="top" wrapText="1"/>
    </xf>
    <xf numFmtId="0" fontId="96" fillId="0" borderId="0" xfId="160" applyFont="1" applyAlignment="1">
      <alignment horizontal="center" vertical="top" wrapText="1"/>
    </xf>
    <xf numFmtId="176" fontId="3" fillId="0" borderId="0" xfId="160" applyNumberFormat="1"/>
    <xf numFmtId="176" fontId="3" fillId="0" borderId="27" xfId="160" applyNumberFormat="1" applyBorder="1"/>
    <xf numFmtId="178" fontId="3" fillId="0" borderId="50" xfId="160" applyNumberFormat="1" applyBorder="1"/>
    <xf numFmtId="0" fontId="3" fillId="61" borderId="0" xfId="160" applyFill="1" applyBorder="1"/>
    <xf numFmtId="0" fontId="3" fillId="55" borderId="0" xfId="160" applyFill="1" applyBorder="1"/>
    <xf numFmtId="174" fontId="0" fillId="0" borderId="47" xfId="0" applyNumberFormat="1" applyBorder="1"/>
    <xf numFmtId="0" fontId="2" fillId="0" borderId="0" xfId="160" applyFont="1"/>
    <xf numFmtId="174" fontId="3" fillId="0" borderId="0" xfId="59" applyNumberFormat="1" applyFont="1"/>
    <xf numFmtId="0" fontId="104" fillId="9" borderId="0" xfId="95" applyFont="1"/>
    <xf numFmtId="0" fontId="98" fillId="0" borderId="45" xfId="0" applyFont="1" applyBorder="1" applyAlignment="1">
      <alignment horizontal="center" vertical="center" wrapText="1"/>
    </xf>
    <xf numFmtId="0" fontId="95" fillId="55" borderId="48" xfId="160" applyFont="1" applyFill="1" applyBorder="1" applyAlignment="1">
      <alignment horizontal="left" vertical="top"/>
    </xf>
    <xf numFmtId="14" fontId="95" fillId="55" borderId="48" xfId="160" applyNumberFormat="1" applyFont="1" applyFill="1" applyBorder="1" applyAlignment="1">
      <alignment horizontal="left" vertical="top"/>
    </xf>
    <xf numFmtId="0" fontId="3" fillId="55" borderId="48" xfId="160" applyFill="1" applyBorder="1" applyAlignment="1">
      <alignment horizontal="left" vertical="top"/>
    </xf>
    <xf numFmtId="3" fontId="95" fillId="55" borderId="48" xfId="160" applyNumberFormat="1" applyFont="1" applyFill="1" applyBorder="1" applyAlignment="1">
      <alignment horizontal="right" vertical="top"/>
    </xf>
    <xf numFmtId="3" fontId="95" fillId="55" borderId="48" xfId="160" applyNumberFormat="1" applyFont="1" applyFill="1" applyBorder="1" applyAlignment="1">
      <alignment horizontal="right" vertical="center"/>
    </xf>
    <xf numFmtId="4" fontId="95" fillId="55" borderId="48" xfId="160" applyNumberFormat="1" applyFont="1" applyFill="1" applyBorder="1" applyAlignment="1">
      <alignment horizontal="right" vertical="center"/>
    </xf>
    <xf numFmtId="164" fontId="9" fillId="9" borderId="0" xfId="97" applyNumberFormat="1"/>
    <xf numFmtId="174" fontId="9" fillId="9" borderId="0" xfId="59" applyNumberFormat="1" applyFill="1"/>
    <xf numFmtId="174" fontId="9" fillId="9" borderId="0" xfId="97" applyNumberFormat="1"/>
    <xf numFmtId="174" fontId="68" fillId="7" borderId="10" xfId="59" applyNumberFormat="1" applyFont="1" applyFill="1" applyBorder="1" applyAlignment="1">
      <alignment horizontal="right" vertical="top"/>
    </xf>
    <xf numFmtId="0" fontId="68" fillId="7" borderId="10" xfId="102" applyNumberFormat="1" applyFont="1" applyFill="1" applyBorder="1" applyAlignment="1">
      <alignment horizontal="left" vertical="top" wrapText="1"/>
    </xf>
    <xf numFmtId="0" fontId="68" fillId="7" borderId="10" xfId="102" applyNumberFormat="1" applyFont="1" applyFill="1" applyBorder="1" applyAlignment="1">
      <alignment horizontal="left" vertical="top"/>
    </xf>
    <xf numFmtId="164" fontId="68" fillId="7" borderId="10" xfId="59" applyNumberFormat="1" applyFont="1" applyFill="1" applyBorder="1" applyAlignment="1">
      <alignment horizontal="left" vertical="top"/>
    </xf>
    <xf numFmtId="0" fontId="21" fillId="7" borderId="11" xfId="72" applyFill="1" applyBorder="1" applyAlignment="1" applyProtection="1">
      <alignment horizontal="left"/>
      <protection locked="0"/>
    </xf>
    <xf numFmtId="0" fontId="68" fillId="7" borderId="27" xfId="97" applyFont="1" applyFill="1" applyBorder="1" applyAlignment="1" applyProtection="1">
      <alignment horizontal="left"/>
      <protection locked="0"/>
    </xf>
    <xf numFmtId="0" fontId="68" fillId="7" borderId="25" xfId="97" applyFont="1" applyFill="1" applyBorder="1" applyAlignment="1" applyProtection="1">
      <alignment horizontal="left"/>
      <protection locked="0"/>
    </xf>
    <xf numFmtId="0" fontId="18" fillId="36" borderId="0" xfId="97" applyFont="1" applyFill="1" applyBorder="1" applyAlignment="1">
      <alignment horizontal="right" indent="1"/>
    </xf>
    <xf numFmtId="0" fontId="18" fillId="36" borderId="34" xfId="97" applyFont="1" applyFill="1" applyBorder="1" applyAlignment="1">
      <alignment horizontal="right" indent="1"/>
    </xf>
    <xf numFmtId="0" fontId="68" fillId="7" borderId="10" xfId="97" applyFont="1" applyFill="1" applyBorder="1" applyAlignment="1" applyProtection="1">
      <alignment horizontal="left"/>
      <protection locked="0"/>
    </xf>
    <xf numFmtId="0" fontId="68" fillId="7" borderId="11" xfId="97" applyFont="1" applyFill="1" applyBorder="1" applyAlignment="1" applyProtection="1">
      <alignment horizontal="left"/>
      <protection locked="0"/>
    </xf>
    <xf numFmtId="0" fontId="68" fillId="7" borderId="11" xfId="97" quotePrefix="1" applyFont="1" applyFill="1" applyBorder="1" applyAlignment="1" applyProtection="1">
      <alignment horizontal="left"/>
      <protection locked="0"/>
    </xf>
    <xf numFmtId="0" fontId="68" fillId="7" borderId="27" xfId="97" quotePrefix="1" applyFont="1" applyFill="1" applyBorder="1" applyAlignment="1" applyProtection="1">
      <alignment horizontal="left"/>
      <protection locked="0"/>
    </xf>
    <xf numFmtId="0" fontId="68" fillId="7" borderId="25" xfId="97" quotePrefix="1" applyFont="1" applyFill="1" applyBorder="1" applyAlignment="1" applyProtection="1">
      <alignment horizontal="left"/>
      <protection locked="0"/>
    </xf>
    <xf numFmtId="0" fontId="12" fillId="9" borderId="31" xfId="95" applyFont="1" applyBorder="1" applyAlignment="1" applyProtection="1">
      <protection locked="0"/>
    </xf>
    <xf numFmtId="0" fontId="9" fillId="9" borderId="12" xfId="95" applyBorder="1" applyAlignment="1"/>
    <xf numFmtId="0" fontId="9" fillId="9" borderId="14" xfId="95" applyBorder="1" applyAlignment="1"/>
    <xf numFmtId="0" fontId="88" fillId="7" borderId="27" xfId="95" applyFont="1" applyFill="1" applyBorder="1" applyAlignment="1"/>
    <xf numFmtId="0" fontId="68" fillId="7" borderId="27" xfId="94" applyFont="1" applyFill="1" applyBorder="1" applyAlignment="1"/>
    <xf numFmtId="0" fontId="68" fillId="7" borderId="25" xfId="94" applyFont="1" applyFill="1" applyBorder="1" applyAlignment="1"/>
    <xf numFmtId="14" fontId="88" fillId="7" borderId="27" xfId="95" applyNumberFormat="1" applyFont="1" applyFill="1" applyBorder="1" applyAlignment="1"/>
    <xf numFmtId="14" fontId="68" fillId="7" borderId="27" xfId="94" applyNumberFormat="1" applyFont="1" applyFill="1" applyBorder="1" applyAlignment="1"/>
    <xf numFmtId="14" fontId="68" fillId="7" borderId="25" xfId="94" applyNumberFormat="1" applyFont="1" applyFill="1" applyBorder="1" applyAlignment="1"/>
    <xf numFmtId="0" fontId="73" fillId="36" borderId="11" xfId="95" applyFont="1" applyFill="1" applyBorder="1" applyAlignment="1">
      <alignment horizontal="left" vertical="top" wrapText="1" indent="1"/>
    </xf>
    <xf numFmtId="0" fontId="73" fillId="36" borderId="25" xfId="95" applyFont="1" applyFill="1" applyBorder="1" applyAlignment="1">
      <alignment horizontal="left" vertical="top" wrapText="1" indent="1"/>
    </xf>
    <xf numFmtId="0" fontId="88" fillId="7" borderId="27" xfId="95" applyFont="1" applyFill="1" applyBorder="1" applyAlignment="1">
      <alignment horizontal="left" vertical="center"/>
    </xf>
    <xf numFmtId="0" fontId="68" fillId="7" borderId="27" xfId="94" applyFont="1" applyFill="1" applyBorder="1" applyAlignment="1">
      <alignment horizontal="left" vertical="center"/>
    </xf>
    <xf numFmtId="0" fontId="68" fillId="7" borderId="25" xfId="94" applyFont="1" applyFill="1" applyBorder="1" applyAlignment="1">
      <alignment horizontal="left" vertical="center"/>
    </xf>
    <xf numFmtId="0" fontId="73" fillId="36" borderId="11" xfId="95" applyFont="1" applyFill="1" applyBorder="1" applyAlignment="1">
      <alignment horizontal="left" vertical="top" wrapText="1"/>
    </xf>
    <xf numFmtId="0" fontId="73" fillId="36" borderId="27" xfId="95" applyFont="1" applyFill="1" applyBorder="1" applyAlignment="1">
      <alignment horizontal="left" vertical="top" wrapText="1"/>
    </xf>
    <xf numFmtId="0" fontId="73" fillId="36" borderId="25" xfId="95" applyFont="1" applyFill="1" applyBorder="1" applyAlignment="1">
      <alignment horizontal="left" vertical="top" wrapText="1"/>
    </xf>
    <xf numFmtId="0" fontId="88" fillId="7" borderId="27" xfId="95" applyFont="1" applyFill="1" applyBorder="1" applyAlignment="1">
      <alignment horizontal="left" vertical="center" wrapText="1"/>
    </xf>
    <xf numFmtId="0" fontId="68" fillId="7" borderId="27" xfId="94" applyFont="1" applyFill="1" applyBorder="1" applyAlignment="1">
      <alignment horizontal="left" vertical="center" wrapText="1"/>
    </xf>
    <xf numFmtId="0" fontId="68" fillId="7" borderId="25" xfId="94" applyFont="1" applyFill="1" applyBorder="1" applyAlignment="1">
      <alignment horizontal="left" vertical="center" wrapText="1"/>
    </xf>
    <xf numFmtId="0" fontId="14" fillId="0" borderId="0" xfId="95" applyFont="1" applyFill="1" applyBorder="1" applyAlignment="1" applyProtection="1"/>
    <xf numFmtId="0" fontId="9" fillId="9" borderId="0" xfId="95" applyBorder="1" applyAlignment="1"/>
    <xf numFmtId="0" fontId="88" fillId="7" borderId="10" xfId="95" applyFont="1" applyFill="1" applyBorder="1" applyAlignment="1"/>
    <xf numFmtId="0" fontId="68" fillId="7" borderId="10" xfId="95" applyFont="1" applyFill="1" applyBorder="1" applyAlignment="1"/>
    <xf numFmtId="0" fontId="17" fillId="0" borderId="0" xfId="95" applyFont="1" applyFill="1" applyAlignment="1"/>
    <xf numFmtId="0" fontId="9" fillId="0" borderId="0" xfId="94" applyFill="1" applyAlignment="1"/>
    <xf numFmtId="0" fontId="23" fillId="37" borderId="0" xfId="93" applyFont="1" applyFill="1" applyBorder="1" applyAlignment="1">
      <alignment horizontal="left" vertical="center"/>
    </xf>
    <xf numFmtId="0" fontId="11" fillId="48" borderId="10" xfId="112" applyNumberFormat="1" applyFont="1" applyFill="1" applyBorder="1" applyAlignment="1">
      <alignment horizontal="center" vertical="center"/>
    </xf>
    <xf numFmtId="0" fontId="11" fillId="49" borderId="10" xfId="112" applyNumberFormat="1" applyFont="1" applyFill="1" applyBorder="1" applyAlignment="1">
      <alignment horizontal="center" vertical="center"/>
    </xf>
    <xf numFmtId="0" fontId="9" fillId="9" borderId="0" xfId="97" applyAlignment="1">
      <alignment horizontal="left" wrapText="1"/>
    </xf>
    <xf numFmtId="0" fontId="12" fillId="0" borderId="0" xfId="99" applyFont="1" applyFill="1" applyBorder="1" applyAlignment="1">
      <alignment horizontal="left" vertical="center"/>
    </xf>
    <xf numFmtId="2" fontId="44" fillId="36" borderId="11" xfId="97" applyNumberFormat="1" applyFont="1" applyFill="1" applyBorder="1" applyAlignment="1">
      <alignment horizontal="center" vertical="center" wrapText="1"/>
    </xf>
    <xf numFmtId="2" fontId="44" fillId="36" borderId="27" xfId="97" applyNumberFormat="1" applyFont="1" applyFill="1" applyBorder="1" applyAlignment="1">
      <alignment horizontal="center" vertical="center" wrapText="1"/>
    </xf>
    <xf numFmtId="2" fontId="44" fillId="36" borderId="25" xfId="97" applyNumberFormat="1" applyFont="1" applyFill="1" applyBorder="1" applyAlignment="1">
      <alignment horizontal="center" vertical="center" wrapText="1"/>
    </xf>
    <xf numFmtId="0" fontId="10" fillId="0" borderId="0" xfId="97" applyFont="1" applyFill="1" applyAlignment="1">
      <alignment horizontal="left"/>
    </xf>
    <xf numFmtId="0" fontId="10" fillId="0" borderId="0" xfId="97" applyFont="1" applyFill="1" applyAlignment="1"/>
    <xf numFmtId="168" fontId="18" fillId="36" borderId="11" xfId="97" quotePrefix="1" applyNumberFormat="1" applyFont="1" applyFill="1" applyBorder="1" applyAlignment="1">
      <alignment horizontal="right" vertical="center" wrapText="1"/>
    </xf>
    <xf numFmtId="168" fontId="18" fillId="36" borderId="25" xfId="97" quotePrefix="1" applyNumberFormat="1" applyFont="1" applyFill="1" applyBorder="1" applyAlignment="1">
      <alignment horizontal="right" vertical="center" wrapText="1"/>
    </xf>
    <xf numFmtId="0" fontId="10" fillId="9" borderId="0" xfId="100" applyFont="1" applyAlignment="1"/>
    <xf numFmtId="0" fontId="12" fillId="45" borderId="0" xfId="0" applyFont="1" applyFill="1" applyAlignment="1">
      <alignment horizontal="left" vertical="top" wrapText="1"/>
    </xf>
    <xf numFmtId="0" fontId="10" fillId="9" borderId="0" xfId="97" applyFont="1" applyAlignment="1"/>
    <xf numFmtId="0" fontId="9" fillId="9" borderId="30" xfId="98" applyFont="1" applyBorder="1" applyAlignment="1">
      <alignment vertical="center" wrapText="1"/>
    </xf>
    <xf numFmtId="0" fontId="9" fillId="9" borderId="0" xfId="98" applyFont="1" applyBorder="1" applyAlignment="1">
      <alignment vertical="center" wrapText="1"/>
    </xf>
    <xf numFmtId="0" fontId="12" fillId="45" borderId="0" xfId="0" applyFont="1" applyFill="1" applyAlignment="1">
      <alignment horizontal="center" wrapText="1"/>
    </xf>
    <xf numFmtId="0" fontId="44" fillId="31" borderId="27" xfId="100" applyFont="1" applyFill="1" applyBorder="1" applyAlignment="1">
      <alignment horizontal="right"/>
    </xf>
    <xf numFmtId="0" fontId="44" fillId="31" borderId="25" xfId="100" applyFont="1" applyFill="1" applyBorder="1" applyAlignment="1">
      <alignment horizontal="right"/>
    </xf>
    <xf numFmtId="49" fontId="44" fillId="36" borderId="30" xfId="102" applyNumberFormat="1" applyFont="1" applyFill="1" applyBorder="1" applyAlignment="1">
      <alignment horizontal="center" vertical="center" wrapText="1"/>
    </xf>
    <xf numFmtId="49" fontId="44" fillId="36" borderId="0" xfId="102" applyNumberFormat="1" applyFont="1" applyFill="1" applyBorder="1" applyAlignment="1">
      <alignment horizontal="center" vertical="center" wrapText="1"/>
    </xf>
    <xf numFmtId="49" fontId="79" fillId="43" borderId="29" xfId="100" applyNumberFormat="1" applyFont="1" applyFill="1" applyBorder="1" applyAlignment="1">
      <alignment horizontal="center" vertical="center" wrapText="1"/>
    </xf>
    <xf numFmtId="49" fontId="79" fillId="43" borderId="26" xfId="100" applyNumberFormat="1" applyFont="1" applyFill="1" applyBorder="1" applyAlignment="1">
      <alignment horizontal="center" vertical="center" wrapText="1"/>
    </xf>
    <xf numFmtId="49" fontId="79" fillId="43" borderId="35" xfId="100" applyNumberFormat="1" applyFont="1" applyFill="1" applyBorder="1" applyAlignment="1">
      <alignment horizontal="center" vertical="center" wrapText="1"/>
    </xf>
    <xf numFmtId="0" fontId="56" fillId="50" borderId="10" xfId="0" applyNumberFormat="1" applyFont="1" applyFill="1" applyBorder="1" applyAlignment="1" applyProtection="1">
      <alignment horizontal="center"/>
      <protection locked="0"/>
    </xf>
    <xf numFmtId="0" fontId="56" fillId="45" borderId="10" xfId="0" applyNumberFormat="1" applyFont="1" applyFill="1" applyBorder="1" applyAlignment="1" applyProtection="1">
      <alignment horizontal="center"/>
      <protection locked="0"/>
    </xf>
    <xf numFmtId="0" fontId="9" fillId="9" borderId="0" xfId="97" applyAlignment="1"/>
    <xf numFmtId="49" fontId="79" fillId="42" borderId="11" xfId="100" applyNumberFormat="1" applyFont="1" applyFill="1" applyBorder="1" applyAlignment="1">
      <alignment horizontal="center" vertical="center" wrapText="1"/>
    </xf>
    <xf numFmtId="49" fontId="79" fillId="42" borderId="27" xfId="100" applyNumberFormat="1" applyFont="1" applyFill="1" applyBorder="1" applyAlignment="1">
      <alignment horizontal="center" vertical="center" wrapText="1"/>
    </xf>
    <xf numFmtId="49" fontId="79" fillId="42" borderId="25" xfId="100" applyNumberFormat="1" applyFont="1" applyFill="1" applyBorder="1" applyAlignment="1">
      <alignment horizontal="center" vertical="center" wrapText="1"/>
    </xf>
    <xf numFmtId="49" fontId="79" fillId="43" borderId="11" xfId="100" applyNumberFormat="1" applyFont="1" applyFill="1" applyBorder="1" applyAlignment="1">
      <alignment horizontal="center" vertical="center" wrapText="1"/>
    </xf>
    <xf numFmtId="49" fontId="79" fillId="43" borderId="27" xfId="100" applyNumberFormat="1" applyFont="1" applyFill="1" applyBorder="1" applyAlignment="1">
      <alignment horizontal="center" vertical="center" wrapText="1"/>
    </xf>
    <xf numFmtId="49" fontId="79" fillId="43" borderId="25" xfId="100" applyNumberFormat="1" applyFont="1" applyFill="1" applyBorder="1" applyAlignment="1">
      <alignment horizontal="center" vertical="center" wrapText="1"/>
    </xf>
    <xf numFmtId="49" fontId="44" fillId="36" borderId="28" xfId="100" applyNumberFormat="1" applyFont="1" applyFill="1" applyBorder="1" applyAlignment="1">
      <alignment horizontal="center" vertical="center" wrapText="1"/>
    </xf>
    <xf numFmtId="49" fontId="44" fillId="36" borderId="32" xfId="100" applyNumberFormat="1" applyFont="1" applyFill="1" applyBorder="1" applyAlignment="1">
      <alignment horizontal="center" vertical="center" wrapText="1"/>
    </xf>
    <xf numFmtId="49" fontId="44" fillId="36" borderId="24" xfId="100" applyNumberFormat="1" applyFont="1" applyFill="1" applyBorder="1" applyAlignment="1">
      <alignment horizontal="center" vertical="center" wrapText="1"/>
    </xf>
    <xf numFmtId="49" fontId="72" fillId="36" borderId="28" xfId="100" applyNumberFormat="1" applyFont="1" applyFill="1" applyBorder="1" applyAlignment="1">
      <alignment horizontal="center" vertical="center" wrapText="1"/>
    </xf>
    <xf numFmtId="49" fontId="72" fillId="36" borderId="32" xfId="100" applyNumberFormat="1" applyFont="1" applyFill="1" applyBorder="1" applyAlignment="1">
      <alignment horizontal="center" vertical="center" wrapText="1"/>
    </xf>
    <xf numFmtId="49" fontId="72" fillId="36" borderId="24" xfId="100" applyNumberFormat="1" applyFont="1" applyFill="1" applyBorder="1" applyAlignment="1">
      <alignment horizontal="center" vertical="center" wrapText="1"/>
    </xf>
    <xf numFmtId="49" fontId="79" fillId="51" borderId="30" xfId="100" applyNumberFormat="1" applyFont="1" applyFill="1" applyBorder="1" applyAlignment="1">
      <alignment horizontal="center" vertical="center" wrapText="1"/>
    </xf>
    <xf numFmtId="49" fontId="79" fillId="51" borderId="0" xfId="100" applyNumberFormat="1" applyFont="1" applyFill="1" applyBorder="1" applyAlignment="1">
      <alignment horizontal="center" vertical="center" wrapText="1"/>
    </xf>
    <xf numFmtId="49" fontId="79" fillId="51" borderId="34" xfId="100" applyNumberFormat="1" applyFont="1" applyFill="1" applyBorder="1" applyAlignment="1">
      <alignment horizontal="center" vertical="center" wrapText="1"/>
    </xf>
    <xf numFmtId="49" fontId="79" fillId="51" borderId="29" xfId="100" applyNumberFormat="1" applyFont="1" applyFill="1" applyBorder="1" applyAlignment="1">
      <alignment horizontal="center" vertical="center" wrapText="1"/>
    </xf>
    <xf numFmtId="49" fontId="79" fillId="51" borderId="26" xfId="100" applyNumberFormat="1" applyFont="1" applyFill="1" applyBorder="1" applyAlignment="1">
      <alignment horizontal="center" vertical="center" wrapText="1"/>
    </xf>
    <xf numFmtId="49" fontId="79" fillId="51" borderId="35" xfId="100" applyNumberFormat="1" applyFont="1" applyFill="1" applyBorder="1" applyAlignment="1">
      <alignment horizontal="center" vertical="center" wrapText="1"/>
    </xf>
    <xf numFmtId="49" fontId="79" fillId="52" borderId="33" xfId="100" applyNumberFormat="1" applyFont="1" applyFill="1" applyBorder="1" applyAlignment="1">
      <alignment horizontal="center" vertical="center" wrapText="1"/>
    </xf>
    <xf numFmtId="49" fontId="79" fillId="52" borderId="36" xfId="100" applyNumberFormat="1" applyFont="1" applyFill="1" applyBorder="1" applyAlignment="1">
      <alignment horizontal="center" vertical="center" wrapText="1"/>
    </xf>
    <xf numFmtId="49" fontId="79" fillId="52" borderId="37" xfId="100" applyNumberFormat="1" applyFont="1" applyFill="1" applyBorder="1" applyAlignment="1">
      <alignment horizontal="center" vertical="center" wrapText="1"/>
    </xf>
    <xf numFmtId="49" fontId="79" fillId="52" borderId="29" xfId="100" applyNumberFormat="1" applyFont="1" applyFill="1" applyBorder="1" applyAlignment="1">
      <alignment horizontal="center" vertical="center" wrapText="1"/>
    </xf>
    <xf numFmtId="49" fontId="79" fillId="52" borderId="26" xfId="100" applyNumberFormat="1" applyFont="1" applyFill="1" applyBorder="1" applyAlignment="1">
      <alignment horizontal="center" vertical="center" wrapText="1"/>
    </xf>
    <xf numFmtId="49" fontId="72" fillId="36" borderId="11" xfId="100" applyNumberFormat="1" applyFont="1" applyFill="1" applyBorder="1" applyAlignment="1">
      <alignment horizontal="center" vertical="center" wrapText="1"/>
    </xf>
    <xf numFmtId="49" fontId="72" fillId="36" borderId="27" xfId="100" applyNumberFormat="1" applyFont="1" applyFill="1" applyBorder="1" applyAlignment="1">
      <alignment horizontal="center" vertical="center" wrapText="1"/>
    </xf>
    <xf numFmtId="49" fontId="72" fillId="36" borderId="25" xfId="100" applyNumberFormat="1" applyFont="1" applyFill="1" applyBorder="1" applyAlignment="1">
      <alignment horizontal="center" vertical="center" wrapText="1"/>
    </xf>
    <xf numFmtId="49" fontId="79" fillId="42" borderId="29" xfId="100" applyNumberFormat="1" applyFont="1" applyFill="1" applyBorder="1" applyAlignment="1">
      <alignment horizontal="center" vertical="center" wrapText="1"/>
    </xf>
    <xf numFmtId="49" fontId="79" fillId="42" borderId="26" xfId="100" applyNumberFormat="1" applyFont="1" applyFill="1" applyBorder="1" applyAlignment="1">
      <alignment horizontal="center" vertical="center" wrapText="1"/>
    </xf>
    <xf numFmtId="49" fontId="79" fillId="42" borderId="35" xfId="100" applyNumberFormat="1" applyFont="1" applyFill="1" applyBorder="1" applyAlignment="1">
      <alignment horizontal="center" vertical="center" wrapText="1"/>
    </xf>
    <xf numFmtId="0" fontId="68" fillId="7" borderId="10" xfId="97" applyNumberFormat="1" applyFont="1" applyFill="1" applyBorder="1" applyAlignment="1">
      <alignment horizontal="left" indent="1"/>
    </xf>
    <xf numFmtId="168" fontId="44" fillId="36" borderId="11" xfId="97" quotePrefix="1" applyNumberFormat="1" applyFont="1" applyFill="1" applyBorder="1" applyAlignment="1">
      <alignment horizontal="left" vertical="center" wrapText="1"/>
    </xf>
    <xf numFmtId="168" fontId="44" fillId="36" borderId="27" xfId="97" quotePrefix="1" applyNumberFormat="1" applyFont="1" applyFill="1" applyBorder="1" applyAlignment="1">
      <alignment horizontal="left" vertical="center" wrapText="1"/>
    </xf>
    <xf numFmtId="168" fontId="44" fillId="36" borderId="25" xfId="97" quotePrefix="1" applyNumberFormat="1" applyFont="1" applyFill="1" applyBorder="1" applyAlignment="1">
      <alignment horizontal="left" vertical="center" wrapText="1"/>
    </xf>
    <xf numFmtId="0" fontId="68" fillId="7" borderId="11" xfId="102" applyNumberFormat="1" applyFont="1" applyFill="1" applyBorder="1" applyAlignment="1">
      <alignment horizontal="left"/>
    </xf>
    <xf numFmtId="0" fontId="68" fillId="7" borderId="27" xfId="102" applyNumberFormat="1" applyFont="1" applyFill="1" applyBorder="1" applyAlignment="1">
      <alignment horizontal="left"/>
    </xf>
    <xf numFmtId="0" fontId="68" fillId="7" borderId="25" xfId="102" applyNumberFormat="1" applyFont="1" applyFill="1" applyBorder="1" applyAlignment="1">
      <alignment horizontal="left"/>
    </xf>
    <xf numFmtId="0" fontId="98" fillId="33" borderId="42" xfId="0" applyFont="1" applyFill="1" applyBorder="1" applyAlignment="1">
      <alignment horizontal="left" vertical="top" wrapText="1"/>
    </xf>
    <xf numFmtId="0" fontId="98" fillId="33" borderId="43" xfId="0" applyFont="1" applyFill="1" applyBorder="1" applyAlignment="1">
      <alignment horizontal="left" vertical="top" wrapText="1"/>
    </xf>
    <xf numFmtId="0" fontId="98" fillId="33" borderId="51" xfId="0" applyFont="1" applyFill="1" applyBorder="1" applyAlignment="1">
      <alignment horizontal="left" vertical="top" wrapText="1"/>
    </xf>
    <xf numFmtId="0" fontId="98" fillId="33" borderId="31" xfId="0" applyFont="1" applyFill="1" applyBorder="1" applyAlignment="1">
      <alignment horizontal="left" vertical="top" wrapText="1"/>
    </xf>
    <xf numFmtId="0" fontId="98" fillId="33" borderId="12" xfId="0" applyFont="1" applyFill="1" applyBorder="1" applyAlignment="1">
      <alignment horizontal="left" vertical="top" wrapText="1"/>
    </xf>
    <xf numFmtId="0" fontId="98" fillId="33" borderId="14" xfId="0" applyFont="1" applyFill="1" applyBorder="1" applyAlignment="1">
      <alignment horizontal="left" vertical="top" wrapText="1"/>
    </xf>
    <xf numFmtId="0" fontId="98" fillId="33" borderId="15" xfId="0" applyFont="1" applyFill="1" applyBorder="1" applyAlignment="1">
      <alignment horizontal="left" vertical="center" wrapText="1" indent="1"/>
    </xf>
    <xf numFmtId="0" fontId="98" fillId="33" borderId="0" xfId="0" applyFont="1" applyFill="1" applyBorder="1" applyAlignment="1">
      <alignment horizontal="left" vertical="center" wrapText="1"/>
    </xf>
    <xf numFmtId="0" fontId="98" fillId="33" borderId="15" xfId="0" applyFont="1" applyFill="1" applyBorder="1" applyAlignment="1">
      <alignment horizontal="left" vertical="center" wrapText="1"/>
    </xf>
    <xf numFmtId="0" fontId="98" fillId="33" borderId="22" xfId="0" applyFont="1" applyFill="1" applyBorder="1" applyAlignment="1">
      <alignment horizontal="left" vertical="top" wrapText="1"/>
    </xf>
    <xf numFmtId="0" fontId="98" fillId="33" borderId="0" xfId="0" applyFont="1" applyFill="1" applyBorder="1" applyAlignment="1">
      <alignment horizontal="left" vertical="top" wrapText="1"/>
    </xf>
    <xf numFmtId="0" fontId="98" fillId="33" borderId="15" xfId="0" applyFont="1" applyFill="1" applyBorder="1" applyAlignment="1">
      <alignment horizontal="left" vertical="top" wrapText="1"/>
    </xf>
    <xf numFmtId="0" fontId="97" fillId="0" borderId="12" xfId="0" applyFont="1" applyFill="1" applyBorder="1" applyAlignment="1">
      <alignment horizontal="left" vertical="top" wrapText="1"/>
    </xf>
    <xf numFmtId="0" fontId="97" fillId="0" borderId="14" xfId="0" applyFont="1" applyFill="1" applyBorder="1" applyAlignment="1">
      <alignment horizontal="left" vertical="top" wrapText="1"/>
    </xf>
    <xf numFmtId="0" fontId="98" fillId="33" borderId="58" xfId="0" applyFont="1" applyFill="1" applyBorder="1" applyAlignment="1">
      <alignment horizontal="left" vertical="top" wrapText="1"/>
    </xf>
    <xf numFmtId="0" fontId="98" fillId="33" borderId="27" xfId="0" applyFont="1" applyFill="1" applyBorder="1" applyAlignment="1">
      <alignment horizontal="left" vertical="top" wrapText="1"/>
    </xf>
    <xf numFmtId="0" fontId="98" fillId="33" borderId="59" xfId="0" applyFont="1" applyFill="1" applyBorder="1" applyAlignment="1">
      <alignment horizontal="left" vertical="top" wrapText="1"/>
    </xf>
    <xf numFmtId="0" fontId="98" fillId="33" borderId="63" xfId="0" applyFont="1" applyFill="1" applyBorder="1" applyAlignment="1">
      <alignment horizontal="left" vertical="top" wrapText="1"/>
    </xf>
    <xf numFmtId="0" fontId="98" fillId="33" borderId="41" xfId="0" applyFont="1" applyFill="1" applyBorder="1" applyAlignment="1">
      <alignment horizontal="left" vertical="top" wrapText="1"/>
    </xf>
    <xf numFmtId="0" fontId="98" fillId="33" borderId="64" xfId="0" applyFont="1" applyFill="1" applyBorder="1" applyAlignment="1">
      <alignment horizontal="left" vertical="top" wrapText="1"/>
    </xf>
    <xf numFmtId="0" fontId="98" fillId="0" borderId="23" xfId="0" applyFont="1" applyBorder="1" applyAlignment="1">
      <alignment horizontal="left" vertical="top" wrapText="1"/>
    </xf>
    <xf numFmtId="0" fontId="98" fillId="0" borderId="13" xfId="0" applyFont="1" applyBorder="1" applyAlignment="1">
      <alignment horizontal="left" vertical="top" wrapText="1"/>
    </xf>
    <xf numFmtId="0" fontId="98" fillId="0" borderId="16" xfId="0" applyFont="1" applyBorder="1" applyAlignment="1">
      <alignment horizontal="left" vertical="top" wrapText="1"/>
    </xf>
    <xf numFmtId="0" fontId="98" fillId="0" borderId="52" xfId="0" applyFont="1" applyFill="1" applyBorder="1" applyAlignment="1">
      <alignment horizontal="center" vertical="center" wrapText="1"/>
    </xf>
    <xf numFmtId="0" fontId="98" fillId="0" borderId="46" xfId="0" applyFont="1" applyFill="1" applyBorder="1" applyAlignment="1">
      <alignment horizontal="center" vertical="center" wrapText="1"/>
    </xf>
    <xf numFmtId="0" fontId="98" fillId="0" borderId="52" xfId="0" applyFont="1" applyBorder="1" applyAlignment="1">
      <alignment horizontal="center" vertical="center" wrapText="1"/>
    </xf>
    <xf numFmtId="0" fontId="98" fillId="0" borderId="46" xfId="0" applyFont="1" applyBorder="1" applyAlignment="1">
      <alignment horizontal="center" vertical="center" wrapText="1"/>
    </xf>
    <xf numFmtId="0" fontId="98" fillId="33" borderId="26" xfId="0" applyFont="1" applyFill="1" applyBorder="1" applyAlignment="1">
      <alignment horizontal="left" vertical="top" wrapText="1"/>
    </xf>
    <xf numFmtId="0" fontId="98" fillId="33" borderId="66" xfId="0" applyFont="1" applyFill="1" applyBorder="1" applyAlignment="1">
      <alignment horizontal="left" vertical="top" wrapText="1"/>
    </xf>
    <xf numFmtId="0" fontId="98" fillId="33" borderId="56" xfId="0" applyFont="1" applyFill="1" applyBorder="1" applyAlignment="1">
      <alignment horizontal="center" vertical="center"/>
    </xf>
    <xf numFmtId="0" fontId="98" fillId="33" borderId="45" xfId="0" applyFont="1" applyFill="1" applyBorder="1" applyAlignment="1">
      <alignment horizontal="center" vertical="center"/>
    </xf>
    <xf numFmtId="0" fontId="98" fillId="0" borderId="52" xfId="0" applyFont="1" applyBorder="1" applyAlignment="1">
      <alignment horizontal="center" vertical="center"/>
    </xf>
    <xf numFmtId="0" fontId="98" fillId="0" borderId="45" xfId="0" applyFont="1" applyBorder="1" applyAlignment="1">
      <alignment horizontal="center" vertical="center"/>
    </xf>
    <xf numFmtId="0" fontId="98" fillId="0" borderId="46" xfId="0" applyFont="1" applyBorder="1" applyAlignment="1">
      <alignment horizontal="center" vertical="center"/>
    </xf>
    <xf numFmtId="0" fontId="98" fillId="33" borderId="13" xfId="0" applyFont="1" applyFill="1" applyBorder="1" applyAlignment="1">
      <alignment horizontal="left" vertical="top" wrapText="1"/>
    </xf>
    <xf numFmtId="0" fontId="98" fillId="33" borderId="16" xfId="0" applyFont="1" applyFill="1" applyBorder="1" applyAlignment="1">
      <alignment horizontal="left" vertical="top" wrapText="1"/>
    </xf>
    <xf numFmtId="0" fontId="98" fillId="33" borderId="60" xfId="0" applyFont="1" applyFill="1" applyBorder="1" applyAlignment="1">
      <alignment horizontal="left" vertical="top" wrapText="1"/>
    </xf>
    <xf numFmtId="0" fontId="98" fillId="33" borderId="61" xfId="0" applyFont="1" applyFill="1" applyBorder="1" applyAlignment="1">
      <alignment horizontal="left" vertical="top" wrapText="1"/>
    </xf>
    <xf numFmtId="0" fontId="98" fillId="33" borderId="62" xfId="0" applyFont="1" applyFill="1" applyBorder="1" applyAlignment="1">
      <alignment horizontal="left" vertical="top" wrapText="1"/>
    </xf>
    <xf numFmtId="0" fontId="98" fillId="33" borderId="23" xfId="0" applyFont="1" applyFill="1" applyBorder="1" applyAlignment="1">
      <alignment horizontal="left" vertical="top" wrapText="1"/>
    </xf>
    <xf numFmtId="0" fontId="98" fillId="0" borderId="55" xfId="0" applyFont="1" applyBorder="1" applyAlignment="1">
      <alignment horizontal="center" vertical="center" wrapText="1"/>
    </xf>
    <xf numFmtId="0" fontId="98" fillId="0" borderId="56" xfId="0" applyFont="1" applyBorder="1" applyAlignment="1">
      <alignment horizontal="center" vertical="center" wrapText="1"/>
    </xf>
    <xf numFmtId="0" fontId="98" fillId="0" borderId="45" xfId="0" applyFont="1" applyBorder="1" applyAlignment="1">
      <alignment horizontal="center" vertical="center" wrapText="1"/>
    </xf>
    <xf numFmtId="0" fontId="99" fillId="33" borderId="23" xfId="0" applyFont="1" applyFill="1" applyBorder="1" applyAlignment="1">
      <alignment horizontal="left" vertical="top" wrapText="1"/>
    </xf>
    <xf numFmtId="0" fontId="99" fillId="33" borderId="13" xfId="0" applyFont="1" applyFill="1" applyBorder="1" applyAlignment="1">
      <alignment horizontal="left" vertical="top" wrapText="1"/>
    </xf>
    <xf numFmtId="0" fontId="99" fillId="33" borderId="16" xfId="0" applyFont="1" applyFill="1" applyBorder="1" applyAlignment="1">
      <alignment horizontal="left" vertical="top" wrapText="1"/>
    </xf>
  </cellXfs>
  <cellStyles count="172">
    <cellStyle name="_APL (B001)_Jan11_Rec 2" xfId="167"/>
    <cellStyle name="=C:\WINNT\SYSTEM32\COMMAND.COM 2" xfId="122"/>
    <cellStyle name="=C:\WINNT\SYSTEM32\COMMAND.COM 2 2" xfId="163"/>
    <cellStyle name="20% - Accent1" xfId="1" builtinId="30" customBuiltin="1"/>
    <cellStyle name="20% - Accent1 2" xfId="2"/>
    <cellStyle name="20% - Accent2" xfId="3" builtinId="34" customBuiltin="1"/>
    <cellStyle name="20% - Accent2 2" xfId="4"/>
    <cellStyle name="20% - Accent3" xfId="5" builtinId="38" customBuiltin="1"/>
    <cellStyle name="20% - Accent3 2" xfId="6"/>
    <cellStyle name="20% - Accent4" xfId="7" builtinId="42" customBuiltin="1"/>
    <cellStyle name="20% - Accent4 2" xfId="8"/>
    <cellStyle name="20% - Accent5" xfId="9" builtinId="46" customBuiltin="1"/>
    <cellStyle name="20% - Accent5 2" xfId="10"/>
    <cellStyle name="20% - Accent6" xfId="11" builtinId="50" customBuiltin="1"/>
    <cellStyle name="20% - Accent6 2" xfId="12"/>
    <cellStyle name="40% - Accent1" xfId="13" builtinId="31" customBuiltin="1"/>
    <cellStyle name="40% - Accent1 2" xfId="14"/>
    <cellStyle name="40% - Accent2" xfId="15" builtinId="35" customBuiltin="1"/>
    <cellStyle name="40% - Accent2 2" xfId="16"/>
    <cellStyle name="40% - Accent3" xfId="17" builtinId="39" customBuiltin="1"/>
    <cellStyle name="40% - Accent3 2" xfId="18"/>
    <cellStyle name="40% - Accent4" xfId="19" builtinId="43" customBuiltin="1"/>
    <cellStyle name="40% - Accent4 2" xfId="20"/>
    <cellStyle name="40% - Accent5" xfId="21" builtinId="47" customBuiltin="1"/>
    <cellStyle name="40% - Accent5 2" xfId="22"/>
    <cellStyle name="40% - Accent6" xfId="23" builtinId="51" customBuiltin="1"/>
    <cellStyle name="40% - Accent6 2" xfId="24"/>
    <cellStyle name="60% - Accent1" xfId="25" builtinId="32" customBuiltin="1"/>
    <cellStyle name="60% - Accent1 2" xfId="26"/>
    <cellStyle name="60% - Accent2" xfId="27" builtinId="36" customBuiltin="1"/>
    <cellStyle name="60% - Accent2 2" xfId="28"/>
    <cellStyle name="60% - Accent3" xfId="29" builtinId="40" customBuiltin="1"/>
    <cellStyle name="60% - Accent3 2" xfId="30"/>
    <cellStyle name="60% - Accent4" xfId="31" builtinId="44" customBuiltin="1"/>
    <cellStyle name="60% - Accent4 2" xfId="32"/>
    <cellStyle name="60% - Accent5" xfId="33" builtinId="48" customBuiltin="1"/>
    <cellStyle name="60% - Accent5 2" xfId="34"/>
    <cellStyle name="60% - Accent6" xfId="35" builtinId="52" customBuiltin="1"/>
    <cellStyle name="60% - Accent6 2" xfId="36"/>
    <cellStyle name="Accent1" xfId="37" builtinId="29" customBuiltin="1"/>
    <cellStyle name="Accent1 2" xfId="38"/>
    <cellStyle name="Accent2" xfId="39" builtinId="33" customBuiltin="1"/>
    <cellStyle name="Accent2 2" xfId="40"/>
    <cellStyle name="Accent3" xfId="41" builtinId="37" customBuiltin="1"/>
    <cellStyle name="Accent3 2" xfId="42"/>
    <cellStyle name="Accent4" xfId="43" builtinId="41" customBuiltin="1"/>
    <cellStyle name="Accent4 2" xfId="44"/>
    <cellStyle name="Accent5" xfId="45" builtinId="45" customBuiltin="1"/>
    <cellStyle name="Accent5 2" xfId="46"/>
    <cellStyle name="Accent6" xfId="47" builtinId="49" customBuiltin="1"/>
    <cellStyle name="Accent6 2" xfId="48"/>
    <cellStyle name="Bad" xfId="49" builtinId="27" customBuiltin="1"/>
    <cellStyle name="Bad 2" xfId="50"/>
    <cellStyle name="Blockout" xfId="51"/>
    <cellStyle name="Blockout 2" xfId="52"/>
    <cellStyle name="Blockout 2 2" xfId="53"/>
    <cellStyle name="Blockout 3" xfId="54"/>
    <cellStyle name="Calculation" xfId="55" builtinId="22" customBuiltin="1"/>
    <cellStyle name="Calculation 2" xfId="56"/>
    <cellStyle name="Check Cell" xfId="57" builtinId="23" customBuiltin="1"/>
    <cellStyle name="Check Cell 2" xfId="58"/>
    <cellStyle name="Comma" xfId="59" builtinId="3"/>
    <cellStyle name="Comma 10" xfId="60"/>
    <cellStyle name="Comma 10 2" xfId="61"/>
    <cellStyle name="Comma 10 2 2" xfId="168"/>
    <cellStyle name="Comma 11" xfId="170"/>
    <cellStyle name="Comma 12" xfId="132"/>
    <cellStyle name="Comma 12 2" xfId="140"/>
    <cellStyle name="Comma 13" xfId="139"/>
    <cellStyle name="Comma 15" xfId="149"/>
    <cellStyle name="Comma 2" xfId="62"/>
    <cellStyle name="Comma 2 2" xfId="63"/>
    <cellStyle name="Comma 2 3" xfId="130"/>
    <cellStyle name="Comma 2 4" xfId="144"/>
    <cellStyle name="Comma 2 5" xfId="164"/>
    <cellStyle name="Comma 3" xfId="64"/>
    <cellStyle name="Comma 3 10 3" xfId="169"/>
    <cellStyle name="Comma 3 2" xfId="124"/>
    <cellStyle name="Comma 3 2 2" xfId="165"/>
    <cellStyle name="Comma 4" xfId="121"/>
    <cellStyle name="Comma 4 2" xfId="134"/>
    <cellStyle name="Comma 4 2 2" xfId="166"/>
    <cellStyle name="Comma 5" xfId="129"/>
    <cellStyle name="Comma 5 2" xfId="152"/>
    <cellStyle name="Comma 5 3" xfId="156"/>
    <cellStyle name="Comma 6" xfId="135"/>
    <cellStyle name="Comma 6 2" xfId="118"/>
    <cellStyle name="Comma 6 2 2 2 2" xfId="137"/>
    <cellStyle name="Comma 6 5" xfId="138"/>
    <cellStyle name="Comma 7" xfId="146"/>
    <cellStyle name="Comma 8" xfId="159"/>
    <cellStyle name="Comma 9" xfId="161"/>
    <cellStyle name="Currency 2" xfId="125"/>
    <cellStyle name="Currency 2 2" xfId="148"/>
    <cellStyle name="Explanatory Text" xfId="65" builtinId="53" customBuiltin="1"/>
    <cellStyle name="Good" xfId="66" builtinId="26" customBuiltin="1"/>
    <cellStyle name="Good 2" xfId="67"/>
    <cellStyle name="Heading 1" xfId="68" builtinId="16" customBuiltin="1"/>
    <cellStyle name="Heading 2" xfId="69" builtinId="17" customBuiltin="1"/>
    <cellStyle name="Heading 3" xfId="70" builtinId="18" customBuiltin="1"/>
    <cellStyle name="Heading 4" xfId="71" builtinId="19" customBuiltin="1"/>
    <cellStyle name="Hyperlink" xfId="72" builtinId="8"/>
    <cellStyle name="Hyperlink 2 2" xfId="151"/>
    <cellStyle name="Input" xfId="73" builtinId="20" customBuiltin="1"/>
    <cellStyle name="Input 2" xfId="74"/>
    <cellStyle name="Input1" xfId="75"/>
    <cellStyle name="Input1 2" xfId="76"/>
    <cellStyle name="Input1 2 2" xfId="77"/>
    <cellStyle name="Input1 3" xfId="78"/>
    <cellStyle name="Input2" xfId="79"/>
    <cellStyle name="Input2 2" xfId="80"/>
    <cellStyle name="Input3" xfId="81"/>
    <cellStyle name="Input3 2" xfId="82"/>
    <cellStyle name="Input3 2 2" xfId="83"/>
    <cellStyle name="Input3 3" xfId="84"/>
    <cellStyle name="Linked Cell" xfId="85" builtinId="24" customBuiltin="1"/>
    <cellStyle name="Neutral" xfId="86" builtinId="28" customBuiltin="1"/>
    <cellStyle name="Neutral 2" xfId="87"/>
    <cellStyle name="Normal" xfId="0" builtinId="0"/>
    <cellStyle name="Normal 10" xfId="160"/>
    <cellStyle name="Normal 10 2 3" xfId="128"/>
    <cellStyle name="Normal 11" xfId="171"/>
    <cellStyle name="Normal 15" xfId="153"/>
    <cellStyle name="Normal 15 2" xfId="155"/>
    <cellStyle name="Normal 2" xfId="88"/>
    <cellStyle name="Normal 2 2" xfId="89"/>
    <cellStyle name="Normal 2 3" xfId="136"/>
    <cellStyle name="Normal 2 4" xfId="143"/>
    <cellStyle name="Normal 3" xfId="90"/>
    <cellStyle name="Normal 3 2" xfId="91"/>
    <cellStyle name="Normal 3 3" xfId="147"/>
    <cellStyle name="Normal 4" xfId="92"/>
    <cellStyle name="Normal 4 2" xfId="120"/>
    <cellStyle name="Normal 4 3" xfId="162"/>
    <cellStyle name="Normal 42" xfId="150"/>
    <cellStyle name="Normal 5" xfId="123"/>
    <cellStyle name="Normal 6" xfId="127"/>
    <cellStyle name="Normal 7" xfId="142"/>
    <cellStyle name="Normal 74" xfId="145"/>
    <cellStyle name="Normal 8" xfId="158"/>
    <cellStyle name="Normal 9" xfId="154"/>
    <cellStyle name="Normal 9 2" xfId="157"/>
    <cellStyle name="Normal_2010 06 02 - Urgent RIN for Vic DNSPs revised proposals" xfId="93"/>
    <cellStyle name="Normal_2010 06 22 - AA - Scheme Templates for data collection" xfId="94"/>
    <cellStyle name="Normal_2010 06 22 - IE - Scheme Template for data collection" xfId="95"/>
    <cellStyle name="Normal_Book1" xfId="96"/>
    <cellStyle name="Normal_D11 2371025  Financial information - 2012 Draft RIN - Ausgrid" xfId="97"/>
    <cellStyle name="Normal_D11 2371025  Financial information - 2012 Draft RIN - Ausgrid 2" xfId="98"/>
    <cellStyle name="Normal_D12 1569  Opex, DMIS, EBSS - 2012 draft RIN - Ausgrid" xfId="99"/>
    <cellStyle name="Normal_D12 16703  Overheads, Avoided Cost, ACS, Demand and Revenue - 2012 draft RIN - Ausgrid" xfId="100"/>
    <cellStyle name="Normal_D12 16703  Overheads, Avoided Cost, ACS, Demand and Revenue - 2012 draft RIN - Ausgrid 2" xfId="101"/>
    <cellStyle name="Normal_Sheet1" xfId="102"/>
    <cellStyle name="Note" xfId="103" builtinId="10" customBuiltin="1"/>
    <cellStyle name="Note 2" xfId="104"/>
    <cellStyle name="Output" xfId="105" builtinId="21" customBuiltin="1"/>
    <cellStyle name="Output 2" xfId="106"/>
    <cellStyle name="Percent" xfId="107" builtinId="5"/>
    <cellStyle name="Percent 2" xfId="119"/>
    <cellStyle name="Percent 2 2" xfId="131"/>
    <cellStyle name="Percent 3" xfId="126"/>
    <cellStyle name="Percent 4" xfId="133"/>
    <cellStyle name="Percent 5" xfId="141"/>
    <cellStyle name="Style 1" xfId="108"/>
    <cellStyle name="Style 1 2" xfId="109"/>
    <cellStyle name="Style 1 2 2" xfId="110"/>
    <cellStyle name="Style 1 3" xfId="111"/>
    <cellStyle name="Table Heading" xfId="112"/>
    <cellStyle name="Table Text With Lines" xfId="113"/>
    <cellStyle name="Table Total Row" xfId="114"/>
    <cellStyle name="Title" xfId="115" builtinId="15" customBuiltin="1"/>
    <cellStyle name="Total" xfId="116" builtinId="25" customBuiltin="1"/>
    <cellStyle name="Warning Text" xfId="117" builtinId="11" customBuiltin="1"/>
  </cellStyles>
  <dxfs count="28">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color auto="1"/>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rgb="FF000000"/>
        <name val="Arial"/>
        <scheme val="none"/>
      </font>
      <numFmt numFmtId="1" formatCode="0"/>
      <fill>
        <patternFill patternType="none">
          <fgColor indexed="64"/>
          <bgColor indexed="65"/>
        </patternFill>
      </fill>
      <alignment horizontal="center" vertical="top" textRotation="0" wrapText="0" indent="0" justifyLastLine="0" shrinkToFit="0" readingOrder="0"/>
      <border diagonalUp="0" diagonalDown="0" outline="0">
        <left/>
        <right/>
        <top/>
        <bottom/>
      </border>
      <protection locked="1" hidden="0"/>
    </dxf>
    <dxf>
      <alignment horizontal="center" vertical="top" textRotation="0" wrapText="0" indent="0" justifyLastLine="0" shrinkToFit="0" readingOrder="0"/>
    </dxf>
    <dxf>
      <font>
        <b val="0"/>
        <i val="0"/>
        <strike val="0"/>
        <condense val="0"/>
        <extend val="0"/>
        <outline val="0"/>
        <shadow val="0"/>
        <u val="none"/>
        <vertAlign val="baseline"/>
        <sz val="10"/>
        <color rgb="FF000000"/>
        <name val="Arial"/>
        <scheme val="none"/>
      </font>
      <numFmt numFmtId="19" formatCode="d/mm/yyyy"/>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numFmt numFmtId="19" formatCode="d/mm/yyyy"/>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alignment horizontal="general" vertical="top"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horizontal="general" vertical="top" textRotation="0" wrapText="0" indent="0" justifyLastLine="0" shrinkToFit="0" readingOrder="0"/>
    </dxf>
    <dxf>
      <alignment vertical="top" textRotation="0" indent="0" justifyLastLine="0" shrinkToFit="0" readingOrder="0"/>
    </dxf>
    <dxf>
      <alignment horizontal="center" vertical="top" textRotation="0" wrapText="0" indent="0" justifyLastLine="0" shrinkToFit="0" readingOrder="0"/>
    </dxf>
    <dxf>
      <alignment vertical="top" textRotation="0"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font>
        <b/>
        <i val="0"/>
        <color rgb="FFFFFFFF"/>
      </font>
      <fill>
        <patternFill>
          <bgColor rgb="FF00A0B3"/>
        </patternFill>
      </fill>
      <border>
        <left/>
        <right/>
        <top style="thin">
          <color rgb="FF00A0B3"/>
        </top>
        <bottom style="thin">
          <color rgb="FF00A0B3"/>
        </bottom>
        <vertical style="thin">
          <color rgb="FFFFFFFF"/>
        </vertical>
        <horizontal style="thin">
          <color rgb="FFFFFFFF"/>
        </horizontal>
      </border>
    </dxf>
    <dxf>
      <font>
        <b val="0"/>
        <i val="0"/>
        <color rgb="FF191919"/>
        <name val="Arial"/>
        <scheme val="none"/>
      </font>
      <border>
        <left style="thin">
          <color rgb="FF00A0B3"/>
        </left>
        <right style="thin">
          <color rgb="FF00A0B3"/>
        </right>
        <top style="thin">
          <color rgb="FF00A0B3"/>
        </top>
        <bottom style="thin">
          <color rgb="FF00A0B3"/>
        </bottom>
        <vertical style="thin">
          <color rgb="FF00A0B3"/>
        </vertical>
        <horizontal style="thin">
          <color rgb="FF00A0B3"/>
        </horizontal>
      </border>
    </dxf>
  </dxfs>
  <tableStyles count="1" defaultTableStyle="TableStyleMedium2" defaultPivotStyle="PivotStyleLight16">
    <tableStyle name="ERA Table Grid" pivot="0" count="2">
      <tableStyleElement type="wholeTable" dxfId="27"/>
      <tableStyleElement type="headerRow" dxfId="26"/>
    </tableStyle>
  </tableStyles>
  <colors>
    <mruColors>
      <color rgb="FF66FF33"/>
      <color rgb="FFCCECFF"/>
      <color rgb="FF99FF33"/>
      <color rgb="FFF9F9F9"/>
      <color rgb="FFFFFFCC"/>
      <color rgb="FFCCFFCC"/>
      <color rgb="FF009999"/>
      <color rgb="FFFF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2.4 Shared costs'!A1"/><Relationship Id="rId13" Type="http://schemas.openxmlformats.org/officeDocument/2006/relationships/hyperlink" Target="#'2.1 Revenue by service'!A1"/><Relationship Id="rId18" Type="http://schemas.openxmlformats.org/officeDocument/2006/relationships/hyperlink" Target="#'3.2 Asset impairment'!A1"/><Relationship Id="rId3" Type="http://schemas.openxmlformats.org/officeDocument/2006/relationships/hyperlink" Target="#'1. Pipeline information'!A1"/><Relationship Id="rId21" Type="http://schemas.openxmlformats.org/officeDocument/2006/relationships/hyperlink" Target="#'Amendment record'!A1"/><Relationship Id="rId7" Type="http://schemas.openxmlformats.org/officeDocument/2006/relationships/hyperlink" Target="#'1.1 Financial performance'!A1"/><Relationship Id="rId12" Type="http://schemas.openxmlformats.org/officeDocument/2006/relationships/hyperlink" Target="#'3.1 Asset useful life'!A1"/><Relationship Id="rId17" Type="http://schemas.openxmlformats.org/officeDocument/2006/relationships/hyperlink" Target="#'5.1 Exempt WAP services'!A1"/><Relationship Id="rId2" Type="http://schemas.openxmlformats.org/officeDocument/2006/relationships/hyperlink" Target="#Cover!A1"/><Relationship Id="rId16" Type="http://schemas.openxmlformats.org/officeDocument/2006/relationships/hyperlink" Target="#'3.3 Depreciation amortisation'!A1"/><Relationship Id="rId20" Type="http://schemas.openxmlformats.org/officeDocument/2006/relationships/hyperlink" Target="#Summary!A1"/><Relationship Id="rId1" Type="http://schemas.openxmlformats.org/officeDocument/2006/relationships/image" Target="../media/image1.png"/><Relationship Id="rId6" Type="http://schemas.openxmlformats.org/officeDocument/2006/relationships/hyperlink" Target="#'2.2 Revenue contributions '!A1"/><Relationship Id="rId11" Type="http://schemas.openxmlformats.org/officeDocument/2006/relationships/hyperlink" Target="#'6. Notes'!A1"/><Relationship Id="rId5" Type="http://schemas.openxmlformats.org/officeDocument/2006/relationships/hyperlink" Target="#'2.3 Indirect revenue'!A1"/><Relationship Id="rId15" Type="http://schemas.openxmlformats.org/officeDocument/2006/relationships/hyperlink" Target="#'4. Recovered capital'!A1"/><Relationship Id="rId10" Type="http://schemas.openxmlformats.org/officeDocument/2006/relationships/hyperlink" Target="#'5. Weighted average price'!A1"/><Relationship Id="rId19" Type="http://schemas.openxmlformats.org/officeDocument/2006/relationships/hyperlink" Target="#'4.1 Pipelines capex'!A1"/><Relationship Id="rId4" Type="http://schemas.openxmlformats.org/officeDocument/2006/relationships/hyperlink" Target="#'2. Revenues and expenses'!A1"/><Relationship Id="rId9" Type="http://schemas.openxmlformats.org/officeDocument/2006/relationships/hyperlink" Target="#'3. Statement of pipeline assets'!A1"/><Relationship Id="rId14" Type="http://schemas.openxmlformats.org/officeDocument/2006/relationships/hyperlink" Target="#'3.4 Shared supporting assets'!A1"/></Relationships>
</file>

<file path=xl/drawings/_rels/drawing3.xml.rels><?xml version="1.0" encoding="UTF-8" standalone="yes"?>
<Relationships xmlns="http://schemas.openxmlformats.org/package/2006/relationships"><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jpeg"/></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jpeg"/></Relationships>
</file>

<file path=xl/drawings/_rels/drawing20.xml.rels><?xml version="1.0" encoding="UTF-8" standalone="yes"?>
<Relationships xmlns="http://schemas.openxmlformats.org/package/2006/relationships"><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8.jpeg"/></Relationships>
</file>

<file path=xl/drawings/_rels/drawing23.xml.rels><?xml version="1.0" encoding="UTF-8" standalone="yes"?>
<Relationships xmlns="http://schemas.openxmlformats.org/package/2006/relationships"><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1" Type="http://schemas.openxmlformats.org/officeDocument/2006/relationships/hyperlink" Target="#Contents!A1"/></Relationships>
</file>

<file path=xl/drawings/_rels/drawing25.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4</xdr:col>
      <xdr:colOff>90488</xdr:colOff>
      <xdr:row>0</xdr:row>
      <xdr:rowOff>0</xdr:rowOff>
    </xdr:from>
    <xdr:to>
      <xdr:col>6</xdr:col>
      <xdr:colOff>185738</xdr:colOff>
      <xdr:row>2</xdr:row>
      <xdr:rowOff>38100</xdr:rowOff>
    </xdr:to>
    <xdr:pic>
      <xdr:nvPicPr>
        <xdr:cNvPr id="10662" name="Picture 1">
          <a:extLst>
            <a:ext uri="{FF2B5EF4-FFF2-40B4-BE49-F238E27FC236}">
              <a16:creationId xmlns:a16="http://schemas.microsoft.com/office/drawing/2014/main" id="{00000000-0008-0000-0100-0000A62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57850" y="0"/>
          <a:ext cx="1881188"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1</xdr:row>
      <xdr:rowOff>38100</xdr:rowOff>
    </xdr:from>
    <xdr:to>
      <xdr:col>3</xdr:col>
      <xdr:colOff>223838</xdr:colOff>
      <xdr:row>3</xdr:row>
      <xdr:rowOff>80963</xdr:rowOff>
    </xdr:to>
    <xdr:pic>
      <xdr:nvPicPr>
        <xdr:cNvPr id="102726" name="Picture 1">
          <a:extLst>
            <a:ext uri="{FF2B5EF4-FFF2-40B4-BE49-F238E27FC236}">
              <a16:creationId xmlns:a16="http://schemas.microsoft.com/office/drawing/2014/main" id="{00000000-0008-0000-0200-00004691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6725" y="333375"/>
          <a:ext cx="1819275" cy="500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87207</xdr:colOff>
      <xdr:row>5</xdr:row>
      <xdr:rowOff>8358</xdr:rowOff>
    </xdr:from>
    <xdr:to>
      <xdr:col>4</xdr:col>
      <xdr:colOff>323063</xdr:colOff>
      <xdr:row>8</xdr:row>
      <xdr:rowOff>7627</xdr:rowOff>
    </xdr:to>
    <xdr:sp macro="" textlink="">
      <xdr:nvSpPr>
        <xdr:cNvPr id="44" name="AutoShape 15">
          <a:hlinkClick xmlns:r="http://schemas.openxmlformats.org/officeDocument/2006/relationships" r:id="rId2"/>
          <a:extLst>
            <a:ext uri="{FF2B5EF4-FFF2-40B4-BE49-F238E27FC236}">
              <a16:creationId xmlns:a16="http://schemas.microsoft.com/office/drawing/2014/main" id="{00000000-0008-0000-0200-00002C000000}"/>
            </a:ext>
          </a:extLst>
        </xdr:cNvPr>
        <xdr:cNvSpPr>
          <a:spLocks noChangeArrowheads="1"/>
        </xdr:cNvSpPr>
      </xdr:nvSpPr>
      <xdr:spPr bwMode="auto">
        <a:xfrm>
          <a:off x="946362" y="1133261"/>
          <a:ext cx="2589866" cy="520932"/>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algn="l" rtl="0">
            <a:defRPr sz="1000"/>
          </a:pPr>
          <a:r>
            <a:rPr lang="en-AU" sz="1100" b="1" i="0" u="none" strike="noStrike" baseline="0">
              <a:solidFill>
                <a:schemeClr val="bg1"/>
              </a:solidFill>
              <a:latin typeface="Arial"/>
              <a:cs typeface="Arial"/>
            </a:rPr>
            <a:t>Cover sheet</a:t>
          </a:r>
        </a:p>
      </xdr:txBody>
    </xdr:sp>
    <xdr:clientData/>
  </xdr:twoCellAnchor>
  <xdr:twoCellAnchor>
    <xdr:from>
      <xdr:col>2</xdr:col>
      <xdr:colOff>84773</xdr:colOff>
      <xdr:row>13</xdr:row>
      <xdr:rowOff>17884</xdr:rowOff>
    </xdr:from>
    <xdr:to>
      <xdr:col>4</xdr:col>
      <xdr:colOff>321565</xdr:colOff>
      <xdr:row>15</xdr:row>
      <xdr:rowOff>96573</xdr:rowOff>
    </xdr:to>
    <xdr:sp macro="" textlink="">
      <xdr:nvSpPr>
        <xdr:cNvPr id="45" name="AutoShape 2">
          <a:hlinkClick xmlns:r="http://schemas.openxmlformats.org/officeDocument/2006/relationships" r:id="rId3"/>
          <a:extLst>
            <a:ext uri="{FF2B5EF4-FFF2-40B4-BE49-F238E27FC236}">
              <a16:creationId xmlns:a16="http://schemas.microsoft.com/office/drawing/2014/main" id="{00000000-0008-0000-0200-00002D000000}"/>
            </a:ext>
          </a:extLst>
        </xdr:cNvPr>
        <xdr:cNvSpPr>
          <a:spLocks noChangeArrowheads="1"/>
        </xdr:cNvSpPr>
      </xdr:nvSpPr>
      <xdr:spPr bwMode="auto">
        <a:xfrm>
          <a:off x="933450" y="2863002"/>
          <a:ext cx="2585642"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200" b="1" i="0" u="none" strike="noStrike" baseline="0">
              <a:solidFill>
                <a:schemeClr val="bg1"/>
              </a:solidFill>
              <a:latin typeface="Arial"/>
              <a:cs typeface="Arial"/>
            </a:rPr>
            <a:t>1. Pipeline information</a:t>
          </a:r>
        </a:p>
      </xdr:txBody>
    </xdr:sp>
    <xdr:clientData/>
  </xdr:twoCellAnchor>
  <xdr:twoCellAnchor>
    <xdr:from>
      <xdr:col>2</xdr:col>
      <xdr:colOff>113148</xdr:colOff>
      <xdr:row>20</xdr:row>
      <xdr:rowOff>77609</xdr:rowOff>
    </xdr:from>
    <xdr:to>
      <xdr:col>4</xdr:col>
      <xdr:colOff>334045</xdr:colOff>
      <xdr:row>23</xdr:row>
      <xdr:rowOff>74532</xdr:rowOff>
    </xdr:to>
    <xdr:sp macro="" textlink="">
      <xdr:nvSpPr>
        <xdr:cNvPr id="46" name="AutoShape 2">
          <a:hlinkClick xmlns:r="http://schemas.openxmlformats.org/officeDocument/2006/relationships" r:id="rId4"/>
          <a:extLst>
            <a:ext uri="{FF2B5EF4-FFF2-40B4-BE49-F238E27FC236}">
              <a16:creationId xmlns:a16="http://schemas.microsoft.com/office/drawing/2014/main" id="{00000000-0008-0000-0200-00002E000000}"/>
            </a:ext>
          </a:extLst>
        </xdr:cNvPr>
        <xdr:cNvSpPr>
          <a:spLocks noChangeArrowheads="1"/>
        </xdr:cNvSpPr>
      </xdr:nvSpPr>
      <xdr:spPr bwMode="auto">
        <a:xfrm>
          <a:off x="950395" y="4282897"/>
          <a:ext cx="2591816" cy="565327"/>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2. Revenues and expenses</a:t>
          </a:r>
        </a:p>
      </xdr:txBody>
    </xdr:sp>
    <xdr:clientData/>
  </xdr:twoCellAnchor>
  <xdr:twoCellAnchor>
    <xdr:from>
      <xdr:col>2</xdr:col>
      <xdr:colOff>285104</xdr:colOff>
      <xdr:row>30</xdr:row>
      <xdr:rowOff>171450</xdr:rowOff>
    </xdr:from>
    <xdr:to>
      <xdr:col>4</xdr:col>
      <xdr:colOff>304800</xdr:colOff>
      <xdr:row>33</xdr:row>
      <xdr:rowOff>95249</xdr:rowOff>
    </xdr:to>
    <xdr:sp macro="" textlink="">
      <xdr:nvSpPr>
        <xdr:cNvPr id="47" name="AutoShape 2">
          <a:hlinkClick xmlns:r="http://schemas.openxmlformats.org/officeDocument/2006/relationships" r:id="rId5"/>
          <a:extLst>
            <a:ext uri="{FF2B5EF4-FFF2-40B4-BE49-F238E27FC236}">
              <a16:creationId xmlns:a16="http://schemas.microsoft.com/office/drawing/2014/main" id="{00000000-0008-0000-0200-00002F000000}"/>
            </a:ext>
          </a:extLst>
        </xdr:cNvPr>
        <xdr:cNvSpPr>
          <a:spLocks noChangeArrowheads="1"/>
        </xdr:cNvSpPr>
      </xdr:nvSpPr>
      <xdr:spPr bwMode="auto">
        <a:xfrm>
          <a:off x="1142354" y="6148388"/>
          <a:ext cx="2429521" cy="49529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2.3 Indirect revenue</a:t>
          </a:r>
        </a:p>
      </xdr:txBody>
    </xdr:sp>
    <xdr:clientData/>
  </xdr:twoCellAnchor>
  <xdr:twoCellAnchor>
    <xdr:from>
      <xdr:col>2</xdr:col>
      <xdr:colOff>292498</xdr:colOff>
      <xdr:row>27</xdr:row>
      <xdr:rowOff>80010</xdr:rowOff>
    </xdr:from>
    <xdr:to>
      <xdr:col>4</xdr:col>
      <xdr:colOff>318565</xdr:colOff>
      <xdr:row>30</xdr:row>
      <xdr:rowOff>15839</xdr:rowOff>
    </xdr:to>
    <xdr:sp macro="" textlink="">
      <xdr:nvSpPr>
        <xdr:cNvPr id="48" name="AutoShape 2">
          <a:hlinkClick xmlns:r="http://schemas.openxmlformats.org/officeDocument/2006/relationships" r:id="rId6"/>
          <a:extLst>
            <a:ext uri="{FF2B5EF4-FFF2-40B4-BE49-F238E27FC236}">
              <a16:creationId xmlns:a16="http://schemas.microsoft.com/office/drawing/2014/main" id="{00000000-0008-0000-0200-000030000000}"/>
            </a:ext>
          </a:extLst>
        </xdr:cNvPr>
        <xdr:cNvSpPr>
          <a:spLocks noChangeArrowheads="1"/>
        </xdr:cNvSpPr>
      </xdr:nvSpPr>
      <xdr:spPr bwMode="auto">
        <a:xfrm>
          <a:off x="1149748" y="5485448"/>
          <a:ext cx="2435892" cy="50732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2.2 Revenue contributions</a:t>
          </a:r>
        </a:p>
      </xdr:txBody>
    </xdr:sp>
    <xdr:clientData/>
  </xdr:twoCellAnchor>
  <xdr:twoCellAnchor>
    <xdr:from>
      <xdr:col>2</xdr:col>
      <xdr:colOff>275802</xdr:colOff>
      <xdr:row>16</xdr:row>
      <xdr:rowOff>75984</xdr:rowOff>
    </xdr:from>
    <xdr:to>
      <xdr:col>4</xdr:col>
      <xdr:colOff>321841</xdr:colOff>
      <xdr:row>19</xdr:row>
      <xdr:rowOff>47797</xdr:rowOff>
    </xdr:to>
    <xdr:sp macro="" textlink="">
      <xdr:nvSpPr>
        <xdr:cNvPr id="49" name="AutoShape 2">
          <a:hlinkClick xmlns:r="http://schemas.openxmlformats.org/officeDocument/2006/relationships" r:id="rId7"/>
          <a:extLst>
            <a:ext uri="{FF2B5EF4-FFF2-40B4-BE49-F238E27FC236}">
              <a16:creationId xmlns:a16="http://schemas.microsoft.com/office/drawing/2014/main" id="{00000000-0008-0000-0200-000031000000}"/>
            </a:ext>
          </a:extLst>
        </xdr:cNvPr>
        <xdr:cNvSpPr>
          <a:spLocks noChangeArrowheads="1"/>
        </xdr:cNvSpPr>
      </xdr:nvSpPr>
      <xdr:spPr bwMode="auto">
        <a:xfrm>
          <a:off x="1159722" y="3310674"/>
          <a:ext cx="2346350" cy="54190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1.1 Financial performance</a:t>
          </a:r>
        </a:p>
      </xdr:txBody>
    </xdr:sp>
    <xdr:clientData/>
  </xdr:twoCellAnchor>
  <xdr:twoCellAnchor>
    <xdr:from>
      <xdr:col>2</xdr:col>
      <xdr:colOff>291995</xdr:colOff>
      <xdr:row>34</xdr:row>
      <xdr:rowOff>55689</xdr:rowOff>
    </xdr:from>
    <xdr:to>
      <xdr:col>4</xdr:col>
      <xdr:colOff>309564</xdr:colOff>
      <xdr:row>36</xdr:row>
      <xdr:rowOff>171450</xdr:rowOff>
    </xdr:to>
    <xdr:sp macro="" textlink="">
      <xdr:nvSpPr>
        <xdr:cNvPr id="50" name="AutoShape 2">
          <a:hlinkClick xmlns:r="http://schemas.openxmlformats.org/officeDocument/2006/relationships" r:id="rId8"/>
          <a:extLst>
            <a:ext uri="{FF2B5EF4-FFF2-40B4-BE49-F238E27FC236}">
              <a16:creationId xmlns:a16="http://schemas.microsoft.com/office/drawing/2014/main" id="{00000000-0008-0000-0200-000032000000}"/>
            </a:ext>
          </a:extLst>
        </xdr:cNvPr>
        <xdr:cNvSpPr>
          <a:spLocks noChangeArrowheads="1"/>
        </xdr:cNvSpPr>
      </xdr:nvSpPr>
      <xdr:spPr bwMode="auto">
        <a:xfrm>
          <a:off x="1149245" y="6794627"/>
          <a:ext cx="2427394" cy="496761"/>
        </a:xfrm>
        <a:prstGeom prst="bevel">
          <a:avLst>
            <a:gd name="adj" fmla="val 12500"/>
          </a:avLst>
        </a:prstGeom>
        <a:solidFill>
          <a:srgbClr val="C0C0C0">
            <a:alpha val="89803"/>
          </a:srgbClr>
        </a:solidFill>
        <a:ln>
          <a:noFill/>
        </a:ln>
        <a:effec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2.4 Shared costs</a:t>
          </a:r>
        </a:p>
      </xdr:txBody>
    </xdr:sp>
    <xdr:clientData/>
  </xdr:twoCellAnchor>
  <xdr:twoCellAnchor>
    <xdr:from>
      <xdr:col>2</xdr:col>
      <xdr:colOff>125195</xdr:colOff>
      <xdr:row>38</xdr:row>
      <xdr:rowOff>26671</xdr:rowOff>
    </xdr:from>
    <xdr:to>
      <xdr:col>4</xdr:col>
      <xdr:colOff>343629</xdr:colOff>
      <xdr:row>41</xdr:row>
      <xdr:rowOff>27620</xdr:rowOff>
    </xdr:to>
    <xdr:sp macro="" textlink="">
      <xdr:nvSpPr>
        <xdr:cNvPr id="51" name="AutoShape 2">
          <a:hlinkClick xmlns:r="http://schemas.openxmlformats.org/officeDocument/2006/relationships" r:id="rId9"/>
          <a:extLst>
            <a:ext uri="{FF2B5EF4-FFF2-40B4-BE49-F238E27FC236}">
              <a16:creationId xmlns:a16="http://schemas.microsoft.com/office/drawing/2014/main" id="{00000000-0008-0000-0200-000033000000}"/>
            </a:ext>
          </a:extLst>
        </xdr:cNvPr>
        <xdr:cNvSpPr>
          <a:spLocks noChangeArrowheads="1"/>
        </xdr:cNvSpPr>
      </xdr:nvSpPr>
      <xdr:spPr bwMode="auto">
        <a:xfrm>
          <a:off x="965300" y="7680009"/>
          <a:ext cx="2580350"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lnSpc>
              <a:spcPts val="1100"/>
            </a:lnSpc>
            <a:defRPr sz="1000"/>
          </a:pPr>
          <a:r>
            <a:rPr lang="en-AU" sz="1100" b="1" i="0" u="none" strike="noStrike" baseline="0">
              <a:solidFill>
                <a:schemeClr val="bg1"/>
              </a:solidFill>
              <a:latin typeface="Arial"/>
              <a:cs typeface="Arial"/>
            </a:rPr>
            <a:t>3. Statement of pipeline assets</a:t>
          </a:r>
        </a:p>
      </xdr:txBody>
    </xdr:sp>
    <xdr:clientData/>
  </xdr:twoCellAnchor>
  <xdr:twoCellAnchor>
    <xdr:from>
      <xdr:col>6</xdr:col>
      <xdr:colOff>465231</xdr:colOff>
      <xdr:row>13</xdr:row>
      <xdr:rowOff>8528</xdr:rowOff>
    </xdr:from>
    <xdr:to>
      <xdr:col>8</xdr:col>
      <xdr:colOff>941839</xdr:colOff>
      <xdr:row>16</xdr:row>
      <xdr:rowOff>19</xdr:rowOff>
    </xdr:to>
    <xdr:sp macro="" textlink="">
      <xdr:nvSpPr>
        <xdr:cNvPr id="52" name="AutoShape 2">
          <a:hlinkClick xmlns:r="http://schemas.openxmlformats.org/officeDocument/2006/relationships" r:id="rId10"/>
          <a:extLst>
            <a:ext uri="{FF2B5EF4-FFF2-40B4-BE49-F238E27FC236}">
              <a16:creationId xmlns:a16="http://schemas.microsoft.com/office/drawing/2014/main" id="{00000000-0008-0000-0200-000034000000}"/>
            </a:ext>
          </a:extLst>
        </xdr:cNvPr>
        <xdr:cNvSpPr>
          <a:spLocks noChangeArrowheads="1"/>
        </xdr:cNvSpPr>
      </xdr:nvSpPr>
      <xdr:spPr bwMode="auto">
        <a:xfrm>
          <a:off x="5111526" y="2654573"/>
          <a:ext cx="2580350" cy="521042"/>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5. Weighted average price</a:t>
          </a:r>
        </a:p>
      </xdr:txBody>
    </xdr:sp>
    <xdr:clientData/>
  </xdr:twoCellAnchor>
  <xdr:twoCellAnchor>
    <xdr:from>
      <xdr:col>6</xdr:col>
      <xdr:colOff>468985</xdr:colOff>
      <xdr:row>20</xdr:row>
      <xdr:rowOff>77724</xdr:rowOff>
    </xdr:from>
    <xdr:to>
      <xdr:col>9</xdr:col>
      <xdr:colOff>1208</xdr:colOff>
      <xdr:row>23</xdr:row>
      <xdr:rowOff>48192</xdr:rowOff>
    </xdr:to>
    <xdr:sp macro="" textlink="">
      <xdr:nvSpPr>
        <xdr:cNvPr id="53" name="AutoShape 2">
          <a:hlinkClick xmlns:r="http://schemas.openxmlformats.org/officeDocument/2006/relationships" r:id="rId11"/>
          <a:extLst>
            <a:ext uri="{FF2B5EF4-FFF2-40B4-BE49-F238E27FC236}">
              <a16:creationId xmlns:a16="http://schemas.microsoft.com/office/drawing/2014/main" id="{00000000-0008-0000-0200-000035000000}"/>
            </a:ext>
          </a:extLst>
        </xdr:cNvPr>
        <xdr:cNvSpPr>
          <a:spLocks noChangeArrowheads="1"/>
        </xdr:cNvSpPr>
      </xdr:nvSpPr>
      <xdr:spPr bwMode="auto">
        <a:xfrm>
          <a:off x="5102898" y="4062032"/>
          <a:ext cx="2580350" cy="540000"/>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6. Notes</a:t>
          </a:r>
        </a:p>
      </xdr:txBody>
    </xdr:sp>
    <xdr:clientData/>
  </xdr:twoCellAnchor>
  <xdr:twoCellAnchor>
    <xdr:from>
      <xdr:col>2</xdr:col>
      <xdr:colOff>284709</xdr:colOff>
      <xdr:row>42</xdr:row>
      <xdr:rowOff>33337</xdr:rowOff>
    </xdr:from>
    <xdr:to>
      <xdr:col>4</xdr:col>
      <xdr:colOff>309563</xdr:colOff>
      <xdr:row>45</xdr:row>
      <xdr:rowOff>1390</xdr:rowOff>
    </xdr:to>
    <xdr:sp macro="" textlink="">
      <xdr:nvSpPr>
        <xdr:cNvPr id="54" name="AutoShape 2">
          <a:hlinkClick xmlns:r="http://schemas.openxmlformats.org/officeDocument/2006/relationships" r:id="rId12"/>
          <a:extLst>
            <a:ext uri="{FF2B5EF4-FFF2-40B4-BE49-F238E27FC236}">
              <a16:creationId xmlns:a16="http://schemas.microsoft.com/office/drawing/2014/main" id="{00000000-0008-0000-0200-000036000000}"/>
            </a:ext>
          </a:extLst>
        </xdr:cNvPr>
        <xdr:cNvSpPr>
          <a:spLocks noChangeArrowheads="1"/>
        </xdr:cNvSpPr>
      </xdr:nvSpPr>
      <xdr:spPr bwMode="auto">
        <a:xfrm>
          <a:off x="1141959" y="8296275"/>
          <a:ext cx="2434679" cy="5395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3.1 Asset useful life</a:t>
          </a:r>
        </a:p>
      </xdr:txBody>
    </xdr:sp>
    <xdr:clientData/>
  </xdr:twoCellAnchor>
  <xdr:twoCellAnchor>
    <xdr:from>
      <xdr:col>2</xdr:col>
      <xdr:colOff>284654</xdr:colOff>
      <xdr:row>24</xdr:row>
      <xdr:rowOff>7235</xdr:rowOff>
    </xdr:from>
    <xdr:to>
      <xdr:col>4</xdr:col>
      <xdr:colOff>324088</xdr:colOff>
      <xdr:row>26</xdr:row>
      <xdr:rowOff>96513</xdr:rowOff>
    </xdr:to>
    <xdr:sp macro="" textlink="">
      <xdr:nvSpPr>
        <xdr:cNvPr id="55" name="AutoShape 2">
          <a:hlinkClick xmlns:r="http://schemas.openxmlformats.org/officeDocument/2006/relationships" r:id="rId13"/>
          <a:extLst>
            <a:ext uri="{FF2B5EF4-FFF2-40B4-BE49-F238E27FC236}">
              <a16:creationId xmlns:a16="http://schemas.microsoft.com/office/drawing/2014/main" id="{00000000-0008-0000-0200-000037000000}"/>
            </a:ext>
          </a:extLst>
        </xdr:cNvPr>
        <xdr:cNvSpPr>
          <a:spLocks noChangeArrowheads="1"/>
        </xdr:cNvSpPr>
      </xdr:nvSpPr>
      <xdr:spPr bwMode="auto">
        <a:xfrm>
          <a:off x="1183814" y="4979285"/>
          <a:ext cx="2353974" cy="5391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2.1 Revenue by service</a:t>
          </a:r>
        </a:p>
      </xdr:txBody>
    </xdr:sp>
    <xdr:clientData/>
  </xdr:twoCellAnchor>
  <xdr:twoCellAnchor>
    <xdr:from>
      <xdr:col>2</xdr:col>
      <xdr:colOff>312109</xdr:colOff>
      <xdr:row>52</xdr:row>
      <xdr:rowOff>49415</xdr:rowOff>
    </xdr:from>
    <xdr:to>
      <xdr:col>4</xdr:col>
      <xdr:colOff>309563</xdr:colOff>
      <xdr:row>54</xdr:row>
      <xdr:rowOff>176212</xdr:rowOff>
    </xdr:to>
    <xdr:sp macro="" textlink="">
      <xdr:nvSpPr>
        <xdr:cNvPr id="56" name="AutoShape 2">
          <a:hlinkClick xmlns:r="http://schemas.openxmlformats.org/officeDocument/2006/relationships" r:id="rId14"/>
          <a:extLst>
            <a:ext uri="{FF2B5EF4-FFF2-40B4-BE49-F238E27FC236}">
              <a16:creationId xmlns:a16="http://schemas.microsoft.com/office/drawing/2014/main" id="{00000000-0008-0000-0200-000038000000}"/>
            </a:ext>
          </a:extLst>
        </xdr:cNvPr>
        <xdr:cNvSpPr>
          <a:spLocks noChangeArrowheads="1"/>
        </xdr:cNvSpPr>
      </xdr:nvSpPr>
      <xdr:spPr bwMode="auto">
        <a:xfrm>
          <a:off x="1169359" y="10217353"/>
          <a:ext cx="2407279" cy="50779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3.4 Shared supporting assets</a:t>
          </a:r>
        </a:p>
      </xdr:txBody>
    </xdr:sp>
    <xdr:clientData/>
  </xdr:twoCellAnchor>
  <xdr:twoCellAnchor>
    <xdr:from>
      <xdr:col>6</xdr:col>
      <xdr:colOff>467863</xdr:colOff>
      <xdr:row>5</xdr:row>
      <xdr:rowOff>30322</xdr:rowOff>
    </xdr:from>
    <xdr:to>
      <xdr:col>9</xdr:col>
      <xdr:colOff>1892</xdr:colOff>
      <xdr:row>7</xdr:row>
      <xdr:rowOff>95060</xdr:rowOff>
    </xdr:to>
    <xdr:sp macro="" textlink="">
      <xdr:nvSpPr>
        <xdr:cNvPr id="57" name="AutoShape 2">
          <a:hlinkClick xmlns:r="http://schemas.openxmlformats.org/officeDocument/2006/relationships" r:id="rId15"/>
          <a:extLst>
            <a:ext uri="{FF2B5EF4-FFF2-40B4-BE49-F238E27FC236}">
              <a16:creationId xmlns:a16="http://schemas.microsoft.com/office/drawing/2014/main" id="{00000000-0008-0000-0200-000039000000}"/>
            </a:ext>
          </a:extLst>
        </xdr:cNvPr>
        <xdr:cNvSpPr>
          <a:spLocks noChangeArrowheads="1"/>
        </xdr:cNvSpPr>
      </xdr:nvSpPr>
      <xdr:spPr bwMode="auto">
        <a:xfrm>
          <a:off x="5096061" y="1138080"/>
          <a:ext cx="2572735" cy="52862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4.  Recovered capital</a:t>
          </a:r>
        </a:p>
      </xdr:txBody>
    </xdr:sp>
    <xdr:clientData/>
  </xdr:twoCellAnchor>
  <xdr:twoCellAnchor>
    <xdr:from>
      <xdr:col>2</xdr:col>
      <xdr:colOff>306896</xdr:colOff>
      <xdr:row>49</xdr:row>
      <xdr:rowOff>1905</xdr:rowOff>
    </xdr:from>
    <xdr:to>
      <xdr:col>4</xdr:col>
      <xdr:colOff>300038</xdr:colOff>
      <xdr:row>51</xdr:row>
      <xdr:rowOff>123825</xdr:rowOff>
    </xdr:to>
    <xdr:sp macro="" textlink="">
      <xdr:nvSpPr>
        <xdr:cNvPr id="58" name="AutoShape 2">
          <a:hlinkClick xmlns:r="http://schemas.openxmlformats.org/officeDocument/2006/relationships" r:id="rId16"/>
          <a:extLst>
            <a:ext uri="{FF2B5EF4-FFF2-40B4-BE49-F238E27FC236}">
              <a16:creationId xmlns:a16="http://schemas.microsoft.com/office/drawing/2014/main" id="{00000000-0008-0000-0200-00003A000000}"/>
            </a:ext>
          </a:extLst>
        </xdr:cNvPr>
        <xdr:cNvSpPr>
          <a:spLocks noChangeArrowheads="1"/>
        </xdr:cNvSpPr>
      </xdr:nvSpPr>
      <xdr:spPr bwMode="auto">
        <a:xfrm>
          <a:off x="1164146" y="9598343"/>
          <a:ext cx="2402967" cy="50292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000"/>
            </a:lnSpc>
            <a:defRPr sz="1000"/>
          </a:pPr>
          <a:r>
            <a:rPr lang="en-AU" sz="1000" b="1" i="0" u="none" strike="noStrike" baseline="0">
              <a:solidFill>
                <a:srgbClr val="000080"/>
              </a:solidFill>
              <a:latin typeface="Arial"/>
              <a:cs typeface="Arial"/>
            </a:rPr>
            <a:t>3.3  Depreciation amortisation</a:t>
          </a:r>
        </a:p>
      </xdr:txBody>
    </xdr:sp>
    <xdr:clientData/>
  </xdr:twoCellAnchor>
  <xdr:twoCellAnchor>
    <xdr:from>
      <xdr:col>6</xdr:col>
      <xdr:colOff>823911</xdr:colOff>
      <xdr:row>16</xdr:row>
      <xdr:rowOff>171450</xdr:rowOff>
    </xdr:from>
    <xdr:to>
      <xdr:col>8</xdr:col>
      <xdr:colOff>933449</xdr:colOff>
      <xdr:row>19</xdr:row>
      <xdr:rowOff>52387</xdr:rowOff>
    </xdr:to>
    <xdr:sp macro="" textlink="">
      <xdr:nvSpPr>
        <xdr:cNvPr id="59" name="AutoShape 2">
          <a:hlinkClick xmlns:r="http://schemas.openxmlformats.org/officeDocument/2006/relationships" r:id="rId17"/>
          <a:extLst>
            <a:ext uri="{FF2B5EF4-FFF2-40B4-BE49-F238E27FC236}">
              <a16:creationId xmlns:a16="http://schemas.microsoft.com/office/drawing/2014/main" id="{00000000-0008-0000-0200-00003B000000}"/>
            </a:ext>
          </a:extLst>
        </xdr:cNvPr>
        <xdr:cNvSpPr>
          <a:spLocks noChangeArrowheads="1"/>
        </xdr:cNvSpPr>
      </xdr:nvSpPr>
      <xdr:spPr bwMode="auto">
        <a:xfrm>
          <a:off x="5581649" y="3462338"/>
          <a:ext cx="2519363" cy="45243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100"/>
            </a:lnSpc>
            <a:defRPr sz="1000"/>
          </a:pPr>
          <a:r>
            <a:rPr lang="en-AU" sz="1000" b="1" i="0" u="none" strike="noStrike" baseline="0">
              <a:solidFill>
                <a:srgbClr val="000080"/>
              </a:solidFill>
              <a:latin typeface="Arial"/>
              <a:cs typeface="Arial"/>
            </a:rPr>
            <a:t>5.1 Exempt WAP services</a:t>
          </a:r>
        </a:p>
      </xdr:txBody>
    </xdr:sp>
    <xdr:clientData/>
  </xdr:twoCellAnchor>
  <xdr:twoCellAnchor>
    <xdr:from>
      <xdr:col>2</xdr:col>
      <xdr:colOff>306897</xdr:colOff>
      <xdr:row>45</xdr:row>
      <xdr:rowOff>74232</xdr:rowOff>
    </xdr:from>
    <xdr:to>
      <xdr:col>4</xdr:col>
      <xdr:colOff>304800</xdr:colOff>
      <xdr:row>48</xdr:row>
      <xdr:rowOff>48630</xdr:rowOff>
    </xdr:to>
    <xdr:sp macro="" textlink="">
      <xdr:nvSpPr>
        <xdr:cNvPr id="60" name="AutoShape 2">
          <a:hlinkClick xmlns:r="http://schemas.openxmlformats.org/officeDocument/2006/relationships" r:id="rId18"/>
          <a:extLst>
            <a:ext uri="{FF2B5EF4-FFF2-40B4-BE49-F238E27FC236}">
              <a16:creationId xmlns:a16="http://schemas.microsoft.com/office/drawing/2014/main" id="{00000000-0008-0000-0200-00003C000000}"/>
            </a:ext>
          </a:extLst>
        </xdr:cNvPr>
        <xdr:cNvSpPr>
          <a:spLocks noChangeArrowheads="1"/>
        </xdr:cNvSpPr>
      </xdr:nvSpPr>
      <xdr:spPr bwMode="auto">
        <a:xfrm>
          <a:off x="1164147" y="8908670"/>
          <a:ext cx="2407728" cy="545898"/>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3.2 Asset impairment</a:t>
          </a:r>
        </a:p>
      </xdr:txBody>
    </xdr:sp>
    <xdr:clientData/>
  </xdr:twoCellAnchor>
  <xdr:twoCellAnchor>
    <xdr:from>
      <xdr:col>6</xdr:col>
      <xdr:colOff>823913</xdr:colOff>
      <xdr:row>8</xdr:row>
      <xdr:rowOff>93069</xdr:rowOff>
    </xdr:from>
    <xdr:to>
      <xdr:col>9</xdr:col>
      <xdr:colOff>9240</xdr:colOff>
      <xdr:row>11</xdr:row>
      <xdr:rowOff>90487</xdr:rowOff>
    </xdr:to>
    <xdr:sp macro="" textlink="">
      <xdr:nvSpPr>
        <xdr:cNvPr id="61" name="AutoShape 2">
          <a:hlinkClick xmlns:r="http://schemas.openxmlformats.org/officeDocument/2006/relationships" r:id="rId19"/>
          <a:extLst>
            <a:ext uri="{FF2B5EF4-FFF2-40B4-BE49-F238E27FC236}">
              <a16:creationId xmlns:a16="http://schemas.microsoft.com/office/drawing/2014/main" id="{00000000-0008-0000-0200-00003D000000}"/>
            </a:ext>
          </a:extLst>
        </xdr:cNvPr>
        <xdr:cNvSpPr>
          <a:spLocks noChangeArrowheads="1"/>
        </xdr:cNvSpPr>
      </xdr:nvSpPr>
      <xdr:spPr bwMode="auto">
        <a:xfrm>
          <a:off x="5581651" y="1859957"/>
          <a:ext cx="2533364" cy="568918"/>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4.1 Pipelines capex</a:t>
          </a:r>
        </a:p>
      </xdr:txBody>
    </xdr:sp>
    <xdr:clientData/>
  </xdr:twoCellAnchor>
  <xdr:twoCellAnchor>
    <xdr:from>
      <xdr:col>2</xdr:col>
      <xdr:colOff>84773</xdr:colOff>
      <xdr:row>9</xdr:row>
      <xdr:rowOff>29311</xdr:rowOff>
    </xdr:from>
    <xdr:to>
      <xdr:col>4</xdr:col>
      <xdr:colOff>321272</xdr:colOff>
      <xdr:row>12</xdr:row>
      <xdr:rowOff>1104</xdr:rowOff>
    </xdr:to>
    <xdr:sp macro="" textlink="">
      <xdr:nvSpPr>
        <xdr:cNvPr id="63" name="AutoShape 15">
          <a:hlinkClick xmlns:r="http://schemas.openxmlformats.org/officeDocument/2006/relationships" r:id="rId20"/>
          <a:extLst>
            <a:ext uri="{FF2B5EF4-FFF2-40B4-BE49-F238E27FC236}">
              <a16:creationId xmlns:a16="http://schemas.microsoft.com/office/drawing/2014/main" id="{00000000-0008-0000-0200-00003F000000}"/>
            </a:ext>
          </a:extLst>
        </xdr:cNvPr>
        <xdr:cNvSpPr>
          <a:spLocks noChangeArrowheads="1"/>
        </xdr:cNvSpPr>
      </xdr:nvSpPr>
      <xdr:spPr bwMode="auto">
        <a:xfrm>
          <a:off x="922020" y="2110524"/>
          <a:ext cx="2593280" cy="528621"/>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AU" sz="1100" b="1" i="0" u="none" strike="noStrike" kern="0" cap="none" spc="0" normalizeH="0" baseline="0" noProof="0">
              <a:ln>
                <a:noFill/>
              </a:ln>
              <a:solidFill>
                <a:srgbClr val="FFFFFF"/>
              </a:solidFill>
              <a:effectLst/>
              <a:uLnTx/>
              <a:uFillTx/>
              <a:latin typeface="Arial"/>
              <a:cs typeface="Arial"/>
            </a:rPr>
            <a:t>Summary</a:t>
          </a:r>
        </a:p>
      </xdr:txBody>
    </xdr:sp>
    <xdr:clientData/>
  </xdr:twoCellAnchor>
  <xdr:twoCellAnchor>
    <xdr:from>
      <xdr:col>6</xdr:col>
      <xdr:colOff>493077</xdr:colOff>
      <xdr:row>24</xdr:row>
      <xdr:rowOff>37042</xdr:rowOff>
    </xdr:from>
    <xdr:to>
      <xdr:col>9</xdr:col>
      <xdr:colOff>772</xdr:colOff>
      <xdr:row>27</xdr:row>
      <xdr:rowOff>11916</xdr:rowOff>
    </xdr:to>
    <xdr:sp macro="" textlink="">
      <xdr:nvSpPr>
        <xdr:cNvPr id="64" name="AutoShape 2">
          <a:hlinkClick xmlns:r="http://schemas.openxmlformats.org/officeDocument/2006/relationships" r:id="rId21"/>
          <a:extLst>
            <a:ext uri="{FF2B5EF4-FFF2-40B4-BE49-F238E27FC236}">
              <a16:creationId xmlns:a16="http://schemas.microsoft.com/office/drawing/2014/main" id="{00000000-0008-0000-0200-000040000000}"/>
            </a:ext>
          </a:extLst>
        </xdr:cNvPr>
        <xdr:cNvSpPr>
          <a:spLocks noChangeArrowheads="1"/>
        </xdr:cNvSpPr>
      </xdr:nvSpPr>
      <xdr:spPr bwMode="auto">
        <a:xfrm>
          <a:off x="5098415" y="4801447"/>
          <a:ext cx="2570830" cy="541058"/>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Amendment record</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1653</xdr:rowOff>
    </xdr:to>
    <xdr:sp macro="" textlink="">
      <xdr:nvSpPr>
        <xdr:cNvPr id="14" name="AutoShape 45">
          <a:hlinkClick xmlns:r="http://schemas.openxmlformats.org/officeDocument/2006/relationships" r:id="rId1"/>
          <a:extLst>
            <a:ext uri="{FF2B5EF4-FFF2-40B4-BE49-F238E27FC236}">
              <a16:creationId xmlns:a16="http://schemas.microsoft.com/office/drawing/2014/main" id="{00000000-0008-0000-0300-00000E000000}"/>
            </a:ext>
          </a:extLst>
        </xdr:cNvPr>
        <xdr:cNvSpPr>
          <a:spLocks noChangeArrowheads="1"/>
        </xdr:cNvSpPr>
      </xdr:nvSpPr>
      <xdr:spPr bwMode="auto">
        <a:xfrm>
          <a:off x="1" y="0"/>
          <a:ext cx="762000" cy="268353"/>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900" b="1" i="0" u="none" strike="noStrike" kern="0" cap="none" spc="0" normalizeH="0" baseline="0" noProof="0">
              <a:ln>
                <a:noFill/>
              </a:ln>
              <a:solidFill>
                <a:srgbClr val="000080"/>
              </a:solidFill>
              <a:effectLst/>
              <a:uLnTx/>
              <a:uFillTx/>
              <a:latin typeface="Arial"/>
              <a:cs typeface="Arial"/>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7419" name="Group 1">
          <a:extLst>
            <a:ext uri="{FF2B5EF4-FFF2-40B4-BE49-F238E27FC236}">
              <a16:creationId xmlns:a16="http://schemas.microsoft.com/office/drawing/2014/main" id="{00000000-0008-0000-0400-00008B7C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4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5" name="Picture 3">
            <a:extLst>
              <a:ext uri="{FF2B5EF4-FFF2-40B4-BE49-F238E27FC236}">
                <a16:creationId xmlns:a16="http://schemas.microsoft.com/office/drawing/2014/main" id="{00000000-0008-0000-0400-000091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7420" name="Group 7">
          <a:extLst>
            <a:ext uri="{FF2B5EF4-FFF2-40B4-BE49-F238E27FC236}">
              <a16:creationId xmlns:a16="http://schemas.microsoft.com/office/drawing/2014/main" id="{00000000-0008-0000-0400-00008C7C01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4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3" name="Picture 9">
            <a:extLst>
              <a:ext uri="{FF2B5EF4-FFF2-40B4-BE49-F238E27FC236}">
                <a16:creationId xmlns:a16="http://schemas.microsoft.com/office/drawing/2014/main" id="{00000000-0008-0000-0400-00008F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2829</xdr:colOff>
      <xdr:row>1</xdr:row>
      <xdr:rowOff>4075</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400-000008000000}"/>
            </a:ext>
          </a:extLst>
        </xdr:cNvPr>
        <xdr:cNvSpPr>
          <a:spLocks noChangeArrowheads="1"/>
        </xdr:cNvSpPr>
      </xdr:nvSpPr>
      <xdr:spPr bwMode="auto">
        <a:xfrm>
          <a:off x="0" y="0"/>
          <a:ext cx="747712" cy="2524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8442" name="Group 1">
          <a:extLst>
            <a:ext uri="{FF2B5EF4-FFF2-40B4-BE49-F238E27FC236}">
              <a16:creationId xmlns:a16="http://schemas.microsoft.com/office/drawing/2014/main" id="{00000000-0008-0000-0500-00008A80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5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8" name="Picture 3">
            <a:extLst>
              <a:ext uri="{FF2B5EF4-FFF2-40B4-BE49-F238E27FC236}">
                <a16:creationId xmlns:a16="http://schemas.microsoft.com/office/drawing/2014/main" id="{00000000-0008-0000-0500-000090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37147</xdr:colOff>
      <xdr:row>0</xdr:row>
      <xdr:rowOff>19050</xdr:rowOff>
    </xdr:from>
    <xdr:to>
      <xdr:col>0</xdr:col>
      <xdr:colOff>857079</xdr:colOff>
      <xdr:row>1</xdr:row>
      <xdr:rowOff>1159</xdr:rowOff>
    </xdr:to>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500-000006000000}"/>
            </a:ext>
          </a:extLst>
        </xdr:cNvPr>
        <xdr:cNvSpPr>
          <a:spLocks noChangeArrowheads="1"/>
        </xdr:cNvSpPr>
      </xdr:nvSpPr>
      <xdr:spPr bwMode="auto">
        <a:xfrm>
          <a:off x="36195" y="17145"/>
          <a:ext cx="725805" cy="2462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twoCellAnchor>
    <xdr:from>
      <xdr:col>0</xdr:col>
      <xdr:colOff>0</xdr:colOff>
      <xdr:row>0</xdr:row>
      <xdr:rowOff>0</xdr:rowOff>
    </xdr:from>
    <xdr:to>
      <xdr:col>1</xdr:col>
      <xdr:colOff>0</xdr:colOff>
      <xdr:row>0</xdr:row>
      <xdr:rowOff>0</xdr:rowOff>
    </xdr:to>
    <xdr:grpSp>
      <xdr:nvGrpSpPr>
        <xdr:cNvPr id="98444" name="Group 7">
          <a:extLst>
            <a:ext uri="{FF2B5EF4-FFF2-40B4-BE49-F238E27FC236}">
              <a16:creationId xmlns:a16="http://schemas.microsoft.com/office/drawing/2014/main" id="{00000000-0008-0000-0500-00008C8001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5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6" name="Picture 9">
            <a:extLst>
              <a:ext uri="{FF2B5EF4-FFF2-40B4-BE49-F238E27FC236}">
                <a16:creationId xmlns:a16="http://schemas.microsoft.com/office/drawing/2014/main" id="{00000000-0008-0000-0500-00008E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600-000003000000}"/>
            </a:ext>
          </a:extLst>
        </xdr:cNvPr>
        <xdr:cNvSpPr>
          <a:spLocks noChangeArrowheads="1"/>
        </xdr:cNvSpPr>
      </xdr:nvSpPr>
      <xdr:spPr bwMode="auto">
        <a:xfrm>
          <a:off x="0" y="0"/>
          <a:ext cx="860232"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700-000002000000}"/>
            </a:ext>
          </a:extLst>
        </xdr:cNvPr>
        <xdr:cNvSpPr>
          <a:spLocks noChangeArrowheads="1"/>
        </xdr:cNvSpPr>
      </xdr:nvSpPr>
      <xdr:spPr bwMode="auto">
        <a:xfrm>
          <a:off x="0" y="0"/>
          <a:ext cx="80010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9466" name="Group 1">
          <a:extLst>
            <a:ext uri="{FF2B5EF4-FFF2-40B4-BE49-F238E27FC236}">
              <a16:creationId xmlns:a16="http://schemas.microsoft.com/office/drawing/2014/main" id="{00000000-0008-0000-0800-00008A84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8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2" name="Picture 3">
            <a:extLst>
              <a:ext uri="{FF2B5EF4-FFF2-40B4-BE49-F238E27FC236}">
                <a16:creationId xmlns:a16="http://schemas.microsoft.com/office/drawing/2014/main" id="{00000000-0008-0000-0800-000090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9467" name="Group 7">
          <a:extLst>
            <a:ext uri="{FF2B5EF4-FFF2-40B4-BE49-F238E27FC236}">
              <a16:creationId xmlns:a16="http://schemas.microsoft.com/office/drawing/2014/main" id="{00000000-0008-0000-0800-00008B8401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8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0" name="Picture 9">
            <a:extLst>
              <a:ext uri="{FF2B5EF4-FFF2-40B4-BE49-F238E27FC236}">
                <a16:creationId xmlns:a16="http://schemas.microsoft.com/office/drawing/2014/main" id="{00000000-0008-0000-0800-00008E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3431</xdr:colOff>
      <xdr:row>1</xdr:row>
      <xdr:rowOff>4638</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800-000008000000}"/>
            </a:ext>
          </a:extLst>
        </xdr:cNvPr>
        <xdr:cNvSpPr>
          <a:spLocks noChangeArrowheads="1"/>
        </xdr:cNvSpPr>
      </xdr:nvSpPr>
      <xdr:spPr bwMode="auto">
        <a:xfrm>
          <a:off x="0" y="0"/>
          <a:ext cx="754380" cy="25146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3125</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900-000002000000}"/>
            </a:ext>
          </a:extLst>
        </xdr:cNvPr>
        <xdr:cNvSpPr>
          <a:spLocks noChangeArrowheads="1"/>
        </xdr:cNvSpPr>
      </xdr:nvSpPr>
      <xdr:spPr bwMode="auto">
        <a:xfrm>
          <a:off x="0" y="0"/>
          <a:ext cx="79248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31700</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A00-000003000000}"/>
            </a:ext>
          </a:extLst>
        </xdr:cNvPr>
        <xdr:cNvSpPr>
          <a:spLocks noChangeArrowheads="1"/>
        </xdr:cNvSpPr>
      </xdr:nvSpPr>
      <xdr:spPr bwMode="auto">
        <a:xfrm>
          <a:off x="0" y="0"/>
          <a:ext cx="888950"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2407</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B00-000002000000}"/>
            </a:ext>
          </a:extLst>
        </xdr:cNvPr>
        <xdr:cNvSpPr>
          <a:spLocks noChangeArrowheads="1"/>
        </xdr:cNvSpPr>
      </xdr:nvSpPr>
      <xdr:spPr bwMode="auto">
        <a:xfrm>
          <a:off x="0" y="0"/>
          <a:ext cx="739140" cy="2286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814388</xdr:colOff>
      <xdr:row>1</xdr:row>
      <xdr:rowOff>17774</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C00-000003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0490" name="Group 1">
          <a:extLst>
            <a:ext uri="{FF2B5EF4-FFF2-40B4-BE49-F238E27FC236}">
              <a16:creationId xmlns:a16="http://schemas.microsoft.com/office/drawing/2014/main" id="{00000000-0008-0000-0D00-00008A88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D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6" name="Picture 3">
            <a:extLst>
              <a:ext uri="{FF2B5EF4-FFF2-40B4-BE49-F238E27FC236}">
                <a16:creationId xmlns:a16="http://schemas.microsoft.com/office/drawing/2014/main" id="{00000000-0008-0000-0D00-000090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0491" name="Group 7">
          <a:extLst>
            <a:ext uri="{FF2B5EF4-FFF2-40B4-BE49-F238E27FC236}">
              <a16:creationId xmlns:a16="http://schemas.microsoft.com/office/drawing/2014/main" id="{00000000-0008-0000-0D00-00008B880100}"/>
            </a:ext>
          </a:extLst>
        </xdr:cNvPr>
        <xdr:cNvGrpSpPr>
          <a:grpSpLocks/>
        </xdr:cNvGrpSpPr>
      </xdr:nvGrpSpPr>
      <xdr:grpSpPr bwMode="auto">
        <a:xfrm>
          <a:off x="0" y="0"/>
          <a:ext cx="797719"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D00-000006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4" name="Picture 9">
            <a:extLst>
              <a:ext uri="{FF2B5EF4-FFF2-40B4-BE49-F238E27FC236}">
                <a16:creationId xmlns:a16="http://schemas.microsoft.com/office/drawing/2014/main" id="{00000000-0008-0000-0D00-00008E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0</xdr:col>
      <xdr:colOff>814388</xdr:colOff>
      <xdr:row>1</xdr:row>
      <xdr:rowOff>17774</xdr:rowOff>
    </xdr:to>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D00-000009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17774</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E00-000002000000}"/>
            </a:ext>
          </a:extLst>
        </xdr:cNvPr>
        <xdr:cNvSpPr>
          <a:spLocks noChangeArrowheads="1"/>
        </xdr:cNvSpPr>
      </xdr:nvSpPr>
      <xdr:spPr bwMode="auto">
        <a:xfrm>
          <a:off x="0" y="0"/>
          <a:ext cx="723900" cy="27888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7302</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F00-000002000000}"/>
            </a:ext>
          </a:extLst>
        </xdr:cNvPr>
        <xdr:cNvSpPr>
          <a:spLocks noChangeArrowheads="1"/>
        </xdr:cNvSpPr>
      </xdr:nvSpPr>
      <xdr:spPr bwMode="auto">
        <a:xfrm>
          <a:off x="1" y="0"/>
          <a:ext cx="78105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164203</xdr:colOff>
      <xdr:row>68</xdr:row>
      <xdr:rowOff>131400</xdr:rowOff>
    </xdr:to>
    <xdr:pic>
      <xdr:nvPicPr>
        <xdr:cNvPr id="2" name="Picture 1">
          <a:extLst>
            <a:ext uri="{FF2B5EF4-FFF2-40B4-BE49-F238E27FC236}">
              <a16:creationId xmlns:a16="http://schemas.microsoft.com/office/drawing/2014/main" id="{818BCD9C-A94A-CEB4-61C0-74952629B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212828" cy="1179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66675</xdr:colOff>
      <xdr:row>0</xdr:row>
      <xdr:rowOff>0</xdr:rowOff>
    </xdr:from>
    <xdr:to>
      <xdr:col>26</xdr:col>
      <xdr:colOff>197116</xdr:colOff>
      <xdr:row>68</xdr:row>
      <xdr:rowOff>131400</xdr:rowOff>
    </xdr:to>
    <xdr:pic>
      <xdr:nvPicPr>
        <xdr:cNvPr id="3" name="Picture 2">
          <a:extLst>
            <a:ext uri="{FF2B5EF4-FFF2-40B4-BE49-F238E27FC236}">
              <a16:creationId xmlns:a16="http://schemas.microsoft.com/office/drawing/2014/main" id="{9C36D224-53F8-3A63-4788-64C1D6EA2E4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115300" y="0"/>
          <a:ext cx="8179066" cy="1179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247651</xdr:colOff>
      <xdr:row>0</xdr:row>
      <xdr:rowOff>19050</xdr:rowOff>
    </xdr:from>
    <xdr:to>
      <xdr:col>39</xdr:col>
      <xdr:colOff>373971</xdr:colOff>
      <xdr:row>68</xdr:row>
      <xdr:rowOff>150450</xdr:rowOff>
    </xdr:to>
    <xdr:pic>
      <xdr:nvPicPr>
        <xdr:cNvPr id="4" name="Picture 3">
          <a:extLst>
            <a:ext uri="{FF2B5EF4-FFF2-40B4-BE49-F238E27FC236}">
              <a16:creationId xmlns:a16="http://schemas.microsoft.com/office/drawing/2014/main" id="{3A81C6F2-511F-14D1-1644-38211778F55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344901" y="19050"/>
          <a:ext cx="8174945" cy="1179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40145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0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100-000002000000}"/>
            </a:ext>
          </a:extLst>
        </xdr:cNvPr>
        <xdr:cNvSpPr>
          <a:spLocks noChangeArrowheads="1"/>
        </xdr:cNvSpPr>
      </xdr:nvSpPr>
      <xdr:spPr bwMode="auto">
        <a:xfrm>
          <a:off x="1" y="0"/>
          <a:ext cx="76200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313357</xdr:colOff>
      <xdr:row>68</xdr:row>
      <xdr:rowOff>131400</xdr:rowOff>
    </xdr:to>
    <xdr:pic>
      <xdr:nvPicPr>
        <xdr:cNvPr id="2" name="Picture 1">
          <a:extLst>
            <a:ext uri="{FF2B5EF4-FFF2-40B4-BE49-F238E27FC236}">
              <a16:creationId xmlns:a16="http://schemas.microsoft.com/office/drawing/2014/main" id="{57C05F2E-E3CB-B6D3-6211-B31755ADB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981107" cy="1179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333376</xdr:colOff>
      <xdr:row>0</xdr:row>
      <xdr:rowOff>0</xdr:rowOff>
    </xdr:from>
    <xdr:to>
      <xdr:col>28</xdr:col>
      <xdr:colOff>601915</xdr:colOff>
      <xdr:row>68</xdr:row>
      <xdr:rowOff>131400</xdr:rowOff>
    </xdr:to>
    <xdr:pic>
      <xdr:nvPicPr>
        <xdr:cNvPr id="3" name="Picture 2">
          <a:extLst>
            <a:ext uri="{FF2B5EF4-FFF2-40B4-BE49-F238E27FC236}">
              <a16:creationId xmlns:a16="http://schemas.microsoft.com/office/drawing/2014/main" id="{7BD57D16-03B3-52CD-284D-6C813D0066D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001126" y="0"/>
          <a:ext cx="8936289" cy="1179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3435</xdr:colOff>
      <xdr:row>1</xdr:row>
      <xdr:rowOff>0</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200-000003000000}"/>
            </a:ext>
          </a:extLst>
        </xdr:cNvPr>
        <xdr:cNvSpPr>
          <a:spLocks noChangeArrowheads="1"/>
        </xdr:cNvSpPr>
      </xdr:nvSpPr>
      <xdr:spPr bwMode="auto">
        <a:xfrm>
          <a:off x="1" y="0"/>
          <a:ext cx="74676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1514" name="Group 1">
          <a:extLst>
            <a:ext uri="{FF2B5EF4-FFF2-40B4-BE49-F238E27FC236}">
              <a16:creationId xmlns:a16="http://schemas.microsoft.com/office/drawing/2014/main" id="{00000000-0008-0000-1300-00008A8C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3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20" name="Picture 3">
            <a:extLst>
              <a:ext uri="{FF2B5EF4-FFF2-40B4-BE49-F238E27FC236}">
                <a16:creationId xmlns:a16="http://schemas.microsoft.com/office/drawing/2014/main" id="{00000000-0008-0000-1300-000090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1515" name="Group 7">
          <a:extLst>
            <a:ext uri="{FF2B5EF4-FFF2-40B4-BE49-F238E27FC236}">
              <a16:creationId xmlns:a16="http://schemas.microsoft.com/office/drawing/2014/main" id="{00000000-0008-0000-1300-00008B8C01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13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18" name="Picture 9">
            <a:extLst>
              <a:ext uri="{FF2B5EF4-FFF2-40B4-BE49-F238E27FC236}">
                <a16:creationId xmlns:a16="http://schemas.microsoft.com/office/drawing/2014/main" id="{00000000-0008-0000-1300-00008E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7340</xdr:colOff>
      <xdr:row>1</xdr:row>
      <xdr:rowOff>28542</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1300-000008000000}"/>
            </a:ext>
          </a:extLst>
        </xdr:cNvPr>
        <xdr:cNvSpPr>
          <a:spLocks noChangeArrowheads="1"/>
        </xdr:cNvSpPr>
      </xdr:nvSpPr>
      <xdr:spPr bwMode="auto">
        <a:xfrm>
          <a:off x="0" y="0"/>
          <a:ext cx="792480" cy="283951"/>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14</xdr:col>
      <xdr:colOff>247650</xdr:colOff>
      <xdr:row>0</xdr:row>
      <xdr:rowOff>0</xdr:rowOff>
    </xdr:from>
    <xdr:to>
      <xdr:col>28</xdr:col>
      <xdr:colOff>516748</xdr:colOff>
      <xdr:row>68</xdr:row>
      <xdr:rowOff>131400</xdr:rowOff>
    </xdr:to>
    <xdr:pic>
      <xdr:nvPicPr>
        <xdr:cNvPr id="2" name="Picture 1">
          <a:extLst>
            <a:ext uri="{FF2B5EF4-FFF2-40B4-BE49-F238E27FC236}">
              <a16:creationId xmlns:a16="http://schemas.microsoft.com/office/drawing/2014/main" id="{F766BE16-5A09-A0C7-C9AC-7838DFDFEC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15400" y="0"/>
          <a:ext cx="8936848" cy="1179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14</xdr:col>
      <xdr:colOff>313357</xdr:colOff>
      <xdr:row>68</xdr:row>
      <xdr:rowOff>131400</xdr:rowOff>
    </xdr:to>
    <xdr:pic>
      <xdr:nvPicPr>
        <xdr:cNvPr id="3" name="Picture 2">
          <a:extLst>
            <a:ext uri="{FF2B5EF4-FFF2-40B4-BE49-F238E27FC236}">
              <a16:creationId xmlns:a16="http://schemas.microsoft.com/office/drawing/2014/main" id="{823DE5EB-E5BF-8F61-0ACA-1F31B8BA95D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981107" cy="1179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2151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400-000002000000}"/>
            </a:ext>
          </a:extLst>
        </xdr:cNvPr>
        <xdr:cNvSpPr>
          <a:spLocks noChangeArrowheads="1"/>
        </xdr:cNvSpPr>
      </xdr:nvSpPr>
      <xdr:spPr bwMode="auto">
        <a:xfrm>
          <a:off x="0" y="0"/>
          <a:ext cx="571500" cy="264089"/>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500-000002000000}"/>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C28BA2-7772-4A2A-90B8-BA6A6649AB16}"/>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tables/table1.xml><?xml version="1.0" encoding="utf-8"?>
<table xmlns="http://schemas.openxmlformats.org/spreadsheetml/2006/main" id="1" name="Table1" displayName="Table1" ref="A2:G95" totalsRowShown="0" headerRowDxfId="25" dataDxfId="24">
  <autoFilter ref="A2:G95"/>
  <tableColumns count="7">
    <tableColumn id="1" name="Date" dataDxfId="23"/>
    <tableColumn id="2" name="ERA amendment#" dataDxfId="22"/>
    <tableColumn id="3" name="Worksheet" dataDxfId="21"/>
    <tableColumn id="4" name="Table" dataDxfId="20"/>
    <tableColumn id="5" name="Cell" dataDxfId="19"/>
    <tableColumn id="6" name="Change" dataDxfId="18"/>
    <tableColumn id="7" name="Reason" dataDxfId="17"/>
  </tableColumns>
  <tableStyleInfo name="TableStyleLight9" showFirstColumn="0" showLastColumn="0" showRowStripes="1" showColumnStripes="0"/>
</table>
</file>

<file path=xl/tables/table2.xml><?xml version="1.0" encoding="utf-8"?>
<table xmlns="http://schemas.openxmlformats.org/spreadsheetml/2006/main" id="2" name="Table13" displayName="Table13" ref="A2:G24" totalsRowShown="0" headerRowDxfId="16" dataDxfId="15" totalsRowDxfId="14" totalsRowCellStyle="Normal 4">
  <autoFilter ref="A2:G24"/>
  <tableColumns count="7">
    <tableColumn id="1" name="Date" dataDxfId="13" totalsRowDxfId="12" dataCellStyle="Normal 4"/>
    <tableColumn id="2" name="APA amendment#" dataDxfId="11" totalsRowDxfId="10" dataCellStyle="Normal 4"/>
    <tableColumn id="3" name="Worksheet" dataDxfId="9" totalsRowDxfId="8"/>
    <tableColumn id="4" name="Table" dataDxfId="7" totalsRowDxfId="6"/>
    <tableColumn id="5" name="Cell" dataDxfId="5" totalsRowDxfId="4"/>
    <tableColumn id="6" name="Change" dataDxfId="3" totalsRowDxfId="2"/>
    <tableColumn id="7" name="Reason" dataDxfId="1" totalsRowDxfId="0" dataCellStyle="Normal 4"/>
  </tableColumns>
  <tableStyleInfo name="TableStyleLight9" showFirstColumn="0" showLastColumn="0" showRowStripes="1" showColumnStripes="0"/>
</table>
</file>

<file path=xl/theme/theme1.xml><?xml version="1.0" encoding="utf-8"?>
<a:theme xmlns:a="http://schemas.openxmlformats.org/drawingml/2006/main" name="era charts">
  <a:themeElements>
    <a:clrScheme name="ERA Charts">
      <a:dk1>
        <a:sysClr val="windowText" lastClr="000000"/>
      </a:dk1>
      <a:lt1>
        <a:sysClr val="window" lastClr="FFFFFF"/>
      </a:lt1>
      <a:dk2>
        <a:srgbClr val="BFB6AC"/>
      </a:dk2>
      <a:lt2>
        <a:srgbClr val="C9C1B9"/>
      </a:lt2>
      <a:accent1>
        <a:srgbClr val="00A0B1"/>
      </a:accent1>
      <a:accent2>
        <a:srgbClr val="B1DFDC"/>
      </a:accent2>
      <a:accent3>
        <a:srgbClr val="BFB6AC"/>
      </a:accent3>
      <a:accent4>
        <a:srgbClr val="EAEA54"/>
      </a:accent4>
      <a:accent5>
        <a:srgbClr val="82AA82"/>
      </a:accent5>
      <a:accent6>
        <a:srgbClr val="FFC896"/>
      </a:accent6>
      <a:hlink>
        <a:srgbClr val="006E78"/>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ARegReporting@apa.com.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L45"/>
  <sheetViews>
    <sheetView tabSelected="1" zoomScale="80" zoomScaleNormal="80" workbookViewId="0"/>
  </sheetViews>
  <sheetFormatPr defaultColWidth="9.28515625" defaultRowHeight="12.75" x14ac:dyDescent="0.2"/>
  <cols>
    <col min="1" max="1" width="26.5703125" style="2" customWidth="1"/>
    <col min="2" max="2" width="23.5703125" style="2" customWidth="1"/>
    <col min="3" max="5" width="13.7109375" style="2" customWidth="1"/>
    <col min="6" max="8" width="11.28515625" style="2" customWidth="1"/>
    <col min="9" max="11" width="12.7109375" style="2" customWidth="1"/>
    <col min="12" max="16384" width="9.28515625" style="2"/>
  </cols>
  <sheetData>
    <row r="1" spans="1:10" ht="20.25" x14ac:dyDescent="0.3">
      <c r="A1" s="1" t="s">
        <v>26</v>
      </c>
    </row>
    <row r="2" spans="1:10" ht="20.25" x14ac:dyDescent="0.3">
      <c r="A2" s="1" t="s">
        <v>159</v>
      </c>
    </row>
    <row r="4" spans="1:10" x14ac:dyDescent="0.2">
      <c r="A4" s="3" t="s">
        <v>27</v>
      </c>
    </row>
    <row r="5" spans="1:10" ht="13.5" thickBot="1" x14ac:dyDescent="0.25"/>
    <row r="6" spans="1:10" ht="15.75" x14ac:dyDescent="0.25">
      <c r="A6" s="559" t="s">
        <v>2</v>
      </c>
      <c r="B6" s="560"/>
      <c r="C6" s="560"/>
      <c r="D6" s="560"/>
      <c r="E6" s="560"/>
      <c r="F6" s="560"/>
      <c r="G6" s="560"/>
      <c r="H6" s="560"/>
      <c r="I6" s="561"/>
    </row>
    <row r="7" spans="1:10" x14ac:dyDescent="0.2">
      <c r="A7" s="176" t="s">
        <v>321</v>
      </c>
      <c r="B7" s="174"/>
      <c r="C7" s="174"/>
      <c r="D7" s="174"/>
      <c r="E7" s="174"/>
      <c r="F7" s="174"/>
      <c r="G7" s="174"/>
      <c r="H7" s="174"/>
      <c r="I7" s="175"/>
    </row>
    <row r="8" spans="1:10" x14ac:dyDescent="0.2">
      <c r="A8" s="173" t="s">
        <v>3</v>
      </c>
      <c r="B8" s="169"/>
      <c r="C8" s="169"/>
      <c r="D8" s="169"/>
      <c r="E8" s="169"/>
      <c r="F8" s="169"/>
      <c r="G8" s="169"/>
      <c r="H8" s="169"/>
      <c r="I8" s="170"/>
    </row>
    <row r="9" spans="1:10" ht="13.5" thickBot="1" x14ac:dyDescent="0.25">
      <c r="A9" s="177" t="s">
        <v>4</v>
      </c>
      <c r="B9" s="171"/>
      <c r="C9" s="171"/>
      <c r="D9" s="171"/>
      <c r="E9" s="171"/>
      <c r="F9" s="171"/>
      <c r="G9" s="171"/>
      <c r="H9" s="171"/>
      <c r="I9" s="172"/>
    </row>
    <row r="10" spans="1:10" x14ac:dyDescent="0.2">
      <c r="A10" s="579"/>
      <c r="B10" s="580"/>
      <c r="C10" s="580"/>
      <c r="D10" s="580"/>
      <c r="E10" s="580"/>
      <c r="F10" s="580"/>
      <c r="G10" s="580"/>
      <c r="H10" s="580"/>
      <c r="I10" s="580"/>
    </row>
    <row r="11" spans="1:10" x14ac:dyDescent="0.2">
      <c r="A11" s="4" t="s">
        <v>5</v>
      </c>
      <c r="B11" s="5"/>
      <c r="C11" s="5"/>
      <c r="D11" s="6"/>
      <c r="E11" s="6"/>
      <c r="F11" s="6"/>
      <c r="G11" s="6"/>
    </row>
    <row r="12" spans="1:10" x14ac:dyDescent="0.2">
      <c r="A12" s="7" t="s">
        <v>6</v>
      </c>
    </row>
    <row r="14" spans="1:10" x14ac:dyDescent="0.2">
      <c r="J14" s="8"/>
    </row>
    <row r="15" spans="1:10" ht="18" x14ac:dyDescent="0.25">
      <c r="A15" s="179" t="s">
        <v>215</v>
      </c>
      <c r="B15" s="166"/>
      <c r="C15" s="581" t="s">
        <v>618</v>
      </c>
      <c r="D15" s="582"/>
      <c r="E15" s="582"/>
    </row>
    <row r="16" spans="1:10" ht="18" x14ac:dyDescent="0.25">
      <c r="A16" s="180"/>
      <c r="B16" s="167"/>
    </row>
    <row r="17" spans="1:12" ht="18" x14ac:dyDescent="0.25">
      <c r="A17" s="179" t="s">
        <v>28</v>
      </c>
      <c r="B17" s="166"/>
      <c r="C17" s="581" t="s">
        <v>619</v>
      </c>
      <c r="D17" s="582"/>
      <c r="E17" s="582"/>
    </row>
    <row r="18" spans="1:12" ht="18" x14ac:dyDescent="0.25">
      <c r="A18" s="180"/>
      <c r="B18" s="167"/>
      <c r="C18" s="583"/>
      <c r="D18" s="584"/>
      <c r="E18" s="584"/>
    </row>
    <row r="19" spans="1:12" ht="18" x14ac:dyDescent="0.25">
      <c r="A19" s="179" t="s">
        <v>216</v>
      </c>
      <c r="B19" s="166"/>
      <c r="C19" s="562" t="s">
        <v>602</v>
      </c>
      <c r="D19" s="563"/>
      <c r="E19" s="564"/>
      <c r="H19" s="51"/>
    </row>
    <row r="20" spans="1:12" x14ac:dyDescent="0.2">
      <c r="A20" s="181"/>
      <c r="B20" s="168"/>
    </row>
    <row r="21" spans="1:12" ht="18" x14ac:dyDescent="0.25">
      <c r="A21" s="179" t="s">
        <v>160</v>
      </c>
      <c r="B21" s="166"/>
      <c r="C21" s="565">
        <v>45108</v>
      </c>
      <c r="D21" s="566"/>
      <c r="E21" s="567"/>
    </row>
    <row r="22" spans="1:12" x14ac:dyDescent="0.2">
      <c r="A22" s="181"/>
      <c r="B22" s="168"/>
    </row>
    <row r="23" spans="1:12" ht="18" x14ac:dyDescent="0.25">
      <c r="A23" s="179" t="s">
        <v>161</v>
      </c>
      <c r="B23" s="166"/>
      <c r="C23" s="565">
        <v>45473</v>
      </c>
      <c r="D23" s="566"/>
      <c r="E23" s="567"/>
    </row>
    <row r="25" spans="1:12" ht="18" x14ac:dyDescent="0.25">
      <c r="A25" s="179" t="s">
        <v>420</v>
      </c>
      <c r="B25" s="166"/>
      <c r="C25" s="565">
        <v>45596</v>
      </c>
      <c r="D25" s="566"/>
      <c r="E25" s="567"/>
    </row>
    <row r="26" spans="1:12" ht="13.5" customHeight="1" x14ac:dyDescent="0.25">
      <c r="A26" s="327"/>
      <c r="B26" s="328"/>
      <c r="C26" s="207"/>
      <c r="D26" s="207"/>
      <c r="E26" s="207"/>
    </row>
    <row r="27" spans="1:12" ht="18" x14ac:dyDescent="0.25">
      <c r="A27" s="179" t="s">
        <v>421</v>
      </c>
      <c r="B27" s="166"/>
      <c r="C27" s="565">
        <v>45473</v>
      </c>
      <c r="D27" s="566"/>
      <c r="E27" s="567"/>
    </row>
    <row r="28" spans="1:12" ht="18" x14ac:dyDescent="0.25">
      <c r="A28" s="329"/>
      <c r="B28" s="329"/>
    </row>
    <row r="29" spans="1:12" ht="58.5" customHeight="1" x14ac:dyDescent="0.35">
      <c r="A29" s="568" t="s">
        <v>422</v>
      </c>
      <c r="B29" s="569"/>
      <c r="C29" s="570" t="s">
        <v>497</v>
      </c>
      <c r="D29" s="571"/>
      <c r="E29" s="572"/>
      <c r="F29" s="573" t="s">
        <v>423</v>
      </c>
      <c r="G29" s="574"/>
      <c r="H29" s="575"/>
      <c r="I29" s="576"/>
      <c r="J29" s="577"/>
      <c r="K29" s="578"/>
      <c r="L29" s="534"/>
    </row>
    <row r="31" spans="1:12" ht="13.5" thickBot="1" x14ac:dyDescent="0.25"/>
    <row r="32" spans="1:12" x14ac:dyDescent="0.2">
      <c r="A32" s="162"/>
      <c r="B32" s="61"/>
      <c r="C32" s="61"/>
      <c r="D32" s="61"/>
      <c r="E32" s="65"/>
      <c r="F32" s="65"/>
      <c r="G32" s="65"/>
      <c r="H32" s="66"/>
    </row>
    <row r="33" spans="1:8" ht="15.75" x14ac:dyDescent="0.25">
      <c r="A33" s="178" t="s">
        <v>7</v>
      </c>
      <c r="B33" s="552" t="s">
        <v>8</v>
      </c>
      <c r="C33" s="553"/>
      <c r="D33" s="555" t="s">
        <v>555</v>
      </c>
      <c r="E33" s="550"/>
      <c r="F33" s="550"/>
      <c r="G33" s="551"/>
      <c r="H33" s="67"/>
    </row>
    <row r="34" spans="1:8" x14ac:dyDescent="0.2">
      <c r="A34" s="163"/>
      <c r="B34" s="552" t="s">
        <v>9</v>
      </c>
      <c r="C34" s="553"/>
      <c r="D34" s="555" t="s">
        <v>556</v>
      </c>
      <c r="E34" s="550"/>
      <c r="F34" s="550"/>
      <c r="G34" s="551"/>
      <c r="H34" s="67"/>
    </row>
    <row r="35" spans="1:8" x14ac:dyDescent="0.2">
      <c r="A35" s="163"/>
      <c r="B35" s="62"/>
      <c r="C35" s="63" t="s">
        <v>10</v>
      </c>
      <c r="D35" s="99" t="s">
        <v>559</v>
      </c>
      <c r="E35" s="63" t="s">
        <v>11</v>
      </c>
      <c r="F35" s="99">
        <v>2000</v>
      </c>
      <c r="G35" s="62"/>
      <c r="H35" s="68"/>
    </row>
    <row r="36" spans="1:8" x14ac:dyDescent="0.2">
      <c r="A36" s="163"/>
      <c r="B36" s="62"/>
      <c r="C36" s="62"/>
      <c r="D36" s="62"/>
      <c r="E36" s="72"/>
      <c r="F36" s="62"/>
      <c r="G36" s="62"/>
      <c r="H36" s="69"/>
    </row>
    <row r="37" spans="1:8" ht="15.75" x14ac:dyDescent="0.25">
      <c r="A37" s="178" t="s">
        <v>12</v>
      </c>
      <c r="B37" s="552" t="s">
        <v>8</v>
      </c>
      <c r="C37" s="553"/>
      <c r="D37" s="554" t="s">
        <v>557</v>
      </c>
      <c r="E37" s="554"/>
      <c r="F37" s="554"/>
      <c r="G37" s="554"/>
      <c r="H37" s="70"/>
    </row>
    <row r="38" spans="1:8" x14ac:dyDescent="0.2">
      <c r="A38" s="163"/>
      <c r="B38" s="552" t="s">
        <v>9</v>
      </c>
      <c r="C38" s="553"/>
      <c r="D38" s="554" t="s">
        <v>558</v>
      </c>
      <c r="E38" s="554"/>
      <c r="F38" s="554"/>
      <c r="G38" s="554"/>
      <c r="H38" s="70"/>
    </row>
    <row r="39" spans="1:8" x14ac:dyDescent="0.2">
      <c r="A39" s="164"/>
      <c r="B39" s="62"/>
      <c r="C39" s="63" t="s">
        <v>10</v>
      </c>
      <c r="D39" s="99" t="s">
        <v>559</v>
      </c>
      <c r="E39" s="63" t="s">
        <v>11</v>
      </c>
      <c r="F39" s="99">
        <v>1225</v>
      </c>
      <c r="G39" s="62"/>
      <c r="H39" s="68"/>
    </row>
    <row r="40" spans="1:8" ht="13.5" thickBot="1" x14ac:dyDescent="0.25">
      <c r="A40" s="165"/>
      <c r="B40" s="64"/>
      <c r="C40" s="64"/>
      <c r="D40" s="64"/>
      <c r="E40" s="73"/>
      <c r="F40" s="73"/>
      <c r="G40" s="64"/>
      <c r="H40" s="71"/>
    </row>
    <row r="41" spans="1:8" x14ac:dyDescent="0.2">
      <c r="A41" s="162"/>
      <c r="B41" s="61"/>
      <c r="C41" s="61"/>
      <c r="D41" s="61"/>
      <c r="E41" s="65"/>
      <c r="F41" s="65"/>
      <c r="G41" s="62"/>
      <c r="H41" s="66"/>
    </row>
    <row r="42" spans="1:8" x14ac:dyDescent="0.2">
      <c r="A42" s="164" t="s">
        <v>13</v>
      </c>
      <c r="B42" s="555" t="s">
        <v>1370</v>
      </c>
      <c r="C42" s="550"/>
      <c r="D42" s="550"/>
      <c r="E42" s="550"/>
      <c r="F42" s="551"/>
      <c r="G42" s="62"/>
      <c r="H42" s="69"/>
    </row>
    <row r="43" spans="1:8" x14ac:dyDescent="0.2">
      <c r="A43" s="164" t="s">
        <v>14</v>
      </c>
      <c r="B43" s="556" t="s">
        <v>1371</v>
      </c>
      <c r="C43" s="557"/>
      <c r="D43" s="557"/>
      <c r="E43" s="557"/>
      <c r="F43" s="558"/>
      <c r="G43" s="62"/>
      <c r="H43" s="69"/>
    </row>
    <row r="44" spans="1:8" x14ac:dyDescent="0.2">
      <c r="A44" s="164" t="s">
        <v>15</v>
      </c>
      <c r="B44" s="549" t="s">
        <v>560</v>
      </c>
      <c r="C44" s="550"/>
      <c r="D44" s="550"/>
      <c r="E44" s="550"/>
      <c r="F44" s="551"/>
      <c r="G44" s="62"/>
      <c r="H44" s="69"/>
    </row>
    <row r="45" spans="1:8" ht="13.5" thickBot="1" x14ac:dyDescent="0.25">
      <c r="A45" s="165"/>
      <c r="B45" s="64"/>
      <c r="C45" s="64"/>
      <c r="D45" s="64"/>
      <c r="E45" s="73"/>
      <c r="F45" s="73"/>
      <c r="G45" s="64"/>
      <c r="H45" s="71"/>
    </row>
  </sheetData>
  <mergeCells count="25">
    <mergeCell ref="A6:I6"/>
    <mergeCell ref="C19:E19"/>
    <mergeCell ref="C25:E25"/>
    <mergeCell ref="C27:E27"/>
    <mergeCell ref="A29:B29"/>
    <mergeCell ref="C29:E29"/>
    <mergeCell ref="F29:H29"/>
    <mergeCell ref="I29:K29"/>
    <mergeCell ref="A10:I10"/>
    <mergeCell ref="C15:E15"/>
    <mergeCell ref="C23:E23"/>
    <mergeCell ref="C17:E17"/>
    <mergeCell ref="C21:E21"/>
    <mergeCell ref="C18:E18"/>
    <mergeCell ref="D37:G37"/>
    <mergeCell ref="B37:C37"/>
    <mergeCell ref="B33:C33"/>
    <mergeCell ref="D33:G33"/>
    <mergeCell ref="B34:C34"/>
    <mergeCell ref="D34:G34"/>
    <mergeCell ref="B44:F44"/>
    <mergeCell ref="B38:C38"/>
    <mergeCell ref="D38:G38"/>
    <mergeCell ref="B42:F42"/>
    <mergeCell ref="B43:F43"/>
  </mergeCells>
  <phoneticPr fontId="16" type="noConversion"/>
  <dataValidations count="1">
    <dataValidation type="list" allowBlank="1" showInputMessage="1" showErrorMessage="1" sqref="C29:E29">
      <formula1>"Yes,No"</formula1>
    </dataValidation>
  </dataValidations>
  <hyperlinks>
    <hyperlink ref="B44" r:id="rId1"/>
  </hyperlinks>
  <pageMargins left="0.75" right="0.75" top="1" bottom="1" header="0.5" footer="0.5"/>
  <pageSetup paperSize="9" scale="80" orientation="landscape" verticalDpi="2" r:id="rId2"/>
  <headerFooter alignWithMargins="0">
    <oddHeader>&amp;C&amp;"Arial,Bold"&amp;12Non- Scheme Gas Pipeline - Financial Guideline Reporting template</oddHeader>
    <oddFooter>&amp;C&amp;A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pageSetUpPr fitToPage="1"/>
  </sheetPr>
  <dimension ref="A1:S62"/>
  <sheetViews>
    <sheetView zoomScale="80" zoomScaleNormal="80" workbookViewId="0"/>
  </sheetViews>
  <sheetFormatPr defaultColWidth="9.28515625" defaultRowHeight="23.25" x14ac:dyDescent="0.35"/>
  <cols>
    <col min="1" max="1" width="6.28515625" style="9" customWidth="1"/>
    <col min="2" max="2" width="5.7109375" style="9" customWidth="1"/>
    <col min="3" max="4" width="16.7109375" style="9" customWidth="1"/>
    <col min="5" max="5" width="15" style="9" customWidth="1"/>
    <col min="6" max="6" width="5.7109375" style="9" customWidth="1"/>
    <col min="7" max="8" width="16.7109375" style="9" customWidth="1"/>
    <col min="9" max="9" width="13.28515625" style="9" customWidth="1"/>
    <col min="10" max="10" width="6" style="9" customWidth="1"/>
    <col min="11" max="11" width="3.7109375" style="9" customWidth="1"/>
    <col min="12" max="17" width="10.7109375" style="9" customWidth="1"/>
    <col min="18" max="18" width="4" style="9" customWidth="1"/>
    <col min="19" max="16384" width="9.28515625" style="9"/>
  </cols>
  <sheetData>
    <row r="1" spans="1:19" ht="23.25" customHeight="1" thickBot="1" x14ac:dyDescent="0.4">
      <c r="A1" s="9" t="s">
        <v>16</v>
      </c>
    </row>
    <row r="2" spans="1:19" ht="15" customHeight="1" x14ac:dyDescent="0.35">
      <c r="B2" s="82"/>
      <c r="C2" s="74"/>
      <c r="D2" s="74"/>
      <c r="E2" s="74"/>
      <c r="F2" s="74"/>
      <c r="G2" s="74"/>
      <c r="H2" s="74"/>
      <c r="I2" s="74"/>
      <c r="J2" s="75"/>
      <c r="K2" s="10"/>
      <c r="L2" s="10"/>
      <c r="M2" s="10"/>
      <c r="N2" s="10"/>
      <c r="O2" s="10"/>
      <c r="P2" s="10"/>
      <c r="Q2" s="10"/>
      <c r="R2" s="10"/>
      <c r="S2" s="11"/>
    </row>
    <row r="3" spans="1:19" ht="21" customHeight="1" x14ac:dyDescent="0.35">
      <c r="B3" s="83"/>
      <c r="C3" s="76"/>
      <c r="D3" s="77"/>
      <c r="E3" s="76"/>
      <c r="F3" s="77" t="s">
        <v>17</v>
      </c>
      <c r="G3" s="76"/>
      <c r="H3" s="77"/>
      <c r="I3" s="76"/>
      <c r="J3" s="78"/>
      <c r="K3" s="12"/>
      <c r="L3" s="12"/>
      <c r="M3" s="12"/>
      <c r="N3" s="12"/>
      <c r="O3" s="12"/>
      <c r="P3" s="12"/>
      <c r="Q3" s="12"/>
      <c r="R3" s="13"/>
      <c r="S3" s="11"/>
    </row>
    <row r="4" spans="1:19" ht="15" customHeight="1" thickBot="1" x14ac:dyDescent="0.4">
      <c r="B4" s="83"/>
      <c r="C4" s="79"/>
      <c r="D4" s="80"/>
      <c r="E4" s="79"/>
      <c r="F4" s="79"/>
      <c r="G4" s="79"/>
      <c r="H4" s="81"/>
      <c r="I4" s="79"/>
      <c r="J4" s="78"/>
      <c r="K4" s="14"/>
      <c r="L4" s="14"/>
      <c r="M4" s="14"/>
      <c r="N4" s="14"/>
      <c r="O4" s="14"/>
      <c r="P4" s="14"/>
      <c r="Q4" s="14"/>
      <c r="R4" s="10"/>
      <c r="S4" s="11"/>
    </row>
    <row r="5" spans="1:19" s="15" customFormat="1" ht="19.899999999999999" customHeight="1" x14ac:dyDescent="0.2">
      <c r="B5" s="84"/>
      <c r="C5" s="85"/>
      <c r="D5" s="85"/>
      <c r="E5" s="85"/>
      <c r="F5" s="85"/>
      <c r="G5" s="85"/>
      <c r="H5" s="85"/>
      <c r="I5" s="85"/>
      <c r="J5" s="86"/>
      <c r="K5" s="16"/>
      <c r="L5" s="14"/>
      <c r="M5" s="14"/>
      <c r="N5" s="14"/>
      <c r="O5" s="14"/>
      <c r="P5" s="14"/>
      <c r="Q5" s="14"/>
      <c r="R5" s="12"/>
      <c r="S5" s="17"/>
    </row>
    <row r="6" spans="1:19" s="49" customFormat="1" ht="15" customHeight="1" x14ac:dyDescent="0.2">
      <c r="B6" s="87"/>
      <c r="C6" s="88"/>
      <c r="D6" s="88"/>
      <c r="E6" s="88"/>
      <c r="F6" s="88"/>
      <c r="G6" s="88"/>
      <c r="H6" s="88"/>
      <c r="I6" s="88"/>
      <c r="J6" s="89"/>
      <c r="K6" s="16"/>
      <c r="L6" s="14"/>
      <c r="M6" s="14"/>
      <c r="N6" s="14"/>
      <c r="O6" s="14"/>
      <c r="P6" s="14"/>
      <c r="Q6" s="14"/>
      <c r="R6" s="12"/>
      <c r="S6" s="14"/>
    </row>
    <row r="7" spans="1:19" s="49" customFormat="1" ht="15" customHeight="1" x14ac:dyDescent="0.2">
      <c r="B7" s="87"/>
      <c r="C7" s="88"/>
      <c r="D7" s="88"/>
      <c r="E7" s="88"/>
      <c r="F7" s="88"/>
      <c r="G7" s="88"/>
      <c r="H7" s="88"/>
      <c r="I7" s="88"/>
      <c r="J7" s="89"/>
      <c r="K7" s="16"/>
      <c r="L7" s="14"/>
      <c r="M7" s="14"/>
      <c r="N7" s="14"/>
      <c r="O7" s="14"/>
      <c r="P7" s="14"/>
      <c r="Q7" s="14"/>
      <c r="R7" s="12"/>
      <c r="S7" s="14"/>
    </row>
    <row r="8" spans="1:19" s="49" customFormat="1" ht="15" customHeight="1" x14ac:dyDescent="0.2">
      <c r="B8" s="87"/>
      <c r="C8" s="88"/>
      <c r="D8" s="88"/>
      <c r="E8" s="88"/>
      <c r="F8" s="88"/>
      <c r="G8" s="88"/>
      <c r="H8" s="88"/>
      <c r="I8" s="88"/>
      <c r="J8" s="89"/>
      <c r="K8" s="16"/>
      <c r="L8" s="14"/>
      <c r="M8" s="14"/>
      <c r="N8" s="14"/>
      <c r="O8" s="14"/>
      <c r="P8" s="14"/>
      <c r="Q8" s="14"/>
      <c r="R8" s="12"/>
      <c r="S8" s="14"/>
    </row>
    <row r="9" spans="1:19" s="49" customFormat="1" ht="15" customHeight="1" x14ac:dyDescent="0.2">
      <c r="B9" s="87"/>
      <c r="C9" s="88"/>
      <c r="D9" s="88"/>
      <c r="E9" s="88"/>
      <c r="F9" s="88"/>
      <c r="G9" s="88"/>
      <c r="H9" s="88"/>
      <c r="I9" s="88"/>
      <c r="J9" s="89"/>
      <c r="K9" s="16"/>
      <c r="L9" s="14"/>
      <c r="M9" s="14"/>
      <c r="N9" s="14"/>
      <c r="O9" s="14"/>
      <c r="P9" s="14"/>
      <c r="Q9" s="14"/>
      <c r="R9" s="12"/>
      <c r="S9" s="14"/>
    </row>
    <row r="10" spans="1:19" s="49" customFormat="1" ht="15" customHeight="1" x14ac:dyDescent="0.2">
      <c r="B10" s="87"/>
      <c r="C10" s="88"/>
      <c r="D10" s="88"/>
      <c r="E10" s="88"/>
      <c r="F10" s="88"/>
      <c r="G10" s="88"/>
      <c r="H10" s="88"/>
      <c r="I10" s="88"/>
      <c r="J10" s="89"/>
      <c r="K10" s="16"/>
      <c r="L10" s="14"/>
      <c r="M10" s="14"/>
      <c r="N10" s="14"/>
      <c r="O10" s="14"/>
      <c r="P10" s="14"/>
      <c r="Q10" s="14"/>
      <c r="R10" s="12"/>
      <c r="S10" s="14"/>
    </row>
    <row r="11" spans="1:19" s="49" customFormat="1" ht="15" customHeight="1" x14ac:dyDescent="0.2">
      <c r="B11" s="87"/>
      <c r="C11" s="88"/>
      <c r="D11" s="88"/>
      <c r="E11" s="88"/>
      <c r="F11" s="88"/>
      <c r="G11" s="88"/>
      <c r="H11" s="88"/>
      <c r="I11" s="88"/>
      <c r="J11" s="89"/>
      <c r="K11" s="16"/>
      <c r="L11" s="14"/>
      <c r="M11" s="14"/>
      <c r="N11" s="14"/>
      <c r="O11" s="14"/>
      <c r="P11" s="14"/>
      <c r="Q11" s="14"/>
      <c r="R11" s="12"/>
      <c r="S11" s="14"/>
    </row>
    <row r="12" spans="1:19" s="49" customFormat="1" ht="15" customHeight="1" x14ac:dyDescent="0.2">
      <c r="B12" s="87"/>
      <c r="C12" s="88"/>
      <c r="D12" s="88"/>
      <c r="E12" s="88"/>
      <c r="F12" s="88"/>
      <c r="G12" s="88"/>
      <c r="H12" s="88"/>
      <c r="I12" s="88"/>
      <c r="J12" s="89"/>
      <c r="K12" s="16"/>
      <c r="L12" s="14"/>
      <c r="M12" s="14"/>
      <c r="N12" s="14"/>
      <c r="O12" s="14"/>
      <c r="P12" s="14"/>
      <c r="Q12" s="14"/>
      <c r="R12" s="12"/>
      <c r="S12" s="14"/>
    </row>
    <row r="13" spans="1:19" s="49" customFormat="1" ht="15" customHeight="1" x14ac:dyDescent="0.2">
      <c r="B13" s="87"/>
      <c r="C13" s="88"/>
      <c r="D13" s="88"/>
      <c r="E13" s="88"/>
      <c r="F13" s="88"/>
      <c r="G13" s="88"/>
      <c r="H13" s="88"/>
      <c r="I13" s="88"/>
      <c r="J13" s="89"/>
      <c r="K13" s="16"/>
      <c r="L13" s="14"/>
      <c r="M13" s="14"/>
      <c r="N13" s="14"/>
      <c r="O13" s="14"/>
      <c r="P13" s="14"/>
      <c r="Q13" s="14"/>
      <c r="R13" s="12"/>
      <c r="S13" s="14"/>
    </row>
    <row r="14" spans="1:19" s="49" customFormat="1" ht="15" customHeight="1" x14ac:dyDescent="0.2">
      <c r="B14" s="87"/>
      <c r="C14" s="88"/>
      <c r="D14" s="88"/>
      <c r="E14" s="88"/>
      <c r="F14" s="88"/>
      <c r="G14" s="88"/>
      <c r="H14" s="88"/>
      <c r="I14" s="88"/>
      <c r="J14" s="89"/>
      <c r="K14" s="16"/>
      <c r="L14" s="14"/>
      <c r="M14" s="14"/>
      <c r="N14" s="14"/>
      <c r="O14" s="14"/>
      <c r="P14" s="14"/>
      <c r="Q14" s="14"/>
      <c r="R14" s="12"/>
      <c r="S14" s="14"/>
    </row>
    <row r="15" spans="1:19" s="49" customFormat="1" ht="15" customHeight="1" x14ac:dyDescent="0.2">
      <c r="B15" s="87"/>
      <c r="C15" s="88"/>
      <c r="D15" s="88"/>
      <c r="E15" s="88"/>
      <c r="F15" s="88"/>
      <c r="G15" s="88"/>
      <c r="H15" s="88"/>
      <c r="I15" s="88"/>
      <c r="J15" s="89"/>
      <c r="K15" s="16"/>
      <c r="L15" s="14"/>
      <c r="M15" s="14"/>
      <c r="N15" s="14"/>
      <c r="O15" s="14"/>
      <c r="P15" s="14"/>
      <c r="Q15" s="14"/>
      <c r="R15" s="12"/>
      <c r="S15" s="14"/>
    </row>
    <row r="16" spans="1:19" s="49" customFormat="1" ht="15" customHeight="1" x14ac:dyDescent="0.2">
      <c r="B16" s="87"/>
      <c r="C16" s="88"/>
      <c r="D16" s="88"/>
      <c r="E16" s="88"/>
      <c r="F16" s="88"/>
      <c r="G16" s="88"/>
      <c r="H16" s="88"/>
      <c r="I16" s="88"/>
      <c r="J16" s="89"/>
      <c r="K16" s="16"/>
      <c r="L16" s="14"/>
      <c r="M16" s="14"/>
      <c r="N16" s="14"/>
      <c r="O16" s="14"/>
      <c r="P16" s="14"/>
      <c r="Q16" s="14"/>
      <c r="R16" s="12"/>
      <c r="S16" s="14"/>
    </row>
    <row r="17" spans="1:19" s="49" customFormat="1" ht="15" customHeight="1" x14ac:dyDescent="0.2">
      <c r="B17" s="87"/>
      <c r="C17" s="88"/>
      <c r="D17" s="88"/>
      <c r="E17" s="88"/>
      <c r="F17" s="88"/>
      <c r="G17" s="88"/>
      <c r="H17" s="88"/>
      <c r="I17" s="88"/>
      <c r="J17" s="89"/>
      <c r="K17" s="16"/>
      <c r="L17" s="14"/>
      <c r="M17" s="14"/>
      <c r="N17" s="14"/>
      <c r="O17" s="14"/>
      <c r="P17" s="14"/>
      <c r="Q17" s="14"/>
      <c r="R17" s="12"/>
      <c r="S17" s="14"/>
    </row>
    <row r="18" spans="1:19" s="49" customFormat="1" ht="15" customHeight="1" x14ac:dyDescent="0.2">
      <c r="B18" s="87"/>
      <c r="C18" s="585"/>
      <c r="D18" s="585"/>
      <c r="E18" s="585"/>
      <c r="F18" s="88"/>
      <c r="G18" s="88"/>
      <c r="H18" s="88"/>
      <c r="I18" s="88"/>
      <c r="J18" s="89"/>
      <c r="K18" s="16"/>
      <c r="L18" s="14"/>
      <c r="M18" s="14"/>
      <c r="N18" s="14"/>
      <c r="O18" s="14"/>
      <c r="P18" s="14"/>
      <c r="Q18" s="14"/>
      <c r="R18" s="12"/>
      <c r="S18" s="14"/>
    </row>
    <row r="19" spans="1:19" s="49" customFormat="1" ht="15" customHeight="1" x14ac:dyDescent="0.2">
      <c r="B19" s="87"/>
      <c r="C19" s="88"/>
      <c r="D19" s="88"/>
      <c r="E19" s="88"/>
      <c r="F19" s="88"/>
      <c r="G19" s="88"/>
      <c r="H19" s="88"/>
      <c r="I19" s="88"/>
      <c r="J19" s="89"/>
      <c r="K19" s="16"/>
      <c r="L19" s="50"/>
      <c r="M19" s="14"/>
      <c r="N19" s="14"/>
      <c r="O19" s="14"/>
      <c r="P19" s="14"/>
      <c r="Q19" s="14"/>
      <c r="R19" s="12"/>
      <c r="S19" s="14"/>
    </row>
    <row r="20" spans="1:19" s="49" customFormat="1" ht="15" customHeight="1" x14ac:dyDescent="0.2">
      <c r="B20" s="87"/>
      <c r="C20" s="88"/>
      <c r="D20" s="88"/>
      <c r="E20" s="88"/>
      <c r="F20" s="88"/>
      <c r="G20" s="88"/>
      <c r="H20" s="88"/>
      <c r="I20" s="88"/>
      <c r="J20" s="89"/>
      <c r="K20" s="16"/>
      <c r="L20" s="14"/>
      <c r="M20" s="14"/>
      <c r="N20" s="14"/>
      <c r="O20" s="14"/>
      <c r="P20" s="14"/>
      <c r="Q20" s="14"/>
      <c r="R20" s="12"/>
      <c r="S20" s="14"/>
    </row>
    <row r="21" spans="1:19" s="49" customFormat="1" ht="15" customHeight="1" x14ac:dyDescent="0.2">
      <c r="B21" s="87"/>
      <c r="C21" s="88"/>
      <c r="D21" s="88"/>
      <c r="E21" s="88"/>
      <c r="F21" s="88"/>
      <c r="G21" s="88"/>
      <c r="H21" s="88"/>
      <c r="I21" s="88"/>
      <c r="J21" s="89"/>
      <c r="K21" s="16"/>
      <c r="L21" s="14"/>
      <c r="M21" s="14"/>
      <c r="N21" s="14"/>
      <c r="O21" s="14"/>
      <c r="P21" s="14"/>
      <c r="Q21" s="14"/>
      <c r="R21" s="12"/>
      <c r="S21" s="14"/>
    </row>
    <row r="22" spans="1:19" s="49" customFormat="1" ht="15" customHeight="1" x14ac:dyDescent="0.2">
      <c r="B22" s="87"/>
      <c r="C22" s="88"/>
      <c r="D22" s="88"/>
      <c r="E22" s="88"/>
      <c r="F22" s="88"/>
      <c r="G22" s="88"/>
      <c r="H22" s="88"/>
      <c r="I22" s="88"/>
      <c r="J22" s="89"/>
      <c r="K22" s="16"/>
      <c r="L22" s="14"/>
      <c r="M22" s="14"/>
      <c r="N22" s="14"/>
      <c r="O22" s="14"/>
      <c r="P22" s="14"/>
      <c r="Q22" s="14"/>
      <c r="R22" s="12"/>
      <c r="S22" s="14"/>
    </row>
    <row r="23" spans="1:19" s="49" customFormat="1" ht="15" customHeight="1" x14ac:dyDescent="0.2">
      <c r="B23" s="87"/>
      <c r="C23" s="88"/>
      <c r="D23" s="88"/>
      <c r="E23" s="88"/>
      <c r="F23" s="88"/>
      <c r="G23" s="88"/>
      <c r="H23" s="88"/>
      <c r="I23" s="88"/>
      <c r="J23" s="89"/>
      <c r="K23" s="16"/>
      <c r="L23" s="14"/>
      <c r="M23" s="14"/>
      <c r="N23" s="14"/>
      <c r="O23" s="14"/>
      <c r="P23" s="14"/>
      <c r="Q23" s="14"/>
      <c r="R23" s="12"/>
      <c r="S23" s="14"/>
    </row>
    <row r="24" spans="1:19" s="49" customFormat="1" ht="15" customHeight="1" x14ac:dyDescent="0.2">
      <c r="B24" s="87"/>
      <c r="C24" s="88"/>
      <c r="D24" s="88"/>
      <c r="E24" s="88"/>
      <c r="F24" s="88"/>
      <c r="G24" s="88"/>
      <c r="H24" s="88"/>
      <c r="I24" s="88"/>
      <c r="J24" s="89"/>
      <c r="K24" s="16"/>
      <c r="L24" s="14"/>
      <c r="M24" s="14"/>
      <c r="N24" s="14"/>
      <c r="O24" s="14"/>
      <c r="P24" s="14"/>
      <c r="Q24" s="14"/>
      <c r="R24" s="12"/>
      <c r="S24" s="14"/>
    </row>
    <row r="25" spans="1:19" s="49" customFormat="1" ht="15.75" customHeight="1" x14ac:dyDescent="0.2">
      <c r="B25" s="87"/>
      <c r="C25" s="88"/>
      <c r="D25" s="88"/>
      <c r="E25" s="88"/>
      <c r="F25" s="88"/>
      <c r="G25" s="88"/>
      <c r="H25" s="88"/>
      <c r="I25" s="88"/>
      <c r="J25" s="89"/>
      <c r="K25" s="16"/>
      <c r="L25" s="14"/>
      <c r="M25" s="14"/>
      <c r="N25" s="14"/>
      <c r="O25" s="14"/>
      <c r="P25" s="14"/>
      <c r="Q25" s="14"/>
      <c r="R25" s="12"/>
      <c r="S25" s="14"/>
    </row>
    <row r="26" spans="1:19" s="49" customFormat="1" ht="15.75" customHeight="1" x14ac:dyDescent="0.2">
      <c r="B26" s="87"/>
      <c r="C26" s="88"/>
      <c r="D26" s="88"/>
      <c r="E26" s="88"/>
      <c r="F26" s="88"/>
      <c r="G26" s="88"/>
      <c r="H26" s="88"/>
      <c r="I26" s="88"/>
      <c r="J26" s="89"/>
      <c r="K26" s="16"/>
      <c r="L26" s="14"/>
      <c r="M26" s="14"/>
      <c r="N26" s="14"/>
      <c r="O26" s="14"/>
      <c r="P26" s="14"/>
      <c r="Q26" s="14"/>
      <c r="R26" s="12"/>
      <c r="S26" s="14"/>
    </row>
    <row r="27" spans="1:19" s="49" customFormat="1" ht="15" customHeight="1" x14ac:dyDescent="0.2">
      <c r="B27" s="87"/>
      <c r="C27" s="88"/>
      <c r="D27" s="88"/>
      <c r="E27" s="88"/>
      <c r="F27" s="88"/>
      <c r="G27" s="88"/>
      <c r="H27" s="88"/>
      <c r="I27" s="88"/>
      <c r="J27" s="89"/>
      <c r="K27" s="16"/>
      <c r="L27" s="14"/>
      <c r="M27" s="14"/>
      <c r="N27" s="14"/>
      <c r="O27" s="14"/>
      <c r="P27" s="14"/>
      <c r="Q27" s="14"/>
      <c r="R27" s="12"/>
      <c r="S27" s="14"/>
    </row>
    <row r="28" spans="1:19" s="49" customFormat="1" ht="15" customHeight="1" x14ac:dyDescent="0.2">
      <c r="B28" s="87"/>
      <c r="C28" s="88"/>
      <c r="D28" s="88"/>
      <c r="E28" s="88"/>
      <c r="F28" s="88"/>
      <c r="G28" s="88"/>
      <c r="H28" s="88"/>
      <c r="I28" s="88"/>
      <c r="J28" s="89"/>
      <c r="K28" s="16"/>
      <c r="L28" s="14"/>
      <c r="M28" s="14"/>
      <c r="N28" s="14"/>
      <c r="O28" s="14"/>
      <c r="P28" s="14"/>
      <c r="Q28" s="14"/>
      <c r="R28" s="12"/>
      <c r="S28" s="14"/>
    </row>
    <row r="29" spans="1:19" s="49" customFormat="1" ht="15" customHeight="1" x14ac:dyDescent="0.2">
      <c r="B29" s="87"/>
      <c r="C29" s="88"/>
      <c r="D29" s="88"/>
      <c r="E29" s="88"/>
      <c r="F29" s="88"/>
      <c r="G29" s="88"/>
      <c r="H29" s="88"/>
      <c r="I29" s="88"/>
      <c r="J29" s="89"/>
      <c r="K29" s="16"/>
      <c r="L29" s="14"/>
      <c r="M29" s="14"/>
      <c r="N29" s="14"/>
      <c r="O29" s="14"/>
      <c r="P29" s="14"/>
      <c r="Q29" s="14"/>
      <c r="R29" s="12"/>
      <c r="S29" s="14"/>
    </row>
    <row r="30" spans="1:19" s="49" customFormat="1" ht="15" customHeight="1" x14ac:dyDescent="0.2">
      <c r="B30" s="87"/>
      <c r="C30" s="88"/>
      <c r="D30" s="90"/>
      <c r="E30" s="88"/>
      <c r="F30" s="88"/>
      <c r="G30" s="88"/>
      <c r="H30" s="88"/>
      <c r="I30" s="88"/>
      <c r="J30" s="89"/>
      <c r="K30" s="16"/>
      <c r="L30" s="14"/>
      <c r="M30" s="14"/>
      <c r="N30" s="14"/>
      <c r="O30" s="14"/>
      <c r="P30" s="14"/>
      <c r="Q30" s="14"/>
      <c r="R30" s="12"/>
      <c r="S30" s="14"/>
    </row>
    <row r="31" spans="1:19" s="49" customFormat="1" ht="15" customHeight="1" x14ac:dyDescent="0.2">
      <c r="A31" s="14"/>
      <c r="B31" s="87"/>
      <c r="C31" s="90"/>
      <c r="D31" s="90"/>
      <c r="E31" s="88"/>
      <c r="F31" s="88"/>
      <c r="G31" s="88"/>
      <c r="H31" s="88"/>
      <c r="I31" s="88"/>
      <c r="J31" s="89"/>
      <c r="K31" s="16"/>
      <c r="L31" s="14"/>
      <c r="M31" s="14"/>
      <c r="N31" s="14"/>
      <c r="O31" s="14"/>
      <c r="P31" s="14"/>
      <c r="Q31" s="14"/>
      <c r="R31" s="12"/>
      <c r="S31" s="14"/>
    </row>
    <row r="32" spans="1:19" s="49" customFormat="1" ht="15" customHeight="1" x14ac:dyDescent="0.2">
      <c r="A32" s="14"/>
      <c r="B32" s="87"/>
      <c r="C32" s="90"/>
      <c r="D32" s="90"/>
      <c r="E32" s="88"/>
      <c r="F32" s="88"/>
      <c r="G32" s="88"/>
      <c r="H32" s="88"/>
      <c r="I32" s="88"/>
      <c r="J32" s="89"/>
      <c r="K32" s="16"/>
      <c r="L32" s="14"/>
      <c r="M32" s="14"/>
      <c r="N32" s="14"/>
      <c r="O32" s="14"/>
      <c r="P32" s="14"/>
      <c r="Q32" s="14"/>
      <c r="R32" s="12"/>
      <c r="S32" s="14"/>
    </row>
    <row r="33" spans="1:19" s="49" customFormat="1" ht="15" customHeight="1" x14ac:dyDescent="0.2">
      <c r="A33" s="14"/>
      <c r="B33" s="87"/>
      <c r="C33" s="90"/>
      <c r="D33" s="90"/>
      <c r="E33" s="88"/>
      <c r="F33" s="88"/>
      <c r="G33" s="88"/>
      <c r="H33" s="88"/>
      <c r="I33" s="88"/>
      <c r="J33" s="89"/>
      <c r="K33" s="16"/>
      <c r="L33" s="14"/>
      <c r="M33" s="14"/>
      <c r="N33" s="14"/>
      <c r="O33" s="14"/>
      <c r="P33" s="14"/>
      <c r="Q33" s="14"/>
      <c r="R33" s="12"/>
      <c r="S33" s="14"/>
    </row>
    <row r="34" spans="1:19" s="49" customFormat="1" ht="15" customHeight="1" x14ac:dyDescent="0.2">
      <c r="A34" s="14"/>
      <c r="B34" s="87"/>
      <c r="C34" s="88"/>
      <c r="D34" s="88"/>
      <c r="E34" s="88"/>
      <c r="F34" s="88"/>
      <c r="G34" s="88"/>
      <c r="H34" s="88"/>
      <c r="I34" s="88"/>
      <c r="J34" s="89"/>
      <c r="K34" s="16"/>
      <c r="L34" s="14"/>
      <c r="M34" s="14"/>
      <c r="N34" s="14"/>
      <c r="O34" s="14"/>
      <c r="P34" s="14"/>
      <c r="Q34" s="14"/>
      <c r="R34" s="12"/>
      <c r="S34" s="14"/>
    </row>
    <row r="35" spans="1:19" s="49" customFormat="1" ht="15" customHeight="1" x14ac:dyDescent="0.2">
      <c r="A35" s="14"/>
      <c r="B35" s="87"/>
      <c r="C35" s="88"/>
      <c r="D35" s="88"/>
      <c r="E35" s="88"/>
      <c r="F35" s="88"/>
      <c r="G35" s="88"/>
      <c r="H35" s="88"/>
      <c r="I35" s="88"/>
      <c r="J35" s="89"/>
      <c r="K35" s="18"/>
      <c r="L35" s="12"/>
      <c r="M35" s="12"/>
      <c r="N35" s="12"/>
      <c r="O35" s="12"/>
      <c r="P35" s="12"/>
      <c r="Q35" s="12"/>
      <c r="R35" s="12"/>
      <c r="S35" s="14"/>
    </row>
    <row r="36" spans="1:19" s="49" customFormat="1" ht="15" customHeight="1" x14ac:dyDescent="0.2">
      <c r="A36" s="14"/>
      <c r="B36" s="87"/>
      <c r="C36" s="88"/>
      <c r="D36" s="88"/>
      <c r="E36" s="88"/>
      <c r="F36" s="88"/>
      <c r="G36" s="88"/>
      <c r="H36" s="88"/>
      <c r="I36" s="88"/>
      <c r="J36" s="89"/>
      <c r="K36" s="18"/>
      <c r="L36" s="12"/>
      <c r="M36" s="12"/>
      <c r="N36" s="12"/>
      <c r="O36" s="12"/>
      <c r="P36" s="12"/>
      <c r="Q36" s="12"/>
      <c r="R36" s="12"/>
      <c r="S36" s="14"/>
    </row>
    <row r="37" spans="1:19" s="49" customFormat="1" ht="15" customHeight="1" x14ac:dyDescent="0.2">
      <c r="A37" s="14"/>
      <c r="B37" s="87"/>
      <c r="C37" s="88"/>
      <c r="D37" s="88"/>
      <c r="E37" s="88"/>
      <c r="F37" s="88"/>
      <c r="G37" s="88"/>
      <c r="H37" s="88"/>
      <c r="I37" s="88"/>
      <c r="J37" s="89"/>
      <c r="K37" s="18"/>
      <c r="L37" s="12"/>
      <c r="M37" s="12"/>
      <c r="N37" s="12"/>
      <c r="O37" s="12"/>
      <c r="P37" s="12"/>
      <c r="Q37" s="12"/>
      <c r="R37" s="12"/>
      <c r="S37" s="14"/>
    </row>
    <row r="38" spans="1:19" s="49" customFormat="1" ht="15" customHeight="1" x14ac:dyDescent="0.2">
      <c r="A38" s="14"/>
      <c r="B38" s="87"/>
      <c r="C38" s="88"/>
      <c r="D38" s="88"/>
      <c r="E38" s="88"/>
      <c r="F38" s="88"/>
      <c r="G38" s="88"/>
      <c r="H38" s="88"/>
      <c r="I38" s="88"/>
      <c r="J38" s="89"/>
      <c r="K38" s="18"/>
      <c r="L38" s="12"/>
      <c r="M38" s="12"/>
      <c r="N38" s="12"/>
      <c r="O38" s="12"/>
      <c r="P38" s="12"/>
      <c r="Q38" s="12"/>
      <c r="R38" s="12"/>
      <c r="S38" s="14"/>
    </row>
    <row r="39" spans="1:19" s="49" customFormat="1" ht="15" customHeight="1" x14ac:dyDescent="0.2">
      <c r="A39" s="14"/>
      <c r="B39" s="87"/>
      <c r="C39" s="88"/>
      <c r="D39" s="88"/>
      <c r="E39" s="88"/>
      <c r="F39" s="88"/>
      <c r="G39" s="88"/>
      <c r="H39" s="88"/>
      <c r="I39" s="88"/>
      <c r="J39" s="89"/>
      <c r="K39" s="18"/>
      <c r="L39" s="12"/>
      <c r="M39" s="12"/>
      <c r="N39" s="12"/>
      <c r="O39" s="12"/>
      <c r="P39" s="12"/>
      <c r="Q39" s="12"/>
      <c r="R39" s="12"/>
      <c r="S39" s="14"/>
    </row>
    <row r="40" spans="1:19" s="49" customFormat="1" ht="15" customHeight="1" x14ac:dyDescent="0.2">
      <c r="A40" s="14"/>
      <c r="B40" s="87"/>
      <c r="C40" s="88"/>
      <c r="D40" s="88"/>
      <c r="E40" s="88"/>
      <c r="F40" s="88"/>
      <c r="G40" s="88"/>
      <c r="H40" s="88"/>
      <c r="I40" s="88"/>
      <c r="J40" s="89"/>
      <c r="K40" s="18"/>
      <c r="L40" s="12"/>
      <c r="M40" s="12"/>
      <c r="N40" s="12"/>
      <c r="O40" s="12"/>
      <c r="P40" s="12"/>
      <c r="Q40" s="12"/>
      <c r="R40" s="12"/>
      <c r="S40" s="14"/>
    </row>
    <row r="41" spans="1:19" s="49" customFormat="1" ht="15" customHeight="1" x14ac:dyDescent="0.2">
      <c r="A41" s="14"/>
      <c r="B41" s="87"/>
      <c r="C41" s="88"/>
      <c r="D41" s="88"/>
      <c r="E41" s="88"/>
      <c r="F41" s="88"/>
      <c r="G41" s="88"/>
      <c r="H41" s="88"/>
      <c r="I41" s="88"/>
      <c r="J41" s="89"/>
      <c r="K41" s="18"/>
      <c r="L41" s="12"/>
      <c r="M41" s="12"/>
      <c r="N41" s="12"/>
      <c r="O41" s="12"/>
      <c r="P41" s="12"/>
      <c r="Q41" s="12"/>
      <c r="R41" s="12"/>
      <c r="S41" s="14"/>
    </row>
    <row r="42" spans="1:19" s="49" customFormat="1" ht="15" customHeight="1" x14ac:dyDescent="0.2">
      <c r="A42" s="14"/>
      <c r="B42" s="87"/>
      <c r="C42" s="88"/>
      <c r="D42" s="88"/>
      <c r="E42" s="88"/>
      <c r="F42" s="88"/>
      <c r="G42" s="88"/>
      <c r="H42" s="88"/>
      <c r="I42" s="88"/>
      <c r="J42" s="89"/>
      <c r="K42" s="18"/>
      <c r="L42" s="12"/>
      <c r="M42" s="12"/>
      <c r="N42" s="12"/>
      <c r="O42" s="12"/>
      <c r="P42" s="12"/>
      <c r="Q42" s="12"/>
      <c r="R42" s="12"/>
      <c r="S42" s="14"/>
    </row>
    <row r="43" spans="1:19" s="49" customFormat="1" ht="15" customHeight="1" x14ac:dyDescent="0.2">
      <c r="A43" s="14"/>
      <c r="B43" s="87"/>
      <c r="C43" s="88"/>
      <c r="D43" s="88"/>
      <c r="E43" s="88"/>
      <c r="F43" s="91"/>
      <c r="G43" s="88"/>
      <c r="H43" s="88"/>
      <c r="I43" s="88"/>
      <c r="J43" s="89"/>
      <c r="K43" s="18"/>
      <c r="L43" s="12"/>
      <c r="M43" s="12"/>
      <c r="N43" s="12"/>
      <c r="O43" s="12"/>
      <c r="P43" s="12"/>
      <c r="Q43" s="12"/>
      <c r="R43" s="12"/>
      <c r="S43" s="14"/>
    </row>
    <row r="44" spans="1:19" s="49" customFormat="1" ht="15" customHeight="1" x14ac:dyDescent="0.2">
      <c r="A44" s="14"/>
      <c r="B44" s="87"/>
      <c r="C44" s="88"/>
      <c r="D44" s="88"/>
      <c r="E44" s="88"/>
      <c r="F44" s="91"/>
      <c r="G44" s="88"/>
      <c r="H44" s="396"/>
      <c r="I44" s="396"/>
      <c r="J44" s="89"/>
      <c r="K44" s="18"/>
      <c r="L44" s="12"/>
      <c r="M44" s="12"/>
      <c r="N44" s="12"/>
      <c r="O44" s="12"/>
      <c r="P44" s="12"/>
      <c r="Q44" s="12"/>
      <c r="R44" s="12"/>
      <c r="S44" s="14"/>
    </row>
    <row r="45" spans="1:19" s="49" customFormat="1" ht="15" customHeight="1" x14ac:dyDescent="0.2">
      <c r="A45" s="14"/>
      <c r="B45" s="87"/>
      <c r="C45" s="88"/>
      <c r="D45" s="88"/>
      <c r="E45" s="88"/>
      <c r="F45" s="91"/>
      <c r="G45" s="88"/>
      <c r="H45" s="88"/>
      <c r="I45" s="88"/>
      <c r="J45" s="89"/>
      <c r="K45" s="18"/>
      <c r="L45" s="12"/>
      <c r="M45" s="12"/>
      <c r="N45" s="12"/>
      <c r="O45" s="12"/>
      <c r="P45" s="12"/>
      <c r="Q45" s="12"/>
      <c r="R45" s="12"/>
      <c r="S45" s="14"/>
    </row>
    <row r="46" spans="1:19" s="49" customFormat="1" ht="15" customHeight="1" x14ac:dyDescent="0.2">
      <c r="A46" s="14"/>
      <c r="B46" s="87"/>
      <c r="C46" s="88"/>
      <c r="D46" s="88"/>
      <c r="E46" s="88"/>
      <c r="F46" s="91"/>
      <c r="G46" s="88"/>
      <c r="H46" s="88"/>
      <c r="I46" s="88"/>
      <c r="J46" s="89"/>
      <c r="K46" s="18"/>
      <c r="L46" s="12"/>
      <c r="M46" s="12"/>
      <c r="N46" s="12"/>
      <c r="O46" s="12"/>
      <c r="P46" s="12"/>
      <c r="Q46" s="12"/>
      <c r="R46" s="12"/>
      <c r="S46" s="14"/>
    </row>
    <row r="47" spans="1:19" s="49" customFormat="1" ht="15" customHeight="1" x14ac:dyDescent="0.2">
      <c r="A47" s="14"/>
      <c r="B47" s="87"/>
      <c r="C47" s="88"/>
      <c r="D47" s="88"/>
      <c r="E47" s="88"/>
      <c r="F47" s="91"/>
      <c r="G47" s="88"/>
      <c r="H47" s="88"/>
      <c r="I47" s="88"/>
      <c r="J47" s="89"/>
      <c r="K47" s="18"/>
      <c r="L47" s="12"/>
      <c r="M47" s="12"/>
      <c r="N47" s="12"/>
      <c r="O47" s="12"/>
      <c r="P47" s="12"/>
      <c r="Q47" s="12"/>
      <c r="R47" s="12"/>
      <c r="S47" s="14"/>
    </row>
    <row r="48" spans="1:19" s="49" customFormat="1" ht="15" customHeight="1" x14ac:dyDescent="0.2">
      <c r="A48" s="14"/>
      <c r="B48" s="87"/>
      <c r="C48" s="88"/>
      <c r="D48" s="88"/>
      <c r="E48" s="88"/>
      <c r="F48" s="91"/>
      <c r="G48" s="88"/>
      <c r="H48" s="88"/>
      <c r="I48" s="88"/>
      <c r="J48" s="89"/>
      <c r="K48" s="18"/>
      <c r="L48" s="12"/>
      <c r="M48" s="12"/>
      <c r="N48" s="12"/>
      <c r="O48" s="12"/>
      <c r="P48" s="12"/>
      <c r="Q48" s="12"/>
      <c r="R48" s="12"/>
      <c r="S48" s="14"/>
    </row>
    <row r="49" spans="1:19" s="49" customFormat="1" ht="15" customHeight="1" x14ac:dyDescent="0.2">
      <c r="A49" s="14"/>
      <c r="B49" s="87"/>
      <c r="C49" s="88"/>
      <c r="D49" s="88"/>
      <c r="E49" s="88"/>
      <c r="F49" s="91"/>
      <c r="G49" s="88"/>
      <c r="H49" s="88"/>
      <c r="I49" s="88"/>
      <c r="J49" s="89"/>
      <c r="K49" s="18"/>
      <c r="L49" s="12"/>
      <c r="M49" s="12"/>
      <c r="N49" s="12"/>
      <c r="O49" s="12"/>
      <c r="P49" s="12"/>
      <c r="Q49" s="12"/>
      <c r="R49" s="12"/>
      <c r="S49" s="14"/>
    </row>
    <row r="50" spans="1:19" s="49" customFormat="1" ht="15" customHeight="1" x14ac:dyDescent="0.2">
      <c r="A50" s="14"/>
      <c r="B50" s="87"/>
      <c r="C50" s="88"/>
      <c r="D50" s="88"/>
      <c r="E50" s="88"/>
      <c r="F50" s="91"/>
      <c r="G50" s="88"/>
      <c r="H50" s="88"/>
      <c r="I50" s="88"/>
      <c r="J50" s="89"/>
      <c r="K50" s="18"/>
      <c r="L50" s="12"/>
      <c r="M50" s="12"/>
      <c r="N50" s="12"/>
      <c r="O50" s="12"/>
      <c r="P50" s="12"/>
      <c r="Q50" s="12"/>
      <c r="R50" s="12"/>
      <c r="S50" s="14"/>
    </row>
    <row r="51" spans="1:19" s="49" customFormat="1" ht="15" customHeight="1" x14ac:dyDescent="0.2">
      <c r="A51" s="14"/>
      <c r="B51" s="87"/>
      <c r="C51" s="88"/>
      <c r="D51" s="88"/>
      <c r="E51" s="88"/>
      <c r="F51" s="91"/>
      <c r="G51" s="88"/>
      <c r="H51" s="88"/>
      <c r="I51" s="88"/>
      <c r="J51" s="89"/>
      <c r="K51" s="18"/>
      <c r="L51" s="12"/>
      <c r="M51" s="12"/>
      <c r="N51" s="12"/>
      <c r="O51" s="12"/>
      <c r="P51" s="12"/>
      <c r="Q51" s="12"/>
      <c r="R51" s="12"/>
      <c r="S51" s="14"/>
    </row>
    <row r="52" spans="1:19" s="49" customFormat="1" ht="15" customHeight="1" x14ac:dyDescent="0.2">
      <c r="A52" s="14"/>
      <c r="B52" s="87"/>
      <c r="C52" s="88"/>
      <c r="D52" s="88"/>
      <c r="E52" s="88"/>
      <c r="F52" s="91"/>
      <c r="G52" s="88"/>
      <c r="H52" s="88"/>
      <c r="I52" s="88"/>
      <c r="J52" s="89"/>
      <c r="K52" s="18"/>
      <c r="L52" s="12"/>
      <c r="M52" s="12"/>
      <c r="N52" s="12"/>
      <c r="O52" s="12"/>
      <c r="P52" s="12"/>
      <c r="Q52" s="12"/>
      <c r="R52" s="12"/>
      <c r="S52" s="14"/>
    </row>
    <row r="53" spans="1:19" s="49" customFormat="1" ht="15" customHeight="1" x14ac:dyDescent="0.2">
      <c r="A53" s="14"/>
      <c r="B53" s="87"/>
      <c r="C53" s="88"/>
      <c r="D53" s="88"/>
      <c r="E53" s="88"/>
      <c r="F53" s="91"/>
      <c r="G53" s="88"/>
      <c r="H53" s="88"/>
      <c r="I53" s="88"/>
      <c r="J53" s="89"/>
      <c r="K53" s="18"/>
      <c r="L53" s="12"/>
      <c r="M53" s="12"/>
      <c r="N53" s="12"/>
      <c r="O53" s="12"/>
      <c r="P53" s="12"/>
      <c r="Q53" s="12"/>
      <c r="R53" s="12"/>
      <c r="S53" s="14"/>
    </row>
    <row r="54" spans="1:19" s="49" customFormat="1" ht="15" customHeight="1" x14ac:dyDescent="0.2">
      <c r="A54" s="14"/>
      <c r="B54" s="87"/>
      <c r="C54" s="88"/>
      <c r="D54" s="88"/>
      <c r="E54" s="88"/>
      <c r="F54" s="91"/>
      <c r="G54" s="88"/>
      <c r="H54" s="88"/>
      <c r="I54" s="88"/>
      <c r="J54" s="89"/>
      <c r="K54" s="18"/>
      <c r="L54" s="12"/>
      <c r="M54" s="12"/>
      <c r="N54" s="12"/>
      <c r="O54" s="12"/>
      <c r="P54" s="12"/>
      <c r="Q54" s="12"/>
      <c r="R54" s="12"/>
      <c r="S54" s="14"/>
    </row>
    <row r="55" spans="1:19" s="49" customFormat="1" ht="15" customHeight="1" x14ac:dyDescent="0.2">
      <c r="A55" s="14"/>
      <c r="B55" s="87"/>
      <c r="C55" s="88"/>
      <c r="D55" s="88"/>
      <c r="E55" s="88"/>
      <c r="F55" s="91"/>
      <c r="G55" s="88"/>
      <c r="H55" s="88"/>
      <c r="I55" s="88"/>
      <c r="J55" s="89"/>
      <c r="K55" s="18"/>
      <c r="L55" s="12"/>
      <c r="M55" s="12"/>
      <c r="N55" s="12"/>
      <c r="O55" s="12"/>
      <c r="P55" s="12"/>
      <c r="Q55" s="12"/>
      <c r="R55" s="12"/>
      <c r="S55" s="14"/>
    </row>
    <row r="56" spans="1:19" ht="24" thickBot="1" x14ac:dyDescent="0.4">
      <c r="A56" s="11"/>
      <c r="B56" s="92"/>
      <c r="C56" s="93"/>
      <c r="D56" s="93"/>
      <c r="E56" s="94"/>
      <c r="F56" s="94"/>
      <c r="G56" s="94"/>
      <c r="H56" s="94"/>
      <c r="I56" s="94"/>
      <c r="J56" s="95"/>
    </row>
    <row r="57" spans="1:19" ht="36" customHeight="1" x14ac:dyDescent="0.35">
      <c r="A57" s="11"/>
      <c r="B57" s="10"/>
      <c r="C57" s="10"/>
      <c r="D57" s="10"/>
      <c r="F57" s="10"/>
      <c r="G57" s="10"/>
      <c r="H57" s="10"/>
      <c r="I57" s="10"/>
    </row>
    <row r="58" spans="1:19" x14ac:dyDescent="0.35">
      <c r="A58" s="11"/>
      <c r="B58" s="11"/>
      <c r="C58" s="11"/>
      <c r="D58" s="11"/>
    </row>
    <row r="59" spans="1:19" x14ac:dyDescent="0.35">
      <c r="A59" s="11"/>
      <c r="B59" s="11"/>
      <c r="C59" s="11"/>
      <c r="D59" s="11"/>
    </row>
    <row r="61" spans="1:19" x14ac:dyDescent="0.35">
      <c r="G61" s="10"/>
      <c r="H61" s="11"/>
      <c r="I61" s="11"/>
    </row>
    <row r="62" spans="1:19" x14ac:dyDescent="0.35">
      <c r="G62" s="19"/>
    </row>
  </sheetData>
  <mergeCells count="1">
    <mergeCell ref="C18:E18"/>
  </mergeCells>
  <pageMargins left="0.25" right="0.25" top="0.75" bottom="0.75" header="0.3" footer="0.3"/>
  <pageSetup paperSize="9" scale="50" orientation="portrait" r:id="rId1"/>
  <headerFooter alignWithMargins="0">
    <oddFooter>&amp;L&amp;D&amp;C&amp; Template: &amp;A
&amp;F&amp;R&amp;P o&amp;Of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D116"/>
  <sheetViews>
    <sheetView zoomScale="80" zoomScaleNormal="80" workbookViewId="0"/>
  </sheetViews>
  <sheetFormatPr defaultColWidth="8.7109375" defaultRowHeight="14.25" x14ac:dyDescent="0.2"/>
  <cols>
    <col min="1" max="1" width="11.5703125" style="375" customWidth="1"/>
    <col min="2" max="2" width="51" style="375" customWidth="1"/>
    <col min="3" max="5" width="30.7109375" style="375" customWidth="1"/>
    <col min="6" max="8" width="23" style="375" customWidth="1"/>
    <col min="9" max="16384" width="8.7109375" style="375"/>
  </cols>
  <sheetData>
    <row r="1" spans="1:7" ht="20.25" x14ac:dyDescent="0.3">
      <c r="A1" s="373"/>
      <c r="B1" s="374" t="s">
        <v>345</v>
      </c>
    </row>
    <row r="2" spans="1:7" ht="15" x14ac:dyDescent="0.25">
      <c r="A2" s="373"/>
      <c r="B2" s="208" t="str">
        <f>Tradingname</f>
        <v>APT PARMELIA PTY LTD</v>
      </c>
      <c r="C2" s="209"/>
    </row>
    <row r="3" spans="1:7" ht="15" x14ac:dyDescent="0.25">
      <c r="B3" s="210" t="s">
        <v>180</v>
      </c>
      <c r="C3" s="211" t="str">
        <f>TEXT(Yearstart,"dd/mm/yyyy")&amp;" to "&amp;TEXT(Yearending,"dd/mm/yyyy")</f>
        <v>01/07/2023 to 30/06/2024</v>
      </c>
    </row>
    <row r="4" spans="1:7" x14ac:dyDescent="0.2">
      <c r="B4" s="45" t="s">
        <v>424</v>
      </c>
      <c r="C4" s="45"/>
      <c r="F4" s="45"/>
      <c r="G4" s="45"/>
    </row>
    <row r="5" spans="1:7" ht="15.75" x14ac:dyDescent="0.25">
      <c r="B5" s="377"/>
      <c r="C5" s="45"/>
    </row>
    <row r="6" spans="1:7" ht="15.75" x14ac:dyDescent="0.25">
      <c r="B6" s="378"/>
    </row>
    <row r="8" spans="1:7" s="376" customFormat="1" ht="25.5" x14ac:dyDescent="0.2">
      <c r="B8" s="242" t="s">
        <v>425</v>
      </c>
      <c r="C8" s="242" t="s">
        <v>56</v>
      </c>
      <c r="D8" s="242" t="s">
        <v>57</v>
      </c>
      <c r="E8" s="242" t="s">
        <v>24</v>
      </c>
    </row>
    <row r="9" spans="1:7" x14ac:dyDescent="0.2">
      <c r="B9" s="137" t="s">
        <v>44</v>
      </c>
      <c r="C9" s="286">
        <f>'2. Revenues and expenses'!D16</f>
        <v>16526073.609999999</v>
      </c>
      <c r="D9" s="286">
        <f>'2. Revenues and expenses'!E16</f>
        <v>0</v>
      </c>
      <c r="E9" s="286">
        <f>'2. Revenues and expenses'!F16</f>
        <v>16526073.609999999</v>
      </c>
    </row>
    <row r="10" spans="1:7" x14ac:dyDescent="0.2">
      <c r="B10" s="137" t="s">
        <v>52</v>
      </c>
      <c r="C10" s="286">
        <f>'2. Revenues and expenses'!D19</f>
        <v>0</v>
      </c>
      <c r="D10" s="286">
        <f>'2. Revenues and expenses'!E19</f>
        <v>0</v>
      </c>
      <c r="E10" s="286">
        <f>'2. Revenues and expenses'!F19</f>
        <v>0</v>
      </c>
    </row>
    <row r="11" spans="1:7" x14ac:dyDescent="0.2">
      <c r="B11" s="243" t="s">
        <v>21</v>
      </c>
      <c r="C11" s="286">
        <f>'2. Revenues and expenses'!D20</f>
        <v>16526073.609999999</v>
      </c>
      <c r="D11" s="286">
        <f>'2. Revenues and expenses'!E20</f>
        <v>0</v>
      </c>
      <c r="E11" s="286">
        <f>'2. Revenues and expenses'!F20</f>
        <v>16526073.609999999</v>
      </c>
    </row>
    <row r="12" spans="1:7" x14ac:dyDescent="0.2">
      <c r="B12" s="137" t="s">
        <v>58</v>
      </c>
      <c r="C12" s="286">
        <f>'2. Revenues and expenses'!D30</f>
        <v>-6907075.8415335389</v>
      </c>
      <c r="D12" s="286">
        <f>'2. Revenues and expenses'!E30</f>
        <v>0</v>
      </c>
      <c r="E12" s="286">
        <f>'2. Revenues and expenses'!F30</f>
        <v>-6907075.8415335389</v>
      </c>
    </row>
    <row r="13" spans="1:7" x14ac:dyDescent="0.2">
      <c r="B13" s="137" t="s">
        <v>426</v>
      </c>
      <c r="C13" s="286">
        <f>'2. Revenues and expenses'!D41</f>
        <v>-50283892.940157264</v>
      </c>
      <c r="D13" s="286">
        <f>'2. Revenues and expenses'!E41</f>
        <v>0</v>
      </c>
      <c r="E13" s="286">
        <f>'2. Revenues and expenses'!F41</f>
        <v>-50283892.940157264</v>
      </c>
    </row>
    <row r="14" spans="1:7" x14ac:dyDescent="0.2">
      <c r="B14" s="243" t="s">
        <v>60</v>
      </c>
      <c r="C14" s="286">
        <f>'2. Revenues and expenses'!D42</f>
        <v>-57190968.781690806</v>
      </c>
      <c r="D14" s="286">
        <f>'2. Revenues and expenses'!E42</f>
        <v>0</v>
      </c>
      <c r="E14" s="286">
        <f>'2. Revenues and expenses'!F42</f>
        <v>-57190968.781690806</v>
      </c>
    </row>
    <row r="15" spans="1:7" x14ac:dyDescent="0.2">
      <c r="B15" s="243" t="s">
        <v>427</v>
      </c>
      <c r="C15" s="286">
        <f>'2. Revenues and expenses'!D43</f>
        <v>-40664895.171690807</v>
      </c>
      <c r="D15" s="286">
        <f>'2. Revenues and expenses'!E43</f>
        <v>0</v>
      </c>
      <c r="E15" s="286">
        <f>'2. Revenues and expenses'!F43</f>
        <v>-40664895.171690807</v>
      </c>
    </row>
    <row r="16" spans="1:7" x14ac:dyDescent="0.2">
      <c r="B16" s="379"/>
      <c r="C16" s="380"/>
      <c r="D16" s="380"/>
      <c r="E16" s="380"/>
    </row>
    <row r="17" spans="2:4" x14ac:dyDescent="0.2">
      <c r="B17" s="381"/>
      <c r="C17" s="382"/>
    </row>
    <row r="18" spans="2:4" s="376" customFormat="1" ht="24.6" customHeight="1" x14ac:dyDescent="0.2">
      <c r="B18" s="242" t="s">
        <v>428</v>
      </c>
      <c r="C18" s="242" t="s">
        <v>429</v>
      </c>
      <c r="D18" s="242" t="s">
        <v>430</v>
      </c>
    </row>
    <row r="19" spans="2:4" x14ac:dyDescent="0.2">
      <c r="B19" s="137" t="s">
        <v>141</v>
      </c>
      <c r="C19" s="287">
        <f>'3. Statement of pipeline assets'!D16</f>
        <v>1.862645149230957E-8</v>
      </c>
      <c r="D19" s="287">
        <f>'3. Statement of pipeline assets'!E16</f>
        <v>3.7252902984619141E-9</v>
      </c>
    </row>
    <row r="20" spans="2:4" x14ac:dyDescent="0.2">
      <c r="B20" s="137" t="s">
        <v>84</v>
      </c>
      <c r="C20" s="287">
        <f>'3. Statement of pipeline assets'!D23</f>
        <v>0</v>
      </c>
      <c r="D20" s="287">
        <f>'3. Statement of pipeline assets'!E23</f>
        <v>0</v>
      </c>
    </row>
    <row r="21" spans="2:4" x14ac:dyDescent="0.2">
      <c r="B21" s="137" t="s">
        <v>142</v>
      </c>
      <c r="C21" s="287">
        <f>'3. Statement of pipeline assets'!D30</f>
        <v>0</v>
      </c>
      <c r="D21" s="287">
        <f>'3. Statement of pipeline assets'!E30</f>
        <v>0</v>
      </c>
    </row>
    <row r="22" spans="2:4" x14ac:dyDescent="0.2">
      <c r="B22" s="137" t="s">
        <v>144</v>
      </c>
      <c r="C22" s="287">
        <f>'3. Statement of pipeline assets'!D37</f>
        <v>3.7834979593753815E-10</v>
      </c>
      <c r="D22" s="287">
        <f>'3. Statement of pipeline assets'!E37</f>
        <v>0</v>
      </c>
    </row>
    <row r="23" spans="2:4" x14ac:dyDescent="0.2">
      <c r="B23" s="137" t="s">
        <v>86</v>
      </c>
      <c r="C23" s="287">
        <f>'3. Statement of pipeline assets'!D44</f>
        <v>-3.637978807091713E-11</v>
      </c>
      <c r="D23" s="287">
        <f>'3. Statement of pipeline assets'!E44</f>
        <v>0</v>
      </c>
    </row>
    <row r="24" spans="2:4" x14ac:dyDescent="0.2">
      <c r="B24" s="137" t="s">
        <v>146</v>
      </c>
      <c r="C24" s="287">
        <f>'3. Statement of pipeline assets'!D51</f>
        <v>-2.3283064365386963E-10</v>
      </c>
      <c r="D24" s="287">
        <f>'3. Statement of pipeline assets'!E51</f>
        <v>-2.3283064365386963E-10</v>
      </c>
    </row>
    <row r="25" spans="2:4" x14ac:dyDescent="0.2">
      <c r="B25" s="137" t="s">
        <v>1</v>
      </c>
      <c r="C25" s="287">
        <f>'3. Statement of pipeline assets'!D58</f>
        <v>0</v>
      </c>
      <c r="D25" s="287">
        <f>'3. Statement of pipeline assets'!E58</f>
        <v>0</v>
      </c>
    </row>
    <row r="26" spans="2:4" x14ac:dyDescent="0.2">
      <c r="B26" s="137" t="s">
        <v>148</v>
      </c>
      <c r="C26" s="287">
        <f>'3. Statement of pipeline assets'!D65</f>
        <v>2.9103830456733704E-11</v>
      </c>
      <c r="D26" s="287">
        <f>'3. Statement of pipeline assets'!E65</f>
        <v>2.9103830456733704E-11</v>
      </c>
    </row>
    <row r="27" spans="2:4" x14ac:dyDescent="0.2">
      <c r="B27" s="137" t="s">
        <v>232</v>
      </c>
      <c r="C27" s="287">
        <f>'3. Statement of pipeline assets'!D72</f>
        <v>1.9999999087303877E-2</v>
      </c>
      <c r="D27" s="287">
        <f>'3. Statement of pipeline assets'!E72</f>
        <v>0</v>
      </c>
    </row>
    <row r="28" spans="2:4" x14ac:dyDescent="0.2">
      <c r="B28" s="137" t="s">
        <v>311</v>
      </c>
      <c r="C28" s="287">
        <f>'3. Statement of pipeline assets'!D79</f>
        <v>0</v>
      </c>
      <c r="D28" s="287">
        <f>'3. Statement of pipeline assets'!E79</f>
        <v>0</v>
      </c>
    </row>
    <row r="29" spans="2:4" x14ac:dyDescent="0.2">
      <c r="B29" s="137" t="s">
        <v>150</v>
      </c>
      <c r="C29" s="287">
        <f>'3. Statement of pipeline assets'!D80</f>
        <v>2289041.3022015584</v>
      </c>
      <c r="D29" s="287">
        <f>'3. Statement of pipeline assets'!E80</f>
        <v>2110606.0022015651</v>
      </c>
    </row>
    <row r="30" spans="2:4" x14ac:dyDescent="0.2">
      <c r="B30" s="245" t="s">
        <v>431</v>
      </c>
      <c r="C30" s="288">
        <f>'3. Statement of pipeline assets'!D81</f>
        <v>2289041.3222015761</v>
      </c>
      <c r="D30" s="288">
        <f>'3. Statement of pipeline assets'!E81</f>
        <v>2110606.0022015688</v>
      </c>
    </row>
    <row r="31" spans="2:4" x14ac:dyDescent="0.2">
      <c r="B31" s="137" t="s">
        <v>432</v>
      </c>
      <c r="C31" s="287">
        <f>'3. Statement of pipeline assets'!D89</f>
        <v>0</v>
      </c>
      <c r="D31" s="287">
        <f>'3. Statement of pipeline assets'!E89</f>
        <v>0</v>
      </c>
    </row>
    <row r="32" spans="2:4" x14ac:dyDescent="0.2">
      <c r="B32" s="137" t="s">
        <v>433</v>
      </c>
      <c r="C32" s="287">
        <f>'3. Statement of pipeline assets'!D96</f>
        <v>-1.0913936421275139E-10</v>
      </c>
      <c r="D32" s="287">
        <f>'3. Statement of pipeline assets'!E96</f>
        <v>-5.8207660913467407E-11</v>
      </c>
    </row>
    <row r="33" spans="1:4" x14ac:dyDescent="0.2">
      <c r="A33" s="45"/>
      <c r="B33" s="137" t="s">
        <v>434</v>
      </c>
      <c r="C33" s="287">
        <f>'3. Statement of pipeline assets'!D97</f>
        <v>0</v>
      </c>
      <c r="D33" s="287">
        <f>'3. Statement of pipeline assets'!E97</f>
        <v>0</v>
      </c>
    </row>
    <row r="34" spans="1:4" x14ac:dyDescent="0.2">
      <c r="A34" s="45"/>
      <c r="B34" s="137" t="s">
        <v>435</v>
      </c>
      <c r="C34" s="287">
        <f>'3. Statement of pipeline assets'!D98</f>
        <v>3901720.5090000033</v>
      </c>
      <c r="D34" s="287">
        <f>'3. Statement of pipeline assets'!E98</f>
        <v>4295375.6219999939</v>
      </c>
    </row>
    <row r="35" spans="1:4" x14ac:dyDescent="0.2">
      <c r="B35" s="137" t="s">
        <v>436</v>
      </c>
      <c r="C35" s="287">
        <f>'3. Statement of pipeline assets'!D99</f>
        <v>0</v>
      </c>
      <c r="D35" s="287">
        <f>'3. Statement of pipeline assets'!E99</f>
        <v>0</v>
      </c>
    </row>
    <row r="36" spans="1:4" x14ac:dyDescent="0.2">
      <c r="B36" s="246" t="s">
        <v>437</v>
      </c>
      <c r="C36" s="288">
        <f>'3. Statement of pipeline assets'!D100</f>
        <v>3901720.5090000033</v>
      </c>
      <c r="D36" s="288">
        <f>'3. Statement of pipeline assets'!E100</f>
        <v>4295375.6219999939</v>
      </c>
    </row>
    <row r="37" spans="1:4" ht="15" x14ac:dyDescent="0.25">
      <c r="B37" s="247" t="s">
        <v>438</v>
      </c>
      <c r="C37" s="288">
        <f>'3. Statement of pipeline assets'!D101</f>
        <v>6190761.8312015794</v>
      </c>
      <c r="D37" s="288">
        <f>'3. Statement of pipeline assets'!E101</f>
        <v>6405981.6242015623</v>
      </c>
    </row>
    <row r="38" spans="1:4" x14ac:dyDescent="0.2">
      <c r="B38" s="244" t="s">
        <v>439</v>
      </c>
      <c r="C38" s="249">
        <f>'1.1 Financial performance'!C10</f>
        <v>-6.5686415146418353</v>
      </c>
      <c r="D38" s="248"/>
    </row>
    <row r="39" spans="1:4" x14ac:dyDescent="0.2">
      <c r="B39" s="381"/>
    </row>
    <row r="40" spans="1:4" x14ac:dyDescent="0.2">
      <c r="B40" s="381"/>
    </row>
    <row r="41" spans="1:4" s="376" customFormat="1" ht="25.5" x14ac:dyDescent="0.2">
      <c r="B41" s="241" t="s">
        <v>440</v>
      </c>
      <c r="C41" s="242" t="s">
        <v>429</v>
      </c>
      <c r="D41" s="253">
        <f>VALUE(RIGHT(TEXT(Yearending,"dd/mm/yyyy"),4))</f>
        <v>2024</v>
      </c>
    </row>
    <row r="42" spans="1:4" x14ac:dyDescent="0.2">
      <c r="B42" s="250" t="s">
        <v>441</v>
      </c>
      <c r="C42" s="287">
        <f>'4. Recovered capital'!E16</f>
        <v>225685457.94587085</v>
      </c>
      <c r="D42" s="213"/>
    </row>
    <row r="43" spans="1:4" x14ac:dyDescent="0.2">
      <c r="B43" s="250" t="s">
        <v>442</v>
      </c>
      <c r="C43" s="287">
        <f>'4. Recovered capital'!E23</f>
        <v>3877625.7842070553</v>
      </c>
      <c r="D43" s="213"/>
    </row>
    <row r="44" spans="1:4" ht="15" x14ac:dyDescent="0.25">
      <c r="B44" s="212" t="s">
        <v>95</v>
      </c>
      <c r="C44" s="288">
        <f>'4. Recovered capital'!E24</f>
        <v>229563083.73007789</v>
      </c>
      <c r="D44" s="321"/>
    </row>
    <row r="45" spans="1:4" x14ac:dyDescent="0.2">
      <c r="B45" s="255" t="s">
        <v>203</v>
      </c>
      <c r="C45" s="252"/>
      <c r="D45" s="242"/>
    </row>
    <row r="46" spans="1:4" x14ac:dyDescent="0.2">
      <c r="B46" s="137" t="s">
        <v>116</v>
      </c>
      <c r="C46" s="289">
        <f>'4. Recovered capital'!E26</f>
        <v>260535528.63967621</v>
      </c>
      <c r="D46" s="287">
        <f>IFERROR(INDEX('4. Recovered capital'!$F$8:$BH$34,MATCH($B46,'4. Recovered capital'!$D$8:$D$34,0),MATCH(D$41,'4. Recovered capital'!$F$8:$BH$8,0)),)</f>
        <v>16526073.609999999</v>
      </c>
    </row>
    <row r="47" spans="1:4" x14ac:dyDescent="0.2">
      <c r="B47" s="137" t="s">
        <v>117</v>
      </c>
      <c r="C47" s="289">
        <f>'4. Recovered capital'!E27</f>
        <v>-212813974.49775237</v>
      </c>
      <c r="D47" s="287">
        <f>IFERROR(INDEX('4. Recovered capital'!$F$8:$BH$34,MATCH($B47,'4. Recovered capital'!$D$8:$D$34,0),MATCH(D$41,'4. Recovered capital'!$F$8:$BH$8,0)),)</f>
        <v>-8838487.1012192946</v>
      </c>
    </row>
    <row r="48" spans="1:4" x14ac:dyDescent="0.2">
      <c r="B48" s="137" t="s">
        <v>118</v>
      </c>
      <c r="C48" s="289">
        <f>'4. Recovered capital'!E28</f>
        <v>0</v>
      </c>
      <c r="D48" s="287">
        <f>IFERROR(INDEX('4. Recovered capital'!$F$8:$BH$34,MATCH($B48,'4. Recovered capital'!$D$8:$D$34,0),MATCH(D$41,'4. Recovered capital'!$F$8:$BH$8,0)),)</f>
        <v>0</v>
      </c>
    </row>
    <row r="49" spans="2:82" x14ac:dyDescent="0.2">
      <c r="B49" s="137" t="s">
        <v>317</v>
      </c>
      <c r="C49" s="289">
        <f>'4. Recovered capital'!E29</f>
        <v>-109443.63625185427</v>
      </c>
      <c r="D49" s="287">
        <f>IFERROR(INDEX('4. Recovered capital'!$F$8:$BH$34,MATCH($B49,'4. Recovered capital'!$D$8:$D$34,0),MATCH(D$41,'4. Recovered capital'!$F$8:$BH$8,0)),)</f>
        <v>-28995.769593037749</v>
      </c>
    </row>
    <row r="50" spans="2:82" x14ac:dyDescent="0.2">
      <c r="B50" s="137" t="s">
        <v>164</v>
      </c>
      <c r="C50" s="289">
        <f>'4. Recovered capital'!E30</f>
        <v>-765685004.40814424</v>
      </c>
      <c r="D50" s="287">
        <f>IFERROR(INDEX('4. Recovered capital'!$F$8:$BH$34,MATCH($B50,'4. Recovered capital'!$D$8:$D$34,0),MATCH(D$41,'4. Recovered capital'!$F$8:$BH$8,0)),)</f>
        <v>-81636263.04460977</v>
      </c>
    </row>
    <row r="51" spans="2:82" x14ac:dyDescent="0.2">
      <c r="B51" s="255" t="s">
        <v>443</v>
      </c>
      <c r="C51" s="289">
        <f>'4. Recovered capital'!E31</f>
        <v>-718072893.90247226</v>
      </c>
      <c r="D51" s="287">
        <f>IFERROR(INDEX('4. Recovered capital'!$F$8:$BH$34,MATCH($B51,'4. Recovered capital'!$D$8:$D$34,0),MATCH(D$41,'4. Recovered capital'!$F$8:$BH$8,0)),)</f>
        <v>-73977672.305422097</v>
      </c>
    </row>
    <row r="52" spans="2:82" ht="15" x14ac:dyDescent="0.25">
      <c r="B52" s="247" t="s">
        <v>204</v>
      </c>
      <c r="C52" s="290">
        <f>'4. Recovered capital'!E32</f>
        <v>947635977.63255012</v>
      </c>
      <c r="D52" s="288">
        <f>IFERROR(INDEX('4. Recovered capital'!$F$8:$BH$34,MATCH($B52,'4. Recovered capital'!$D$8:$D$34,0),MATCH(D$41,'4. Recovered capital'!$F$8:$BH$8,0)),)</f>
        <v>141879492.41389832</v>
      </c>
    </row>
    <row r="53" spans="2:82" x14ac:dyDescent="0.2">
      <c r="B53" s="255" t="s">
        <v>444</v>
      </c>
      <c r="C53" s="383"/>
      <c r="D53" s="287">
        <f>IFERROR(INDEX('4. Recovered capital'!$F$8:$BH$34,MATCH($B53,'4. Recovered capital'!$D$8:$D$34,0),MATCH(D$41,'4. Recovered capital'!$F$8:$BH$8,0)),)</f>
        <v>805756485.21865165</v>
      </c>
    </row>
    <row r="54" spans="2:82" x14ac:dyDescent="0.2">
      <c r="B54" s="255" t="s">
        <v>445</v>
      </c>
      <c r="C54" s="384"/>
      <c r="D54" s="251">
        <f>IFERROR(INDEX('4. Recovered capital'!$F$8:$BH$34,MATCH($B54,'4. Recovered capital'!$D$8:$D$34,0),MATCH(D$41,'4. Recovered capital'!$F$8:$BH$8,0)),)</f>
        <v>0.10131629660102182</v>
      </c>
    </row>
    <row r="55" spans="2:82" x14ac:dyDescent="0.2">
      <c r="B55" s="381"/>
    </row>
    <row r="56" spans="2:82" x14ac:dyDescent="0.2">
      <c r="B56" s="385"/>
    </row>
    <row r="57" spans="2:82" x14ac:dyDescent="0.2">
      <c r="B57" s="242" t="s">
        <v>446</v>
      </c>
      <c r="C57" s="253">
        <f>D57-1</f>
        <v>2020</v>
      </c>
      <c r="D57" s="253">
        <f>E57-1</f>
        <v>2021</v>
      </c>
      <c r="E57" s="253">
        <f>F57-1</f>
        <v>2022</v>
      </c>
      <c r="F57" s="253">
        <f>G57-1</f>
        <v>2023</v>
      </c>
      <c r="G57" s="253">
        <f>VALUE(RIGHT(TEXT(Yearending,"dd/mm/yyyy"),4))</f>
        <v>2024</v>
      </c>
      <c r="BQ57" s="387"/>
      <c r="BR57" s="387"/>
      <c r="BS57" s="387"/>
      <c r="BT57" s="387"/>
      <c r="BU57" s="387"/>
      <c r="BV57" s="387"/>
      <c r="BW57" s="387"/>
      <c r="BX57" s="387"/>
      <c r="BY57" s="387"/>
      <c r="BZ57" s="387"/>
      <c r="CA57" s="387"/>
      <c r="CB57" s="387"/>
      <c r="CC57" s="387"/>
      <c r="CD57" s="387"/>
    </row>
    <row r="58" spans="2:82" x14ac:dyDescent="0.2">
      <c r="B58" s="137" t="s">
        <v>116</v>
      </c>
      <c r="C58" s="254">
        <f>IFERROR(INDEX('4. Recovered capital'!$F$8:$BH$32,MATCH($B58,'4. Recovered capital'!$D$8:$D$32,0),MATCH(C$57,'4. Recovered capital'!$F$8:$BH$8,0))/INDEX('4. Recovered capital'!$F$8:$BH$32,MATCH($B58,'4. Recovered capital'!$D$8:$D$32,0),MATCH(C$57-1,'4. Recovered capital'!$F$8:$BH$8,0))-1,"NA")</f>
        <v>-0.24501757299492388</v>
      </c>
      <c r="D58" s="254">
        <f>IFERROR(INDEX('4. Recovered capital'!$F$8:$BH$32,MATCH($B58,'4. Recovered capital'!$D$8:$D$32,0),MATCH(D$57,'4. Recovered capital'!$F$8:$BH$8,0))/INDEX('4. Recovered capital'!$F$8:$BH$32,MATCH($B58,'4. Recovered capital'!$D$8:$D$32,0),MATCH(D$57-1,'4. Recovered capital'!$F$8:$BH$8,0))-1,"NA")</f>
        <v>1.3666724207954948</v>
      </c>
      <c r="E58" s="254">
        <f>IFERROR(INDEX('4. Recovered capital'!$F$8:$BH$32,MATCH($B58,'4. Recovered capital'!$D$8:$D$32,0),MATCH(E$57,'4. Recovered capital'!$F$8:$BH$8,0))/INDEX('4. Recovered capital'!$F$8:$BH$32,MATCH($B58,'4. Recovered capital'!$D$8:$D$32,0),MATCH(E$57-1,'4. Recovered capital'!$F$8:$BH$8,0))-1,"NA")</f>
        <v>-0.38164400587104219</v>
      </c>
      <c r="F58" s="254">
        <f>IFERROR(INDEX('4. Recovered capital'!$F$8:$BH$32,MATCH($B58,'4. Recovered capital'!$D$8:$D$32,0),MATCH(F$57,'4. Recovered capital'!$F$8:$BH$8,0))/INDEX('4. Recovered capital'!$F$8:$BH$32,MATCH($B58,'4. Recovered capital'!$D$8:$D$32,0),MATCH(F$57-1,'4. Recovered capital'!$F$8:$BH$8,0))-1,"NA")</f>
        <v>-9.9701043413418788E-2</v>
      </c>
      <c r="G58" s="254">
        <f>IFERROR(INDEX('4. Recovered capital'!$F$8:$BH$32,MATCH($B58,'4. Recovered capital'!$D$8:$D$32,0),MATCH(G$57,'4. Recovered capital'!$F$8:$BH$8,0))/INDEX('4. Recovered capital'!$F$8:$BH$32,MATCH($B58,'4. Recovered capital'!$D$8:$D$32,0),MATCH(G$57-1,'4. Recovered capital'!$F$8:$BH$8,0))-1,"NA")</f>
        <v>0.55849947128381427</v>
      </c>
    </row>
    <row r="59" spans="2:82" x14ac:dyDescent="0.2">
      <c r="B59" s="137" t="s">
        <v>117</v>
      </c>
      <c r="C59" s="254">
        <f>IFERROR(INDEX('4. Recovered capital'!$F$8:$BH$32,MATCH($B59,'4. Recovered capital'!$D$8:$D$32,0),MATCH(C$57,'4. Recovered capital'!$F$8:$BH$8,0))/INDEX('4. Recovered capital'!$F$8:$BH$32,MATCH($B59,'4. Recovered capital'!$D$8:$D$32,0),MATCH(C$57-1,'4. Recovered capital'!$F$8:$BH$8,0))-1,"NA")</f>
        <v>-0.13996986043487014</v>
      </c>
      <c r="D59" s="254">
        <f>IFERROR(INDEX('4. Recovered capital'!$F$8:$BH$32,MATCH($B59,'4. Recovered capital'!$D$8:$D$32,0),MATCH(D$57,'4. Recovered capital'!$F$8:$BH$8,0))/INDEX('4. Recovered capital'!$F$8:$BH$32,MATCH($B59,'4. Recovered capital'!$D$8:$D$32,0),MATCH(D$57-1,'4. Recovered capital'!$F$8:$BH$8,0))-1,"NA")</f>
        <v>0.12742828302162446</v>
      </c>
      <c r="E59" s="254">
        <f>IFERROR(INDEX('4. Recovered capital'!$F$8:$BH$32,MATCH($B59,'4. Recovered capital'!$D$8:$D$32,0),MATCH(E$57,'4. Recovered capital'!$F$8:$BH$8,0))/INDEX('4. Recovered capital'!$F$8:$BH$32,MATCH($B59,'4. Recovered capital'!$D$8:$D$32,0),MATCH(E$57-1,'4. Recovered capital'!$F$8:$BH$8,0))-1,"NA")</f>
        <v>0.1345069767610565</v>
      </c>
      <c r="F59" s="254">
        <f>IFERROR(INDEX('4. Recovered capital'!$F$8:$BH$32,MATCH($B59,'4. Recovered capital'!$D$8:$D$32,0),MATCH(F$57,'4. Recovered capital'!$F$8:$BH$8,0))/INDEX('4. Recovered capital'!$F$8:$BH$32,MATCH($B59,'4. Recovered capital'!$D$8:$D$32,0),MATCH(F$57-1,'4. Recovered capital'!$F$8:$BH$8,0))-1,"NA")</f>
        <v>-1.3357420948537202E-2</v>
      </c>
      <c r="G59" s="254">
        <f>IFERROR(INDEX('4. Recovered capital'!$F$8:$BH$32,MATCH($B59,'4. Recovered capital'!$D$8:$D$32,0),MATCH(G$57,'4. Recovered capital'!$F$8:$BH$8,0))/INDEX('4. Recovered capital'!$F$8:$BH$32,MATCH($B59,'4. Recovered capital'!$D$8:$D$32,0),MATCH(G$57-1,'4. Recovered capital'!$F$8:$BH$8,0))-1,"NA")</f>
        <v>0.13439533285489191</v>
      </c>
    </row>
    <row r="60" spans="2:82" x14ac:dyDescent="0.2">
      <c r="B60" s="137" t="s">
        <v>118</v>
      </c>
      <c r="C60" s="254" t="str">
        <f>IFERROR(INDEX('4. Recovered capital'!$F$8:$BH$32,MATCH($B60,'4. Recovered capital'!$D$8:$D$32,0),MATCH(C$57,'4. Recovered capital'!$F$8:$BH$8,0))/INDEX('4. Recovered capital'!$F$8:$BH$32,MATCH($B60,'4. Recovered capital'!$D$8:$D$32,0),MATCH(C$57-1,'4. Recovered capital'!$F$8:$BH$8,0))-1,"NA")</f>
        <v>NA</v>
      </c>
      <c r="D60" s="254" t="str">
        <f>IFERROR(INDEX('4. Recovered capital'!$F$8:$BH$32,MATCH($B60,'4. Recovered capital'!$D$8:$D$32,0),MATCH(D$57,'4. Recovered capital'!$F$8:$BH$8,0))/INDEX('4. Recovered capital'!$F$8:$BH$32,MATCH($B60,'4. Recovered capital'!$D$8:$D$32,0),MATCH(D$57-1,'4. Recovered capital'!$F$8:$BH$8,0))-1,"NA")</f>
        <v>NA</v>
      </c>
      <c r="E60" s="254" t="str">
        <f>IFERROR(INDEX('4. Recovered capital'!$F$8:$BH$32,MATCH($B60,'4. Recovered capital'!$D$8:$D$32,0),MATCH(E$57,'4. Recovered capital'!$F$8:$BH$8,0))/INDEX('4. Recovered capital'!$F$8:$BH$32,MATCH($B60,'4. Recovered capital'!$D$8:$D$32,0),MATCH(E$57-1,'4. Recovered capital'!$F$8:$BH$8,0))-1,"NA")</f>
        <v>NA</v>
      </c>
      <c r="F60" s="254" t="str">
        <f>IFERROR(INDEX('4. Recovered capital'!$F$8:$BH$32,MATCH($B60,'4. Recovered capital'!$D$8:$D$32,0),MATCH(F$57,'4. Recovered capital'!$F$8:$BH$8,0))/INDEX('4. Recovered capital'!$F$8:$BH$32,MATCH($B60,'4. Recovered capital'!$D$8:$D$32,0),MATCH(F$57-1,'4. Recovered capital'!$F$8:$BH$8,0))-1,"NA")</f>
        <v>NA</v>
      </c>
      <c r="G60" s="254" t="str">
        <f>IFERROR(INDEX('4. Recovered capital'!$F$8:$BH$32,MATCH($B60,'4. Recovered capital'!$D$8:$D$32,0),MATCH(G$57,'4. Recovered capital'!$F$8:$BH$8,0))/INDEX('4. Recovered capital'!$F$8:$BH$32,MATCH($B60,'4. Recovered capital'!$D$8:$D$32,0),MATCH(G$57-1,'4. Recovered capital'!$F$8:$BH$8,0))-1,"NA")</f>
        <v>NA</v>
      </c>
    </row>
    <row r="61" spans="2:82" x14ac:dyDescent="0.2">
      <c r="B61" s="137" t="s">
        <v>317</v>
      </c>
      <c r="C61" s="254" t="str">
        <f>IFERROR(INDEX('4. Recovered capital'!$F$8:$BH$32,MATCH($B61,'4. Recovered capital'!$D$8:$D$32,0),MATCH(C$57,'4. Recovered capital'!$F$8:$BH$8,0))/INDEX('4. Recovered capital'!$F$8:$BH$32,MATCH($B61,'4. Recovered capital'!$D$8:$D$32,0),MATCH(C$57-1,'4. Recovered capital'!$F$8:$BH$8,0))-1,"NA")</f>
        <v>NA</v>
      </c>
      <c r="D61" s="254">
        <f>IFERROR(INDEX('4. Recovered capital'!$F$8:$BH$32,MATCH($B61,'4. Recovered capital'!$D$8:$D$32,0),MATCH(D$57,'4. Recovered capital'!$F$8:$BH$8,0))/INDEX('4. Recovered capital'!$F$8:$BH$32,MATCH($B61,'4. Recovered capital'!$D$8:$D$32,0),MATCH(D$57-1,'4. Recovered capital'!$F$8:$BH$8,0))-1,"NA")</f>
        <v>-0.16769655459013921</v>
      </c>
      <c r="E61" s="254">
        <f>IFERROR(INDEX('4. Recovered capital'!$F$8:$BH$32,MATCH($B61,'4. Recovered capital'!$D$8:$D$32,0),MATCH(E$57,'4. Recovered capital'!$F$8:$BH$8,0))/INDEX('4. Recovered capital'!$F$8:$BH$32,MATCH($B61,'4. Recovered capital'!$D$8:$D$32,0),MATCH(E$57-1,'4. Recovered capital'!$F$8:$BH$8,0))-1,"NA")</f>
        <v>-0.5689261044848668</v>
      </c>
      <c r="F61" s="254">
        <f>IFERROR(INDEX('4. Recovered capital'!$F$8:$BH$32,MATCH($B61,'4. Recovered capital'!$D$8:$D$32,0),MATCH(F$57,'4. Recovered capital'!$F$8:$BH$8,0))/INDEX('4. Recovered capital'!$F$8:$BH$32,MATCH($B61,'4. Recovered capital'!$D$8:$D$32,0),MATCH(F$57-1,'4. Recovered capital'!$F$8:$BH$8,0))-1,"NA")</f>
        <v>2.1210446190793872</v>
      </c>
      <c r="G61" s="254">
        <f>IFERROR(INDEX('4. Recovered capital'!$F$8:$BH$32,MATCH($B61,'4. Recovered capital'!$D$8:$D$32,0),MATCH(G$57,'4. Recovered capital'!$F$8:$BH$8,0))/INDEX('4. Recovered capital'!$F$8:$BH$32,MATCH($B61,'4. Recovered capital'!$D$8:$D$32,0),MATCH(G$57-1,'4. Recovered capital'!$F$8:$BH$8,0))-1,"NA")</f>
        <v>6.5684816618222008E-2</v>
      </c>
    </row>
    <row r="62" spans="2:82" x14ac:dyDescent="0.2">
      <c r="B62" s="137" t="s">
        <v>164</v>
      </c>
      <c r="C62" s="254">
        <f>IFERROR(INDEX('4. Recovered capital'!$F$8:$BH$32,MATCH($B62,'4. Recovered capital'!$D$8:$D$32,0),MATCH(C$57,'4. Recovered capital'!$F$8:$BH$8,0))/INDEX('4. Recovered capital'!$F$8:$BH$32,MATCH($B62,'4. Recovered capital'!$D$8:$D$32,0),MATCH(C$57-1,'4. Recovered capital'!$F$8:$BH$8,0))-1,"NA")</f>
        <v>1.9074942401216211E-2</v>
      </c>
      <c r="D62" s="254">
        <f>IFERROR(INDEX('4. Recovered capital'!$F$8:$BH$32,MATCH($B62,'4. Recovered capital'!$D$8:$D$32,0),MATCH(D$57,'4. Recovered capital'!$F$8:$BH$8,0))/INDEX('4. Recovered capital'!$F$8:$BH$32,MATCH($B62,'4. Recovered capital'!$D$8:$D$32,0),MATCH(D$57-1,'4. Recovered capital'!$F$8:$BH$8,0))-1,"NA")</f>
        <v>0.14358031331096166</v>
      </c>
      <c r="E62" s="254">
        <f>IFERROR(INDEX('4. Recovered capital'!$F$8:$BH$32,MATCH($B62,'4. Recovered capital'!$D$8:$D$32,0),MATCH(E$57,'4. Recovered capital'!$F$8:$BH$8,0))/INDEX('4. Recovered capital'!$F$8:$BH$32,MATCH($B62,'4. Recovered capital'!$D$8:$D$32,0),MATCH(E$57-1,'4. Recovered capital'!$F$8:$BH$8,0))-1,"NA")</f>
        <v>0.33588043352198538</v>
      </c>
      <c r="F62" s="254">
        <f>IFERROR(INDEX('4. Recovered capital'!$F$8:$BH$32,MATCH($B62,'4. Recovered capital'!$D$8:$D$32,0),MATCH(F$57,'4. Recovered capital'!$F$8:$BH$8,0))/INDEX('4. Recovered capital'!$F$8:$BH$32,MATCH($B62,'4. Recovered capital'!$D$8:$D$32,0),MATCH(F$57-1,'4. Recovered capital'!$F$8:$BH$8,0))-1,"NA")</f>
        <v>0.13519577915885761</v>
      </c>
      <c r="G62" s="254">
        <f>IFERROR(INDEX('4. Recovered capital'!$F$8:$BH$32,MATCH($B62,'4. Recovered capital'!$D$8:$D$32,0),MATCH(G$57,'4. Recovered capital'!$F$8:$BH$8,0))/INDEX('4. Recovered capital'!$F$8:$BH$32,MATCH($B62,'4. Recovered capital'!$D$8:$D$32,0),MATCH(G$57-1,'4. Recovered capital'!$F$8:$BH$8,0))-1,"NA")</f>
        <v>0.14544894664501129</v>
      </c>
    </row>
    <row r="63" spans="2:82" x14ac:dyDescent="0.2">
      <c r="B63" s="137" t="s">
        <v>165</v>
      </c>
      <c r="C63" s="254">
        <f>IFERROR(INDEX('4. Recovered capital'!$F$8:$BH$32,MATCH($B63,'4. Recovered capital'!$D$8:$D$32,0),MATCH(C$57,'4. Recovered capital'!$F$8:$BH$8,0))/INDEX('4. Recovered capital'!$F$8:$BH$32,MATCH($B63,'4. Recovered capital'!$D$8:$D$32,0),MATCH(C$57-1,'4. Recovered capital'!$F$8:$BH$8,0))-1,"NA")</f>
        <v>6.5154579436527582E-2</v>
      </c>
      <c r="D63" s="254">
        <f>IFERROR(INDEX('4. Recovered capital'!$F$8:$BH$32,MATCH($B63,'4. Recovered capital'!$D$8:$D$32,0),MATCH(D$57,'4. Recovered capital'!$F$8:$BH$8,0))/INDEX('4. Recovered capital'!$F$8:$BH$32,MATCH($B63,'4. Recovered capital'!$D$8:$D$32,0),MATCH(D$57-1,'4. Recovered capital'!$F$8:$BH$8,0))-1,"NA")</f>
        <v>-0.10997256376307618</v>
      </c>
      <c r="E63" s="254">
        <f>IFERROR(INDEX('4. Recovered capital'!$F$8:$BH$32,MATCH($B63,'4. Recovered capital'!$D$8:$D$32,0),MATCH(E$57,'4. Recovered capital'!$F$8:$BH$8,0))/INDEX('4. Recovered capital'!$F$8:$BH$32,MATCH($B63,'4. Recovered capital'!$D$8:$D$32,0),MATCH(E$57-1,'4. Recovered capital'!$F$8:$BH$8,0))-1,"NA")</f>
        <v>0.68649554663525048</v>
      </c>
      <c r="F63" s="254">
        <f>IFERROR(INDEX('4. Recovered capital'!$F$8:$BH$32,MATCH($B63,'4. Recovered capital'!$D$8:$D$32,0),MATCH(F$57,'4. Recovered capital'!$F$8:$BH$8,0))/INDEX('4. Recovered capital'!$F$8:$BH$32,MATCH($B63,'4. Recovered capital'!$D$8:$D$32,0),MATCH(F$57-1,'4. Recovered capital'!$F$8:$BH$8,0))-1,"NA")</f>
        <v>0.16254028851516966</v>
      </c>
      <c r="G63" s="254">
        <f>IFERROR(INDEX('4. Recovered capital'!$F$8:$BH$32,MATCH($B63,'4. Recovered capital'!$D$8:$D$32,0),MATCH(G$57,'4. Recovered capital'!$F$8:$BH$8,0))/INDEX('4. Recovered capital'!$F$8:$BH$32,MATCH($B63,'4. Recovered capital'!$D$8:$D$32,0),MATCH(G$57-1,'4. Recovered capital'!$F$8:$BH$8,0))-1,"NA")</f>
        <v>8.020511505814909E-2</v>
      </c>
    </row>
    <row r="64" spans="2:82" x14ac:dyDescent="0.2">
      <c r="B64" s="381"/>
    </row>
    <row r="65" spans="2:8" x14ac:dyDescent="0.2">
      <c r="B65" s="381"/>
    </row>
    <row r="66" spans="2:8" s="376" customFormat="1" x14ac:dyDescent="0.2">
      <c r="B66" s="242" t="s">
        <v>447</v>
      </c>
      <c r="C66" s="586" t="s">
        <v>111</v>
      </c>
      <c r="D66" s="586"/>
      <c r="E66" s="586"/>
      <c r="F66" s="587" t="s">
        <v>112</v>
      </c>
      <c r="G66" s="587"/>
      <c r="H66" s="587"/>
    </row>
    <row r="67" spans="2:8" s="376" customFormat="1" ht="25.5" x14ac:dyDescent="0.2">
      <c r="B67" s="242" t="s">
        <v>32</v>
      </c>
      <c r="C67" s="242" t="s">
        <v>448</v>
      </c>
      <c r="D67" s="242" t="s">
        <v>449</v>
      </c>
      <c r="E67" s="242" t="s">
        <v>450</v>
      </c>
      <c r="F67" s="242" t="s">
        <v>448</v>
      </c>
      <c r="G67" s="242" t="s">
        <v>451</v>
      </c>
      <c r="H67" s="242" t="s">
        <v>450</v>
      </c>
    </row>
    <row r="68" spans="2:8" x14ac:dyDescent="0.2">
      <c r="B68" s="257" t="s">
        <v>33</v>
      </c>
      <c r="C68" s="137"/>
      <c r="D68" s="242"/>
      <c r="E68" s="242"/>
      <c r="F68" s="242"/>
      <c r="G68" s="242"/>
      <c r="H68" s="242"/>
    </row>
    <row r="69" spans="2:8" x14ac:dyDescent="0.2">
      <c r="B69" s="137" t="s">
        <v>153</v>
      </c>
      <c r="C69" s="242"/>
      <c r="D69" s="242"/>
      <c r="E69" s="242"/>
      <c r="F69" s="242"/>
      <c r="G69" s="242"/>
      <c r="H69" s="242"/>
    </row>
    <row r="70" spans="2:8" x14ac:dyDescent="0.2">
      <c r="B70" s="256" t="s">
        <v>452</v>
      </c>
      <c r="C70" s="287">
        <f>'5. Weighted average price'!M12</f>
        <v>4884.5394700000015</v>
      </c>
      <c r="D70" s="287">
        <f>'5. Weighted average price'!N12</f>
        <v>8644.6299999999992</v>
      </c>
      <c r="E70" s="319">
        <f>'5. Weighted average price'!O12</f>
        <v>0.56503742438947668</v>
      </c>
      <c r="F70" s="287">
        <f>'5. Weighted average price'!P12</f>
        <v>3191.3481099999995</v>
      </c>
      <c r="G70" s="287">
        <f>'5. Weighted average price'!Q12</f>
        <v>12189.675427000002</v>
      </c>
      <c r="H70" s="319">
        <f>'5. Weighted average price'!R12</f>
        <v>0.26180747216051359</v>
      </c>
    </row>
    <row r="71" spans="2:8" x14ac:dyDescent="0.2">
      <c r="B71" s="256" t="s">
        <v>453</v>
      </c>
      <c r="C71" s="287">
        <f>'5. Weighted average price'!T12</f>
        <v>0</v>
      </c>
      <c r="D71" s="287">
        <f>'5. Weighted average price'!U12</f>
        <v>0</v>
      </c>
      <c r="E71" s="319">
        <f>'5. Weighted average price'!V12</f>
        <v>0</v>
      </c>
      <c r="F71" s="287">
        <f>'5. Weighted average price'!W12</f>
        <v>0</v>
      </c>
      <c r="G71" s="287">
        <f>'5. Weighted average price'!X12</f>
        <v>0</v>
      </c>
      <c r="H71" s="319">
        <f>'5. Weighted average price'!Y12</f>
        <v>0</v>
      </c>
    </row>
    <row r="72" spans="2:8" x14ac:dyDescent="0.2">
      <c r="B72" s="256" t="s">
        <v>454</v>
      </c>
      <c r="C72" s="287">
        <f>'5. Weighted average price'!Z12</f>
        <v>0</v>
      </c>
      <c r="D72" s="287">
        <f>'5. Weighted average price'!AA12</f>
        <v>0</v>
      </c>
      <c r="E72" s="319">
        <f>'5. Weighted average price'!AB12</f>
        <v>0</v>
      </c>
      <c r="F72" s="287">
        <f>'5. Weighted average price'!AC12</f>
        <v>0</v>
      </c>
      <c r="G72" s="287">
        <f>'5. Weighted average price'!AD12</f>
        <v>0</v>
      </c>
      <c r="H72" s="319">
        <f>'5. Weighted average price'!AE12</f>
        <v>0</v>
      </c>
    </row>
    <row r="73" spans="2:8" x14ac:dyDescent="0.2">
      <c r="B73" s="256" t="s">
        <v>455</v>
      </c>
      <c r="C73" s="287">
        <f>'5. Weighted average price'!AF12</f>
        <v>0</v>
      </c>
      <c r="D73" s="287">
        <f>'5. Weighted average price'!AG12</f>
        <v>0</v>
      </c>
      <c r="E73" s="319">
        <f>'5. Weighted average price'!AH12</f>
        <v>0</v>
      </c>
      <c r="F73" s="287">
        <f>'5. Weighted average price'!AI12</f>
        <v>0</v>
      </c>
      <c r="G73" s="287">
        <f>'5. Weighted average price'!AJ12</f>
        <v>0</v>
      </c>
      <c r="H73" s="319">
        <f>'5. Weighted average price'!AK12</f>
        <v>0</v>
      </c>
    </row>
    <row r="74" spans="2:8" x14ac:dyDescent="0.2">
      <c r="B74" s="256" t="s">
        <v>456</v>
      </c>
      <c r="C74" s="287">
        <f>'5. Weighted average price'!AM12</f>
        <v>0</v>
      </c>
      <c r="D74" s="287">
        <f>'5. Weighted average price'!AN12</f>
        <v>0</v>
      </c>
      <c r="E74" s="319">
        <f>'5. Weighted average price'!AO12</f>
        <v>0</v>
      </c>
      <c r="F74" s="287">
        <f>'5. Weighted average price'!AP12</f>
        <v>0</v>
      </c>
      <c r="G74" s="287">
        <f>'5. Weighted average price'!AQ12</f>
        <v>0</v>
      </c>
      <c r="H74" s="319">
        <f>'5. Weighted average price'!AR12</f>
        <v>0</v>
      </c>
    </row>
    <row r="75" spans="2:8" x14ac:dyDescent="0.2">
      <c r="B75" s="256" t="s">
        <v>457</v>
      </c>
      <c r="C75" s="287">
        <f>'5. Weighted average price'!AS12</f>
        <v>0</v>
      </c>
      <c r="D75" s="287">
        <f>'5. Weighted average price'!AT12</f>
        <v>0</v>
      </c>
      <c r="E75" s="319">
        <f>'5. Weighted average price'!AU12</f>
        <v>0</v>
      </c>
      <c r="F75" s="287">
        <f>'5. Weighted average price'!AV12</f>
        <v>0</v>
      </c>
      <c r="G75" s="287">
        <f>'5. Weighted average price'!AW12</f>
        <v>0</v>
      </c>
      <c r="H75" s="319">
        <f>'5. Weighted average price'!AX12</f>
        <v>0</v>
      </c>
    </row>
    <row r="76" spans="2:8" x14ac:dyDescent="0.2">
      <c r="B76" s="256" t="s">
        <v>458</v>
      </c>
      <c r="C76" s="287">
        <f>'5. Weighted average price'!AY12</f>
        <v>0</v>
      </c>
      <c r="D76" s="287">
        <f>'5. Weighted average price'!AZ12</f>
        <v>0</v>
      </c>
      <c r="E76" s="319">
        <f>'5. Weighted average price'!BA12</f>
        <v>0</v>
      </c>
      <c r="F76" s="287">
        <f>'5. Weighted average price'!BB12</f>
        <v>0</v>
      </c>
      <c r="G76" s="287">
        <f>'5. Weighted average price'!BC12</f>
        <v>0</v>
      </c>
      <c r="H76" s="319">
        <f>'5. Weighted average price'!BD12</f>
        <v>0</v>
      </c>
    </row>
    <row r="77" spans="2:8" x14ac:dyDescent="0.2">
      <c r="B77" s="256" t="s">
        <v>459</v>
      </c>
      <c r="C77" s="287">
        <f>'5. Weighted average price'!BE12</f>
        <v>0</v>
      </c>
      <c r="D77" s="287">
        <f>'5. Weighted average price'!BF12</f>
        <v>0</v>
      </c>
      <c r="E77" s="319">
        <f>'5. Weighted average price'!BG12</f>
        <v>0</v>
      </c>
      <c r="F77" s="287">
        <f>'5. Weighted average price'!BH12</f>
        <v>0</v>
      </c>
      <c r="G77" s="287">
        <f>'5. Weighted average price'!BI12</f>
        <v>0</v>
      </c>
      <c r="H77" s="319">
        <f>'5. Weighted average price'!BJ12</f>
        <v>0</v>
      </c>
    </row>
    <row r="78" spans="2:8" x14ac:dyDescent="0.2">
      <c r="B78" s="137" t="s">
        <v>201</v>
      </c>
      <c r="C78" s="137"/>
      <c r="D78" s="137"/>
      <c r="E78" s="320"/>
      <c r="F78" s="137"/>
      <c r="G78" s="137"/>
      <c r="H78" s="320"/>
    </row>
    <row r="79" spans="2:8" x14ac:dyDescent="0.2">
      <c r="B79" s="256" t="s">
        <v>452</v>
      </c>
      <c r="C79" s="427">
        <f>'5. Weighted average price'!M13</f>
        <v>0</v>
      </c>
      <c r="D79" s="427">
        <f>'5. Weighted average price'!N13</f>
        <v>0</v>
      </c>
      <c r="E79" s="428">
        <f>'5. Weighted average price'!O13</f>
        <v>0</v>
      </c>
      <c r="F79" s="427">
        <f>'5. Weighted average price'!P13</f>
        <v>1361.4638400000001</v>
      </c>
      <c r="G79" s="427">
        <f>'5. Weighted average price'!Q13</f>
        <v>2512.8528739999997</v>
      </c>
      <c r="H79" s="428">
        <f>'5. Weighted average price'!R13</f>
        <v>0.54180006083396359</v>
      </c>
    </row>
    <row r="80" spans="2:8" x14ac:dyDescent="0.2">
      <c r="B80" s="256" t="s">
        <v>453</v>
      </c>
      <c r="C80" s="427">
        <f>'5. Weighted average price'!T13</f>
        <v>0</v>
      </c>
      <c r="D80" s="427">
        <f>'5. Weighted average price'!U13</f>
        <v>0</v>
      </c>
      <c r="E80" s="428">
        <f>'5. Weighted average price'!V13</f>
        <v>0</v>
      </c>
      <c r="F80" s="427">
        <f>'5. Weighted average price'!W13</f>
        <v>0</v>
      </c>
      <c r="G80" s="427">
        <f>'5. Weighted average price'!X13</f>
        <v>0</v>
      </c>
      <c r="H80" s="428">
        <f>'5. Weighted average price'!Y13</f>
        <v>0</v>
      </c>
    </row>
    <row r="81" spans="2:8" x14ac:dyDescent="0.2">
      <c r="B81" s="256" t="s">
        <v>454</v>
      </c>
      <c r="C81" s="427">
        <f>'5. Weighted average price'!Z13</f>
        <v>0</v>
      </c>
      <c r="D81" s="427">
        <f>'5. Weighted average price'!AA13</f>
        <v>0</v>
      </c>
      <c r="E81" s="428">
        <f>'5. Weighted average price'!AB13</f>
        <v>0</v>
      </c>
      <c r="F81" s="427">
        <f>'5. Weighted average price'!AC13</f>
        <v>0</v>
      </c>
      <c r="G81" s="427">
        <f>'5. Weighted average price'!AD13</f>
        <v>0</v>
      </c>
      <c r="H81" s="428">
        <f>'5. Weighted average price'!AE13</f>
        <v>0</v>
      </c>
    </row>
    <row r="82" spans="2:8" x14ac:dyDescent="0.2">
      <c r="B82" s="256" t="s">
        <v>455</v>
      </c>
      <c r="C82" s="427">
        <f>'5. Weighted average price'!AF13</f>
        <v>0</v>
      </c>
      <c r="D82" s="427">
        <f>'5. Weighted average price'!AG13</f>
        <v>0</v>
      </c>
      <c r="E82" s="428">
        <f>'5. Weighted average price'!AH13</f>
        <v>0</v>
      </c>
      <c r="F82" s="427">
        <f>'5. Weighted average price'!AI13</f>
        <v>0</v>
      </c>
      <c r="G82" s="427">
        <f>'5. Weighted average price'!AJ13</f>
        <v>0</v>
      </c>
      <c r="H82" s="428">
        <f>'5. Weighted average price'!AK13</f>
        <v>0</v>
      </c>
    </row>
    <row r="83" spans="2:8" x14ac:dyDescent="0.2">
      <c r="B83" s="256" t="s">
        <v>456</v>
      </c>
      <c r="C83" s="427">
        <f>'5. Weighted average price'!AM13</f>
        <v>0</v>
      </c>
      <c r="D83" s="427">
        <f>'5. Weighted average price'!AN13</f>
        <v>0</v>
      </c>
      <c r="E83" s="428">
        <f>'5. Weighted average price'!AO13</f>
        <v>0</v>
      </c>
      <c r="F83" s="427">
        <f>'5. Weighted average price'!AP13</f>
        <v>0</v>
      </c>
      <c r="G83" s="427">
        <f>'5. Weighted average price'!AQ13</f>
        <v>0</v>
      </c>
      <c r="H83" s="428">
        <f>'5. Weighted average price'!AR13</f>
        <v>0</v>
      </c>
    </row>
    <row r="84" spans="2:8" x14ac:dyDescent="0.2">
      <c r="B84" s="256" t="s">
        <v>457</v>
      </c>
      <c r="C84" s="427">
        <f>'5. Weighted average price'!AS13</f>
        <v>0</v>
      </c>
      <c r="D84" s="427">
        <f>'5. Weighted average price'!AT13</f>
        <v>0</v>
      </c>
      <c r="E84" s="428">
        <f>'5. Weighted average price'!AU13</f>
        <v>0</v>
      </c>
      <c r="F84" s="427">
        <f>'5. Weighted average price'!AV13</f>
        <v>0</v>
      </c>
      <c r="G84" s="427">
        <f>'5. Weighted average price'!AW13</f>
        <v>0</v>
      </c>
      <c r="H84" s="428">
        <f>'5. Weighted average price'!AX13</f>
        <v>0</v>
      </c>
    </row>
    <row r="85" spans="2:8" x14ac:dyDescent="0.2">
      <c r="B85" s="256" t="s">
        <v>458</v>
      </c>
      <c r="C85" s="427">
        <f>'5. Weighted average price'!AY13</f>
        <v>0</v>
      </c>
      <c r="D85" s="427">
        <f>'5. Weighted average price'!AZ13</f>
        <v>0</v>
      </c>
      <c r="E85" s="428">
        <f>'5. Weighted average price'!BA13</f>
        <v>0</v>
      </c>
      <c r="F85" s="427">
        <f>'5. Weighted average price'!BB13</f>
        <v>0</v>
      </c>
      <c r="G85" s="427">
        <f>'5. Weighted average price'!BC13</f>
        <v>0</v>
      </c>
      <c r="H85" s="428">
        <f>'5. Weighted average price'!BD13</f>
        <v>0</v>
      </c>
    </row>
    <row r="86" spans="2:8" x14ac:dyDescent="0.2">
      <c r="B86" s="256" t="s">
        <v>459</v>
      </c>
      <c r="C86" s="427">
        <f>'5. Weighted average price'!BE13</f>
        <v>0</v>
      </c>
      <c r="D86" s="427">
        <f>'5. Weighted average price'!BF13</f>
        <v>0</v>
      </c>
      <c r="E86" s="428">
        <f>'5. Weighted average price'!BG13</f>
        <v>0</v>
      </c>
      <c r="F86" s="427">
        <f>'5. Weighted average price'!BH13</f>
        <v>0</v>
      </c>
      <c r="G86" s="427">
        <f>'5. Weighted average price'!BI13</f>
        <v>0</v>
      </c>
      <c r="H86" s="428">
        <f>'5. Weighted average price'!BJ13</f>
        <v>0</v>
      </c>
    </row>
    <row r="87" spans="2:8" x14ac:dyDescent="0.2">
      <c r="B87" s="137" t="s">
        <v>35</v>
      </c>
      <c r="C87" s="137"/>
      <c r="D87" s="137"/>
      <c r="E87" s="320"/>
      <c r="F87" s="137"/>
      <c r="G87" s="137"/>
      <c r="H87" s="320"/>
    </row>
    <row r="88" spans="2:8" x14ac:dyDescent="0.2">
      <c r="B88" s="256" t="s">
        <v>452</v>
      </c>
      <c r="C88" s="287">
        <f>'5. Weighted average price'!M14</f>
        <v>0</v>
      </c>
      <c r="D88" s="287">
        <f>'5. Weighted average price'!N14</f>
        <v>0</v>
      </c>
      <c r="E88" s="319">
        <f>'5. Weighted average price'!O14</f>
        <v>0</v>
      </c>
      <c r="F88" s="287">
        <f>'5. Weighted average price'!P14</f>
        <v>0</v>
      </c>
      <c r="G88" s="287">
        <f>'5. Weighted average price'!Q14</f>
        <v>0</v>
      </c>
      <c r="H88" s="319">
        <f>'5. Weighted average price'!R14</f>
        <v>0</v>
      </c>
    </row>
    <row r="89" spans="2:8" x14ac:dyDescent="0.2">
      <c r="B89" s="256" t="s">
        <v>453</v>
      </c>
      <c r="C89" s="287">
        <f>'5. Weighted average price'!T14</f>
        <v>0</v>
      </c>
      <c r="D89" s="287">
        <f>'5. Weighted average price'!U14</f>
        <v>0</v>
      </c>
      <c r="E89" s="319">
        <f>'5. Weighted average price'!V14</f>
        <v>0</v>
      </c>
      <c r="F89" s="287">
        <f>'5. Weighted average price'!W14</f>
        <v>0</v>
      </c>
      <c r="G89" s="287">
        <f>'5. Weighted average price'!X14</f>
        <v>0</v>
      </c>
      <c r="H89" s="319">
        <f>'5. Weighted average price'!Y14</f>
        <v>0</v>
      </c>
    </row>
    <row r="90" spans="2:8" x14ac:dyDescent="0.2">
      <c r="B90" s="256" t="s">
        <v>454</v>
      </c>
      <c r="C90" s="287">
        <f>'5. Weighted average price'!Z14</f>
        <v>0</v>
      </c>
      <c r="D90" s="287">
        <f>'5. Weighted average price'!AA14</f>
        <v>0</v>
      </c>
      <c r="E90" s="319">
        <f>'5. Weighted average price'!AB14</f>
        <v>0</v>
      </c>
      <c r="F90" s="287">
        <f>'5. Weighted average price'!AC14</f>
        <v>0</v>
      </c>
      <c r="G90" s="287">
        <f>'5. Weighted average price'!AD14</f>
        <v>0</v>
      </c>
      <c r="H90" s="319">
        <f>'5. Weighted average price'!AE14</f>
        <v>0</v>
      </c>
    </row>
    <row r="91" spans="2:8" x14ac:dyDescent="0.2">
      <c r="B91" s="256" t="s">
        <v>455</v>
      </c>
      <c r="C91" s="287">
        <f>'5. Weighted average price'!AF14</f>
        <v>0</v>
      </c>
      <c r="D91" s="287">
        <f>'5. Weighted average price'!AG14</f>
        <v>0</v>
      </c>
      <c r="E91" s="319">
        <f>'5. Weighted average price'!AH14</f>
        <v>0</v>
      </c>
      <c r="F91" s="287">
        <f>'5. Weighted average price'!AI14</f>
        <v>0</v>
      </c>
      <c r="G91" s="287">
        <f>'5. Weighted average price'!AJ14</f>
        <v>0</v>
      </c>
      <c r="H91" s="319">
        <f>'5. Weighted average price'!AK14</f>
        <v>0</v>
      </c>
    </row>
    <row r="92" spans="2:8" x14ac:dyDescent="0.2">
      <c r="B92" s="256" t="s">
        <v>456</v>
      </c>
      <c r="C92" s="287">
        <f>'5. Weighted average price'!AM14</f>
        <v>0</v>
      </c>
      <c r="D92" s="287">
        <f>'5. Weighted average price'!AN14</f>
        <v>0</v>
      </c>
      <c r="E92" s="319">
        <f>'5. Weighted average price'!AO14</f>
        <v>0</v>
      </c>
      <c r="F92" s="287">
        <f>'5. Weighted average price'!AP14</f>
        <v>0</v>
      </c>
      <c r="G92" s="287">
        <f>'5. Weighted average price'!AQ14</f>
        <v>0</v>
      </c>
      <c r="H92" s="319">
        <f>'5. Weighted average price'!AR14</f>
        <v>0</v>
      </c>
    </row>
    <row r="93" spans="2:8" x14ac:dyDescent="0.2">
      <c r="B93" s="256" t="s">
        <v>457</v>
      </c>
      <c r="C93" s="287">
        <f>'5. Weighted average price'!AS14</f>
        <v>0</v>
      </c>
      <c r="D93" s="287">
        <f>'5. Weighted average price'!AT14</f>
        <v>0</v>
      </c>
      <c r="E93" s="319">
        <f>'5. Weighted average price'!AU14</f>
        <v>0</v>
      </c>
      <c r="F93" s="287">
        <f>'5. Weighted average price'!AV14</f>
        <v>0</v>
      </c>
      <c r="G93" s="287">
        <f>'5. Weighted average price'!AW14</f>
        <v>0</v>
      </c>
      <c r="H93" s="319">
        <f>'5. Weighted average price'!AX14</f>
        <v>0</v>
      </c>
    </row>
    <row r="94" spans="2:8" x14ac:dyDescent="0.2">
      <c r="B94" s="256" t="s">
        <v>458</v>
      </c>
      <c r="C94" s="287">
        <f>'5. Weighted average price'!AY14</f>
        <v>0</v>
      </c>
      <c r="D94" s="287">
        <f>'5. Weighted average price'!AZ14</f>
        <v>0</v>
      </c>
      <c r="E94" s="319">
        <f>'5. Weighted average price'!BA14</f>
        <v>0</v>
      </c>
      <c r="F94" s="287">
        <f>'5. Weighted average price'!BB14</f>
        <v>0</v>
      </c>
      <c r="G94" s="287">
        <f>'5. Weighted average price'!BC14</f>
        <v>0</v>
      </c>
      <c r="H94" s="319">
        <f>'5. Weighted average price'!BD14</f>
        <v>0</v>
      </c>
    </row>
    <row r="95" spans="2:8" x14ac:dyDescent="0.2">
      <c r="B95" s="256" t="s">
        <v>459</v>
      </c>
      <c r="C95" s="287">
        <f>'5. Weighted average price'!BE14</f>
        <v>0</v>
      </c>
      <c r="D95" s="287">
        <f>'5. Weighted average price'!BF14</f>
        <v>0</v>
      </c>
      <c r="E95" s="319">
        <f>'5. Weighted average price'!BG14</f>
        <v>0</v>
      </c>
      <c r="F95" s="287">
        <f>'5. Weighted average price'!BH14</f>
        <v>0</v>
      </c>
      <c r="G95" s="287">
        <f>'5. Weighted average price'!BI14</f>
        <v>0</v>
      </c>
      <c r="H95" s="319">
        <f>'5. Weighted average price'!BJ14</f>
        <v>0</v>
      </c>
    </row>
    <row r="96" spans="2:8" x14ac:dyDescent="0.2">
      <c r="B96" s="257" t="s">
        <v>228</v>
      </c>
      <c r="C96" s="137"/>
      <c r="D96" s="137"/>
      <c r="E96" s="320"/>
      <c r="F96" s="137"/>
      <c r="G96" s="137"/>
      <c r="H96" s="320"/>
    </row>
    <row r="97" spans="2:8" x14ac:dyDescent="0.2">
      <c r="B97" s="258" t="s">
        <v>226</v>
      </c>
      <c r="C97" s="287">
        <f>'5. Weighted average price'!F16</f>
        <v>0</v>
      </c>
      <c r="D97" s="287">
        <f>'5. Weighted average price'!G16</f>
        <v>0</v>
      </c>
      <c r="E97" s="319">
        <f>'5. Weighted average price'!H16</f>
        <v>0</v>
      </c>
      <c r="F97" s="287">
        <f>'5. Weighted average price'!I16</f>
        <v>0</v>
      </c>
      <c r="G97" s="287">
        <f>'5. Weighted average price'!J16</f>
        <v>0</v>
      </c>
      <c r="H97" s="319">
        <f>'5. Weighted average price'!K16</f>
        <v>0</v>
      </c>
    </row>
    <row r="98" spans="2:8" x14ac:dyDescent="0.2">
      <c r="B98" s="257" t="s">
        <v>36</v>
      </c>
      <c r="C98" s="137"/>
      <c r="D98" s="137"/>
      <c r="E98" s="320"/>
      <c r="F98" s="137"/>
      <c r="G98" s="137"/>
      <c r="H98" s="320"/>
    </row>
    <row r="99" spans="2:8" x14ac:dyDescent="0.2">
      <c r="B99" s="258" t="s">
        <v>227</v>
      </c>
      <c r="C99" s="287">
        <f>'5. Weighted average price'!F18</f>
        <v>0</v>
      </c>
      <c r="D99" s="287">
        <f>'5. Weighted average price'!G18</f>
        <v>0</v>
      </c>
      <c r="E99" s="319">
        <f>'5. Weighted average price'!H18</f>
        <v>0</v>
      </c>
      <c r="F99" s="287">
        <f>'5. Weighted average price'!I18</f>
        <v>0</v>
      </c>
      <c r="G99" s="287">
        <f>'5. Weighted average price'!J18</f>
        <v>0</v>
      </c>
      <c r="H99" s="319">
        <f>'5. Weighted average price'!K18</f>
        <v>0</v>
      </c>
    </row>
    <row r="100" spans="2:8" x14ac:dyDescent="0.2">
      <c r="B100" s="257" t="s">
        <v>460</v>
      </c>
      <c r="C100" s="287">
        <f>'5. Weighted average price'!F19</f>
        <v>0</v>
      </c>
      <c r="D100" s="386"/>
      <c r="E100" s="386"/>
      <c r="F100" s="287">
        <f>'5. Weighted average price'!I19</f>
        <v>1.20618</v>
      </c>
      <c r="G100" s="386"/>
      <c r="H100" s="386"/>
    </row>
    <row r="101" spans="2:8" x14ac:dyDescent="0.2">
      <c r="B101" s="381"/>
      <c r="F101" s="45"/>
    </row>
    <row r="102" spans="2:8" x14ac:dyDescent="0.2">
      <c r="B102" s="381"/>
      <c r="C102" s="385"/>
    </row>
    <row r="103" spans="2:8" ht="25.5" x14ac:dyDescent="0.2">
      <c r="B103" s="242" t="s">
        <v>461</v>
      </c>
      <c r="C103" s="242" t="s">
        <v>462</v>
      </c>
      <c r="D103" s="242" t="s">
        <v>535</v>
      </c>
    </row>
    <row r="104" spans="2:8" ht="25.5" x14ac:dyDescent="0.2">
      <c r="B104" s="137" t="s">
        <v>463</v>
      </c>
      <c r="C104" s="287">
        <f>C37</f>
        <v>6190761.8312015794</v>
      </c>
      <c r="D104" s="287">
        <f>C52</f>
        <v>947635977.63255012</v>
      </c>
    </row>
    <row r="105" spans="2:8" x14ac:dyDescent="0.2">
      <c r="B105" s="137" t="s">
        <v>464</v>
      </c>
      <c r="C105" s="259">
        <f>IFERROR('3. Statement of pipeline assets'!D100/'3. Statement of pipeline assets'!D101,0)</f>
        <v>0.63024884745771415</v>
      </c>
      <c r="D105" s="259">
        <f>IFERROR('4. Recovered capital'!E23/'4. Recovered capital'!E24,0)</f>
        <v>1.689132991769007E-2</v>
      </c>
    </row>
    <row r="106" spans="2:8" x14ac:dyDescent="0.2">
      <c r="B106" s="137" t="s">
        <v>465</v>
      </c>
      <c r="C106" s="259">
        <f>IFERROR('3. Statement of pipeline assets'!D81/'3. Statement of pipeline assets'!D101,0)</f>
        <v>0.36975115254228585</v>
      </c>
      <c r="D106" s="259">
        <f>IFERROR('4. Recovered capital'!E16/'4. Recovered capital'!E24,0)</f>
        <v>0.98310867008230995</v>
      </c>
    </row>
    <row r="107" spans="2:8" ht="25.5" x14ac:dyDescent="0.2">
      <c r="B107" s="137"/>
      <c r="C107" s="242" t="s">
        <v>466</v>
      </c>
      <c r="D107" s="384"/>
    </row>
    <row r="108" spans="2:8" x14ac:dyDescent="0.2">
      <c r="B108" s="137" t="s">
        <v>467</v>
      </c>
      <c r="C108" s="260">
        <f>IFERROR('2. Revenues and expenses'!D16/'2. Revenues and expenses'!D20,0)</f>
        <v>1</v>
      </c>
      <c r="D108" s="384"/>
    </row>
    <row r="109" spans="2:8" x14ac:dyDescent="0.2">
      <c r="B109" s="137" t="s">
        <v>468</v>
      </c>
      <c r="C109" s="260">
        <f>IFERROR('2. Revenues and expenses'!D19/'2. Revenues and expenses'!D20,0)</f>
        <v>0</v>
      </c>
      <c r="D109" s="384"/>
    </row>
    <row r="110" spans="2:8" x14ac:dyDescent="0.2">
      <c r="B110" s="137" t="s">
        <v>469</v>
      </c>
      <c r="C110" s="260">
        <f>IFERROR('2. Revenues and expenses'!D30/'2. Revenues and expenses'!D42,0)</f>
        <v>0.12077214267691824</v>
      </c>
      <c r="D110" s="384"/>
    </row>
    <row r="111" spans="2:8" x14ac:dyDescent="0.2">
      <c r="B111" s="137" t="s">
        <v>470</v>
      </c>
      <c r="C111" s="260">
        <f>IFERROR('2. Revenues and expenses'!D41/'2. Revenues and expenses'!D42,0)</f>
        <v>0.87922785732308173</v>
      </c>
      <c r="D111" s="384"/>
    </row>
    <row r="112" spans="2:8" x14ac:dyDescent="0.2">
      <c r="B112" s="381"/>
    </row>
    <row r="113" spans="2:5" x14ac:dyDescent="0.2">
      <c r="B113" s="381"/>
    </row>
    <row r="114" spans="2:5" ht="25.5" x14ac:dyDescent="0.2">
      <c r="B114" s="242" t="s">
        <v>471</v>
      </c>
      <c r="C114" s="242" t="s">
        <v>466</v>
      </c>
      <c r="D114" s="242" t="s">
        <v>472</v>
      </c>
    </row>
    <row r="115" spans="2:5" x14ac:dyDescent="0.2">
      <c r="B115" s="137" t="s">
        <v>473</v>
      </c>
      <c r="C115" s="286">
        <f>'2. Revenues and expenses'!F24</f>
        <v>-64.460000000000036</v>
      </c>
      <c r="D115" s="286">
        <f>'3.3 Depreciation amortisation'!N53</f>
        <v>-38900583.84546151</v>
      </c>
      <c r="E115" s="443"/>
    </row>
    <row r="116" spans="2:5" x14ac:dyDescent="0.2">
      <c r="B116" s="137" t="s">
        <v>474</v>
      </c>
      <c r="C116" s="286">
        <f>'2. Revenues and expenses'!F35+'2.4 Shared costs'!H20</f>
        <v>0</v>
      </c>
      <c r="D116" s="286">
        <f>'3.3 Depreciation amortisation'!M87</f>
        <v>-313614.445009997</v>
      </c>
      <c r="E116" s="443"/>
    </row>
  </sheetData>
  <mergeCells count="2">
    <mergeCell ref="C66:E66"/>
    <mergeCell ref="F66:H66"/>
  </mergeCell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H36"/>
  <sheetViews>
    <sheetView zoomScale="80" zoomScaleNormal="80" workbookViewId="0"/>
  </sheetViews>
  <sheetFormatPr defaultColWidth="9.28515625" defaultRowHeight="12.75" x14ac:dyDescent="0.2"/>
  <cols>
    <col min="1" max="1" width="12" style="22" customWidth="1"/>
    <col min="2" max="2" width="54.7109375" style="22" customWidth="1"/>
    <col min="3" max="4" width="42.7109375" style="22" customWidth="1"/>
    <col min="5" max="5" width="6.7109375" style="22" customWidth="1"/>
    <col min="6" max="8" width="19.7109375" style="22" customWidth="1"/>
    <col min="9" max="9" width="18.28515625" style="22" customWidth="1"/>
    <col min="10" max="16384" width="9.28515625" style="22"/>
  </cols>
  <sheetData>
    <row r="1" spans="2:8" ht="20.25" x14ac:dyDescent="0.3">
      <c r="B1" s="371" t="s">
        <v>99</v>
      </c>
      <c r="C1" s="21"/>
      <c r="D1" s="21"/>
      <c r="E1" s="21"/>
      <c r="F1" s="21"/>
      <c r="G1" s="21"/>
    </row>
    <row r="2" spans="2:8" ht="15" x14ac:dyDescent="0.25">
      <c r="B2" s="52" t="str">
        <f>Tradingname</f>
        <v>APT PARMELIA PTY LTD</v>
      </c>
      <c r="C2" s="53"/>
    </row>
    <row r="3" spans="2:8" ht="15" x14ac:dyDescent="0.25">
      <c r="B3" s="54" t="s">
        <v>239</v>
      </c>
      <c r="C3" s="55" t="str">
        <f>TEXT(Yearstart,"dd/mm/yyyy")&amp;" to "&amp;TEXT(Yearending,"dd/mm/yyyy")</f>
        <v>01/07/2023 to 30/06/2024</v>
      </c>
    </row>
    <row r="4" spans="2:8" ht="20.25" x14ac:dyDescent="0.3">
      <c r="B4" s="20"/>
    </row>
    <row r="5" spans="2:8" ht="15.75" x14ac:dyDescent="0.25">
      <c r="B5" s="32" t="s">
        <v>183</v>
      </c>
    </row>
    <row r="6" spans="2:8" x14ac:dyDescent="0.2">
      <c r="B6" s="24"/>
      <c r="C6" s="27"/>
      <c r="D6" s="27"/>
      <c r="E6" s="28"/>
      <c r="F6" s="33"/>
      <c r="G6" s="29"/>
      <c r="H6" s="29"/>
    </row>
    <row r="7" spans="2:8" ht="13.5" customHeight="1" x14ac:dyDescent="0.2">
      <c r="B7" s="137" t="s">
        <v>29</v>
      </c>
      <c r="C7" s="100" t="s">
        <v>589</v>
      </c>
    </row>
    <row r="8" spans="2:8" ht="13.5" customHeight="1" x14ac:dyDescent="0.2">
      <c r="B8" s="137" t="s">
        <v>179</v>
      </c>
      <c r="C8" s="359">
        <v>416</v>
      </c>
    </row>
    <row r="9" spans="2:8" ht="13.5" customHeight="1" x14ac:dyDescent="0.2">
      <c r="B9" s="137" t="s">
        <v>30</v>
      </c>
      <c r="C9" s="359">
        <v>11</v>
      </c>
    </row>
    <row r="10" spans="2:8" ht="13.5" customHeight="1" x14ac:dyDescent="0.2">
      <c r="B10" s="137" t="s">
        <v>31</v>
      </c>
      <c r="C10" s="101" t="s">
        <v>562</v>
      </c>
    </row>
    <row r="12" spans="2:8" ht="15.75" x14ac:dyDescent="0.25">
      <c r="B12" s="32" t="s">
        <v>184</v>
      </c>
    </row>
    <row r="14" spans="2:8" x14ac:dyDescent="0.2">
      <c r="B14" s="97" t="s">
        <v>32</v>
      </c>
      <c r="C14" s="98" t="s">
        <v>129</v>
      </c>
      <c r="D14" s="98" t="s">
        <v>43</v>
      </c>
    </row>
    <row r="15" spans="2:8" ht="14.25" x14ac:dyDescent="0.2">
      <c r="B15" s="134" t="s">
        <v>33</v>
      </c>
      <c r="C15" s="135"/>
      <c r="D15" s="136"/>
    </row>
    <row r="16" spans="2:8" x14ac:dyDescent="0.2">
      <c r="B16" s="258" t="s">
        <v>475</v>
      </c>
      <c r="C16" s="102" t="s">
        <v>800</v>
      </c>
      <c r="D16" s="102" t="s">
        <v>497</v>
      </c>
    </row>
    <row r="17" spans="2:4" x14ac:dyDescent="0.2">
      <c r="B17" s="137" t="s">
        <v>34</v>
      </c>
      <c r="C17" s="102" t="s">
        <v>800</v>
      </c>
      <c r="D17" s="102" t="s">
        <v>497</v>
      </c>
    </row>
    <row r="18" spans="2:4" x14ac:dyDescent="0.2">
      <c r="B18" s="137" t="s">
        <v>35</v>
      </c>
      <c r="C18" s="102" t="s">
        <v>800</v>
      </c>
      <c r="D18" s="102" t="s">
        <v>497</v>
      </c>
    </row>
    <row r="19" spans="2:4" ht="14.25" x14ac:dyDescent="0.2">
      <c r="B19" s="134" t="s">
        <v>236</v>
      </c>
      <c r="C19" s="135"/>
      <c r="D19" s="136"/>
    </row>
    <row r="20" spans="2:4" x14ac:dyDescent="0.2">
      <c r="B20" s="258" t="s">
        <v>476</v>
      </c>
      <c r="C20" s="102" t="s">
        <v>497</v>
      </c>
      <c r="D20" s="102" t="s">
        <v>497</v>
      </c>
    </row>
    <row r="21" spans="2:4" x14ac:dyDescent="0.2">
      <c r="B21" s="258" t="s">
        <v>477</v>
      </c>
      <c r="C21" s="102" t="s">
        <v>497</v>
      </c>
      <c r="D21" s="102" t="s">
        <v>497</v>
      </c>
    </row>
    <row r="22" spans="2:4" ht="14.25" x14ac:dyDescent="0.2">
      <c r="B22" s="134" t="s">
        <v>36</v>
      </c>
      <c r="C22" s="135"/>
      <c r="D22" s="136"/>
    </row>
    <row r="23" spans="2:4" x14ac:dyDescent="0.2">
      <c r="B23" s="137" t="s">
        <v>37</v>
      </c>
      <c r="C23" s="102" t="s">
        <v>497</v>
      </c>
      <c r="D23" s="102" t="s">
        <v>497</v>
      </c>
    </row>
    <row r="24" spans="2:4" x14ac:dyDescent="0.2">
      <c r="B24" s="137" t="s">
        <v>38</v>
      </c>
      <c r="C24" s="102" t="s">
        <v>497</v>
      </c>
      <c r="D24" s="102" t="s">
        <v>497</v>
      </c>
    </row>
    <row r="25" spans="2:4" ht="14.25" x14ac:dyDescent="0.2">
      <c r="B25" s="134" t="s">
        <v>39</v>
      </c>
      <c r="C25" s="135"/>
      <c r="D25" s="136"/>
    </row>
    <row r="26" spans="2:4" x14ac:dyDescent="0.2">
      <c r="B26" s="137" t="s">
        <v>40</v>
      </c>
      <c r="C26" s="102" t="s">
        <v>497</v>
      </c>
      <c r="D26" s="102" t="s">
        <v>497</v>
      </c>
    </row>
    <row r="27" spans="2:4" x14ac:dyDescent="0.2">
      <c r="B27" s="137" t="s">
        <v>41</v>
      </c>
      <c r="C27" s="102" t="s">
        <v>800</v>
      </c>
      <c r="D27" s="102" t="s">
        <v>497</v>
      </c>
    </row>
    <row r="28" spans="2:4" ht="14.25" x14ac:dyDescent="0.2">
      <c r="B28" s="134" t="s">
        <v>42</v>
      </c>
      <c r="C28" s="135"/>
      <c r="D28" s="136"/>
    </row>
    <row r="29" spans="2:4" x14ac:dyDescent="0.2">
      <c r="B29" s="56" t="s">
        <v>181</v>
      </c>
      <c r="C29" s="102"/>
      <c r="D29" s="102"/>
    </row>
    <row r="30" spans="2:4" x14ac:dyDescent="0.2">
      <c r="B30" s="56" t="s">
        <v>181</v>
      </c>
      <c r="C30" s="102"/>
      <c r="D30" s="102"/>
    </row>
    <row r="31" spans="2:4" x14ac:dyDescent="0.2">
      <c r="B31" s="56" t="s">
        <v>181</v>
      </c>
      <c r="C31" s="102"/>
      <c r="D31" s="102"/>
    </row>
    <row r="32" spans="2:4" x14ac:dyDescent="0.2">
      <c r="B32" s="56" t="s">
        <v>181</v>
      </c>
      <c r="C32" s="102"/>
      <c r="D32" s="102"/>
    </row>
    <row r="33" spans="2:4" x14ac:dyDescent="0.2">
      <c r="B33" s="56" t="s">
        <v>181</v>
      </c>
      <c r="C33" s="102"/>
      <c r="D33" s="102"/>
    </row>
    <row r="34" spans="2:4" x14ac:dyDescent="0.2">
      <c r="B34" s="56" t="s">
        <v>181</v>
      </c>
      <c r="C34" s="102"/>
      <c r="D34" s="102"/>
    </row>
    <row r="35" spans="2:4" x14ac:dyDescent="0.2">
      <c r="B35" s="56" t="s">
        <v>181</v>
      </c>
      <c r="C35" s="102"/>
      <c r="D35" s="102"/>
    </row>
    <row r="36" spans="2:4" x14ac:dyDescent="0.2">
      <c r="B36" s="56" t="s">
        <v>181</v>
      </c>
      <c r="C36" s="102"/>
      <c r="D36" s="102"/>
    </row>
  </sheetData>
  <dataValidations count="2">
    <dataValidation type="list" allowBlank="1" showInputMessage="1" showErrorMessage="1" sqref="C10">
      <formula1>"Distribution,Transmission"</formula1>
    </dataValidation>
    <dataValidation type="list" allowBlank="1" showInputMessage="1" showErrorMessage="1" sqref="C29:D36 C23:D24 C16:D18 C20:D21 C26:D27">
      <formula1>"Yes,No"</formula1>
    </dataValidation>
  </dataValidations>
  <pageMargins left="0.75" right="0.75" top="1" bottom="1" header="0.5" footer="0.5"/>
  <pageSetup paperSize="9" scale="5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G15"/>
  <sheetViews>
    <sheetView zoomScale="80" zoomScaleNormal="80" workbookViewId="0"/>
  </sheetViews>
  <sheetFormatPr defaultColWidth="9.28515625" defaultRowHeight="12.75" x14ac:dyDescent="0.2"/>
  <cols>
    <col min="1" max="1" width="12" style="22" customWidth="1"/>
    <col min="2" max="2" width="37.5703125" style="22" customWidth="1"/>
    <col min="3" max="3" width="42.7109375" style="22" customWidth="1"/>
    <col min="4" max="4" width="6.7109375" style="22" customWidth="1"/>
    <col min="5" max="7" width="19.7109375" style="22" customWidth="1"/>
    <col min="8" max="8" width="18.28515625" style="22" customWidth="1"/>
    <col min="9" max="16384" width="9.28515625" style="22"/>
  </cols>
  <sheetData>
    <row r="1" spans="2:7" ht="20.25" x14ac:dyDescent="0.3">
      <c r="B1" s="23" t="s">
        <v>93</v>
      </c>
      <c r="C1" s="21"/>
      <c r="D1" s="21"/>
      <c r="E1" s="21"/>
      <c r="F1" s="21"/>
      <c r="G1" s="21"/>
    </row>
    <row r="2" spans="2:7" ht="15" x14ac:dyDescent="0.25">
      <c r="B2" s="52" t="str">
        <f>Tradingname</f>
        <v>APT PARMELIA PTY LTD</v>
      </c>
      <c r="C2" s="53"/>
    </row>
    <row r="3" spans="2:7" ht="15" x14ac:dyDescent="0.25">
      <c r="B3" s="54" t="s">
        <v>239</v>
      </c>
      <c r="C3" s="55" t="str">
        <f>TEXT(Yearstart,"dd/mm/yyyy")&amp;" to "&amp;TEXT(Yearending,"dd/mm/yyyy")</f>
        <v>01/07/2023 to 30/06/2024</v>
      </c>
    </row>
    <row r="4" spans="2:7" ht="14.25" customHeight="1" x14ac:dyDescent="0.3">
      <c r="B4" s="20"/>
    </row>
    <row r="5" spans="2:7" ht="15.75" x14ac:dyDescent="0.25">
      <c r="B5" s="32" t="s">
        <v>223</v>
      </c>
    </row>
    <row r="6" spans="2:7" x14ac:dyDescent="0.2">
      <c r="B6" s="24"/>
      <c r="C6" s="27"/>
      <c r="D6" s="28"/>
      <c r="E6" s="33"/>
      <c r="F6" s="29"/>
      <c r="G6" s="29"/>
    </row>
    <row r="7" spans="2:7" ht="57" customHeight="1" x14ac:dyDescent="0.2">
      <c r="B7" s="97"/>
      <c r="C7" s="103" t="s">
        <v>97</v>
      </c>
    </row>
    <row r="8" spans="2:7" ht="13.5" customHeight="1" x14ac:dyDescent="0.2">
      <c r="B8" s="137" t="s">
        <v>94</v>
      </c>
      <c r="C8" s="291">
        <f>'2. Revenues and expenses'!F43</f>
        <v>-40664895.171690807</v>
      </c>
    </row>
    <row r="9" spans="2:7" ht="13.5" customHeight="1" x14ac:dyDescent="0.2">
      <c r="B9" s="137" t="s">
        <v>95</v>
      </c>
      <c r="C9" s="291">
        <f>'3. Statement of pipeline assets'!$D$101</f>
        <v>6190761.8312015794</v>
      </c>
    </row>
    <row r="10" spans="2:7" ht="13.5" customHeight="1" x14ac:dyDescent="0.2">
      <c r="B10" s="137" t="s">
        <v>96</v>
      </c>
      <c r="C10" s="372">
        <f>IFERROR(C8/C9,0)</f>
        <v>-6.5686415146418353</v>
      </c>
    </row>
    <row r="12" spans="2:7" ht="12.75" customHeight="1" x14ac:dyDescent="0.2">
      <c r="B12" s="588" t="s">
        <v>789</v>
      </c>
      <c r="C12" s="588"/>
    </row>
    <row r="13" spans="2:7" x14ac:dyDescent="0.2">
      <c r="B13" s="588"/>
      <c r="C13" s="588"/>
    </row>
    <row r="14" spans="2:7" x14ac:dyDescent="0.2">
      <c r="B14" s="588"/>
      <c r="C14" s="588"/>
    </row>
    <row r="15" spans="2:7" x14ac:dyDescent="0.2">
      <c r="B15" s="588"/>
      <c r="C15" s="588"/>
    </row>
  </sheetData>
  <mergeCells count="1">
    <mergeCell ref="B12:C15"/>
  </mergeCells>
  <pageMargins left="0.75" right="0.75" top="1" bottom="1" header="0.5" footer="0.5"/>
  <pageSetup paperSize="9" scale="59" orientation="landscape" r:id="rId1"/>
  <headerFooter alignWithMargins="0"/>
  <colBreaks count="1" manualBreakCount="1">
    <brk id="4" max="22"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009999"/>
    <pageSetUpPr fitToPage="1"/>
  </sheetPr>
  <dimension ref="A1:I44"/>
  <sheetViews>
    <sheetView zoomScale="80" zoomScaleNormal="80" workbookViewId="0"/>
  </sheetViews>
  <sheetFormatPr defaultColWidth="9.28515625" defaultRowHeight="12.75" x14ac:dyDescent="0.2"/>
  <cols>
    <col min="1" max="1" width="12" style="22" customWidth="1"/>
    <col min="2" max="2" width="19.28515625" style="22" customWidth="1"/>
    <col min="3" max="3" width="43.42578125" style="22" customWidth="1"/>
    <col min="4" max="9" width="20.7109375" style="22" customWidth="1"/>
    <col min="10" max="16384" width="9.28515625" style="22"/>
  </cols>
  <sheetData>
    <row r="1" spans="1:9" ht="20.25" x14ac:dyDescent="0.3">
      <c r="B1" s="593" t="s">
        <v>194</v>
      </c>
      <c r="C1" s="593"/>
      <c r="D1" s="593"/>
      <c r="E1" s="21"/>
      <c r="F1" s="21"/>
      <c r="G1" s="21"/>
      <c r="H1" s="21"/>
      <c r="I1" s="21"/>
    </row>
    <row r="2" spans="1:9" ht="18" customHeight="1" x14ac:dyDescent="0.45">
      <c r="B2" s="52" t="str">
        <f>Tradingname</f>
        <v>APT PARMELIA PTY LTD</v>
      </c>
      <c r="C2" s="53"/>
      <c r="I2" s="47"/>
    </row>
    <row r="3" spans="1:9" ht="15" x14ac:dyDescent="0.25">
      <c r="B3" s="54" t="s">
        <v>239</v>
      </c>
      <c r="C3" s="55" t="str">
        <f>TEXT(Yearstart,"dd/mm/yyyy")&amp;" to "&amp;TEXT(Yearending,"dd/mm/yyyy")</f>
        <v>01/07/2023 to 30/06/2024</v>
      </c>
    </row>
    <row r="4" spans="1:9" ht="12.75" customHeight="1" x14ac:dyDescent="0.3">
      <c r="B4" s="20"/>
      <c r="D4" s="44"/>
      <c r="G4" s="44"/>
    </row>
    <row r="5" spans="1:9" ht="15.75" x14ac:dyDescent="0.2">
      <c r="B5" s="589" t="s">
        <v>224</v>
      </c>
      <c r="C5" s="589"/>
      <c r="D5" s="589"/>
    </row>
    <row r="6" spans="1:9" x14ac:dyDescent="0.2">
      <c r="B6" s="24"/>
      <c r="C6" s="25"/>
      <c r="D6" s="26"/>
      <c r="E6" s="26"/>
      <c r="F6" s="26"/>
      <c r="G6" s="26"/>
      <c r="H6" s="26"/>
      <c r="I6" s="26"/>
    </row>
    <row r="7" spans="1:9" ht="30.75" customHeight="1" x14ac:dyDescent="0.2">
      <c r="B7" s="98"/>
      <c r="C7" s="98"/>
      <c r="D7" s="590" t="s">
        <v>230</v>
      </c>
      <c r="E7" s="591"/>
      <c r="F7" s="592"/>
      <c r="G7" s="590" t="s">
        <v>231</v>
      </c>
      <c r="H7" s="591"/>
      <c r="I7" s="592"/>
    </row>
    <row r="8" spans="1:9" ht="51" customHeight="1" x14ac:dyDescent="0.2">
      <c r="B8" s="97" t="s">
        <v>222</v>
      </c>
      <c r="C8" s="98" t="s">
        <v>18</v>
      </c>
      <c r="D8" s="104" t="s">
        <v>56</v>
      </c>
      <c r="E8" s="104" t="s">
        <v>57</v>
      </c>
      <c r="F8" s="104" t="s">
        <v>24</v>
      </c>
      <c r="G8" s="104" t="s">
        <v>56</v>
      </c>
      <c r="H8" s="104" t="s">
        <v>57</v>
      </c>
      <c r="I8" s="104" t="s">
        <v>24</v>
      </c>
    </row>
    <row r="9" spans="1:9" x14ac:dyDescent="0.2">
      <c r="B9" s="107"/>
      <c r="C9" s="105"/>
      <c r="D9" s="106" t="s">
        <v>182</v>
      </c>
      <c r="E9" s="106" t="s">
        <v>182</v>
      </c>
      <c r="F9" s="106" t="s">
        <v>182</v>
      </c>
      <c r="G9" s="106" t="s">
        <v>182</v>
      </c>
      <c r="H9" s="106" t="s">
        <v>182</v>
      </c>
      <c r="I9" s="106" t="s">
        <v>182</v>
      </c>
    </row>
    <row r="10" spans="1:9" x14ac:dyDescent="0.2">
      <c r="B10" s="161"/>
      <c r="C10" s="139" t="s">
        <v>44</v>
      </c>
      <c r="D10" s="140"/>
      <c r="E10" s="140"/>
      <c r="F10" s="140"/>
      <c r="G10" s="140"/>
      <c r="H10" s="140"/>
      <c r="I10" s="141"/>
    </row>
    <row r="11" spans="1:9" x14ac:dyDescent="0.2">
      <c r="B11" s="390" t="s">
        <v>604</v>
      </c>
      <c r="C11" s="142" t="s">
        <v>128</v>
      </c>
      <c r="D11" s="281">
        <f>'2.1 Revenue by service'!D21</f>
        <v>10300417.969999999</v>
      </c>
      <c r="E11" s="281">
        <f>'2.1 Revenue by service'!E21</f>
        <v>0</v>
      </c>
      <c r="F11" s="281">
        <f t="shared" ref="F11:F16" si="0">SUM(D11:E11)</f>
        <v>10300417.969999999</v>
      </c>
      <c r="G11" s="281">
        <f>'2.1 Revenue by service'!G21</f>
        <v>6356258.0699999994</v>
      </c>
      <c r="H11" s="281">
        <f>'2.1 Revenue by service'!H21</f>
        <v>0</v>
      </c>
      <c r="I11" s="281">
        <f>SUM(G11:H11)</f>
        <v>6356258.0699999994</v>
      </c>
    </row>
    <row r="12" spans="1:9" x14ac:dyDescent="0.2">
      <c r="A12" s="214"/>
      <c r="B12" s="159"/>
      <c r="C12" s="330" t="s">
        <v>45</v>
      </c>
      <c r="D12" s="281">
        <f>'2.2 Revenue contributions '!C15</f>
        <v>0</v>
      </c>
      <c r="E12" s="281">
        <f>'2.2 Revenue contributions '!D15</f>
        <v>0</v>
      </c>
      <c r="F12" s="281">
        <f t="shared" si="0"/>
        <v>0</v>
      </c>
      <c r="G12" s="282">
        <v>0</v>
      </c>
      <c r="H12" s="282">
        <v>0</v>
      </c>
      <c r="I12" s="281">
        <f>SUM(G12:H12)</f>
        <v>0</v>
      </c>
    </row>
    <row r="13" spans="1:9" x14ac:dyDescent="0.2">
      <c r="A13" s="214"/>
      <c r="B13" s="159"/>
      <c r="C13" s="330" t="s">
        <v>478</v>
      </c>
      <c r="D13" s="281">
        <f>'2.2 Revenue contributions '!D27</f>
        <v>0</v>
      </c>
      <c r="E13" s="281"/>
      <c r="F13" s="281">
        <f t="shared" si="0"/>
        <v>0</v>
      </c>
      <c r="G13" s="282">
        <v>0</v>
      </c>
      <c r="H13" s="281">
        <v>0</v>
      </c>
      <c r="I13" s="281">
        <f>SUM(G13:H13)</f>
        <v>0</v>
      </c>
    </row>
    <row r="14" spans="1:9" x14ac:dyDescent="0.2">
      <c r="B14" s="159"/>
      <c r="C14" s="330" t="s">
        <v>19</v>
      </c>
      <c r="D14" s="282">
        <v>2.049471703458039E-12</v>
      </c>
      <c r="E14" s="282">
        <v>0</v>
      </c>
      <c r="F14" s="281">
        <f t="shared" si="0"/>
        <v>2.049471703458039E-12</v>
      </c>
      <c r="G14" s="282">
        <v>0</v>
      </c>
      <c r="H14" s="282">
        <v>0</v>
      </c>
      <c r="I14" s="281">
        <f>SUM(G14:H14)</f>
        <v>0</v>
      </c>
    </row>
    <row r="15" spans="1:9" x14ac:dyDescent="0.2">
      <c r="B15" s="390" t="s">
        <v>375</v>
      </c>
      <c r="C15" s="142" t="s">
        <v>47</v>
      </c>
      <c r="D15" s="282">
        <v>6225655.6399999997</v>
      </c>
      <c r="E15" s="282">
        <v>0</v>
      </c>
      <c r="F15" s="281">
        <f t="shared" si="0"/>
        <v>6225655.6399999997</v>
      </c>
      <c r="G15" s="282">
        <v>4247578.4499999993</v>
      </c>
      <c r="H15" s="282">
        <v>0</v>
      </c>
      <c r="I15" s="281">
        <f>SUM(G15:H15)</f>
        <v>4247578.4499999993</v>
      </c>
    </row>
    <row r="16" spans="1:9" x14ac:dyDescent="0.2">
      <c r="B16" s="277"/>
      <c r="C16" s="143" t="s">
        <v>46</v>
      </c>
      <c r="D16" s="283">
        <f>SUM(D11:D15)</f>
        <v>16526073.609999999</v>
      </c>
      <c r="E16" s="283">
        <f>SUM(E11:E15)</f>
        <v>0</v>
      </c>
      <c r="F16" s="283">
        <f t="shared" si="0"/>
        <v>16526073.609999999</v>
      </c>
      <c r="G16" s="283">
        <f>SUM(G11:G15)</f>
        <v>10603836.52</v>
      </c>
      <c r="H16" s="283">
        <f>SUM(H11:H15)</f>
        <v>0</v>
      </c>
      <c r="I16" s="283">
        <f>SUM(I11:I15)</f>
        <v>10603836.52</v>
      </c>
    </row>
    <row r="17" spans="1:9" x14ac:dyDescent="0.2">
      <c r="B17" s="278"/>
      <c r="C17" s="139" t="s">
        <v>52</v>
      </c>
      <c r="D17" s="284"/>
      <c r="E17" s="284"/>
      <c r="F17" s="284"/>
      <c r="G17" s="284"/>
      <c r="H17" s="284"/>
      <c r="I17" s="285"/>
    </row>
    <row r="18" spans="1:9" x14ac:dyDescent="0.2">
      <c r="B18" s="279"/>
      <c r="C18" s="142" t="s">
        <v>20</v>
      </c>
      <c r="D18" s="281">
        <f>'2.3 Indirect revenue'!G36</f>
        <v>0</v>
      </c>
      <c r="E18" s="281">
        <f>'2.3 Indirect revenue'!H36</f>
        <v>0</v>
      </c>
      <c r="F18" s="281">
        <f>SUM(D18:E18)</f>
        <v>0</v>
      </c>
      <c r="G18" s="282">
        <v>0</v>
      </c>
      <c r="H18" s="282">
        <v>0</v>
      </c>
      <c r="I18" s="281">
        <f>SUM(G18:H18)</f>
        <v>0</v>
      </c>
    </row>
    <row r="19" spans="1:9" x14ac:dyDescent="0.2">
      <c r="B19" s="277"/>
      <c r="C19" s="143" t="s">
        <v>48</v>
      </c>
      <c r="D19" s="283">
        <f t="shared" ref="D19:I19" si="1">SUM(D18:D18)</f>
        <v>0</v>
      </c>
      <c r="E19" s="283">
        <f t="shared" si="1"/>
        <v>0</v>
      </c>
      <c r="F19" s="283">
        <f t="shared" si="1"/>
        <v>0</v>
      </c>
      <c r="G19" s="283">
        <f t="shared" si="1"/>
        <v>0</v>
      </c>
      <c r="H19" s="283">
        <f t="shared" si="1"/>
        <v>0</v>
      </c>
      <c r="I19" s="283">
        <f t="shared" si="1"/>
        <v>0</v>
      </c>
    </row>
    <row r="20" spans="1:9" x14ac:dyDescent="0.2">
      <c r="B20" s="277"/>
      <c r="C20" s="143" t="s">
        <v>21</v>
      </c>
      <c r="D20" s="283">
        <f t="shared" ref="D20:I20" si="2">D16+D19</f>
        <v>16526073.609999999</v>
      </c>
      <c r="E20" s="283">
        <f t="shared" si="2"/>
        <v>0</v>
      </c>
      <c r="F20" s="283">
        <f t="shared" si="2"/>
        <v>16526073.609999999</v>
      </c>
      <c r="G20" s="283">
        <f t="shared" si="2"/>
        <v>10603836.52</v>
      </c>
      <c r="H20" s="283">
        <f t="shared" si="2"/>
        <v>0</v>
      </c>
      <c r="I20" s="283">
        <f t="shared" si="2"/>
        <v>10603836.52</v>
      </c>
    </row>
    <row r="21" spans="1:9" x14ac:dyDescent="0.2">
      <c r="B21" s="278"/>
      <c r="C21" s="139" t="s">
        <v>58</v>
      </c>
      <c r="D21" s="284"/>
      <c r="E21" s="284"/>
      <c r="F21" s="284"/>
      <c r="G21" s="284"/>
      <c r="H21" s="284"/>
      <c r="I21" s="285"/>
    </row>
    <row r="22" spans="1:9" x14ac:dyDescent="0.2">
      <c r="B22" s="390" t="s">
        <v>605</v>
      </c>
      <c r="C22" s="142" t="s">
        <v>130</v>
      </c>
      <c r="D22" s="282">
        <v>-12045.33</v>
      </c>
      <c r="E22" s="282">
        <v>0</v>
      </c>
      <c r="F22" s="281">
        <f t="shared" ref="F22:F29" si="3">SUM(D22:E22)</f>
        <v>-12045.33</v>
      </c>
      <c r="G22" s="282">
        <v>-7710.6</v>
      </c>
      <c r="H22" s="282">
        <v>0</v>
      </c>
      <c r="I22" s="281">
        <f t="shared" ref="I22:I27" si="4">SUM(G22:H22)</f>
        <v>-7710.6</v>
      </c>
    </row>
    <row r="23" spans="1:9" x14ac:dyDescent="0.2">
      <c r="B23" s="390" t="s">
        <v>605</v>
      </c>
      <c r="C23" s="142" t="s">
        <v>131</v>
      </c>
      <c r="D23" s="282">
        <v>-5150752.1815335378</v>
      </c>
      <c r="E23" s="282">
        <v>0</v>
      </c>
      <c r="F23" s="281">
        <f t="shared" si="3"/>
        <v>-5150752.1815335378</v>
      </c>
      <c r="G23" s="282">
        <v>-5613538.9339953056</v>
      </c>
      <c r="H23" s="282">
        <v>0</v>
      </c>
      <c r="I23" s="281">
        <f t="shared" si="4"/>
        <v>-5613538.9339953056</v>
      </c>
    </row>
    <row r="24" spans="1:9" x14ac:dyDescent="0.2">
      <c r="B24" s="390" t="s">
        <v>606</v>
      </c>
      <c r="C24" s="142" t="s">
        <v>22</v>
      </c>
      <c r="D24" s="282">
        <v>-64.460000000000036</v>
      </c>
      <c r="E24" s="282">
        <v>0</v>
      </c>
      <c r="F24" s="281">
        <f t="shared" si="3"/>
        <v>-64.460000000000036</v>
      </c>
      <c r="G24" s="282">
        <v>0</v>
      </c>
      <c r="H24" s="282">
        <v>0</v>
      </c>
      <c r="I24" s="281">
        <f t="shared" si="4"/>
        <v>0</v>
      </c>
    </row>
    <row r="25" spans="1:9" x14ac:dyDescent="0.2">
      <c r="B25" s="390" t="s">
        <v>605</v>
      </c>
      <c r="C25" s="142" t="s">
        <v>49</v>
      </c>
      <c r="D25" s="282">
        <v>-136020.36000000002</v>
      </c>
      <c r="E25" s="282">
        <v>0</v>
      </c>
      <c r="F25" s="281">
        <f t="shared" si="3"/>
        <v>-136020.36000000002</v>
      </c>
      <c r="G25" s="282">
        <v>-121497.60999999999</v>
      </c>
      <c r="H25" s="282">
        <v>0</v>
      </c>
      <c r="I25" s="281">
        <f t="shared" si="4"/>
        <v>-121497.60999999999</v>
      </c>
    </row>
    <row r="26" spans="1:9" x14ac:dyDescent="0.2">
      <c r="B26" s="390" t="s">
        <v>605</v>
      </c>
      <c r="C26" s="142" t="s">
        <v>50</v>
      </c>
      <c r="D26" s="282">
        <v>-126800</v>
      </c>
      <c r="E26" s="282">
        <v>0</v>
      </c>
      <c r="F26" s="281">
        <f t="shared" si="3"/>
        <v>-126800</v>
      </c>
      <c r="G26" s="282">
        <v>-104748.97</v>
      </c>
      <c r="H26" s="282">
        <v>0</v>
      </c>
      <c r="I26" s="281">
        <f t="shared" si="4"/>
        <v>-104748.97</v>
      </c>
    </row>
    <row r="27" spans="1:9" x14ac:dyDescent="0.2">
      <c r="B27" s="390" t="s">
        <v>605</v>
      </c>
      <c r="C27" s="142" t="s">
        <v>51</v>
      </c>
      <c r="D27" s="282">
        <v>0</v>
      </c>
      <c r="E27" s="282">
        <v>0</v>
      </c>
      <c r="F27" s="281">
        <f t="shared" si="3"/>
        <v>0</v>
      </c>
      <c r="G27" s="282">
        <v>0</v>
      </c>
      <c r="H27" s="282">
        <v>0</v>
      </c>
      <c r="I27" s="281">
        <f t="shared" si="4"/>
        <v>0</v>
      </c>
    </row>
    <row r="28" spans="1:9" x14ac:dyDescent="0.2">
      <c r="B28" s="390" t="s">
        <v>605</v>
      </c>
      <c r="C28" s="142" t="s">
        <v>64</v>
      </c>
      <c r="D28" s="282">
        <v>-49036.729999999996</v>
      </c>
      <c r="E28" s="282">
        <v>0</v>
      </c>
      <c r="F28" s="281">
        <f>SUM(D28:E28)</f>
        <v>-49036.729999999996</v>
      </c>
      <c r="G28" s="282">
        <v>-24712.399999999998</v>
      </c>
      <c r="H28" s="282">
        <v>0</v>
      </c>
      <c r="I28" s="281">
        <f>SUM(G28:H28)</f>
        <v>-24712.399999999998</v>
      </c>
    </row>
    <row r="29" spans="1:9" x14ac:dyDescent="0.2">
      <c r="B29" s="390" t="s">
        <v>605</v>
      </c>
      <c r="C29" s="144" t="s">
        <v>61</v>
      </c>
      <c r="D29" s="282">
        <v>-1432356.7800000005</v>
      </c>
      <c r="E29" s="282">
        <v>0</v>
      </c>
      <c r="F29" s="281">
        <f t="shared" si="3"/>
        <v>-1432356.7800000005</v>
      </c>
      <c r="G29" s="282">
        <v>-1121721.4800000002</v>
      </c>
      <c r="H29" s="282">
        <v>0</v>
      </c>
      <c r="I29" s="281">
        <f>SUM(G29:H29)</f>
        <v>-1121721.4800000002</v>
      </c>
    </row>
    <row r="30" spans="1:9" x14ac:dyDescent="0.2">
      <c r="B30" s="277"/>
      <c r="C30" s="143" t="s">
        <v>59</v>
      </c>
      <c r="D30" s="283">
        <f t="shared" ref="D30:I30" si="5">SUM(D22:D29)</f>
        <v>-6907075.8415335389</v>
      </c>
      <c r="E30" s="283">
        <f t="shared" si="5"/>
        <v>0</v>
      </c>
      <c r="F30" s="283">
        <f t="shared" si="5"/>
        <v>-6907075.8415335389</v>
      </c>
      <c r="G30" s="283">
        <f t="shared" si="5"/>
        <v>-6993929.9939953061</v>
      </c>
      <c r="H30" s="283">
        <f t="shared" si="5"/>
        <v>0</v>
      </c>
      <c r="I30" s="283">
        <f t="shared" si="5"/>
        <v>-6993929.9939953061</v>
      </c>
    </row>
    <row r="31" spans="1:9" x14ac:dyDescent="0.2">
      <c r="B31" s="278"/>
      <c r="C31" s="139" t="s">
        <v>155</v>
      </c>
      <c r="D31" s="284"/>
      <c r="E31" s="284"/>
      <c r="F31" s="284"/>
      <c r="G31" s="284"/>
      <c r="H31" s="284"/>
      <c r="I31" s="285"/>
    </row>
    <row r="32" spans="1:9" x14ac:dyDescent="0.2">
      <c r="A32" s="214"/>
      <c r="B32" s="159"/>
      <c r="C32" s="142" t="s">
        <v>53</v>
      </c>
      <c r="D32" s="281">
        <f>SUMIF('2.4 Shared costs'!$C$9:$C$35,'2. Revenues and expenses'!$C32,'2.4 Shared costs'!$H$9:$H$35)</f>
        <v>0</v>
      </c>
      <c r="E32" s="281">
        <f>SUMIF('2.4 Shared costs'!$C$9:$C$35,'2. Revenues and expenses'!$C32,'2.4 Shared costs'!$I$9:$I$35)</f>
        <v>0</v>
      </c>
      <c r="F32" s="281">
        <f t="shared" ref="F32:F40" si="6">SUM(D32:E32)</f>
        <v>0</v>
      </c>
      <c r="G32" s="282">
        <v>0</v>
      </c>
      <c r="H32" s="282">
        <v>0</v>
      </c>
      <c r="I32" s="281">
        <f t="shared" ref="I32:I40" si="7">SUM(G32:H32)</f>
        <v>0</v>
      </c>
    </row>
    <row r="33" spans="1:9" x14ac:dyDescent="0.2">
      <c r="B33" s="159"/>
      <c r="C33" s="142" t="s">
        <v>62</v>
      </c>
      <c r="D33" s="281">
        <f>SUMIF('2.4 Shared costs'!$C$9:$C$35,'2. Revenues and expenses'!$C33,'2.4 Shared costs'!$H$9:$H$35)</f>
        <v>0</v>
      </c>
      <c r="E33" s="281">
        <f>SUMIF('2.4 Shared costs'!$C$9:$C$35,'2. Revenues and expenses'!$C33,'2.4 Shared costs'!$I$9:$I$35)</f>
        <v>0</v>
      </c>
      <c r="F33" s="281">
        <f t="shared" si="6"/>
        <v>0</v>
      </c>
      <c r="G33" s="282">
        <v>0</v>
      </c>
      <c r="H33" s="282">
        <v>0</v>
      </c>
      <c r="I33" s="281">
        <f t="shared" si="7"/>
        <v>0</v>
      </c>
    </row>
    <row r="34" spans="1:9" x14ac:dyDescent="0.2">
      <c r="B34" s="159"/>
      <c r="C34" s="142" t="s">
        <v>479</v>
      </c>
      <c r="D34" s="281">
        <f>SUMIF('2.4 Shared costs'!$C$9:$C$35,'2. Revenues and expenses'!$C34,'2.4 Shared costs'!$H$9:$H$35)</f>
        <v>0</v>
      </c>
      <c r="E34" s="281">
        <f>SUMIF('2.4 Shared costs'!$C$9:$C$35,'2. Revenues and expenses'!$C34,'2.4 Shared costs'!$I$9:$I$35)</f>
        <v>0</v>
      </c>
      <c r="F34" s="281">
        <f t="shared" si="6"/>
        <v>0</v>
      </c>
      <c r="G34" s="282">
        <v>0</v>
      </c>
      <c r="H34" s="282">
        <v>0</v>
      </c>
      <c r="I34" s="281">
        <f t="shared" si="7"/>
        <v>0</v>
      </c>
    </row>
    <row r="35" spans="1:9" x14ac:dyDescent="0.2">
      <c r="B35" s="390" t="s">
        <v>606</v>
      </c>
      <c r="C35" s="144" t="s">
        <v>54</v>
      </c>
      <c r="D35" s="281">
        <f>SUMIF('2.4 Shared costs'!$C$9:$C$35,'2. Revenues and expenses'!$C35,'2.4 Shared costs'!$H$9:$H$35)</f>
        <v>0</v>
      </c>
      <c r="E35" s="281">
        <f>SUMIF('2.4 Shared costs'!$C$9:$C$35,'2. Revenues and expenses'!$C35,'2.4 Shared costs'!$I$9:$I$35)</f>
        <v>0</v>
      </c>
      <c r="F35" s="281">
        <f t="shared" si="6"/>
        <v>0</v>
      </c>
      <c r="G35" s="282">
        <v>0</v>
      </c>
      <c r="H35" s="282">
        <v>0</v>
      </c>
      <c r="I35" s="281">
        <f t="shared" si="7"/>
        <v>0</v>
      </c>
    </row>
    <row r="36" spans="1:9" x14ac:dyDescent="0.2">
      <c r="B36" s="159"/>
      <c r="C36" s="144" t="s">
        <v>63</v>
      </c>
      <c r="D36" s="281">
        <f>SUMIF('2.4 Shared costs'!$C$9:$C$35,'2. Revenues and expenses'!$C36,'2.4 Shared costs'!$H$9:$H$35)</f>
        <v>0</v>
      </c>
      <c r="E36" s="281">
        <f>SUMIF('2.4 Shared costs'!$C$9:$C$35,'2. Revenues and expenses'!$C36,'2.4 Shared costs'!$I$9:$I$35)</f>
        <v>0</v>
      </c>
      <c r="F36" s="281">
        <f t="shared" si="6"/>
        <v>0</v>
      </c>
      <c r="G36" s="282">
        <v>0</v>
      </c>
      <c r="H36" s="282">
        <v>0</v>
      </c>
      <c r="I36" s="281">
        <f t="shared" si="7"/>
        <v>0</v>
      </c>
    </row>
    <row r="37" spans="1:9" x14ac:dyDescent="0.2">
      <c r="B37" s="159"/>
      <c r="C37" s="142" t="s">
        <v>132</v>
      </c>
      <c r="D37" s="281">
        <f>SUMIF('2.4 Shared costs'!$C$9:$C$35,'2. Revenues and expenses'!$C37,'2.4 Shared costs'!$H$9:$H$35)</f>
        <v>0</v>
      </c>
      <c r="E37" s="281">
        <f>SUMIF('2.4 Shared costs'!$C$9:$C$35,'2. Revenues and expenses'!$C37,'2.4 Shared costs'!$I$9:$I$35)</f>
        <v>0</v>
      </c>
      <c r="F37" s="281">
        <f t="shared" si="6"/>
        <v>0</v>
      </c>
      <c r="G37" s="282">
        <v>0</v>
      </c>
      <c r="H37" s="282">
        <v>0</v>
      </c>
      <c r="I37" s="281">
        <f t="shared" si="7"/>
        <v>0</v>
      </c>
    </row>
    <row r="38" spans="1:9" x14ac:dyDescent="0.2">
      <c r="B38" s="159"/>
      <c r="C38" s="142" t="s">
        <v>55</v>
      </c>
      <c r="D38" s="281">
        <f>SUMIF('2.4 Shared costs'!$C$9:$C$35,'2. Revenues and expenses'!$C38,'2.4 Shared costs'!$H$9:$H$35)</f>
        <v>0</v>
      </c>
      <c r="E38" s="281">
        <f>SUMIF('2.4 Shared costs'!$C$9:$C$35,'2. Revenues and expenses'!$C38,'2.4 Shared costs'!$I$9:$I$35)</f>
        <v>0</v>
      </c>
      <c r="F38" s="281">
        <f t="shared" si="6"/>
        <v>0</v>
      </c>
      <c r="G38" s="282">
        <v>0</v>
      </c>
      <c r="H38" s="282">
        <v>0</v>
      </c>
      <c r="I38" s="281">
        <f t="shared" si="7"/>
        <v>0</v>
      </c>
    </row>
    <row r="39" spans="1:9" x14ac:dyDescent="0.2">
      <c r="B39" s="390" t="s">
        <v>607</v>
      </c>
      <c r="C39" s="142" t="s">
        <v>480</v>
      </c>
      <c r="D39" s="281">
        <f>SUMIF('2.4 Shared costs'!$C$9:$C$35,'2. Revenues and expenses'!$C39,'2.4 Shared costs'!$H$9:$H$35)</f>
        <v>-48352417.220471509</v>
      </c>
      <c r="E39" s="281">
        <f>SUMIF('2.4 Shared costs'!$C$9:$C$35,'2. Revenues and expenses'!$C39,'2.4 Shared costs'!$I$9:$I$35)</f>
        <v>0</v>
      </c>
      <c r="F39" s="281">
        <f t="shared" si="6"/>
        <v>-48352417.220471509</v>
      </c>
      <c r="G39" s="282">
        <v>-11101489.467973845</v>
      </c>
      <c r="H39" s="282">
        <v>0</v>
      </c>
      <c r="I39" s="281">
        <f t="shared" si="7"/>
        <v>-11101489.467973845</v>
      </c>
    </row>
    <row r="40" spans="1:9" x14ac:dyDescent="0.2">
      <c r="B40" s="390" t="s">
        <v>608</v>
      </c>
      <c r="C40" s="144" t="s">
        <v>177</v>
      </c>
      <c r="D40" s="281">
        <f>SUMIF('2.4 Shared costs'!$C$9:$C$35,'2. Revenues and expenses'!$C40,'2.4 Shared costs'!$H$9:$H$35)</f>
        <v>-1931475.7196857552</v>
      </c>
      <c r="E40" s="281">
        <f>SUMIF('2.4 Shared costs'!$C$9:$C$35,'2. Revenues and expenses'!$C40,'2.4 Shared costs'!$I$9:$I$35)</f>
        <v>0</v>
      </c>
      <c r="F40" s="281">
        <f t="shared" si="6"/>
        <v>-1931475.7196857552</v>
      </c>
      <c r="G40" s="282">
        <v>-797434.13210330217</v>
      </c>
      <c r="H40" s="282">
        <v>0</v>
      </c>
      <c r="I40" s="281">
        <f t="shared" si="7"/>
        <v>-797434.13210330217</v>
      </c>
    </row>
    <row r="41" spans="1:9" x14ac:dyDescent="0.2">
      <c r="B41" s="277"/>
      <c r="C41" s="143" t="s">
        <v>178</v>
      </c>
      <c r="D41" s="283">
        <f>SUM(D32:D40)</f>
        <v>-50283892.940157264</v>
      </c>
      <c r="E41" s="283">
        <f>SUM(E32:E40)</f>
        <v>0</v>
      </c>
      <c r="F41" s="283">
        <f>SUM(F32:F40)</f>
        <v>-50283892.940157264</v>
      </c>
      <c r="G41" s="282">
        <v>-11898923.600077147</v>
      </c>
      <c r="H41" s="282">
        <v>0</v>
      </c>
      <c r="I41" s="283">
        <f>SUM(I32:I40)</f>
        <v>-11898923.600077147</v>
      </c>
    </row>
    <row r="42" spans="1:9" x14ac:dyDescent="0.2">
      <c r="B42" s="277"/>
      <c r="C42" s="143" t="s">
        <v>60</v>
      </c>
      <c r="D42" s="283">
        <f>D30+D41</f>
        <v>-57190968.781690806</v>
      </c>
      <c r="E42" s="283">
        <f>E30+E41</f>
        <v>0</v>
      </c>
      <c r="F42" s="283">
        <f>F30+F41</f>
        <v>-57190968.781690806</v>
      </c>
      <c r="G42" s="282">
        <v>-18892853.594072454</v>
      </c>
      <c r="H42" s="282">
        <v>0</v>
      </c>
      <c r="I42" s="283">
        <f>I30+I41</f>
        <v>-18892853.594072454</v>
      </c>
    </row>
    <row r="43" spans="1:9" x14ac:dyDescent="0.2">
      <c r="A43" s="214"/>
      <c r="B43" s="159"/>
      <c r="C43" s="143" t="s">
        <v>98</v>
      </c>
      <c r="D43" s="281">
        <f>D20+D42</f>
        <v>-40664895.171690807</v>
      </c>
      <c r="E43" s="281">
        <f>E20+E42</f>
        <v>0</v>
      </c>
      <c r="F43" s="281">
        <f>F20+F42</f>
        <v>-40664895.171690807</v>
      </c>
      <c r="G43" s="282">
        <v>-8289017.0740724541</v>
      </c>
      <c r="H43" s="282">
        <v>0</v>
      </c>
      <c r="I43" s="281">
        <f>I20+I42</f>
        <v>-8289017.0740724541</v>
      </c>
    </row>
    <row r="44" spans="1:9" x14ac:dyDescent="0.2">
      <c r="A44" s="29"/>
    </row>
  </sheetData>
  <mergeCells count="4">
    <mergeCell ref="B5:D5"/>
    <mergeCell ref="D7:F7"/>
    <mergeCell ref="G7:I7"/>
    <mergeCell ref="B1:D1"/>
  </mergeCells>
  <phoneticPr fontId="42" type="noConversion"/>
  <pageMargins left="0.75" right="0.75" top="1" bottom="1" header="0.5" footer="0.5"/>
  <pageSetup paperSize="9" scale="66" orientation="landscape" verticalDpi="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pageSetUpPr fitToPage="1"/>
  </sheetPr>
  <dimension ref="B1:I22"/>
  <sheetViews>
    <sheetView zoomScale="80" zoomScaleNormal="80" workbookViewId="0"/>
  </sheetViews>
  <sheetFormatPr defaultColWidth="9.28515625" defaultRowHeight="12.75" x14ac:dyDescent="0.2"/>
  <cols>
    <col min="1" max="1" width="12" style="22" customWidth="1"/>
    <col min="2" max="2" width="24.7109375" style="22" customWidth="1"/>
    <col min="3" max="3" width="43.42578125" style="22" customWidth="1"/>
    <col min="4" max="9" width="20.7109375" style="22" customWidth="1"/>
    <col min="10" max="16384" width="9.28515625" style="22"/>
  </cols>
  <sheetData>
    <row r="1" spans="2:9" ht="20.25" x14ac:dyDescent="0.3">
      <c r="B1" s="594" t="s">
        <v>138</v>
      </c>
      <c r="C1" s="594"/>
      <c r="D1" s="21"/>
      <c r="E1" s="21"/>
      <c r="F1" s="21"/>
      <c r="G1" s="21"/>
      <c r="H1" s="21"/>
      <c r="I1" s="21"/>
    </row>
    <row r="2" spans="2:9" ht="16.5" customHeight="1" x14ac:dyDescent="0.45">
      <c r="B2" s="52" t="str">
        <f>Tradingname</f>
        <v>APT PARMELIA PTY LTD</v>
      </c>
      <c r="C2" s="53"/>
      <c r="I2" s="47"/>
    </row>
    <row r="3" spans="2:9" ht="15" x14ac:dyDescent="0.25">
      <c r="B3" s="54" t="s">
        <v>239</v>
      </c>
      <c r="C3" s="55" t="str">
        <f>TEXT(Yearstart,"dd/mm/yyyy")&amp;" to "&amp;TEXT(Yearending,"dd/mm/yyyy")</f>
        <v>01/07/2023 to 30/06/2024</v>
      </c>
    </row>
    <row r="4" spans="2:9" ht="12.75" customHeight="1" x14ac:dyDescent="0.3">
      <c r="B4" s="20"/>
      <c r="D4" s="44"/>
      <c r="G4" s="44"/>
    </row>
    <row r="5" spans="2:9" ht="15.75" x14ac:dyDescent="0.2">
      <c r="B5" s="589" t="s">
        <v>185</v>
      </c>
      <c r="C5" s="589"/>
      <c r="D5" s="589"/>
    </row>
    <row r="6" spans="2:9" x14ac:dyDescent="0.2">
      <c r="B6" s="24"/>
      <c r="C6" s="25"/>
      <c r="D6" s="26"/>
      <c r="E6" s="26"/>
      <c r="F6" s="26"/>
      <c r="G6" s="26"/>
      <c r="H6" s="26"/>
      <c r="I6" s="26"/>
    </row>
    <row r="7" spans="2:9" ht="21" customHeight="1" x14ac:dyDescent="0.2">
      <c r="B7" s="98"/>
      <c r="C7" s="98"/>
      <c r="D7" s="590" t="s">
        <v>230</v>
      </c>
      <c r="E7" s="591"/>
      <c r="F7" s="592"/>
      <c r="G7" s="590" t="s">
        <v>231</v>
      </c>
      <c r="H7" s="591"/>
      <c r="I7" s="592"/>
    </row>
    <row r="8" spans="2:9" ht="51" customHeight="1" x14ac:dyDescent="0.2">
      <c r="B8" s="97" t="s">
        <v>222</v>
      </c>
      <c r="C8" s="98" t="s">
        <v>18</v>
      </c>
      <c r="D8" s="104" t="s">
        <v>56</v>
      </c>
      <c r="E8" s="104" t="s">
        <v>57</v>
      </c>
      <c r="F8" s="104" t="s">
        <v>24</v>
      </c>
      <c r="G8" s="104" t="s">
        <v>56</v>
      </c>
      <c r="H8" s="104" t="s">
        <v>57</v>
      </c>
      <c r="I8" s="104" t="s">
        <v>24</v>
      </c>
    </row>
    <row r="9" spans="2:9" ht="15.75" customHeight="1" x14ac:dyDescent="0.2">
      <c r="B9" s="97"/>
      <c r="C9" s="98"/>
      <c r="D9" s="106" t="s">
        <v>182</v>
      </c>
      <c r="E9" s="106" t="s">
        <v>182</v>
      </c>
      <c r="F9" s="106" t="s">
        <v>182</v>
      </c>
      <c r="G9" s="106" t="s">
        <v>182</v>
      </c>
      <c r="H9" s="106" t="s">
        <v>182</v>
      </c>
      <c r="I9" s="106" t="s">
        <v>182</v>
      </c>
    </row>
    <row r="10" spans="2:9" x14ac:dyDescent="0.2">
      <c r="B10" s="138"/>
      <c r="C10" s="331" t="s">
        <v>138</v>
      </c>
      <c r="D10" s="140"/>
      <c r="E10" s="140"/>
      <c r="F10" s="140"/>
      <c r="G10" s="140"/>
      <c r="H10" s="140"/>
      <c r="I10" s="141"/>
    </row>
    <row r="11" spans="2:9" x14ac:dyDescent="0.2">
      <c r="B11" s="390" t="s">
        <v>604</v>
      </c>
      <c r="C11" s="142" t="s">
        <v>174</v>
      </c>
      <c r="D11" s="282">
        <v>8075887.5800000001</v>
      </c>
      <c r="E11" s="282">
        <v>0</v>
      </c>
      <c r="F11" s="281">
        <f t="shared" ref="F11:F20" si="0">SUM(D11:E11)</f>
        <v>8075887.5800000001</v>
      </c>
      <c r="G11" s="282">
        <v>5102015.13</v>
      </c>
      <c r="H11" s="282">
        <v>0</v>
      </c>
      <c r="I11" s="281">
        <f t="shared" ref="I11:I20" si="1">SUM(G11:H11)</f>
        <v>5102015.13</v>
      </c>
    </row>
    <row r="12" spans="2:9" x14ac:dyDescent="0.2">
      <c r="B12" s="390" t="s">
        <v>375</v>
      </c>
      <c r="C12" s="142" t="s">
        <v>154</v>
      </c>
      <c r="D12" s="282">
        <v>1362670.02</v>
      </c>
      <c r="E12" s="282">
        <v>0</v>
      </c>
      <c r="F12" s="281">
        <f t="shared" si="0"/>
        <v>1362670.02</v>
      </c>
      <c r="G12" s="282">
        <v>978752.62</v>
      </c>
      <c r="H12" s="282">
        <v>0</v>
      </c>
      <c r="I12" s="281">
        <f t="shared" si="1"/>
        <v>978752.62</v>
      </c>
    </row>
    <row r="13" spans="2:9" x14ac:dyDescent="0.2">
      <c r="B13" s="390" t="s">
        <v>375</v>
      </c>
      <c r="C13" s="142" t="s">
        <v>79</v>
      </c>
      <c r="D13" s="282">
        <v>0</v>
      </c>
      <c r="E13" s="282">
        <v>0</v>
      </c>
      <c r="F13" s="281">
        <f t="shared" si="0"/>
        <v>0</v>
      </c>
      <c r="G13" s="282">
        <v>0</v>
      </c>
      <c r="H13" s="282">
        <v>0</v>
      </c>
      <c r="I13" s="281">
        <f t="shared" si="1"/>
        <v>0</v>
      </c>
    </row>
    <row r="14" spans="2:9" x14ac:dyDescent="0.2">
      <c r="B14" s="390" t="s">
        <v>375</v>
      </c>
      <c r="C14" s="142" t="s">
        <v>234</v>
      </c>
      <c r="D14" s="282">
        <v>0</v>
      </c>
      <c r="E14" s="282">
        <v>0</v>
      </c>
      <c r="F14" s="281">
        <f t="shared" si="0"/>
        <v>0</v>
      </c>
      <c r="G14" s="282">
        <v>0</v>
      </c>
      <c r="H14" s="282">
        <v>0</v>
      </c>
      <c r="I14" s="281">
        <f t="shared" si="1"/>
        <v>0</v>
      </c>
    </row>
    <row r="15" spans="2:9" ht="25.5" x14ac:dyDescent="0.2">
      <c r="B15" s="390" t="s">
        <v>375</v>
      </c>
      <c r="C15" s="145" t="s">
        <v>235</v>
      </c>
      <c r="D15" s="282">
        <v>0</v>
      </c>
      <c r="E15" s="282">
        <v>0</v>
      </c>
      <c r="F15" s="281">
        <f t="shared" si="0"/>
        <v>0</v>
      </c>
      <c r="G15" s="282">
        <v>0</v>
      </c>
      <c r="H15" s="282">
        <v>0</v>
      </c>
      <c r="I15" s="281">
        <f t="shared" si="1"/>
        <v>0</v>
      </c>
    </row>
    <row r="16" spans="2:9" x14ac:dyDescent="0.2">
      <c r="B16" s="390" t="s">
        <v>375</v>
      </c>
      <c r="C16" s="332" t="s">
        <v>481</v>
      </c>
      <c r="D16" s="282">
        <v>0</v>
      </c>
      <c r="E16" s="282">
        <v>0</v>
      </c>
      <c r="F16" s="281">
        <f>SUM(D16:E16)</f>
        <v>0</v>
      </c>
      <c r="G16" s="282">
        <v>0</v>
      </c>
      <c r="H16" s="282">
        <v>0</v>
      </c>
      <c r="I16" s="281">
        <f>SUM(G16:H16)</f>
        <v>0</v>
      </c>
    </row>
    <row r="17" spans="2:9" x14ac:dyDescent="0.2">
      <c r="B17" s="390" t="s">
        <v>375</v>
      </c>
      <c r="C17" s="332" t="s">
        <v>482</v>
      </c>
      <c r="D17" s="282">
        <v>0</v>
      </c>
      <c r="E17" s="282">
        <v>0</v>
      </c>
      <c r="F17" s="281">
        <f>SUM(D17:E17)</f>
        <v>0</v>
      </c>
      <c r="G17" s="282">
        <v>0</v>
      </c>
      <c r="H17" s="282">
        <v>0</v>
      </c>
      <c r="I17" s="281">
        <f>SUM(G17:H17)</f>
        <v>0</v>
      </c>
    </row>
    <row r="18" spans="2:9" x14ac:dyDescent="0.2">
      <c r="B18" s="390" t="s">
        <v>375</v>
      </c>
      <c r="C18" s="142" t="s">
        <v>80</v>
      </c>
      <c r="D18" s="282">
        <v>0</v>
      </c>
      <c r="E18" s="282">
        <v>0</v>
      </c>
      <c r="F18" s="281">
        <f t="shared" si="0"/>
        <v>0</v>
      </c>
      <c r="G18" s="282">
        <v>0</v>
      </c>
      <c r="H18" s="282">
        <v>0</v>
      </c>
      <c r="I18" s="281">
        <f t="shared" si="1"/>
        <v>0</v>
      </c>
    </row>
    <row r="19" spans="2:9" x14ac:dyDescent="0.2">
      <c r="B19" s="390" t="s">
        <v>375</v>
      </c>
      <c r="C19" s="142" t="s">
        <v>81</v>
      </c>
      <c r="D19" s="282">
        <v>5408.6599999999989</v>
      </c>
      <c r="E19" s="282">
        <v>0</v>
      </c>
      <c r="F19" s="281">
        <f t="shared" si="0"/>
        <v>5408.6599999999989</v>
      </c>
      <c r="G19" s="282">
        <v>3220.81</v>
      </c>
      <c r="H19" s="282">
        <v>0</v>
      </c>
      <c r="I19" s="281">
        <f t="shared" si="1"/>
        <v>3220.81</v>
      </c>
    </row>
    <row r="20" spans="2:9" x14ac:dyDescent="0.2">
      <c r="B20" s="390" t="s">
        <v>375</v>
      </c>
      <c r="C20" s="332" t="s">
        <v>483</v>
      </c>
      <c r="D20" s="282">
        <v>856451.70999999926</v>
      </c>
      <c r="E20" s="282">
        <v>0</v>
      </c>
      <c r="F20" s="281">
        <f t="shared" si="0"/>
        <v>856451.70999999926</v>
      </c>
      <c r="G20" s="282">
        <v>272269.51</v>
      </c>
      <c r="H20" s="282">
        <v>0</v>
      </c>
      <c r="I20" s="281">
        <f t="shared" si="1"/>
        <v>272269.51</v>
      </c>
    </row>
    <row r="21" spans="2:9" x14ac:dyDescent="0.2">
      <c r="B21" s="280"/>
      <c r="C21" s="333" t="s">
        <v>128</v>
      </c>
      <c r="D21" s="283">
        <f t="shared" ref="D21:I21" si="2">SUM(D11:D20)</f>
        <v>10300417.969999999</v>
      </c>
      <c r="E21" s="283">
        <f t="shared" si="2"/>
        <v>0</v>
      </c>
      <c r="F21" s="283">
        <f t="shared" si="2"/>
        <v>10300417.969999999</v>
      </c>
      <c r="G21" s="283">
        <f t="shared" si="2"/>
        <v>6356258.0699999994</v>
      </c>
      <c r="H21" s="283">
        <f t="shared" si="2"/>
        <v>0</v>
      </c>
      <c r="I21" s="283">
        <f t="shared" si="2"/>
        <v>6356258.0699999994</v>
      </c>
    </row>
    <row r="22" spans="2:9" x14ac:dyDescent="0.2">
      <c r="B22" s="44"/>
    </row>
  </sheetData>
  <mergeCells count="4">
    <mergeCell ref="B1:C1"/>
    <mergeCell ref="B5:D5"/>
    <mergeCell ref="D7:F7"/>
    <mergeCell ref="G7:I7"/>
  </mergeCells>
  <pageMargins left="0.75" right="0.75" top="1" bottom="1" header="0.5" footer="0.5"/>
  <pageSetup paperSize="9" scale="64" orientation="landscape" verticalDpi="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J27"/>
  <sheetViews>
    <sheetView zoomScale="80" zoomScaleNormal="80" workbookViewId="0"/>
  </sheetViews>
  <sheetFormatPr defaultColWidth="9.28515625" defaultRowHeight="12.75" x14ac:dyDescent="0.2"/>
  <cols>
    <col min="1" max="1" width="12" style="22" customWidth="1"/>
    <col min="2" max="2" width="37.5703125" style="22" customWidth="1"/>
    <col min="3" max="3" width="42.7109375" style="22" customWidth="1"/>
    <col min="4" max="5" width="27.28515625" style="22" customWidth="1"/>
    <col min="6" max="6" width="5.7109375" style="22" customWidth="1"/>
    <col min="7" max="7" width="6.7109375" style="22" customWidth="1"/>
    <col min="8" max="10" width="19.7109375" style="22" customWidth="1"/>
    <col min="11" max="11" width="18.28515625" style="22" customWidth="1"/>
    <col min="12" max="16384" width="9.28515625" style="22"/>
  </cols>
  <sheetData>
    <row r="1" spans="2:10" ht="20.25" x14ac:dyDescent="0.3">
      <c r="B1" s="23" t="s">
        <v>195</v>
      </c>
      <c r="C1" s="21"/>
      <c r="D1" s="21"/>
      <c r="E1" s="21"/>
      <c r="F1" s="21"/>
      <c r="G1" s="21"/>
      <c r="H1" s="21"/>
      <c r="I1" s="21"/>
      <c r="J1" s="21"/>
    </row>
    <row r="2" spans="2:10" ht="15.75" customHeight="1" x14ac:dyDescent="0.25">
      <c r="B2" s="52" t="str">
        <f>Tradingname</f>
        <v>APT PARMELIA PTY LTD</v>
      </c>
      <c r="C2" s="53"/>
    </row>
    <row r="3" spans="2:10" ht="18.75" customHeight="1" x14ac:dyDescent="0.45">
      <c r="B3" s="54" t="s">
        <v>239</v>
      </c>
      <c r="C3" s="55" t="str">
        <f>TEXT(Yearstart,"dd/mm/yyyy")&amp;" to "&amp;TEXT(Yearending,"dd/mm/yyyy")</f>
        <v>01/07/2023 to 30/06/2024</v>
      </c>
      <c r="F3" s="47"/>
    </row>
    <row r="4" spans="2:10" ht="20.25" x14ac:dyDescent="0.3">
      <c r="B4" s="20"/>
    </row>
    <row r="5" spans="2:10" ht="15.75" x14ac:dyDescent="0.25">
      <c r="B5" s="32" t="s">
        <v>186</v>
      </c>
    </row>
    <row r="6" spans="2:10" x14ac:dyDescent="0.2">
      <c r="B6" s="24"/>
      <c r="C6" s="27"/>
      <c r="D6" s="27"/>
      <c r="E6" s="27"/>
      <c r="F6" s="27"/>
      <c r="G6" s="28"/>
      <c r="H6" s="33"/>
      <c r="I6" s="29"/>
      <c r="J6" s="29"/>
    </row>
    <row r="7" spans="2:10" ht="39" customHeight="1" x14ac:dyDescent="0.2">
      <c r="B7" s="109" t="s">
        <v>18</v>
      </c>
      <c r="C7" s="104" t="s">
        <v>56</v>
      </c>
      <c r="D7" s="104" t="s">
        <v>57</v>
      </c>
      <c r="E7" s="104" t="s">
        <v>24</v>
      </c>
    </row>
    <row r="8" spans="2:10" ht="13.5" customHeight="1" x14ac:dyDescent="0.2">
      <c r="B8" s="97"/>
      <c r="C8" s="106" t="s">
        <v>182</v>
      </c>
      <c r="D8" s="106" t="s">
        <v>182</v>
      </c>
      <c r="E8" s="106" t="s">
        <v>182</v>
      </c>
    </row>
    <row r="9" spans="2:10" ht="13.5" customHeight="1" x14ac:dyDescent="0.2">
      <c r="B9" s="263" t="s">
        <v>609</v>
      </c>
      <c r="C9" s="293">
        <v>0</v>
      </c>
      <c r="D9" s="293">
        <v>0</v>
      </c>
      <c r="E9" s="294">
        <f t="shared" ref="E9:E14" si="0">SUM(C9:D9)</f>
        <v>0</v>
      </c>
    </row>
    <row r="10" spans="2:10" ht="13.5" customHeight="1" x14ac:dyDescent="0.2">
      <c r="B10" s="263"/>
      <c r="C10" s="293"/>
      <c r="D10" s="293"/>
      <c r="E10" s="294">
        <f t="shared" si="0"/>
        <v>0</v>
      </c>
    </row>
    <row r="11" spans="2:10" ht="13.5" customHeight="1" x14ac:dyDescent="0.2">
      <c r="B11" s="263"/>
      <c r="C11" s="293"/>
      <c r="D11" s="293"/>
      <c r="E11" s="294">
        <f t="shared" si="0"/>
        <v>0</v>
      </c>
    </row>
    <row r="12" spans="2:10" ht="13.5" customHeight="1" x14ac:dyDescent="0.2">
      <c r="B12" s="263"/>
      <c r="C12" s="293"/>
      <c r="D12" s="293"/>
      <c r="E12" s="294">
        <f t="shared" si="0"/>
        <v>0</v>
      </c>
    </row>
    <row r="13" spans="2:10" ht="13.5" customHeight="1" x14ac:dyDescent="0.2">
      <c r="B13" s="263"/>
      <c r="C13" s="293"/>
      <c r="D13" s="293"/>
      <c r="E13" s="294">
        <f t="shared" si="0"/>
        <v>0</v>
      </c>
    </row>
    <row r="14" spans="2:10" ht="13.5" customHeight="1" x14ac:dyDescent="0.2">
      <c r="B14" s="263"/>
      <c r="C14" s="293"/>
      <c r="D14" s="293"/>
      <c r="E14" s="294">
        <f t="shared" si="0"/>
        <v>0</v>
      </c>
    </row>
    <row r="15" spans="2:10" x14ac:dyDescent="0.2">
      <c r="B15" s="108" t="s">
        <v>24</v>
      </c>
      <c r="C15" s="283">
        <f>SUM(C9:C14)</f>
        <v>0</v>
      </c>
      <c r="D15" s="283">
        <f>SUM(D9:D14)</f>
        <v>0</v>
      </c>
      <c r="E15" s="283">
        <f>SUM(E9:E14)</f>
        <v>0</v>
      </c>
    </row>
    <row r="17" spans="2:6" ht="15.75" x14ac:dyDescent="0.25">
      <c r="B17" s="32" t="s">
        <v>187</v>
      </c>
    </row>
    <row r="18" spans="2:6" ht="19.5" customHeight="1" x14ac:dyDescent="0.2">
      <c r="B18" s="24"/>
      <c r="C18" s="27"/>
      <c r="D18" s="27"/>
      <c r="E18" s="27"/>
      <c r="F18" s="27"/>
    </row>
    <row r="19" spans="2:6" ht="24.75" customHeight="1" x14ac:dyDescent="0.2">
      <c r="B19" s="97" t="s">
        <v>134</v>
      </c>
      <c r="C19" s="110" t="s">
        <v>18</v>
      </c>
      <c r="D19" s="104" t="s">
        <v>24</v>
      </c>
    </row>
    <row r="20" spans="2:6" x14ac:dyDescent="0.2">
      <c r="B20" s="97"/>
      <c r="C20" s="106"/>
      <c r="D20" s="106" t="s">
        <v>182</v>
      </c>
    </row>
    <row r="21" spans="2:6" x14ac:dyDescent="0.2">
      <c r="B21" s="263"/>
      <c r="C21" s="265"/>
      <c r="D21" s="292"/>
    </row>
    <row r="22" spans="2:6" x14ac:dyDescent="0.2">
      <c r="B22" s="263"/>
      <c r="C22" s="265"/>
      <c r="D22" s="292"/>
    </row>
    <row r="23" spans="2:6" x14ac:dyDescent="0.2">
      <c r="B23" s="263"/>
      <c r="C23" s="265"/>
      <c r="D23" s="292"/>
    </row>
    <row r="24" spans="2:6" x14ac:dyDescent="0.2">
      <c r="B24" s="263"/>
      <c r="C24" s="265"/>
      <c r="D24" s="292"/>
    </row>
    <row r="25" spans="2:6" x14ac:dyDescent="0.2">
      <c r="B25" s="263"/>
      <c r="C25" s="265"/>
      <c r="D25" s="292"/>
    </row>
    <row r="26" spans="2:6" x14ac:dyDescent="0.2">
      <c r="B26" s="263"/>
      <c r="C26" s="265"/>
      <c r="D26" s="292"/>
    </row>
    <row r="27" spans="2:6" x14ac:dyDescent="0.2">
      <c r="B27" s="595" t="s">
        <v>133</v>
      </c>
      <c r="C27" s="596"/>
      <c r="D27" s="283">
        <f>SUM(D21:D26)</f>
        <v>0</v>
      </c>
    </row>
  </sheetData>
  <mergeCells count="1">
    <mergeCell ref="B27:C27"/>
  </mergeCells>
  <pageMargins left="0.75" right="0.75" top="1" bottom="1" header="0.5" footer="0.5"/>
  <pageSetup paperSize="9" scale="59" orientation="landscape" r:id="rId1"/>
  <headerFooter alignWithMargins="0"/>
  <colBreaks count="1" manualBreakCount="1">
    <brk id="7" max="22"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H36"/>
  <sheetViews>
    <sheetView zoomScale="80" zoomScaleNormal="80" workbookViewId="0"/>
  </sheetViews>
  <sheetFormatPr defaultColWidth="9.28515625" defaultRowHeight="12.75" x14ac:dyDescent="0.2"/>
  <cols>
    <col min="1" max="1" width="12.42578125" style="34" customWidth="1"/>
    <col min="2" max="2" width="18.5703125" style="34" customWidth="1"/>
    <col min="3" max="3" width="42.28515625" style="34" customWidth="1"/>
    <col min="4" max="4" width="26.7109375" style="34" customWidth="1"/>
    <col min="5" max="5" width="22.5703125" style="34" customWidth="1"/>
    <col min="6" max="6" width="20.5703125" style="34" customWidth="1"/>
    <col min="7" max="8" width="22.5703125" style="34" customWidth="1"/>
    <col min="9" max="9" width="9.42578125" style="34" customWidth="1"/>
    <col min="10" max="10" width="25.28515625" style="34" customWidth="1"/>
    <col min="11" max="16384" width="9.28515625" style="34"/>
  </cols>
  <sheetData>
    <row r="1" spans="2:8" ht="20.25" x14ac:dyDescent="0.3">
      <c r="B1" s="597" t="s">
        <v>190</v>
      </c>
      <c r="C1" s="597"/>
      <c r="D1" s="21"/>
      <c r="E1" s="21"/>
      <c r="F1" s="21"/>
      <c r="G1" s="21"/>
      <c r="H1" s="21"/>
    </row>
    <row r="2" spans="2:8" ht="17.25" customHeight="1" x14ac:dyDescent="0.3">
      <c r="B2" s="52" t="str">
        <f>Tradingname</f>
        <v>APT PARMELIA PTY LTD</v>
      </c>
      <c r="C2" s="53"/>
      <c r="D2" s="35"/>
      <c r="E2" s="598" t="s">
        <v>484</v>
      </c>
      <c r="F2" s="598"/>
      <c r="G2" s="598"/>
      <c r="H2" s="35"/>
    </row>
    <row r="3" spans="2:8" ht="17.25" customHeight="1" x14ac:dyDescent="0.25">
      <c r="B3" s="54" t="s">
        <v>239</v>
      </c>
      <c r="C3" s="55" t="str">
        <f>TEXT(Yearstart,"dd/mm/yyyy")&amp;" to "&amp;TEXT(Yearending,"dd/mm/yyyy")</f>
        <v>01/07/2023 to 30/06/2024</v>
      </c>
      <c r="E3" s="598"/>
      <c r="F3" s="598"/>
      <c r="G3" s="598"/>
    </row>
    <row r="4" spans="2:8" ht="14.25" customHeight="1" x14ac:dyDescent="0.3">
      <c r="B4" s="20"/>
      <c r="E4" s="598"/>
      <c r="F4" s="598"/>
      <c r="G4" s="598"/>
    </row>
    <row r="5" spans="2:8" ht="15.75" x14ac:dyDescent="0.25">
      <c r="B5" s="38" t="s">
        <v>191</v>
      </c>
      <c r="C5" s="36"/>
      <c r="D5" s="36"/>
      <c r="E5" s="36"/>
      <c r="F5" s="37"/>
      <c r="G5" s="36"/>
      <c r="H5" s="36"/>
    </row>
    <row r="6" spans="2:8" ht="15.75" x14ac:dyDescent="0.25">
      <c r="B6" s="38"/>
      <c r="C6" s="36"/>
      <c r="D6" s="36"/>
      <c r="E6" s="36"/>
      <c r="F6" s="37"/>
      <c r="G6" s="36"/>
      <c r="H6" s="36"/>
    </row>
    <row r="7" spans="2:8" ht="40.5" customHeight="1" x14ac:dyDescent="0.2">
      <c r="B7" s="111" t="s">
        <v>222</v>
      </c>
      <c r="C7" s="111" t="s">
        <v>188</v>
      </c>
      <c r="D7" s="112" t="s">
        <v>217</v>
      </c>
      <c r="E7" s="112" t="s">
        <v>219</v>
      </c>
      <c r="F7" s="112" t="s">
        <v>68</v>
      </c>
      <c r="G7" s="112" t="s">
        <v>88</v>
      </c>
      <c r="H7" s="112" t="s">
        <v>89</v>
      </c>
    </row>
    <row r="8" spans="2:8" x14ac:dyDescent="0.2">
      <c r="B8" s="113"/>
      <c r="C8" s="111" t="s">
        <v>189</v>
      </c>
      <c r="D8" s="114" t="s">
        <v>182</v>
      </c>
      <c r="E8" s="114" t="s">
        <v>182</v>
      </c>
      <c r="F8" s="114"/>
      <c r="G8" s="114" t="s">
        <v>182</v>
      </c>
      <c r="H8" s="114" t="s">
        <v>182</v>
      </c>
    </row>
    <row r="9" spans="2:8" x14ac:dyDescent="0.2">
      <c r="B9" s="146"/>
      <c r="C9" s="146"/>
      <c r="D9" s="295"/>
      <c r="E9" s="295"/>
      <c r="F9" s="115"/>
      <c r="G9" s="281">
        <f t="shared" ref="G9:G35" si="0">D9*F9</f>
        <v>0</v>
      </c>
      <c r="H9" s="281">
        <f>E9*F9</f>
        <v>0</v>
      </c>
    </row>
    <row r="10" spans="2:8" x14ac:dyDescent="0.2">
      <c r="B10" s="146"/>
      <c r="C10" s="146"/>
      <c r="D10" s="295"/>
      <c r="E10" s="295"/>
      <c r="F10" s="115"/>
      <c r="G10" s="281">
        <f t="shared" si="0"/>
        <v>0</v>
      </c>
      <c r="H10" s="281">
        <f t="shared" ref="H10:H35" si="1">E10*F10</f>
        <v>0</v>
      </c>
    </row>
    <row r="11" spans="2:8" x14ac:dyDescent="0.2">
      <c r="B11" s="146"/>
      <c r="C11" s="146"/>
      <c r="D11" s="295"/>
      <c r="E11" s="295"/>
      <c r="F11" s="115"/>
      <c r="G11" s="281">
        <f t="shared" si="0"/>
        <v>0</v>
      </c>
      <c r="H11" s="281">
        <f t="shared" si="1"/>
        <v>0</v>
      </c>
    </row>
    <row r="12" spans="2:8" x14ac:dyDescent="0.2">
      <c r="B12" s="146"/>
      <c r="C12" s="146"/>
      <c r="D12" s="295"/>
      <c r="E12" s="295"/>
      <c r="F12" s="115"/>
      <c r="G12" s="281">
        <f t="shared" si="0"/>
        <v>0</v>
      </c>
      <c r="H12" s="281">
        <f t="shared" si="1"/>
        <v>0</v>
      </c>
    </row>
    <row r="13" spans="2:8" x14ac:dyDescent="0.2">
      <c r="B13" s="146"/>
      <c r="C13" s="146"/>
      <c r="D13" s="295"/>
      <c r="E13" s="295"/>
      <c r="F13" s="115"/>
      <c r="G13" s="281">
        <f t="shared" si="0"/>
        <v>0</v>
      </c>
      <c r="H13" s="281">
        <f t="shared" si="1"/>
        <v>0</v>
      </c>
    </row>
    <row r="14" spans="2:8" x14ac:dyDescent="0.2">
      <c r="B14" s="146"/>
      <c r="C14" s="146"/>
      <c r="D14" s="295"/>
      <c r="E14" s="295"/>
      <c r="F14" s="115"/>
      <c r="G14" s="281">
        <f t="shared" si="0"/>
        <v>0</v>
      </c>
      <c r="H14" s="281">
        <f t="shared" si="1"/>
        <v>0</v>
      </c>
    </row>
    <row r="15" spans="2:8" x14ac:dyDescent="0.2">
      <c r="B15" s="146"/>
      <c r="C15" s="146"/>
      <c r="D15" s="295"/>
      <c r="E15" s="295"/>
      <c r="F15" s="115"/>
      <c r="G15" s="281">
        <f t="shared" si="0"/>
        <v>0</v>
      </c>
      <c r="H15" s="281">
        <f t="shared" si="1"/>
        <v>0</v>
      </c>
    </row>
    <row r="16" spans="2:8" x14ac:dyDescent="0.2">
      <c r="B16" s="146"/>
      <c r="C16" s="146"/>
      <c r="D16" s="295"/>
      <c r="E16" s="295"/>
      <c r="F16" s="115"/>
      <c r="G16" s="281">
        <f t="shared" si="0"/>
        <v>0</v>
      </c>
      <c r="H16" s="281">
        <f t="shared" si="1"/>
        <v>0</v>
      </c>
    </row>
    <row r="17" spans="2:8" x14ac:dyDescent="0.2">
      <c r="B17" s="146"/>
      <c r="C17" s="146"/>
      <c r="D17" s="295"/>
      <c r="E17" s="295"/>
      <c r="F17" s="115"/>
      <c r="G17" s="281">
        <f t="shared" si="0"/>
        <v>0</v>
      </c>
      <c r="H17" s="281">
        <f t="shared" si="1"/>
        <v>0</v>
      </c>
    </row>
    <row r="18" spans="2:8" x14ac:dyDescent="0.2">
      <c r="B18" s="146"/>
      <c r="C18" s="146"/>
      <c r="D18" s="295"/>
      <c r="E18" s="295"/>
      <c r="F18" s="115"/>
      <c r="G18" s="281">
        <f t="shared" si="0"/>
        <v>0</v>
      </c>
      <c r="H18" s="281">
        <f t="shared" si="1"/>
        <v>0</v>
      </c>
    </row>
    <row r="19" spans="2:8" x14ac:dyDescent="0.2">
      <c r="B19" s="146"/>
      <c r="C19" s="146"/>
      <c r="D19" s="295"/>
      <c r="E19" s="295"/>
      <c r="F19" s="115"/>
      <c r="G19" s="281">
        <f t="shared" si="0"/>
        <v>0</v>
      </c>
      <c r="H19" s="281">
        <f t="shared" si="1"/>
        <v>0</v>
      </c>
    </row>
    <row r="20" spans="2:8" x14ac:dyDescent="0.2">
      <c r="B20" s="146"/>
      <c r="C20" s="146"/>
      <c r="D20" s="295"/>
      <c r="E20" s="295"/>
      <c r="F20" s="115"/>
      <c r="G20" s="281">
        <f t="shared" si="0"/>
        <v>0</v>
      </c>
      <c r="H20" s="281">
        <f t="shared" si="1"/>
        <v>0</v>
      </c>
    </row>
    <row r="21" spans="2:8" x14ac:dyDescent="0.2">
      <c r="B21" s="146"/>
      <c r="C21" s="146"/>
      <c r="D21" s="295"/>
      <c r="E21" s="295"/>
      <c r="F21" s="115"/>
      <c r="G21" s="281">
        <f t="shared" si="0"/>
        <v>0</v>
      </c>
      <c r="H21" s="281">
        <f t="shared" si="1"/>
        <v>0</v>
      </c>
    </row>
    <row r="22" spans="2:8" x14ac:dyDescent="0.2">
      <c r="B22" s="146"/>
      <c r="C22" s="146"/>
      <c r="D22" s="295"/>
      <c r="E22" s="295"/>
      <c r="F22" s="115"/>
      <c r="G22" s="281">
        <f t="shared" si="0"/>
        <v>0</v>
      </c>
      <c r="H22" s="281">
        <f t="shared" si="1"/>
        <v>0</v>
      </c>
    </row>
    <row r="23" spans="2:8" x14ac:dyDescent="0.2">
      <c r="B23" s="146"/>
      <c r="C23" s="146"/>
      <c r="D23" s="295"/>
      <c r="E23" s="295"/>
      <c r="F23" s="115"/>
      <c r="G23" s="281">
        <f t="shared" si="0"/>
        <v>0</v>
      </c>
      <c r="H23" s="281">
        <f t="shared" si="1"/>
        <v>0</v>
      </c>
    </row>
    <row r="24" spans="2:8" x14ac:dyDescent="0.2">
      <c r="B24" s="146"/>
      <c r="C24" s="146"/>
      <c r="D24" s="295"/>
      <c r="E24" s="295"/>
      <c r="F24" s="115"/>
      <c r="G24" s="281">
        <f t="shared" si="0"/>
        <v>0</v>
      </c>
      <c r="H24" s="281">
        <f t="shared" si="1"/>
        <v>0</v>
      </c>
    </row>
    <row r="25" spans="2:8" x14ac:dyDescent="0.2">
      <c r="B25" s="146"/>
      <c r="C25" s="146"/>
      <c r="D25" s="295"/>
      <c r="E25" s="295"/>
      <c r="F25" s="115"/>
      <c r="G25" s="281">
        <f t="shared" si="0"/>
        <v>0</v>
      </c>
      <c r="H25" s="281">
        <f t="shared" si="1"/>
        <v>0</v>
      </c>
    </row>
    <row r="26" spans="2:8" x14ac:dyDescent="0.2">
      <c r="B26" s="146"/>
      <c r="C26" s="146"/>
      <c r="D26" s="295"/>
      <c r="E26" s="295"/>
      <c r="F26" s="115"/>
      <c r="G26" s="281">
        <f t="shared" si="0"/>
        <v>0</v>
      </c>
      <c r="H26" s="281">
        <f t="shared" si="1"/>
        <v>0</v>
      </c>
    </row>
    <row r="27" spans="2:8" x14ac:dyDescent="0.2">
      <c r="B27" s="146"/>
      <c r="C27" s="146"/>
      <c r="D27" s="295"/>
      <c r="E27" s="295"/>
      <c r="F27" s="115"/>
      <c r="G27" s="281">
        <f t="shared" si="0"/>
        <v>0</v>
      </c>
      <c r="H27" s="281">
        <f t="shared" si="1"/>
        <v>0</v>
      </c>
    </row>
    <row r="28" spans="2:8" x14ac:dyDescent="0.2">
      <c r="B28" s="146"/>
      <c r="C28" s="146"/>
      <c r="D28" s="295"/>
      <c r="E28" s="295"/>
      <c r="F28" s="115"/>
      <c r="G28" s="281">
        <f t="shared" si="0"/>
        <v>0</v>
      </c>
      <c r="H28" s="281">
        <f t="shared" si="1"/>
        <v>0</v>
      </c>
    </row>
    <row r="29" spans="2:8" x14ac:dyDescent="0.2">
      <c r="B29" s="146"/>
      <c r="C29" s="146"/>
      <c r="D29" s="295"/>
      <c r="E29" s="295"/>
      <c r="F29" s="115"/>
      <c r="G29" s="281">
        <f t="shared" si="0"/>
        <v>0</v>
      </c>
      <c r="H29" s="281">
        <f t="shared" si="1"/>
        <v>0</v>
      </c>
    </row>
    <row r="30" spans="2:8" x14ac:dyDescent="0.2">
      <c r="B30" s="146"/>
      <c r="C30" s="146"/>
      <c r="D30" s="295"/>
      <c r="E30" s="295"/>
      <c r="F30" s="115"/>
      <c r="G30" s="281">
        <f t="shared" si="0"/>
        <v>0</v>
      </c>
      <c r="H30" s="281">
        <f t="shared" si="1"/>
        <v>0</v>
      </c>
    </row>
    <row r="31" spans="2:8" x14ac:dyDescent="0.2">
      <c r="B31" s="146"/>
      <c r="C31" s="146"/>
      <c r="D31" s="295"/>
      <c r="E31" s="295"/>
      <c r="F31" s="115"/>
      <c r="G31" s="281">
        <f t="shared" si="0"/>
        <v>0</v>
      </c>
      <c r="H31" s="281">
        <f t="shared" si="1"/>
        <v>0</v>
      </c>
    </row>
    <row r="32" spans="2:8" x14ac:dyDescent="0.2">
      <c r="B32" s="146"/>
      <c r="C32" s="146"/>
      <c r="D32" s="295"/>
      <c r="E32" s="295"/>
      <c r="F32" s="115"/>
      <c r="G32" s="281">
        <f t="shared" si="0"/>
        <v>0</v>
      </c>
      <c r="H32" s="281">
        <f t="shared" si="1"/>
        <v>0</v>
      </c>
    </row>
    <row r="33" spans="2:8" x14ac:dyDescent="0.2">
      <c r="B33" s="146"/>
      <c r="C33" s="146"/>
      <c r="D33" s="295"/>
      <c r="E33" s="295"/>
      <c r="F33" s="115"/>
      <c r="G33" s="281">
        <f t="shared" si="0"/>
        <v>0</v>
      </c>
      <c r="H33" s="281">
        <f t="shared" si="1"/>
        <v>0</v>
      </c>
    </row>
    <row r="34" spans="2:8" x14ac:dyDescent="0.2">
      <c r="B34" s="146"/>
      <c r="C34" s="146"/>
      <c r="D34" s="295"/>
      <c r="E34" s="295"/>
      <c r="F34" s="115"/>
      <c r="G34" s="281">
        <f t="shared" si="0"/>
        <v>0</v>
      </c>
      <c r="H34" s="281">
        <f t="shared" si="1"/>
        <v>0</v>
      </c>
    </row>
    <row r="35" spans="2:8" x14ac:dyDescent="0.2">
      <c r="B35" s="146"/>
      <c r="C35" s="146"/>
      <c r="D35" s="295"/>
      <c r="E35" s="295"/>
      <c r="F35" s="115"/>
      <c r="G35" s="281">
        <f t="shared" si="0"/>
        <v>0</v>
      </c>
      <c r="H35" s="281">
        <f t="shared" si="1"/>
        <v>0</v>
      </c>
    </row>
    <row r="36" spans="2:8" x14ac:dyDescent="0.2">
      <c r="B36" s="42"/>
      <c r="C36" s="108" t="s">
        <v>24</v>
      </c>
      <c r="D36" s="281">
        <f>SUM(D9:D35)</f>
        <v>0</v>
      </c>
      <c r="E36" s="281">
        <f>SUM(E9:E35)</f>
        <v>0</v>
      </c>
      <c r="F36" s="221"/>
      <c r="G36" s="281">
        <f>SUM(G9:G35)</f>
        <v>0</v>
      </c>
      <c r="H36" s="281">
        <f>SUM(H9:H35)</f>
        <v>0</v>
      </c>
    </row>
  </sheetData>
  <mergeCells count="2">
    <mergeCell ref="B1:C1"/>
    <mergeCell ref="E2:G4"/>
  </mergeCells>
  <pageMargins left="0.75" right="0.75" top="1" bottom="1" header="0.5" footer="0.5"/>
  <pageSetup paperSize="9" scale="3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I36"/>
  <sheetViews>
    <sheetView zoomScale="80" zoomScaleNormal="80" workbookViewId="0"/>
  </sheetViews>
  <sheetFormatPr defaultColWidth="9.28515625" defaultRowHeight="12.75" x14ac:dyDescent="0.2"/>
  <cols>
    <col min="1" max="1" width="12" style="34" customWidth="1"/>
    <col min="2" max="2" width="21" style="34" customWidth="1"/>
    <col min="3" max="3" width="48.42578125" style="34" bestFit="1" customWidth="1"/>
    <col min="4" max="4" width="26.7109375" style="34" customWidth="1"/>
    <col min="5" max="5" width="23.5703125" style="34" customWidth="1"/>
    <col min="6" max="6" width="22.5703125" style="34" customWidth="1"/>
    <col min="7" max="7" width="20.5703125" style="34" customWidth="1"/>
    <col min="8" max="9" width="22.5703125" style="34" customWidth="1"/>
    <col min="10" max="10" width="9.42578125" style="34" customWidth="1"/>
    <col min="11" max="11" width="25.28515625" style="34" customWidth="1"/>
    <col min="12" max="16384" width="9.28515625" style="34"/>
  </cols>
  <sheetData>
    <row r="1" spans="2:9" ht="20.25" x14ac:dyDescent="0.3">
      <c r="B1" s="597" t="s">
        <v>155</v>
      </c>
      <c r="C1" s="597"/>
      <c r="D1" s="21"/>
      <c r="E1" s="21"/>
      <c r="F1" s="21"/>
      <c r="G1" s="21"/>
      <c r="H1" s="21"/>
      <c r="I1" s="21"/>
    </row>
    <row r="2" spans="2:9" ht="16.5" customHeight="1" x14ac:dyDescent="0.3">
      <c r="B2" s="52" t="str">
        <f>Tradingname</f>
        <v>APT PARMELIA PTY LTD</v>
      </c>
      <c r="C2" s="53"/>
      <c r="D2" s="35"/>
      <c r="E2" s="598" t="s">
        <v>484</v>
      </c>
      <c r="F2" s="598"/>
      <c r="G2" s="598"/>
      <c r="H2" s="35"/>
      <c r="I2" s="35"/>
    </row>
    <row r="3" spans="2:9" ht="15" x14ac:dyDescent="0.25">
      <c r="B3" s="54" t="s">
        <v>239</v>
      </c>
      <c r="C3" s="55" t="str">
        <f>TEXT(Yearstart,"dd/mm/yyyy")&amp;" to "&amp;TEXT(Yearending,"dd/mm/yyyy")</f>
        <v>01/07/2023 to 30/06/2024</v>
      </c>
      <c r="E3" s="598"/>
      <c r="F3" s="598"/>
      <c r="G3" s="598"/>
    </row>
    <row r="4" spans="2:9" ht="20.25" x14ac:dyDescent="0.3">
      <c r="B4" s="20"/>
      <c r="E4" s="598"/>
      <c r="F4" s="598"/>
      <c r="G4" s="598"/>
    </row>
    <row r="5" spans="2:9" ht="15.75" x14ac:dyDescent="0.25">
      <c r="B5" s="38" t="s">
        <v>192</v>
      </c>
      <c r="C5" s="36"/>
      <c r="D5" s="36"/>
      <c r="E5" s="36"/>
      <c r="F5" s="36"/>
      <c r="G5" s="37"/>
      <c r="H5" s="36"/>
      <c r="I5" s="36"/>
    </row>
    <row r="6" spans="2:9" ht="15.75" x14ac:dyDescent="0.25">
      <c r="B6" s="38"/>
      <c r="C6" s="36"/>
      <c r="D6" s="36"/>
      <c r="E6" s="36"/>
      <c r="F6" s="36"/>
      <c r="G6" s="37"/>
      <c r="H6" s="36"/>
      <c r="I6" s="36"/>
    </row>
    <row r="7" spans="2:9" ht="40.5" customHeight="1" x14ac:dyDescent="0.2">
      <c r="B7" s="111" t="s">
        <v>222</v>
      </c>
      <c r="C7" s="111" t="s">
        <v>18</v>
      </c>
      <c r="D7" s="116" t="s">
        <v>69</v>
      </c>
      <c r="E7" s="112" t="s">
        <v>218</v>
      </c>
      <c r="F7" s="112" t="s">
        <v>220</v>
      </c>
      <c r="G7" s="112" t="s">
        <v>68</v>
      </c>
      <c r="H7" s="112" t="s">
        <v>88</v>
      </c>
      <c r="I7" s="112" t="s">
        <v>89</v>
      </c>
    </row>
    <row r="8" spans="2:9" x14ac:dyDescent="0.2">
      <c r="B8" s="113"/>
      <c r="C8" s="113" t="s">
        <v>193</v>
      </c>
      <c r="D8" s="117"/>
      <c r="E8" s="114" t="s">
        <v>182</v>
      </c>
      <c r="F8" s="114" t="s">
        <v>182</v>
      </c>
      <c r="G8" s="114"/>
      <c r="H8" s="114" t="s">
        <v>182</v>
      </c>
      <c r="I8" s="114" t="s">
        <v>182</v>
      </c>
    </row>
    <row r="9" spans="2:9" x14ac:dyDescent="0.2">
      <c r="B9" s="146"/>
      <c r="C9" s="144" t="s">
        <v>53</v>
      </c>
      <c r="D9" s="261"/>
      <c r="E9" s="296"/>
      <c r="F9" s="296"/>
      <c r="G9" s="299"/>
      <c r="H9" s="298">
        <f>E9*G9</f>
        <v>0</v>
      </c>
      <c r="I9" s="298">
        <f>F9*G9</f>
        <v>0</v>
      </c>
    </row>
    <row r="10" spans="2:9" x14ac:dyDescent="0.2">
      <c r="B10" s="146"/>
      <c r="C10" s="144" t="s">
        <v>62</v>
      </c>
      <c r="D10" s="261"/>
      <c r="E10" s="296"/>
      <c r="F10" s="296"/>
      <c r="G10" s="299"/>
      <c r="H10" s="298">
        <f t="shared" ref="H10:H35" si="0">E10*G10</f>
        <v>0</v>
      </c>
      <c r="I10" s="298">
        <f t="shared" ref="I10:I35" si="1">F10*G10</f>
        <v>0</v>
      </c>
    </row>
    <row r="11" spans="2:9" x14ac:dyDescent="0.2">
      <c r="B11" s="146"/>
      <c r="C11" s="144" t="s">
        <v>479</v>
      </c>
      <c r="D11" s="261"/>
      <c r="E11" s="296"/>
      <c r="F11" s="296"/>
      <c r="G11" s="299"/>
      <c r="H11" s="298">
        <f t="shared" si="0"/>
        <v>0</v>
      </c>
      <c r="I11" s="298">
        <f t="shared" si="1"/>
        <v>0</v>
      </c>
    </row>
    <row r="12" spans="2:9" x14ac:dyDescent="0.2">
      <c r="B12" s="390" t="s">
        <v>606</v>
      </c>
      <c r="C12" s="144" t="s">
        <v>54</v>
      </c>
      <c r="D12" s="261"/>
      <c r="E12" s="296">
        <v>-41363580.686000004</v>
      </c>
      <c r="F12" s="296"/>
      <c r="G12" s="299"/>
      <c r="H12" s="298">
        <f t="shared" si="0"/>
        <v>0</v>
      </c>
      <c r="I12" s="298">
        <f t="shared" si="1"/>
        <v>0</v>
      </c>
    </row>
    <row r="13" spans="2:9" x14ac:dyDescent="0.2">
      <c r="B13" s="146"/>
      <c r="C13" s="144" t="s">
        <v>63</v>
      </c>
      <c r="D13" s="261"/>
      <c r="E13" s="296"/>
      <c r="F13" s="296"/>
      <c r="G13" s="299"/>
      <c r="H13" s="298">
        <f t="shared" si="0"/>
        <v>0</v>
      </c>
      <c r="I13" s="298">
        <f t="shared" si="1"/>
        <v>0</v>
      </c>
    </row>
    <row r="14" spans="2:9" x14ac:dyDescent="0.2">
      <c r="B14" s="146"/>
      <c r="C14" s="144" t="s">
        <v>132</v>
      </c>
      <c r="D14" s="261"/>
      <c r="E14" s="296"/>
      <c r="F14" s="296"/>
      <c r="G14" s="299"/>
      <c r="H14" s="298">
        <f t="shared" si="0"/>
        <v>0</v>
      </c>
      <c r="I14" s="298">
        <f t="shared" si="1"/>
        <v>0</v>
      </c>
    </row>
    <row r="15" spans="2:9" x14ac:dyDescent="0.2">
      <c r="B15" s="146"/>
      <c r="C15" s="144" t="s">
        <v>55</v>
      </c>
      <c r="D15" s="261"/>
      <c r="E15" s="296"/>
      <c r="F15" s="296"/>
      <c r="G15" s="299"/>
      <c r="H15" s="298">
        <f t="shared" si="0"/>
        <v>0</v>
      </c>
      <c r="I15" s="298">
        <f t="shared" si="1"/>
        <v>0</v>
      </c>
    </row>
    <row r="16" spans="2:9" x14ac:dyDescent="0.2">
      <c r="B16" s="146"/>
      <c r="C16" s="144" t="s">
        <v>480</v>
      </c>
      <c r="D16" s="261"/>
      <c r="E16" s="296">
        <v>-48352417.220471509</v>
      </c>
      <c r="F16" s="296"/>
      <c r="G16" s="299">
        <v>1</v>
      </c>
      <c r="H16" s="298">
        <f t="shared" si="0"/>
        <v>-48352417.220471509</v>
      </c>
      <c r="I16" s="298">
        <f t="shared" si="1"/>
        <v>0</v>
      </c>
    </row>
    <row r="17" spans="2:9" x14ac:dyDescent="0.2">
      <c r="B17" s="146"/>
      <c r="C17" s="144" t="s">
        <v>177</v>
      </c>
      <c r="D17" s="261"/>
      <c r="E17" s="297">
        <f>SUM(E18:E35)</f>
        <v>-220371426.35075748</v>
      </c>
      <c r="F17" s="297">
        <f>SUM(F18:F35)</f>
        <v>0</v>
      </c>
      <c r="G17" s="300"/>
      <c r="H17" s="297">
        <f>SUM(H18:H35)</f>
        <v>-1931475.7196857552</v>
      </c>
      <c r="I17" s="297">
        <f>SUM(I18:I35)</f>
        <v>0</v>
      </c>
    </row>
    <row r="18" spans="2:9" x14ac:dyDescent="0.2">
      <c r="B18" s="390" t="s">
        <v>608</v>
      </c>
      <c r="C18" s="146" t="s">
        <v>563</v>
      </c>
      <c r="D18" s="261"/>
      <c r="E18" s="296">
        <v>-210140658.01475748</v>
      </c>
      <c r="F18" s="296"/>
      <c r="G18" s="299">
        <v>9.1913470621668748E-3</v>
      </c>
      <c r="H18" s="298">
        <f t="shared" si="0"/>
        <v>-1931475.7196857552</v>
      </c>
      <c r="I18" s="298">
        <f t="shared" si="1"/>
        <v>0</v>
      </c>
    </row>
    <row r="19" spans="2:9" x14ac:dyDescent="0.2">
      <c r="B19" s="390" t="s">
        <v>608</v>
      </c>
      <c r="C19" s="146" t="s">
        <v>798</v>
      </c>
      <c r="D19" s="261"/>
      <c r="E19" s="296">
        <v>-1341212.838</v>
      </c>
      <c r="F19" s="296"/>
      <c r="G19" s="299">
        <v>0</v>
      </c>
      <c r="H19" s="298">
        <f t="shared" si="0"/>
        <v>0</v>
      </c>
      <c r="I19" s="298">
        <f t="shared" si="1"/>
        <v>0</v>
      </c>
    </row>
    <row r="20" spans="2:9" x14ac:dyDescent="0.2">
      <c r="B20" s="390" t="s">
        <v>606</v>
      </c>
      <c r="C20" s="146" t="s">
        <v>799</v>
      </c>
      <c r="D20" s="261"/>
      <c r="E20" s="296">
        <v>-8889555.4980000015</v>
      </c>
      <c r="F20" s="296"/>
      <c r="G20" s="299">
        <f>G19</f>
        <v>0</v>
      </c>
      <c r="H20" s="298">
        <f t="shared" si="0"/>
        <v>0</v>
      </c>
      <c r="I20" s="298">
        <f t="shared" si="1"/>
        <v>0</v>
      </c>
    </row>
    <row r="21" spans="2:9" x14ac:dyDescent="0.2">
      <c r="B21" s="146"/>
      <c r="C21" s="146"/>
      <c r="D21" s="261"/>
      <c r="E21" s="296"/>
      <c r="F21" s="296"/>
      <c r="G21" s="299"/>
      <c r="H21" s="298">
        <f t="shared" si="0"/>
        <v>0</v>
      </c>
      <c r="I21" s="298">
        <f t="shared" si="1"/>
        <v>0</v>
      </c>
    </row>
    <row r="22" spans="2:9" x14ac:dyDescent="0.2">
      <c r="B22" s="146"/>
      <c r="C22" s="146"/>
      <c r="D22" s="261"/>
      <c r="E22" s="296"/>
      <c r="F22" s="296"/>
      <c r="G22" s="299"/>
      <c r="H22" s="298">
        <f t="shared" si="0"/>
        <v>0</v>
      </c>
      <c r="I22" s="298">
        <f t="shared" si="1"/>
        <v>0</v>
      </c>
    </row>
    <row r="23" spans="2:9" x14ac:dyDescent="0.2">
      <c r="B23" s="146"/>
      <c r="C23" s="146"/>
      <c r="D23" s="261"/>
      <c r="E23" s="296"/>
      <c r="F23" s="296"/>
      <c r="G23" s="299"/>
      <c r="H23" s="298">
        <f t="shared" si="0"/>
        <v>0</v>
      </c>
      <c r="I23" s="298">
        <f t="shared" si="1"/>
        <v>0</v>
      </c>
    </row>
    <row r="24" spans="2:9" x14ac:dyDescent="0.2">
      <c r="B24" s="146"/>
      <c r="C24" s="146"/>
      <c r="D24" s="261"/>
      <c r="E24" s="296"/>
      <c r="F24" s="296"/>
      <c r="G24" s="299"/>
      <c r="H24" s="298">
        <f t="shared" si="0"/>
        <v>0</v>
      </c>
      <c r="I24" s="298">
        <f t="shared" si="1"/>
        <v>0</v>
      </c>
    </row>
    <row r="25" spans="2:9" x14ac:dyDescent="0.2">
      <c r="B25" s="146"/>
      <c r="C25" s="146"/>
      <c r="D25" s="261"/>
      <c r="E25" s="296"/>
      <c r="F25" s="296"/>
      <c r="G25" s="299"/>
      <c r="H25" s="298">
        <f t="shared" si="0"/>
        <v>0</v>
      </c>
      <c r="I25" s="298">
        <f t="shared" si="1"/>
        <v>0</v>
      </c>
    </row>
    <row r="26" spans="2:9" x14ac:dyDescent="0.2">
      <c r="B26" s="146"/>
      <c r="C26" s="146"/>
      <c r="D26" s="261"/>
      <c r="E26" s="296"/>
      <c r="F26" s="296"/>
      <c r="G26" s="299"/>
      <c r="H26" s="298">
        <f t="shared" si="0"/>
        <v>0</v>
      </c>
      <c r="I26" s="298">
        <f t="shared" si="1"/>
        <v>0</v>
      </c>
    </row>
    <row r="27" spans="2:9" x14ac:dyDescent="0.2">
      <c r="B27" s="146"/>
      <c r="C27" s="146"/>
      <c r="D27" s="261"/>
      <c r="E27" s="296"/>
      <c r="F27" s="296"/>
      <c r="G27" s="299"/>
      <c r="H27" s="298">
        <f t="shared" si="0"/>
        <v>0</v>
      </c>
      <c r="I27" s="298">
        <f t="shared" si="1"/>
        <v>0</v>
      </c>
    </row>
    <row r="28" spans="2:9" x14ac:dyDescent="0.2">
      <c r="B28" s="146"/>
      <c r="C28" s="146"/>
      <c r="D28" s="261"/>
      <c r="E28" s="296"/>
      <c r="F28" s="296"/>
      <c r="G28" s="299"/>
      <c r="H28" s="298">
        <f t="shared" si="0"/>
        <v>0</v>
      </c>
      <c r="I28" s="298">
        <f t="shared" si="1"/>
        <v>0</v>
      </c>
    </row>
    <row r="29" spans="2:9" x14ac:dyDescent="0.2">
      <c r="B29" s="146"/>
      <c r="C29" s="146"/>
      <c r="D29" s="261"/>
      <c r="E29" s="296"/>
      <c r="F29" s="296"/>
      <c r="G29" s="299"/>
      <c r="H29" s="298">
        <f t="shared" si="0"/>
        <v>0</v>
      </c>
      <c r="I29" s="298">
        <f t="shared" si="1"/>
        <v>0</v>
      </c>
    </row>
    <row r="30" spans="2:9" x14ac:dyDescent="0.2">
      <c r="B30" s="146"/>
      <c r="C30" s="146"/>
      <c r="D30" s="261"/>
      <c r="E30" s="296"/>
      <c r="F30" s="296"/>
      <c r="G30" s="299"/>
      <c r="H30" s="298">
        <f t="shared" si="0"/>
        <v>0</v>
      </c>
      <c r="I30" s="298">
        <f t="shared" si="1"/>
        <v>0</v>
      </c>
    </row>
    <row r="31" spans="2:9" x14ac:dyDescent="0.2">
      <c r="B31" s="146"/>
      <c r="C31" s="146"/>
      <c r="D31" s="261"/>
      <c r="E31" s="296"/>
      <c r="F31" s="296"/>
      <c r="G31" s="299"/>
      <c r="H31" s="298">
        <f t="shared" si="0"/>
        <v>0</v>
      </c>
      <c r="I31" s="298">
        <f t="shared" si="1"/>
        <v>0</v>
      </c>
    </row>
    <row r="32" spans="2:9" x14ac:dyDescent="0.2">
      <c r="B32" s="146"/>
      <c r="C32" s="146"/>
      <c r="D32" s="261"/>
      <c r="E32" s="296"/>
      <c r="F32" s="296"/>
      <c r="G32" s="299"/>
      <c r="H32" s="298">
        <f t="shared" si="0"/>
        <v>0</v>
      </c>
      <c r="I32" s="298">
        <f t="shared" si="1"/>
        <v>0</v>
      </c>
    </row>
    <row r="33" spans="2:9" x14ac:dyDescent="0.2">
      <c r="B33" s="146"/>
      <c r="C33" s="146"/>
      <c r="D33" s="261"/>
      <c r="E33" s="296"/>
      <c r="F33" s="296"/>
      <c r="G33" s="299"/>
      <c r="H33" s="298">
        <f t="shared" si="0"/>
        <v>0</v>
      </c>
      <c r="I33" s="298">
        <f t="shared" si="1"/>
        <v>0</v>
      </c>
    </row>
    <row r="34" spans="2:9" x14ac:dyDescent="0.2">
      <c r="B34" s="146"/>
      <c r="C34" s="146"/>
      <c r="D34" s="261"/>
      <c r="E34" s="296"/>
      <c r="F34" s="296"/>
      <c r="G34" s="299"/>
      <c r="H34" s="298">
        <f t="shared" si="0"/>
        <v>0</v>
      </c>
      <c r="I34" s="298">
        <f t="shared" si="1"/>
        <v>0</v>
      </c>
    </row>
    <row r="35" spans="2:9" x14ac:dyDescent="0.2">
      <c r="B35" s="146"/>
      <c r="C35" s="146"/>
      <c r="D35" s="261"/>
      <c r="E35" s="296"/>
      <c r="F35" s="296"/>
      <c r="G35" s="299"/>
      <c r="H35" s="298">
        <f t="shared" si="0"/>
        <v>0</v>
      </c>
      <c r="I35" s="298">
        <f t="shared" si="1"/>
        <v>0</v>
      </c>
    </row>
    <row r="36" spans="2:9" x14ac:dyDescent="0.2">
      <c r="B36" s="42"/>
      <c r="C36" s="595" t="s">
        <v>133</v>
      </c>
      <c r="D36" s="596"/>
      <c r="E36" s="298">
        <f>SUM(E9:E17)</f>
        <v>-310087424.25722897</v>
      </c>
      <c r="F36" s="298">
        <f>SUM(F9:F17)</f>
        <v>0</v>
      </c>
      <c r="G36" s="262"/>
      <c r="H36" s="298">
        <f>SUM(H9:H17)</f>
        <v>-50283892.940157264</v>
      </c>
      <c r="I36" s="298">
        <f>SUM(I9:I17)</f>
        <v>0</v>
      </c>
    </row>
  </sheetData>
  <mergeCells count="3">
    <mergeCell ref="B1:C1"/>
    <mergeCell ref="C36:D36"/>
    <mergeCell ref="E2:G4"/>
  </mergeCells>
  <phoneticPr fontId="42" type="noConversion"/>
  <pageMargins left="0.75" right="0.75" top="1" bottom="1" header="0.5" footer="0.5"/>
  <pageSetup paperSize="9" scale="30" orientation="landscape" r:id="rId1"/>
  <headerFooter alignWithMargins="0"/>
  <ignoredErrors>
    <ignoredError sqref="H17:I17" 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009999"/>
    <pageSetUpPr fitToPage="1"/>
  </sheetPr>
  <dimension ref="A1:L106"/>
  <sheetViews>
    <sheetView zoomScale="80" zoomScaleNormal="80" workbookViewId="0"/>
  </sheetViews>
  <sheetFormatPr defaultColWidth="9.28515625" defaultRowHeight="12.75" x14ac:dyDescent="0.2"/>
  <cols>
    <col min="1" max="1" width="12" style="22" customWidth="1"/>
    <col min="2" max="2" width="21.5703125" style="22" customWidth="1"/>
    <col min="3" max="3" width="64.7109375" style="22" customWidth="1"/>
    <col min="4" max="4" width="21.5703125" style="22" customWidth="1"/>
    <col min="5" max="5" width="20.5703125" style="22" customWidth="1"/>
    <col min="6" max="6" width="11.7109375" style="22" bestFit="1" customWidth="1"/>
    <col min="7" max="7" width="9.28515625" style="22"/>
    <col min="8" max="8" width="14" style="22" bestFit="1" customWidth="1"/>
    <col min="9" max="9" width="14.7109375" style="22" customWidth="1"/>
    <col min="10" max="10" width="11.7109375" style="22" bestFit="1" customWidth="1"/>
    <col min="11" max="16384" width="9.28515625" style="22"/>
  </cols>
  <sheetData>
    <row r="1" spans="2:9" ht="20.25" x14ac:dyDescent="0.3">
      <c r="B1" s="599" t="s">
        <v>196</v>
      </c>
      <c r="C1" s="599"/>
    </row>
    <row r="2" spans="2:9" ht="15" x14ac:dyDescent="0.25">
      <c r="B2" s="52" t="str">
        <f>Tradingname</f>
        <v>APT PARMELIA PTY LTD</v>
      </c>
      <c r="C2" s="53"/>
    </row>
    <row r="3" spans="2:9" ht="15" x14ac:dyDescent="0.25">
      <c r="B3" s="54" t="s">
        <v>239</v>
      </c>
      <c r="C3" s="55" t="str">
        <f>TEXT(Yearstart,"dd/mm/yyyy")&amp;" to "&amp;TEXT(Yearending,"dd/mm/yyyy")</f>
        <v>01/07/2023 to 30/06/2024</v>
      </c>
    </row>
    <row r="4" spans="2:9" ht="20.25" x14ac:dyDescent="0.3">
      <c r="B4" s="20"/>
      <c r="D4" s="44"/>
    </row>
    <row r="5" spans="2:9" ht="15.75" x14ac:dyDescent="0.2">
      <c r="B5" s="589" t="s">
        <v>197</v>
      </c>
      <c r="C5" s="589"/>
      <c r="D5" s="60"/>
    </row>
    <row r="7" spans="2:9" ht="25.5" x14ac:dyDescent="0.2">
      <c r="B7" s="118" t="s">
        <v>222</v>
      </c>
      <c r="C7" s="119" t="s">
        <v>18</v>
      </c>
      <c r="D7" s="119" t="s">
        <v>230</v>
      </c>
      <c r="E7" s="119" t="s">
        <v>231</v>
      </c>
    </row>
    <row r="8" spans="2:9" x14ac:dyDescent="0.2">
      <c r="B8" s="215"/>
      <c r="C8" s="334" t="s">
        <v>485</v>
      </c>
      <c r="D8" s="216"/>
      <c r="E8" s="216"/>
    </row>
    <row r="9" spans="2:9" x14ac:dyDescent="0.2">
      <c r="B9" s="158"/>
      <c r="C9" s="147" t="s">
        <v>141</v>
      </c>
      <c r="D9" s="148" t="s">
        <v>182</v>
      </c>
      <c r="E9" s="149" t="s">
        <v>182</v>
      </c>
    </row>
    <row r="10" spans="2:9" x14ac:dyDescent="0.2">
      <c r="B10" s="391">
        <v>2.4</v>
      </c>
      <c r="C10" s="335" t="s">
        <v>488</v>
      </c>
      <c r="D10" s="301">
        <f>SUMIF('3.3 Depreciation amortisation'!$D$9:$D$52,'3. Statement of pipeline assets'!C9,'3.3 Depreciation amortisation'!$H$9:$H$52)</f>
        <v>10314985.077639312</v>
      </c>
      <c r="E10" s="296">
        <v>10314985.077639312</v>
      </c>
      <c r="F10" s="542"/>
    </row>
    <row r="11" spans="2:9" x14ac:dyDescent="0.2">
      <c r="B11" s="391">
        <v>2.4</v>
      </c>
      <c r="C11" s="335" t="s">
        <v>73</v>
      </c>
      <c r="D11" s="301">
        <f>SUMIF('3.3 Depreciation amortisation'!$D$9:$D$52,'3. Statement of pipeline assets'!C9,'3.3 Depreciation amortisation'!$I$9:$I$52)</f>
        <v>81162064.24000001</v>
      </c>
      <c r="E11" s="296">
        <v>42239812.600000001</v>
      </c>
      <c r="F11" s="542"/>
      <c r="H11" s="542"/>
    </row>
    <row r="12" spans="2:9" x14ac:dyDescent="0.2">
      <c r="B12" s="391">
        <v>2.4</v>
      </c>
      <c r="C12" s="335" t="s">
        <v>486</v>
      </c>
      <c r="D12" s="301">
        <f>SUMIF('3.3 Depreciation amortisation'!$D$9:$D$52,'3. Statement of pipeline assets'!C9,'3.3 Depreciation amortisation'!$J$9:$J$52)</f>
        <v>4302265.95</v>
      </c>
      <c r="E12" s="296">
        <v>4302265.95</v>
      </c>
      <c r="F12" s="542"/>
    </row>
    <row r="13" spans="2:9" x14ac:dyDescent="0.2">
      <c r="B13" s="160"/>
      <c r="C13" s="150" t="s">
        <v>140</v>
      </c>
      <c r="D13" s="301">
        <f>SUM(D10:D12)</f>
        <v>95779315.267639324</v>
      </c>
      <c r="E13" s="301">
        <f>SUM(E10:E12)</f>
        <v>56857063.627639316</v>
      </c>
      <c r="F13" s="542"/>
    </row>
    <row r="14" spans="2:9" x14ac:dyDescent="0.2">
      <c r="B14" s="391">
        <v>2.4</v>
      </c>
      <c r="C14" s="335" t="s">
        <v>776</v>
      </c>
      <c r="D14" s="301">
        <f>SUMIF('3.3 Depreciation amortisation'!$D$9:$D$52,'3. Statement of pipeline assets'!C9,'3.3 Depreciation amortisation'!$M$9:$M$52)+SUMIF('3.3 Depreciation amortisation'!$D$9:$D$52,'3. Statement of pipeline assets'!C9,'3.3 Depreciation amortisation'!$N$9:$N$52)</f>
        <v>-93359569.968627363</v>
      </c>
      <c r="E14" s="296">
        <v>-54437318.32862737</v>
      </c>
      <c r="F14" s="542"/>
      <c r="I14" s="542"/>
    </row>
    <row r="15" spans="2:9" x14ac:dyDescent="0.2">
      <c r="B15" s="391">
        <v>2.4</v>
      </c>
      <c r="C15" s="335" t="s">
        <v>487</v>
      </c>
      <c r="D15" s="301">
        <f>SUMIF('3.3 Depreciation amortisation'!$D$9:$D$52,'3. Statement of pipeline assets'!C9,'3.3 Depreciation amortisation'!$K$9:$K$52)</f>
        <v>-2419745.299011942</v>
      </c>
      <c r="E15" s="296">
        <v>-2419745.299011942</v>
      </c>
      <c r="F15" s="542"/>
    </row>
    <row r="16" spans="2:9" x14ac:dyDescent="0.2">
      <c r="B16" s="160"/>
      <c r="C16" s="150" t="s">
        <v>66</v>
      </c>
      <c r="D16" s="301">
        <f>SUM(D13:D15)</f>
        <v>1.862645149230957E-8</v>
      </c>
      <c r="E16" s="301">
        <f>SUM(E13:E15)</f>
        <v>3.7252902984619141E-9</v>
      </c>
      <c r="F16" s="542"/>
    </row>
    <row r="17" spans="1:11" x14ac:dyDescent="0.2">
      <c r="B17" s="158"/>
      <c r="C17" s="147" t="s">
        <v>84</v>
      </c>
      <c r="D17" s="302"/>
      <c r="E17" s="303"/>
      <c r="F17" s="542"/>
    </row>
    <row r="18" spans="1:11" x14ac:dyDescent="0.2">
      <c r="B18" s="391">
        <v>2.4</v>
      </c>
      <c r="C18" s="335" t="s">
        <v>488</v>
      </c>
      <c r="D18" s="301">
        <f>SUMIF('3.3 Depreciation amortisation'!$D$9:$D$52,'3. Statement of pipeline assets'!C17,'3.3 Depreciation amortisation'!$H$9:$H$52)</f>
        <v>582242.41770307231</v>
      </c>
      <c r="E18" s="296">
        <v>582242.41770307231</v>
      </c>
      <c r="F18" s="542"/>
    </row>
    <row r="19" spans="1:11" x14ac:dyDescent="0.2">
      <c r="B19" s="391">
        <v>2.4</v>
      </c>
      <c r="C19" s="335" t="s">
        <v>73</v>
      </c>
      <c r="D19" s="301">
        <f>SUMIF('3.3 Depreciation amortisation'!$D$9:$D$52,'3. Statement of pipeline assets'!C17,'3.3 Depreciation amortisation'!$I$9:$I$52)</f>
        <v>1360366.36</v>
      </c>
      <c r="E19" s="296">
        <v>1360366.36</v>
      </c>
      <c r="F19" s="542"/>
    </row>
    <row r="20" spans="1:11" x14ac:dyDescent="0.2">
      <c r="A20" s="214"/>
      <c r="B20" s="391">
        <v>2.4</v>
      </c>
      <c r="C20" s="335" t="s">
        <v>486</v>
      </c>
      <c r="D20" s="301">
        <f>SUMIF('3.3 Depreciation amortisation'!$D$9:$D$52,'3. Statement of pipeline assets'!C17,'3.3 Depreciation amortisation'!$J$9:$J$52)</f>
        <v>0</v>
      </c>
      <c r="E20" s="296">
        <v>0</v>
      </c>
      <c r="F20" s="542"/>
    </row>
    <row r="21" spans="1:11" x14ac:dyDescent="0.2">
      <c r="B21" s="391">
        <v>2.4</v>
      </c>
      <c r="C21" s="335" t="s">
        <v>776</v>
      </c>
      <c r="D21" s="301">
        <f>SUMIF('3.3 Depreciation amortisation'!$D$9:$D$52,'3. Statement of pipeline assets'!C17,'3.3 Depreciation amortisation'!$M$9:$M$52)+SUMIF('3.3 Depreciation amortisation'!$D$9:$D$52,'3. Statement of pipeline assets'!C17,'3.3 Depreciation amortisation'!$N$9:$N$52)</f>
        <v>-1529157.6457358594</v>
      </c>
      <c r="E21" s="296">
        <v>-1576208.784096515</v>
      </c>
      <c r="F21" s="542"/>
      <c r="H21" s="542"/>
      <c r="J21" s="542"/>
    </row>
    <row r="22" spans="1:11" x14ac:dyDescent="0.2">
      <c r="B22" s="391">
        <v>2.4</v>
      </c>
      <c r="C22" s="335" t="s">
        <v>489</v>
      </c>
      <c r="D22" s="301">
        <f>SUMIF('3.3 Depreciation amortisation'!$D$9:$D$52,'3. Statement of pipeline assets'!C17,'3.3 Depreciation amortisation'!$K$9:$K$52)</f>
        <v>-413451.13196721312</v>
      </c>
      <c r="E22" s="296">
        <v>-366399.99360655737</v>
      </c>
      <c r="F22" s="542"/>
      <c r="J22" s="542"/>
      <c r="K22" s="542"/>
    </row>
    <row r="23" spans="1:11" x14ac:dyDescent="0.2">
      <c r="B23" s="160"/>
      <c r="C23" s="150" t="s">
        <v>85</v>
      </c>
      <c r="D23" s="301">
        <f>SUM(D18:D22)</f>
        <v>0</v>
      </c>
      <c r="E23" s="301">
        <f>SUM(E18:E22)</f>
        <v>0</v>
      </c>
      <c r="F23" s="542"/>
    </row>
    <row r="24" spans="1:11" x14ac:dyDescent="0.2">
      <c r="B24" s="158"/>
      <c r="C24" s="147" t="s">
        <v>142</v>
      </c>
      <c r="D24" s="302"/>
      <c r="E24" s="303"/>
      <c r="F24" s="542"/>
    </row>
    <row r="25" spans="1:11" x14ac:dyDescent="0.2">
      <c r="B25" s="391">
        <v>2.4</v>
      </c>
      <c r="C25" s="335" t="s">
        <v>488</v>
      </c>
      <c r="D25" s="301">
        <f>SUMIF('3.3 Depreciation amortisation'!$D$9:$D$52,'3. Statement of pipeline assets'!C24,'3.3 Depreciation amortisation'!$H$9:$H$52)</f>
        <v>232221.86964077549</v>
      </c>
      <c r="E25" s="296">
        <v>232221.86964077549</v>
      </c>
      <c r="F25" s="542"/>
    </row>
    <row r="26" spans="1:11" x14ac:dyDescent="0.2">
      <c r="B26" s="391">
        <v>2.4</v>
      </c>
      <c r="C26" s="335" t="s">
        <v>73</v>
      </c>
      <c r="D26" s="301">
        <f>SUMIF('3.3 Depreciation amortisation'!$D$9:$D$52,'3. Statement of pipeline assets'!C24,'3.3 Depreciation amortisation'!$I$9:$I$52)</f>
        <v>781984.49999999988</v>
      </c>
      <c r="E26" s="296">
        <v>781984.49999999988</v>
      </c>
      <c r="F26" s="542"/>
    </row>
    <row r="27" spans="1:11" x14ac:dyDescent="0.2">
      <c r="B27" s="391">
        <v>2.4</v>
      </c>
      <c r="C27" s="335" t="s">
        <v>486</v>
      </c>
      <c r="D27" s="301">
        <f>SUMIF('3.3 Depreciation amortisation'!$D$9:$D$52,'3. Statement of pipeline assets'!C24,'3.3 Depreciation amortisation'!$J$9:$J$52)</f>
        <v>0</v>
      </c>
      <c r="E27" s="296">
        <v>0</v>
      </c>
      <c r="F27" s="542"/>
    </row>
    <row r="28" spans="1:11" x14ac:dyDescent="0.2">
      <c r="B28" s="391">
        <v>2.4</v>
      </c>
      <c r="C28" s="335" t="s">
        <v>776</v>
      </c>
      <c r="D28" s="301">
        <f>SUMIF('3.3 Depreciation amortisation'!$D$9:$D$52,'3. Statement of pipeline assets'!C24,'3.3 Depreciation amortisation'!$M$9:$M$52)+SUMIF('3.3 Depreciation amortisation'!$D$9:$D$52,'3. Statement of pipeline assets'!C24,'3.3 Depreciation amortisation'!$N$9:$N$52)</f>
        <v>-872808.50931290654</v>
      </c>
      <c r="E28" s="296">
        <v>-884700.20078831632</v>
      </c>
      <c r="F28" s="542"/>
      <c r="H28" s="542"/>
      <c r="J28" s="542"/>
    </row>
    <row r="29" spans="1:11" x14ac:dyDescent="0.2">
      <c r="B29" s="391">
        <v>2.4</v>
      </c>
      <c r="C29" s="335" t="s">
        <v>489</v>
      </c>
      <c r="D29" s="301">
        <f>SUMIF('3.3 Depreciation amortisation'!$D$9:$D$52,'3. Statement of pipeline assets'!C24,'3.3 Depreciation amortisation'!$K$9:$K$52)</f>
        <v>-141397.86032786884</v>
      </c>
      <c r="E29" s="296">
        <v>-129506.16885245901</v>
      </c>
      <c r="F29" s="542"/>
      <c r="J29" s="542"/>
      <c r="K29" s="542"/>
    </row>
    <row r="30" spans="1:11" x14ac:dyDescent="0.2">
      <c r="B30" s="160"/>
      <c r="C30" s="150" t="s">
        <v>143</v>
      </c>
      <c r="D30" s="301">
        <f>SUM(D25:D29)</f>
        <v>0</v>
      </c>
      <c r="E30" s="301">
        <f>SUM(E25:E29)</f>
        <v>0</v>
      </c>
      <c r="F30" s="542"/>
    </row>
    <row r="31" spans="1:11" x14ac:dyDescent="0.2">
      <c r="B31" s="158"/>
      <c r="C31" s="147" t="s">
        <v>144</v>
      </c>
      <c r="D31" s="302"/>
      <c r="E31" s="303"/>
      <c r="F31" s="542"/>
    </row>
    <row r="32" spans="1:11" x14ac:dyDescent="0.2">
      <c r="B32" s="391">
        <v>2.4</v>
      </c>
      <c r="C32" s="335" t="s">
        <v>488</v>
      </c>
      <c r="D32" s="301">
        <f>SUMIF('3.3 Depreciation amortisation'!$D$9:$D$52,'3. Statement of pipeline assets'!C31,'3.3 Depreciation amortisation'!$H$9:$H$52)</f>
        <v>388978.40689897677</v>
      </c>
      <c r="E32" s="296">
        <v>388978.40689897677</v>
      </c>
      <c r="F32" s="542"/>
    </row>
    <row r="33" spans="2:11" x14ac:dyDescent="0.2">
      <c r="B33" s="391">
        <v>2.4</v>
      </c>
      <c r="C33" s="335" t="s">
        <v>73</v>
      </c>
      <c r="D33" s="301">
        <f>SUMIF('3.3 Depreciation amortisation'!$D$9:$D$52,'3. Statement of pipeline assets'!C31,'3.3 Depreciation amortisation'!$I$9:$I$52)</f>
        <v>10746702.639999999</v>
      </c>
      <c r="E33" s="296">
        <v>10746702.639999999</v>
      </c>
      <c r="F33" s="542"/>
    </row>
    <row r="34" spans="2:11" x14ac:dyDescent="0.2">
      <c r="B34" s="391">
        <v>2.4</v>
      </c>
      <c r="C34" s="335" t="s">
        <v>486</v>
      </c>
      <c r="D34" s="301">
        <f>SUMIF('3.3 Depreciation amortisation'!$D$9:$D$52,'3. Statement of pipeline assets'!C31,'3.3 Depreciation amortisation'!$J$9:$J$52)</f>
        <v>0</v>
      </c>
      <c r="E34" s="296">
        <v>0</v>
      </c>
      <c r="F34" s="542"/>
    </row>
    <row r="35" spans="2:11" x14ac:dyDescent="0.2">
      <c r="B35" s="391">
        <v>2.4</v>
      </c>
      <c r="C35" s="335" t="s">
        <v>776</v>
      </c>
      <c r="D35" s="301">
        <f>SUMIF('3.3 Depreciation amortisation'!$D$9:$D$52,'3. Statement of pipeline assets'!C31,'3.3 Depreciation amortisation'!$M$9:$M$52)+SUMIF('3.3 Depreciation amortisation'!$D$9:$D$52,'3. Statement of pipeline assets'!C31,'3.3 Depreciation amortisation'!$N$9:$N$52)</f>
        <v>-10897078.161325205</v>
      </c>
      <c r="E35" s="296">
        <v>-10915718.525915369</v>
      </c>
      <c r="F35" s="542"/>
      <c r="H35" s="542"/>
      <c r="J35" s="542"/>
    </row>
    <row r="36" spans="2:11" x14ac:dyDescent="0.2">
      <c r="B36" s="391">
        <v>2.4</v>
      </c>
      <c r="C36" s="335" t="s">
        <v>489</v>
      </c>
      <c r="D36" s="301">
        <f>SUMIF('3.3 Depreciation amortisation'!$D$9:$D$52,'3. Statement of pipeline assets'!C31,'3.3 Depreciation amortisation'!$K$9:$K$52)</f>
        <v>-238602.88557377047</v>
      </c>
      <c r="E36" s="296">
        <v>-219962.52098360655</v>
      </c>
      <c r="F36" s="542"/>
      <c r="J36" s="542"/>
      <c r="K36" s="542"/>
    </row>
    <row r="37" spans="2:11" x14ac:dyDescent="0.2">
      <c r="B37" s="160"/>
      <c r="C37" s="150" t="s">
        <v>145</v>
      </c>
      <c r="D37" s="301">
        <f>SUM(D32:D36)</f>
        <v>3.7834979593753815E-10</v>
      </c>
      <c r="E37" s="301">
        <f>SUM(E32:E36)</f>
        <v>0</v>
      </c>
      <c r="F37" s="542"/>
    </row>
    <row r="38" spans="2:11" x14ac:dyDescent="0.2">
      <c r="B38" s="158"/>
      <c r="C38" s="337" t="s">
        <v>490</v>
      </c>
      <c r="D38" s="302"/>
      <c r="E38" s="303"/>
      <c r="F38" s="542"/>
    </row>
    <row r="39" spans="2:11" x14ac:dyDescent="0.2">
      <c r="B39" s="391">
        <v>2.4</v>
      </c>
      <c r="C39" s="335" t="s">
        <v>488</v>
      </c>
      <c r="D39" s="301">
        <f>SUMIF('3.3 Depreciation amortisation'!$D$9:$D$52,'3. Statement of pipeline assets'!C38,'3.3 Depreciation amortisation'!$H$9:$H$52)</f>
        <v>19917.874194209515</v>
      </c>
      <c r="E39" s="296">
        <v>19917.874194209515</v>
      </c>
      <c r="F39" s="542"/>
    </row>
    <row r="40" spans="2:11" x14ac:dyDescent="0.2">
      <c r="B40" s="391">
        <v>2.4</v>
      </c>
      <c r="C40" s="335" t="s">
        <v>73</v>
      </c>
      <c r="D40" s="301">
        <f>SUMIF('3.3 Depreciation amortisation'!$D$9:$D$52,'3. Statement of pipeline assets'!C38,'3.3 Depreciation amortisation'!$I$9:$I$52)</f>
        <v>994392.62</v>
      </c>
      <c r="E40" s="296">
        <v>994392.62</v>
      </c>
      <c r="F40" s="542"/>
    </row>
    <row r="41" spans="2:11" x14ac:dyDescent="0.2">
      <c r="B41" s="391">
        <v>2.4</v>
      </c>
      <c r="C41" s="335" t="s">
        <v>486</v>
      </c>
      <c r="D41" s="301">
        <f>SUMIF('3.3 Depreciation amortisation'!$D$9:$D$52,'3. Statement of pipeline assets'!C38,'3.3 Depreciation amortisation'!$J$9:$J$52)</f>
        <v>0</v>
      </c>
      <c r="E41" s="296">
        <v>0</v>
      </c>
      <c r="F41" s="542"/>
    </row>
    <row r="42" spans="2:11" x14ac:dyDescent="0.2">
      <c r="B42" s="391">
        <v>2.4</v>
      </c>
      <c r="C42" s="335" t="s">
        <v>776</v>
      </c>
      <c r="D42" s="301">
        <f>SUMIF('3.3 Depreciation amortisation'!$D$9:$D$52,'3. Statement of pipeline assets'!C38,'3.3 Depreciation amortisation'!$M$9:$M$52)+SUMIF('3.3 Depreciation amortisation'!$D$9:$D$52,'3. Statement of pipeline assets'!C38,'3.3 Depreciation amortisation'!$N$9:$N$52)</f>
        <v>-993328.78091552097</v>
      </c>
      <c r="E42" s="296">
        <v>-1014310.4941942095</v>
      </c>
      <c r="F42" s="542"/>
      <c r="H42" s="542"/>
      <c r="J42" s="542"/>
    </row>
    <row r="43" spans="2:11" x14ac:dyDescent="0.2">
      <c r="B43" s="391">
        <v>2.4</v>
      </c>
      <c r="C43" s="335" t="s">
        <v>489</v>
      </c>
      <c r="D43" s="301">
        <f>SUMIF('3.3 Depreciation amortisation'!$D$9:$D$52,'3. Statement of pipeline assets'!C38,'3.3 Depreciation amortisation'!$K$9:$K$52)</f>
        <v>-20981.713278688527</v>
      </c>
      <c r="E43" s="296">
        <v>0</v>
      </c>
      <c r="F43" s="542"/>
      <c r="J43" s="542"/>
      <c r="K43" s="542"/>
    </row>
    <row r="44" spans="2:11" x14ac:dyDescent="0.2">
      <c r="B44" s="160"/>
      <c r="C44" s="336" t="s">
        <v>491</v>
      </c>
      <c r="D44" s="301">
        <f>SUM(D39:D43)</f>
        <v>-3.637978807091713E-11</v>
      </c>
      <c r="E44" s="301">
        <f>SUM(E39:E43)</f>
        <v>0</v>
      </c>
      <c r="F44" s="542"/>
    </row>
    <row r="45" spans="2:11" x14ac:dyDescent="0.2">
      <c r="B45" s="158"/>
      <c r="C45" s="147" t="s">
        <v>146</v>
      </c>
      <c r="D45" s="302"/>
      <c r="E45" s="303"/>
      <c r="F45" s="542"/>
    </row>
    <row r="46" spans="2:11" x14ac:dyDescent="0.2">
      <c r="B46" s="391">
        <v>2.4</v>
      </c>
      <c r="C46" s="335" t="s">
        <v>488</v>
      </c>
      <c r="D46" s="301">
        <f>SUMIF('3.3 Depreciation amortisation'!$D$9:$D$52,'3. Statement of pipeline assets'!C45,'3.3 Depreciation amortisation'!$H$9:$H$52)</f>
        <v>9937.0772257481003</v>
      </c>
      <c r="E46" s="296">
        <v>9937.0772257481003</v>
      </c>
      <c r="F46" s="542"/>
    </row>
    <row r="47" spans="2:11" x14ac:dyDescent="0.2">
      <c r="B47" s="391">
        <v>2.4</v>
      </c>
      <c r="C47" s="335" t="s">
        <v>73</v>
      </c>
      <c r="D47" s="301">
        <f>SUMIF('3.3 Depreciation amortisation'!$D$9:$D$52,'3. Statement of pipeline assets'!C45,'3.3 Depreciation amortisation'!$I$9:$I$52)</f>
        <v>1850605.1700000004</v>
      </c>
      <c r="E47" s="296">
        <v>1850605.1700000004</v>
      </c>
      <c r="F47" s="542"/>
    </row>
    <row r="48" spans="2:11" x14ac:dyDescent="0.2">
      <c r="B48" s="391">
        <v>2.4</v>
      </c>
      <c r="C48" s="335" t="s">
        <v>486</v>
      </c>
      <c r="D48" s="301">
        <f>SUMIF('3.3 Depreciation amortisation'!$D$9:$D$52,'3. Statement of pipeline assets'!C45,'3.3 Depreciation amortisation'!$J$9:$J$52)</f>
        <v>0</v>
      </c>
      <c r="E48" s="296">
        <v>0</v>
      </c>
      <c r="F48" s="542"/>
    </row>
    <row r="49" spans="2:11" x14ac:dyDescent="0.2">
      <c r="B49" s="391">
        <v>2.4</v>
      </c>
      <c r="C49" s="335" t="s">
        <v>776</v>
      </c>
      <c r="D49" s="301">
        <f>SUMIF('3.3 Depreciation amortisation'!$D$9:$D$52,'3. Statement of pipeline assets'!C45,'3.3 Depreciation amortisation'!$M$9:$M$52)+SUMIF('3.3 Depreciation amortisation'!$D$9:$D$52,'3. Statement of pipeline assets'!C45,'3.3 Depreciation amortisation'!$N$9:$N$52)</f>
        <v>-1682451.2472257486</v>
      </c>
      <c r="E49" s="296">
        <v>-1682451.2472257486</v>
      </c>
      <c r="F49" s="542"/>
      <c r="H49" s="542"/>
    </row>
    <row r="50" spans="2:11" x14ac:dyDescent="0.2">
      <c r="B50" s="391">
        <v>2.4</v>
      </c>
      <c r="C50" s="335" t="s">
        <v>489</v>
      </c>
      <c r="D50" s="301">
        <f>SUMIF('3.3 Depreciation amortisation'!$D$9:$D$52,'3. Statement of pipeline assets'!C45,'3.3 Depreciation amortisation'!$K$9:$K$52)</f>
        <v>-178091</v>
      </c>
      <c r="E50" s="296">
        <v>-178091</v>
      </c>
      <c r="F50" s="542"/>
      <c r="J50" s="542"/>
    </row>
    <row r="51" spans="2:11" x14ac:dyDescent="0.2">
      <c r="B51" s="160"/>
      <c r="C51" s="150" t="s">
        <v>147</v>
      </c>
      <c r="D51" s="301">
        <f>SUM(D46:D50)</f>
        <v>-2.3283064365386963E-10</v>
      </c>
      <c r="E51" s="301">
        <f>SUM(E46:E50)</f>
        <v>-2.3283064365386963E-10</v>
      </c>
      <c r="F51" s="542"/>
    </row>
    <row r="52" spans="2:11" x14ac:dyDescent="0.2">
      <c r="B52" s="158"/>
      <c r="C52" s="147" t="s">
        <v>1</v>
      </c>
      <c r="D52" s="302"/>
      <c r="E52" s="303"/>
      <c r="F52" s="542"/>
    </row>
    <row r="53" spans="2:11" x14ac:dyDescent="0.2">
      <c r="B53" s="391">
        <v>2.4</v>
      </c>
      <c r="C53" s="335" t="s">
        <v>488</v>
      </c>
      <c r="D53" s="301">
        <f>SUMIF('3.3 Depreciation amortisation'!$D$9:$D$52,'3. Statement of pipeline assets'!C52,'3.3 Depreciation amortisation'!$H$9:$H$52)</f>
        <v>59530.884156446235</v>
      </c>
      <c r="E53" s="296">
        <v>59530.884156446235</v>
      </c>
      <c r="F53" s="542"/>
    </row>
    <row r="54" spans="2:11" x14ac:dyDescent="0.2">
      <c r="B54" s="391">
        <v>2.4</v>
      </c>
      <c r="C54" s="335" t="s">
        <v>73</v>
      </c>
      <c r="D54" s="301">
        <f>SUMIF('3.3 Depreciation amortisation'!$D$9:$D$52,'3. Statement of pipeline assets'!C52,'3.3 Depreciation amortisation'!$I$9:$I$52)</f>
        <v>847715.53999999992</v>
      </c>
      <c r="E54" s="296">
        <v>847715.53999999992</v>
      </c>
      <c r="F54" s="542"/>
    </row>
    <row r="55" spans="2:11" x14ac:dyDescent="0.2">
      <c r="B55" s="391">
        <v>2.4</v>
      </c>
      <c r="C55" s="335" t="s">
        <v>486</v>
      </c>
      <c r="D55" s="301">
        <f>SUMIF('3.3 Depreciation amortisation'!$D$9:$D$52,'3. Statement of pipeline assets'!C52,'3.3 Depreciation amortisation'!$J$9:$J$52)</f>
        <v>0</v>
      </c>
      <c r="E55" s="296">
        <v>0</v>
      </c>
      <c r="F55" s="542"/>
    </row>
    <row r="56" spans="2:11" x14ac:dyDescent="0.2">
      <c r="B56" s="391">
        <v>2.4</v>
      </c>
      <c r="C56" s="335" t="s">
        <v>776</v>
      </c>
      <c r="D56" s="301">
        <f>SUMIF('3.3 Depreciation amortisation'!$D$9:$D$52,'3. Statement of pipeline assets'!C52,'3.3 Depreciation amortisation'!$M$9:$M$52)+SUMIF('3.3 Depreciation amortisation'!$D$9:$D$52,'3. Statement of pipeline assets'!C52,'3.3 Depreciation amortisation'!$N$9:$N$52)</f>
        <v>-702497.79136956087</v>
      </c>
      <c r="E56" s="296">
        <v>-707618.83136956091</v>
      </c>
      <c r="F56" s="542"/>
      <c r="H56" s="542"/>
      <c r="J56" s="542"/>
    </row>
    <row r="57" spans="2:11" x14ac:dyDescent="0.2">
      <c r="B57" s="391">
        <v>2.4</v>
      </c>
      <c r="C57" s="335" t="s">
        <v>489</v>
      </c>
      <c r="D57" s="301">
        <f>SUMIF('3.3 Depreciation amortisation'!$D$9:$D$52,'3. Statement of pipeline assets'!C52,'3.3 Depreciation amortisation'!$K$9:$K$52)</f>
        <v>-204748.63278688525</v>
      </c>
      <c r="E57" s="296">
        <v>-199627.59278688525</v>
      </c>
      <c r="F57" s="542"/>
      <c r="J57" s="542"/>
      <c r="K57" s="542"/>
    </row>
    <row r="58" spans="2:11" x14ac:dyDescent="0.2">
      <c r="B58" s="160"/>
      <c r="C58" s="150" t="s">
        <v>87</v>
      </c>
      <c r="D58" s="301">
        <f>SUM(D53:D57)</f>
        <v>0</v>
      </c>
      <c r="E58" s="301">
        <f>SUM(E53:E57)</f>
        <v>0</v>
      </c>
      <c r="F58" s="542"/>
    </row>
    <row r="59" spans="2:11" x14ac:dyDescent="0.2">
      <c r="B59" s="158"/>
      <c r="C59" s="147" t="s">
        <v>148</v>
      </c>
      <c r="D59" s="302"/>
      <c r="E59" s="303"/>
      <c r="F59" s="542"/>
    </row>
    <row r="60" spans="2:11" x14ac:dyDescent="0.2">
      <c r="B60" s="391">
        <v>2.4</v>
      </c>
      <c r="C60" s="335" t="s">
        <v>488</v>
      </c>
      <c r="D60" s="301">
        <f>SUMIF('3.3 Depreciation amortisation'!$D$9:$D$52,'3. Statement of pipeline assets'!C59,'3.3 Depreciation amortisation'!$H$9:$H$52)</f>
        <v>499349.65910850465</v>
      </c>
      <c r="E60" s="296">
        <v>499349.65910850465</v>
      </c>
      <c r="F60" s="542"/>
    </row>
    <row r="61" spans="2:11" x14ac:dyDescent="0.2">
      <c r="B61" s="391">
        <v>2.4</v>
      </c>
      <c r="C61" s="335" t="s">
        <v>73</v>
      </c>
      <c r="D61" s="301">
        <f>SUMIF('3.3 Depreciation amortisation'!$D$9:$D$52,'3. Statement of pipeline assets'!C59,'3.3 Depreciation amortisation'!$I$9:$I$52)</f>
        <v>250867.05000000002</v>
      </c>
      <c r="E61" s="296">
        <v>250867.05000000002</v>
      </c>
      <c r="F61" s="542"/>
    </row>
    <row r="62" spans="2:11" x14ac:dyDescent="0.2">
      <c r="B62" s="391">
        <v>2.4</v>
      </c>
      <c r="C62" s="335" t="s">
        <v>486</v>
      </c>
      <c r="D62" s="301">
        <f>SUMIF('3.3 Depreciation amortisation'!$D$9:$D$52,'3. Statement of pipeline assets'!C59,'3.3 Depreciation amortisation'!$J$9:$J$52)</f>
        <v>0</v>
      </c>
      <c r="E62" s="296">
        <v>0</v>
      </c>
      <c r="F62" s="542"/>
    </row>
    <row r="63" spans="2:11" x14ac:dyDescent="0.2">
      <c r="B63" s="391">
        <v>2.4</v>
      </c>
      <c r="C63" s="335" t="s">
        <v>620</v>
      </c>
      <c r="D63" s="301">
        <f>SUMIF('3.3 Depreciation amortisation'!$D$9:$D$52,'3. Statement of pipeline assets'!C59,'3.3 Depreciation amortisation'!$N$9:$N$52)+SUMIF('3.3 Depreciation amortisation'!$D$9:$D$52,'3. Statement of pipeline assets'!C59,'3.3 Depreciation amortisation'!$M$9:$M$52)</f>
        <v>-727577.92910850467</v>
      </c>
      <c r="E63" s="296">
        <v>-727577.92910850467</v>
      </c>
      <c r="F63" s="542"/>
      <c r="H63" s="542"/>
    </row>
    <row r="64" spans="2:11" x14ac:dyDescent="0.2">
      <c r="B64" s="391">
        <v>2.4</v>
      </c>
      <c r="C64" s="335" t="s">
        <v>489</v>
      </c>
      <c r="D64" s="301">
        <f>SUMIF('3.3 Depreciation amortisation'!$D$9:$D$52,'3. Statement of pipeline assets'!C59,'3.3 Depreciation amortisation'!$K$9:$K$52)</f>
        <v>-22638.78</v>
      </c>
      <c r="E64" s="296">
        <v>-22638.78</v>
      </c>
      <c r="F64" s="542"/>
      <c r="J64" s="542"/>
    </row>
    <row r="65" spans="2:12" x14ac:dyDescent="0.2">
      <c r="B65" s="160"/>
      <c r="C65" s="150" t="s">
        <v>149</v>
      </c>
      <c r="D65" s="301">
        <f>SUM(D60:D64)</f>
        <v>2.9103830456733704E-11</v>
      </c>
      <c r="E65" s="301">
        <f>SUM(E60:E64)</f>
        <v>2.9103830456733704E-11</v>
      </c>
      <c r="F65" s="542"/>
    </row>
    <row r="66" spans="2:12" x14ac:dyDescent="0.2">
      <c r="B66" s="158"/>
      <c r="C66" s="147" t="s">
        <v>232</v>
      </c>
      <c r="D66" s="302"/>
      <c r="E66" s="303"/>
      <c r="F66" s="542"/>
    </row>
    <row r="67" spans="2:12" x14ac:dyDescent="0.2">
      <c r="B67" s="391">
        <v>2.4</v>
      </c>
      <c r="C67" s="335" t="s">
        <v>488</v>
      </c>
      <c r="D67" s="301">
        <f>SUMIF('3.3 Depreciation amortisation'!$D$9:$D$52,'3. Statement of pipeline assets'!C66,'3.3 Depreciation amortisation'!$H$9:$H$52)</f>
        <v>537034.42682775762</v>
      </c>
      <c r="E67" s="296">
        <v>537034.42682775762</v>
      </c>
      <c r="F67" s="542"/>
    </row>
    <row r="68" spans="2:12" x14ac:dyDescent="0.2">
      <c r="B68" s="391">
        <v>2.4</v>
      </c>
      <c r="C68" s="335" t="s">
        <v>73</v>
      </c>
      <c r="D68" s="301">
        <f>SUMIF('3.3 Depreciation amortisation'!$D$9:$D$52,'3. Statement of pipeline assets'!C66,'3.3 Depreciation amortisation'!$I$9:$I$52)</f>
        <v>5441131.8300000029</v>
      </c>
      <c r="E68" s="296">
        <v>5298819.9000000032</v>
      </c>
      <c r="F68" s="542"/>
      <c r="H68" s="542"/>
    </row>
    <row r="69" spans="2:12" x14ac:dyDescent="0.2">
      <c r="B69" s="391">
        <v>2.4</v>
      </c>
      <c r="C69" s="335" t="s">
        <v>486</v>
      </c>
      <c r="D69" s="301">
        <f>SUMIF('3.3 Depreciation amortisation'!$D$9:$D$52,'3. Statement of pipeline assets'!C66,'3.3 Depreciation amortisation'!$J$9:$J$52)</f>
        <v>0</v>
      </c>
      <c r="E69" s="296">
        <v>0</v>
      </c>
      <c r="F69" s="542"/>
    </row>
    <row r="70" spans="2:12" x14ac:dyDescent="0.2">
      <c r="B70" s="391">
        <v>2.4</v>
      </c>
      <c r="C70" s="335" t="s">
        <v>776</v>
      </c>
      <c r="D70" s="301">
        <f>SUMIF('3.3 Depreciation amortisation'!$D$9:$D$52,'3. Statement of pipeline assets'!C66,'3.3 Depreciation amortisation'!$M$9:$M$52)+SUMIF('3.3 Depreciation amortisation'!$D$9:$D$52,'3. Statement of pipeline assets'!C66,'3.3 Depreciation amortisation'!$N$9:$N$52)</f>
        <v>-3394585.1227810732</v>
      </c>
      <c r="E70" s="296">
        <v>-3454723.7696146476</v>
      </c>
      <c r="F70" s="542"/>
      <c r="H70" s="542"/>
      <c r="J70" s="542"/>
    </row>
    <row r="71" spans="2:12" x14ac:dyDescent="0.2">
      <c r="B71" s="391">
        <v>2.4</v>
      </c>
      <c r="C71" s="335" t="s">
        <v>489</v>
      </c>
      <c r="D71" s="301">
        <f>SUMIF('3.3 Depreciation amortisation'!$D$9:$D$52,'3. Statement of pipeline assets'!C66,'3.3 Depreciation amortisation'!$K$9:$K$52)</f>
        <v>-2583581.1140466882</v>
      </c>
      <c r="E71" s="296">
        <v>-2381130.5572131136</v>
      </c>
      <c r="F71" s="542"/>
      <c r="J71" s="542"/>
      <c r="K71" s="542"/>
    </row>
    <row r="72" spans="2:12" x14ac:dyDescent="0.2">
      <c r="B72" s="160"/>
      <c r="C72" s="336" t="s">
        <v>233</v>
      </c>
      <c r="D72" s="301">
        <f>SUM(D67:D71)</f>
        <v>1.9999999087303877E-2</v>
      </c>
      <c r="E72" s="301">
        <f>SUM(E67:E71)</f>
        <v>0</v>
      </c>
      <c r="F72" s="542"/>
    </row>
    <row r="73" spans="2:12" x14ac:dyDescent="0.2">
      <c r="B73" s="158"/>
      <c r="C73" s="147" t="s">
        <v>311</v>
      </c>
      <c r="D73" s="302"/>
      <c r="E73" s="303"/>
      <c r="F73" s="542"/>
    </row>
    <row r="74" spans="2:12" x14ac:dyDescent="0.2">
      <c r="B74" s="391">
        <v>2.4</v>
      </c>
      <c r="C74" s="335" t="s">
        <v>488</v>
      </c>
      <c r="D74" s="301">
        <f>SUMIF('3.3 Depreciation amortisation'!$D$9:$D$52,'3. Statement of pipeline assets'!C73,'3.3 Depreciation amortisation'!$H$9:$H$52)</f>
        <v>627279.98000000045</v>
      </c>
      <c r="E74" s="296">
        <v>627279.98000000045</v>
      </c>
      <c r="F74" s="542"/>
    </row>
    <row r="75" spans="2:12" x14ac:dyDescent="0.2">
      <c r="B75" s="391">
        <v>2.4</v>
      </c>
      <c r="C75" s="335" t="s">
        <v>73</v>
      </c>
      <c r="D75" s="301">
        <f>SUMIF('3.3 Depreciation amortisation'!$D$9:$D$52,'3. Statement of pipeline assets'!C73,'3.3 Depreciation amortisation'!$I$9:$I$52)</f>
        <v>1712143.71</v>
      </c>
      <c r="E75" s="296">
        <v>1569986.91</v>
      </c>
      <c r="F75" s="542"/>
      <c r="H75" s="542"/>
    </row>
    <row r="76" spans="2:12" x14ac:dyDescent="0.2">
      <c r="B76" s="391">
        <v>2.4</v>
      </c>
      <c r="C76" s="335" t="s">
        <v>486</v>
      </c>
      <c r="D76" s="301">
        <f>SUMIF('3.3 Depreciation amortisation'!$D$9:$D$52,'3. Statement of pipeline assets'!C73,'3.3 Depreciation amortisation'!$J$9:$J$52)</f>
        <v>0</v>
      </c>
      <c r="E76" s="296">
        <v>0</v>
      </c>
      <c r="F76" s="542"/>
    </row>
    <row r="77" spans="2:12" x14ac:dyDescent="0.2">
      <c r="B77" s="391">
        <v>2.4</v>
      </c>
      <c r="C77" s="335" t="s">
        <v>782</v>
      </c>
      <c r="D77" s="301">
        <f>SUMIF('3.3 Depreciation amortisation'!$D$9:$D$52,'3. Statement of pipeline assets'!C73,'3.3 Depreciation amortisation'!$M$9:$M$52)+SUMIF('3.3 Depreciation amortisation'!$D$9:$D$52,'3. Statement of pipeline assets'!C73,'3.3 Depreciation amortisation'!$N$9:$N$52)</f>
        <v>-2339423.6900000004</v>
      </c>
      <c r="E77" s="296">
        <v>-2197266.8900000006</v>
      </c>
      <c r="F77" s="542"/>
      <c r="I77" s="542"/>
    </row>
    <row r="78" spans="2:12" x14ac:dyDescent="0.2">
      <c r="B78" s="391">
        <v>2.4</v>
      </c>
      <c r="C78" s="335" t="s">
        <v>489</v>
      </c>
      <c r="D78" s="301">
        <f>SUMIF('3.3 Depreciation amortisation'!$D$9:$D$52,'3. Statement of pipeline assets'!C73,'3.3 Depreciation amortisation'!$K$9:$K$52)</f>
        <v>0</v>
      </c>
      <c r="E78" s="296">
        <v>0</v>
      </c>
      <c r="F78" s="542"/>
    </row>
    <row r="79" spans="2:12" x14ac:dyDescent="0.2">
      <c r="B79" s="160"/>
      <c r="C79" s="150" t="s">
        <v>312</v>
      </c>
      <c r="D79" s="301">
        <f>SUM(D74:D78)</f>
        <v>0</v>
      </c>
      <c r="E79" s="301">
        <f>SUM(E74:E78)</f>
        <v>0</v>
      </c>
      <c r="F79" s="542"/>
    </row>
    <row r="80" spans="2:12" x14ac:dyDescent="0.2">
      <c r="B80" s="391">
        <v>2.4</v>
      </c>
      <c r="C80" s="147" t="s">
        <v>150</v>
      </c>
      <c r="D80" s="304">
        <v>2289041.3022015584</v>
      </c>
      <c r="E80" s="296">
        <v>2110606.0022015651</v>
      </c>
      <c r="F80" s="542"/>
      <c r="L80" s="542"/>
    </row>
    <row r="81" spans="2:11" x14ac:dyDescent="0.2">
      <c r="B81" s="160"/>
      <c r="C81" s="338" t="s">
        <v>77</v>
      </c>
      <c r="D81" s="301">
        <f>SUM(D16,D23,D30,D37,D44,D51,D58,D65,D72,D79, D80)</f>
        <v>2289041.3222015761</v>
      </c>
      <c r="E81" s="301">
        <f>SUM(E16,E23,E30,E37,E44,E51,E58,E65,E72,E79, E80)</f>
        <v>2110606.0022015688</v>
      </c>
      <c r="F81" s="542"/>
    </row>
    <row r="82" spans="2:11" x14ac:dyDescent="0.2">
      <c r="B82" s="215"/>
      <c r="C82" s="334" t="s">
        <v>492</v>
      </c>
      <c r="D82" s="305"/>
      <c r="E82" s="305"/>
      <c r="F82" s="542"/>
    </row>
    <row r="83" spans="2:11" x14ac:dyDescent="0.2">
      <c r="B83" s="158"/>
      <c r="C83" s="339" t="s">
        <v>432</v>
      </c>
      <c r="D83" s="302"/>
      <c r="E83" s="303"/>
      <c r="F83" s="542"/>
    </row>
    <row r="84" spans="2:11" x14ac:dyDescent="0.2">
      <c r="B84" s="391" t="s">
        <v>569</v>
      </c>
      <c r="C84" s="335" t="s">
        <v>488</v>
      </c>
      <c r="D84" s="301">
        <f>SUMIF('3.3 Depreciation amortisation'!$D$60:$D$84,$C$83,'3.3 Depreciation amortisation'!$G$60:$G$84)</f>
        <v>3581146.4796137195</v>
      </c>
      <c r="E84" s="296">
        <v>3394907.2117041703</v>
      </c>
      <c r="F84" s="542"/>
      <c r="H84" s="542"/>
    </row>
    <row r="85" spans="2:11" x14ac:dyDescent="0.2">
      <c r="B85" s="391" t="s">
        <v>569</v>
      </c>
      <c r="C85" s="335" t="s">
        <v>73</v>
      </c>
      <c r="D85" s="301">
        <f>SUMIF('3.3 Depreciation amortisation'!$D$60:$D$84,$C$83,'3.3 Depreciation amortisation'!$H$60:$H$84)</f>
        <v>0</v>
      </c>
      <c r="E85" s="296">
        <v>0</v>
      </c>
      <c r="F85" s="542"/>
    </row>
    <row r="86" spans="2:11" x14ac:dyDescent="0.2">
      <c r="B86" s="391" t="s">
        <v>569</v>
      </c>
      <c r="C86" s="335" t="s">
        <v>486</v>
      </c>
      <c r="D86" s="301">
        <f>SUMIF('3.3 Depreciation amortisation'!$D$60:$D$84,$C$83,'3.3 Depreciation amortisation'!$I$60:$I$84)</f>
        <v>0</v>
      </c>
      <c r="E86" s="296">
        <v>0</v>
      </c>
      <c r="F86" s="542"/>
      <c r="J86" s="542"/>
    </row>
    <row r="87" spans="2:11" x14ac:dyDescent="0.2">
      <c r="B87" s="391" t="s">
        <v>569</v>
      </c>
      <c r="C87" s="335" t="s">
        <v>776</v>
      </c>
      <c r="D87" s="301">
        <f>SUMIF('3.3 Depreciation amortisation'!$D$60:$D$84,$C$83,'3.3 Depreciation amortisation'!$L$60:$L$84)+SUMIF('3.3 Depreciation amortisation'!$D$60:$D$84,$C$83,'3.3 Depreciation amortisation'!$M$60:$M$84)</f>
        <v>-3235652.6697335886</v>
      </c>
      <c r="E87" s="296">
        <v>-3080332.999773256</v>
      </c>
      <c r="F87" s="542"/>
      <c r="I87" s="542"/>
      <c r="J87" s="542"/>
    </row>
    <row r="88" spans="2:11" x14ac:dyDescent="0.2">
      <c r="B88" s="391" t="s">
        <v>569</v>
      </c>
      <c r="C88" s="335" t="s">
        <v>489</v>
      </c>
      <c r="D88" s="301">
        <f>SUMIF('3.3 Depreciation amortisation'!$D$60:$D$84,$C$83,'3.3 Depreciation amortisation'!$J$60:$J$84)</f>
        <v>-345493.80988013081</v>
      </c>
      <c r="E88" s="296">
        <v>-314574.21193091455</v>
      </c>
      <c r="F88" s="542"/>
      <c r="H88" s="542"/>
      <c r="K88" s="542"/>
    </row>
    <row r="89" spans="2:11" x14ac:dyDescent="0.2">
      <c r="B89" s="160"/>
      <c r="C89" s="150" t="s">
        <v>553</v>
      </c>
      <c r="D89" s="301">
        <f>SUM(D84:D88)</f>
        <v>0</v>
      </c>
      <c r="E89" s="301">
        <f>SUM(E84:E88)</f>
        <v>0</v>
      </c>
      <c r="F89" s="542"/>
    </row>
    <row r="90" spans="2:11" x14ac:dyDescent="0.2">
      <c r="B90" s="158"/>
      <c r="C90" s="147" t="s">
        <v>313</v>
      </c>
      <c r="D90" s="302"/>
      <c r="E90" s="303"/>
      <c r="F90" s="542"/>
    </row>
    <row r="91" spans="2:11" x14ac:dyDescent="0.2">
      <c r="B91" s="391" t="s">
        <v>569</v>
      </c>
      <c r="C91" s="335" t="s">
        <v>488</v>
      </c>
      <c r="D91" s="301">
        <f>SUMIF('3.3 Depreciation amortisation'!$D$60:$D$86,$C$90,'3.3 Depreciation amortisation'!$G$60:$G$86)</f>
        <v>98361.466802417082</v>
      </c>
      <c r="E91" s="296">
        <v>98361.466802417082</v>
      </c>
      <c r="F91" s="542"/>
    </row>
    <row r="92" spans="2:11" x14ac:dyDescent="0.2">
      <c r="B92" s="391" t="s">
        <v>569</v>
      </c>
      <c r="C92" s="335" t="s">
        <v>73</v>
      </c>
      <c r="D92" s="301">
        <f>SUMIF('3.3 Depreciation amortisation'!$D$60:$D$86,$C$90,'3.3 Depreciation amortisation'!$H$60:$H$86)</f>
        <v>417470.79349575285</v>
      </c>
      <c r="E92" s="296">
        <v>197815.58460160659</v>
      </c>
      <c r="F92" s="542"/>
      <c r="H92" s="544"/>
    </row>
    <row r="93" spans="2:11" x14ac:dyDescent="0.2">
      <c r="B93" s="391" t="s">
        <v>569</v>
      </c>
      <c r="C93" s="335" t="s">
        <v>486</v>
      </c>
      <c r="D93" s="301">
        <f>SUMIF('3.3 Depreciation amortisation'!$D$60:$D$86,$C$90,'3.3 Depreciation amortisation'!$I$60:$I$86)</f>
        <v>0</v>
      </c>
      <c r="E93" s="296">
        <v>0</v>
      </c>
      <c r="F93" s="542"/>
      <c r="I93" s="543"/>
    </row>
    <row r="94" spans="2:11" x14ac:dyDescent="0.2">
      <c r="B94" s="391" t="s">
        <v>569</v>
      </c>
      <c r="C94" s="335" t="s">
        <v>782</v>
      </c>
      <c r="D94" s="301">
        <f>SUMIF('3.3 Depreciation amortisation'!$D$60:$D$86,$C$90,'3.3 Depreciation amortisation'!$L$60:$L$86)+SUMIF('3.3 Depreciation amortisation'!$D$60:$D$86,$C$90,'3.3 Depreciation amortisation'!$M$60:$M$86)</f>
        <v>-494264.92419799278</v>
      </c>
      <c r="E94" s="296">
        <v>-275051.89569927222</v>
      </c>
      <c r="F94" s="542"/>
    </row>
    <row r="95" spans="2:11" x14ac:dyDescent="0.2">
      <c r="B95" s="391" t="s">
        <v>569</v>
      </c>
      <c r="C95" s="335" t="s">
        <v>489</v>
      </c>
      <c r="D95" s="301">
        <f>SUMIF('3.3 Depreciation amortisation'!$D$60:$D$86,$C$90,'3.3 Depreciation amortisation'!$J$60:$J$86)</f>
        <v>-21567.33610017725</v>
      </c>
      <c r="E95" s="296">
        <v>-21125.155704751494</v>
      </c>
      <c r="F95" s="542"/>
    </row>
    <row r="96" spans="2:11" x14ac:dyDescent="0.2">
      <c r="B96" s="160"/>
      <c r="C96" s="336" t="s">
        <v>493</v>
      </c>
      <c r="D96" s="301">
        <f>SUM(D91:D95)</f>
        <v>-1.0913936421275139E-10</v>
      </c>
      <c r="E96" s="301">
        <f>SUM(E91:E95)</f>
        <v>-5.8207660913467407E-11</v>
      </c>
      <c r="F96" s="542"/>
    </row>
    <row r="97" spans="2:12" x14ac:dyDescent="0.2">
      <c r="B97" s="159"/>
      <c r="C97" s="147" t="s">
        <v>120</v>
      </c>
      <c r="D97" s="304">
        <v>0</v>
      </c>
      <c r="E97" s="296">
        <v>0</v>
      </c>
      <c r="F97" s="542"/>
    </row>
    <row r="98" spans="2:12" x14ac:dyDescent="0.2">
      <c r="B98" s="159"/>
      <c r="C98" s="147" t="s">
        <v>121</v>
      </c>
      <c r="D98" s="304">
        <v>3901720.5090000033</v>
      </c>
      <c r="E98" s="296">
        <v>4295375.6219999939</v>
      </c>
      <c r="F98" s="542"/>
      <c r="L98" s="542"/>
    </row>
    <row r="99" spans="2:12" x14ac:dyDescent="0.2">
      <c r="B99" s="159"/>
      <c r="C99" s="147" t="s">
        <v>67</v>
      </c>
      <c r="D99" s="304">
        <v>0</v>
      </c>
      <c r="E99" s="296">
        <v>0</v>
      </c>
      <c r="F99" s="542"/>
    </row>
    <row r="100" spans="2:12" x14ac:dyDescent="0.2">
      <c r="B100" s="160"/>
      <c r="C100" s="338" t="s">
        <v>122</v>
      </c>
      <c r="D100" s="301">
        <f>SUM(D89,D96:D99)</f>
        <v>3901720.5090000033</v>
      </c>
      <c r="E100" s="301">
        <f>SUM(E89,E96:E99)</f>
        <v>4295375.6219999939</v>
      </c>
      <c r="F100" s="542"/>
    </row>
    <row r="101" spans="2:12" x14ac:dyDescent="0.2">
      <c r="B101" s="160"/>
      <c r="C101" s="150" t="s">
        <v>23</v>
      </c>
      <c r="D101" s="306">
        <f>SUM(D81,D100)</f>
        <v>6190761.8312015794</v>
      </c>
      <c r="E101" s="306">
        <f>SUM(E81,E100)</f>
        <v>6405981.6242015623</v>
      </c>
      <c r="F101" s="542"/>
    </row>
    <row r="106" spans="2:12" x14ac:dyDescent="0.2">
      <c r="I106" s="542"/>
    </row>
  </sheetData>
  <mergeCells count="2">
    <mergeCell ref="B1:C1"/>
    <mergeCell ref="B5:C5"/>
  </mergeCells>
  <phoneticPr fontId="42" type="noConversion"/>
  <pageMargins left="0.75" right="0.75" top="1" bottom="1" header="0.5" footer="0.5"/>
  <pageSetup paperSize="9" scale="39" orientation="portrait" verticalDpi="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F38"/>
  <sheetViews>
    <sheetView zoomScale="80" zoomScaleNormal="80" workbookViewId="0"/>
  </sheetViews>
  <sheetFormatPr defaultColWidth="9.28515625" defaultRowHeight="12.75" x14ac:dyDescent="0.2"/>
  <cols>
    <col min="1" max="1" width="12.28515625" style="34" customWidth="1"/>
    <col min="2" max="2" width="21" style="34" customWidth="1"/>
    <col min="3" max="3" width="42.28515625" style="34" customWidth="1"/>
    <col min="4" max="4" width="25.5703125" style="34" customWidth="1"/>
    <col min="5" max="5" width="20.28515625" style="34" customWidth="1"/>
    <col min="6" max="6" width="42.28515625" style="34" customWidth="1"/>
    <col min="7" max="7" width="9.42578125" style="34" customWidth="1"/>
    <col min="8" max="8" width="25.28515625" style="34" customWidth="1"/>
    <col min="9" max="16384" width="9.28515625" style="34"/>
  </cols>
  <sheetData>
    <row r="1" spans="2:6" ht="20.25" x14ac:dyDescent="0.3">
      <c r="B1" s="35" t="s">
        <v>139</v>
      </c>
      <c r="C1" s="35"/>
      <c r="D1" s="21"/>
      <c r="E1" s="21"/>
    </row>
    <row r="2" spans="2:6" ht="20.25" x14ac:dyDescent="0.3">
      <c r="B2" s="52" t="str">
        <f>Tradingname</f>
        <v>APT PARMELIA PTY LTD</v>
      </c>
      <c r="C2" s="53"/>
      <c r="D2" s="35"/>
      <c r="E2" s="35"/>
    </row>
    <row r="3" spans="2:6" ht="15" x14ac:dyDescent="0.25">
      <c r="B3" s="54" t="s">
        <v>239</v>
      </c>
      <c r="C3" s="55" t="str">
        <f>TEXT(Yearstart,"dd/mm/yyyy")&amp;" to "&amp;TEXT(Yearending,"dd/mm/yyyy")</f>
        <v>01/07/2023 to 30/06/2024</v>
      </c>
    </row>
    <row r="5" spans="2:6" ht="15.75" x14ac:dyDescent="0.25">
      <c r="B5" s="38" t="s">
        <v>211</v>
      </c>
      <c r="C5" s="36"/>
      <c r="D5" s="36"/>
      <c r="E5" s="36"/>
    </row>
    <row r="6" spans="2:6" ht="15.75" x14ac:dyDescent="0.25">
      <c r="B6" s="38"/>
      <c r="C6" s="36"/>
      <c r="D6" s="36"/>
      <c r="E6" s="36"/>
    </row>
    <row r="7" spans="2:6" ht="40.5" customHeight="1" x14ac:dyDescent="0.2">
      <c r="B7" s="111" t="s">
        <v>222</v>
      </c>
      <c r="C7" s="111" t="s">
        <v>124</v>
      </c>
      <c r="D7" s="111" t="s">
        <v>70</v>
      </c>
      <c r="E7" s="111" t="s">
        <v>125</v>
      </c>
      <c r="F7" s="120" t="s">
        <v>127</v>
      </c>
    </row>
    <row r="8" spans="2:6" x14ac:dyDescent="0.2">
      <c r="B8" s="113"/>
      <c r="C8" s="113"/>
      <c r="D8" s="117"/>
      <c r="E8" s="121" t="s">
        <v>126</v>
      </c>
      <c r="F8" s="122"/>
    </row>
    <row r="9" spans="2:6" x14ac:dyDescent="0.2">
      <c r="B9" s="391">
        <v>2.4</v>
      </c>
      <c r="C9" s="193" t="str">
        <f>'3. Statement of pipeline assets'!C9</f>
        <v>Pipelines</v>
      </c>
      <c r="D9" s="192" t="str">
        <f t="shared" ref="D9:D17" si="0">CONCATENATE("17/8/2004"," to ",TEXT(Yearending,"d/m/yyyy"))</f>
        <v>17/8/2004 to 30/6/2024</v>
      </c>
      <c r="E9" s="360">
        <v>80</v>
      </c>
      <c r="F9" s="271" t="s">
        <v>610</v>
      </c>
    </row>
    <row r="10" spans="2:6" x14ac:dyDescent="0.2">
      <c r="B10" s="391">
        <v>2.4</v>
      </c>
      <c r="C10" s="193" t="str">
        <f>'3. Statement of pipeline assets'!C17</f>
        <v>Compressors</v>
      </c>
      <c r="D10" s="192" t="str">
        <f t="shared" si="0"/>
        <v>17/8/2004 to 30/6/2024</v>
      </c>
      <c r="E10" s="360">
        <v>35</v>
      </c>
      <c r="F10" s="271" t="s">
        <v>610</v>
      </c>
    </row>
    <row r="11" spans="2:6" x14ac:dyDescent="0.2">
      <c r="B11" s="391">
        <v>2.4</v>
      </c>
      <c r="C11" s="193" t="str">
        <f>'3. Statement of pipeline assets'!C24</f>
        <v>City Gates, supply regulators and valve stations</v>
      </c>
      <c r="D11" s="192" t="str">
        <f t="shared" si="0"/>
        <v>17/8/2004 to 30/6/2024</v>
      </c>
      <c r="E11" s="360">
        <v>50</v>
      </c>
      <c r="F11" s="271" t="s">
        <v>610</v>
      </c>
    </row>
    <row r="12" spans="2:6" x14ac:dyDescent="0.2">
      <c r="B12" s="391">
        <v>2.4</v>
      </c>
      <c r="C12" s="193" t="str">
        <f>'3. Statement of pipeline assets'!C31</f>
        <v>Metering</v>
      </c>
      <c r="D12" s="192" t="str">
        <f t="shared" si="0"/>
        <v>17/8/2004 to 30/6/2024</v>
      </c>
      <c r="E12" s="360">
        <v>50</v>
      </c>
      <c r="F12" s="271" t="s">
        <v>610</v>
      </c>
    </row>
    <row r="13" spans="2:6" x14ac:dyDescent="0.2">
      <c r="B13" s="391">
        <v>2.4</v>
      </c>
      <c r="C13" s="193" t="str">
        <f>'3. Statement of pipeline assets'!C38</f>
        <v>Odorant plants</v>
      </c>
      <c r="D13" s="192" t="str">
        <f t="shared" si="0"/>
        <v>17/8/2004 to 30/6/2024</v>
      </c>
      <c r="E13" s="360">
        <v>80</v>
      </c>
      <c r="F13" s="271" t="s">
        <v>610</v>
      </c>
    </row>
    <row r="14" spans="2:6" x14ac:dyDescent="0.2">
      <c r="B14" s="391">
        <v>2.4</v>
      </c>
      <c r="C14" s="193" t="str">
        <f>'3. Statement of pipeline assets'!C45</f>
        <v>SCADA (Communications)</v>
      </c>
      <c r="D14" s="192" t="str">
        <f t="shared" si="0"/>
        <v>17/8/2004 to 30/6/2024</v>
      </c>
      <c r="E14" s="360">
        <v>15</v>
      </c>
      <c r="F14" s="271" t="s">
        <v>610</v>
      </c>
    </row>
    <row r="15" spans="2:6" x14ac:dyDescent="0.2">
      <c r="B15" s="391">
        <v>2.4</v>
      </c>
      <c r="C15" s="193" t="str">
        <f>'3. Statement of pipeline assets'!C52</f>
        <v>Buildings</v>
      </c>
      <c r="D15" s="192" t="str">
        <f t="shared" si="0"/>
        <v>17/8/2004 to 30/6/2024</v>
      </c>
      <c r="E15" s="360">
        <v>80</v>
      </c>
      <c r="F15" s="271" t="s">
        <v>610</v>
      </c>
    </row>
    <row r="16" spans="2:6" x14ac:dyDescent="0.2">
      <c r="B16" s="391">
        <v>2.4</v>
      </c>
      <c r="C16" s="193" t="str">
        <f>'3. Statement of pipeline assets'!C66</f>
        <v>Other depreciable pipeline assets</v>
      </c>
      <c r="D16" s="192" t="str">
        <f t="shared" si="0"/>
        <v>17/8/2004 to 30/6/2024</v>
      </c>
      <c r="E16" s="360" t="s">
        <v>564</v>
      </c>
      <c r="F16" s="271" t="s">
        <v>610</v>
      </c>
    </row>
    <row r="17" spans="2:6" x14ac:dyDescent="0.2">
      <c r="B17" s="391">
        <v>2.4</v>
      </c>
      <c r="C17" s="151" t="s">
        <v>148</v>
      </c>
      <c r="D17" s="192" t="str">
        <f t="shared" si="0"/>
        <v>17/8/2004 to 30/6/2024</v>
      </c>
      <c r="E17" s="360" t="s">
        <v>565</v>
      </c>
      <c r="F17" s="271" t="s">
        <v>611</v>
      </c>
    </row>
    <row r="18" spans="2:6" x14ac:dyDescent="0.2">
      <c r="B18" s="361"/>
      <c r="C18" s="151" t="s">
        <v>210</v>
      </c>
      <c r="D18" s="192"/>
      <c r="E18" s="360"/>
      <c r="F18" s="271"/>
    </row>
    <row r="19" spans="2:6" x14ac:dyDescent="0.2">
      <c r="B19" s="361"/>
      <c r="C19" s="151" t="s">
        <v>210</v>
      </c>
      <c r="D19" s="192"/>
      <c r="E19" s="360"/>
      <c r="F19" s="271"/>
    </row>
    <row r="20" spans="2:6" x14ac:dyDescent="0.2">
      <c r="B20" s="361"/>
      <c r="C20" s="151" t="s">
        <v>210</v>
      </c>
      <c r="D20" s="192"/>
      <c r="E20" s="360"/>
      <c r="F20" s="271"/>
    </row>
    <row r="21" spans="2:6" x14ac:dyDescent="0.2">
      <c r="B21" s="391" t="s">
        <v>568</v>
      </c>
      <c r="C21" s="193" t="str">
        <f>'3. Statement of pipeline assets'!C73</f>
        <v>Leased Assets</v>
      </c>
      <c r="D21" s="192" t="str">
        <f>CONCATENATE("1/7/2019"," to ",TEXT(Yearending,"d/m/yyyy"))</f>
        <v>1/7/2019 to 30/6/2024</v>
      </c>
      <c r="E21" s="360" t="s">
        <v>566</v>
      </c>
      <c r="F21" s="271" t="s">
        <v>567</v>
      </c>
    </row>
    <row r="22" spans="2:6" x14ac:dyDescent="0.2">
      <c r="B22" s="361"/>
      <c r="C22" s="151" t="s">
        <v>210</v>
      </c>
      <c r="D22" s="192"/>
      <c r="E22" s="360"/>
      <c r="F22" s="271"/>
    </row>
    <row r="23" spans="2:6" x14ac:dyDescent="0.2">
      <c r="B23" s="361"/>
      <c r="C23" s="151" t="s">
        <v>210</v>
      </c>
      <c r="D23" s="192"/>
      <c r="E23" s="360"/>
      <c r="F23" s="271"/>
    </row>
    <row r="24" spans="2:6" x14ac:dyDescent="0.2">
      <c r="B24" s="361"/>
      <c r="C24" s="151" t="s">
        <v>210</v>
      </c>
      <c r="D24" s="192"/>
      <c r="E24" s="360"/>
      <c r="F24" s="271"/>
    </row>
    <row r="25" spans="2:6" x14ac:dyDescent="0.2">
      <c r="B25" s="361"/>
      <c r="C25" s="151" t="s">
        <v>210</v>
      </c>
      <c r="D25" s="192"/>
      <c r="E25" s="360"/>
      <c r="F25" s="271"/>
    </row>
    <row r="26" spans="2:6" x14ac:dyDescent="0.2">
      <c r="B26" s="391"/>
      <c r="C26" s="151" t="s">
        <v>210</v>
      </c>
      <c r="D26" s="192"/>
      <c r="E26" s="360"/>
      <c r="F26" s="271"/>
    </row>
    <row r="27" spans="2:6" x14ac:dyDescent="0.2">
      <c r="B27" s="391">
        <v>2.4</v>
      </c>
      <c r="C27" s="193" t="str">
        <f>'3. Statement of pipeline assets'!C83</f>
        <v>Shared property, plant and equipment</v>
      </c>
      <c r="D27" s="192" t="str">
        <f>CONCATENATE("1/6/2000"," to ",TEXT(Yearending,"d/m/yyyy"))</f>
        <v>1/6/2000 to 30/6/2024</v>
      </c>
      <c r="E27" s="360">
        <v>5</v>
      </c>
      <c r="F27" s="271" t="s">
        <v>610</v>
      </c>
    </row>
    <row r="28" spans="2:6" x14ac:dyDescent="0.2">
      <c r="B28" s="361"/>
      <c r="C28" s="151" t="s">
        <v>210</v>
      </c>
      <c r="D28" s="192"/>
      <c r="E28" s="360"/>
      <c r="F28" s="271"/>
    </row>
    <row r="29" spans="2:6" x14ac:dyDescent="0.2">
      <c r="B29" s="361"/>
      <c r="C29" s="151" t="s">
        <v>210</v>
      </c>
      <c r="D29" s="192"/>
      <c r="E29" s="360"/>
      <c r="F29" s="271"/>
    </row>
    <row r="30" spans="2:6" x14ac:dyDescent="0.2">
      <c r="B30" s="361"/>
      <c r="C30" s="151" t="s">
        <v>210</v>
      </c>
      <c r="D30" s="192"/>
      <c r="E30" s="360"/>
      <c r="F30" s="271"/>
    </row>
    <row r="31" spans="2:6" x14ac:dyDescent="0.2">
      <c r="B31" s="361"/>
      <c r="C31" s="151" t="s">
        <v>210</v>
      </c>
      <c r="D31" s="192"/>
      <c r="E31" s="360"/>
      <c r="F31" s="271"/>
    </row>
    <row r="32" spans="2:6" x14ac:dyDescent="0.2">
      <c r="B32" s="391"/>
      <c r="C32" s="151" t="s">
        <v>210</v>
      </c>
      <c r="D32" s="192"/>
      <c r="E32" s="360"/>
      <c r="F32" s="271"/>
    </row>
    <row r="33" spans="2:6" x14ac:dyDescent="0.2">
      <c r="B33" s="391" t="s">
        <v>569</v>
      </c>
      <c r="C33" s="193" t="str">
        <f>'3. Statement of pipeline assets'!C90</f>
        <v>Shared leased assets</v>
      </c>
      <c r="D33" s="192" t="str">
        <f>CONCATENATE("1/7/2019"," to ",TEXT(Yearending,"d/m/yyyy"))</f>
        <v>1/7/2019 to 30/6/2024</v>
      </c>
      <c r="E33" s="360" t="s">
        <v>566</v>
      </c>
      <c r="F33" s="271" t="s">
        <v>567</v>
      </c>
    </row>
    <row r="34" spans="2:6" x14ac:dyDescent="0.2">
      <c r="B34" s="361"/>
      <c r="C34" s="151" t="s">
        <v>210</v>
      </c>
      <c r="D34" s="192"/>
      <c r="E34" s="360"/>
      <c r="F34" s="271"/>
    </row>
    <row r="35" spans="2:6" x14ac:dyDescent="0.2">
      <c r="B35" s="361"/>
      <c r="C35" s="151" t="s">
        <v>210</v>
      </c>
      <c r="D35" s="192"/>
      <c r="E35" s="360"/>
      <c r="F35" s="271"/>
    </row>
    <row r="36" spans="2:6" x14ac:dyDescent="0.2">
      <c r="B36" s="361"/>
      <c r="C36" s="151" t="s">
        <v>210</v>
      </c>
      <c r="D36" s="192"/>
      <c r="E36" s="360"/>
      <c r="F36" s="271"/>
    </row>
    <row r="37" spans="2:6" x14ac:dyDescent="0.2">
      <c r="B37" s="361"/>
      <c r="C37" s="151" t="s">
        <v>210</v>
      </c>
      <c r="D37" s="192"/>
      <c r="E37" s="360"/>
      <c r="F37" s="271"/>
    </row>
    <row r="38" spans="2:6" x14ac:dyDescent="0.2">
      <c r="B38" s="361"/>
      <c r="C38" s="151" t="s">
        <v>210</v>
      </c>
      <c r="D38" s="192"/>
      <c r="E38" s="360"/>
      <c r="F38" s="271"/>
    </row>
  </sheetData>
  <pageMargins left="0.75" right="0.75" top="1" bottom="1" header="0.5" footer="0.5"/>
  <pageSetup paperSize="9" scale="3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J54"/>
  <sheetViews>
    <sheetView zoomScale="80" zoomScaleNormal="80" workbookViewId="0"/>
  </sheetViews>
  <sheetFormatPr defaultColWidth="9.28515625" defaultRowHeight="12.75" x14ac:dyDescent="0.2"/>
  <cols>
    <col min="1" max="1" width="12" style="22" customWidth="1"/>
    <col min="2" max="2" width="31.7109375" style="22" customWidth="1"/>
    <col min="3" max="3" width="25.7109375" style="22" customWidth="1"/>
    <col min="4" max="4" width="27.28515625" style="22" customWidth="1"/>
    <col min="5" max="5" width="32.7109375" style="22" customWidth="1"/>
    <col min="6" max="6" width="21.7109375" style="22" customWidth="1"/>
    <col min="7" max="7" width="24.42578125" style="22" customWidth="1"/>
    <col min="8" max="8" width="45" style="22" customWidth="1"/>
    <col min="9" max="10" width="19.7109375" style="22" customWidth="1"/>
    <col min="11" max="11" width="18.28515625" style="22" customWidth="1"/>
    <col min="12" max="16384" width="9.28515625" style="22"/>
  </cols>
  <sheetData>
    <row r="1" spans="2:10" ht="20.25" x14ac:dyDescent="0.3">
      <c r="B1" s="23" t="s">
        <v>156</v>
      </c>
      <c r="D1" s="21"/>
      <c r="E1" s="21"/>
      <c r="F1" s="21"/>
      <c r="G1" s="21"/>
      <c r="H1" s="21"/>
      <c r="I1" s="21"/>
      <c r="J1" s="21"/>
    </row>
    <row r="2" spans="2:10" ht="15" x14ac:dyDescent="0.25">
      <c r="B2" s="52" t="str">
        <f>Tradingname</f>
        <v>APT PARMELIA PTY LTD</v>
      </c>
      <c r="C2" s="53"/>
    </row>
    <row r="3" spans="2:10" ht="18" customHeight="1" x14ac:dyDescent="0.45">
      <c r="B3" s="58" t="s">
        <v>239</v>
      </c>
      <c r="C3" s="59" t="str">
        <f>TEXT(Yearstart,"dd/mm/yyyy")&amp;" to "&amp;TEXT(Yearending,"dd/mm/yyyy")</f>
        <v>01/07/2023 to 30/06/2024</v>
      </c>
      <c r="F3" s="47"/>
    </row>
    <row r="5" spans="2:10" ht="15.75" x14ac:dyDescent="0.25">
      <c r="B5" s="32" t="s">
        <v>213</v>
      </c>
    </row>
    <row r="6" spans="2:10" x14ac:dyDescent="0.2">
      <c r="B6" s="24"/>
      <c r="C6" s="27"/>
      <c r="D6" s="27"/>
      <c r="E6" s="27"/>
      <c r="F6" s="27"/>
      <c r="G6" s="28"/>
      <c r="H6" s="33"/>
      <c r="I6" s="29"/>
      <c r="J6" s="29"/>
    </row>
    <row r="7" spans="2:10" s="270" customFormat="1" ht="31.5" customHeight="1" x14ac:dyDescent="0.2">
      <c r="B7" s="268" t="s">
        <v>83</v>
      </c>
      <c r="C7" s="269" t="s">
        <v>206</v>
      </c>
      <c r="D7" s="269" t="s">
        <v>157</v>
      </c>
      <c r="E7" s="269" t="s">
        <v>158</v>
      </c>
    </row>
    <row r="8" spans="2:10" ht="25.5" customHeight="1" x14ac:dyDescent="0.2">
      <c r="B8" s="273" t="s">
        <v>773</v>
      </c>
      <c r="C8" s="292">
        <v>11440576.066595033</v>
      </c>
      <c r="D8" s="264">
        <v>43646</v>
      </c>
      <c r="E8" s="425" t="s">
        <v>788</v>
      </c>
      <c r="F8" s="600" t="s">
        <v>787</v>
      </c>
      <c r="G8" s="601"/>
      <c r="H8" s="601"/>
    </row>
    <row r="9" spans="2:10" ht="25.5" x14ac:dyDescent="0.2">
      <c r="B9" s="273" t="s">
        <v>773</v>
      </c>
      <c r="C9" s="292">
        <v>8154880.6601621583</v>
      </c>
      <c r="D9" s="264">
        <v>44012</v>
      </c>
      <c r="E9" s="425" t="s">
        <v>788</v>
      </c>
      <c r="F9" s="600"/>
      <c r="G9" s="601"/>
      <c r="H9" s="601"/>
    </row>
    <row r="10" spans="2:10" ht="25.5" x14ac:dyDescent="0.2">
      <c r="B10" s="273" t="s">
        <v>773</v>
      </c>
      <c r="C10" s="292">
        <v>47554919.910914287</v>
      </c>
      <c r="D10" s="264">
        <v>44377</v>
      </c>
      <c r="E10" s="425" t="s">
        <v>788</v>
      </c>
      <c r="F10" s="600"/>
      <c r="G10" s="601"/>
      <c r="H10" s="601"/>
    </row>
    <row r="11" spans="2:10" ht="25.5" x14ac:dyDescent="0.2">
      <c r="B11" s="273" t="s">
        <v>773</v>
      </c>
      <c r="C11" s="292">
        <v>5664930.229165474</v>
      </c>
      <c r="D11" s="264">
        <v>44742</v>
      </c>
      <c r="E11" s="425" t="s">
        <v>788</v>
      </c>
      <c r="F11" s="600"/>
      <c r="G11" s="601"/>
      <c r="H11" s="601"/>
    </row>
    <row r="12" spans="2:10" ht="27.75" customHeight="1" x14ac:dyDescent="0.2">
      <c r="B12" s="273" t="s">
        <v>773</v>
      </c>
      <c r="C12" s="292">
        <v>11101489.467973845</v>
      </c>
      <c r="D12" s="264">
        <v>45107</v>
      </c>
      <c r="E12" s="425" t="s">
        <v>788</v>
      </c>
      <c r="F12" s="600"/>
      <c r="G12" s="601"/>
      <c r="H12" s="601"/>
    </row>
    <row r="13" spans="2:10" ht="28.5" customHeight="1" x14ac:dyDescent="0.2">
      <c r="B13" s="273" t="s">
        <v>773</v>
      </c>
      <c r="C13" s="292">
        <v>48352417.220471509</v>
      </c>
      <c r="D13" s="264">
        <v>45473</v>
      </c>
      <c r="E13" s="425" t="s">
        <v>788</v>
      </c>
    </row>
    <row r="14" spans="2:10" ht="13.5" customHeight="1" x14ac:dyDescent="0.2">
      <c r="B14" s="263"/>
      <c r="C14" s="292"/>
      <c r="D14" s="264"/>
      <c r="E14" s="265"/>
    </row>
    <row r="15" spans="2:10" ht="13.5" customHeight="1" x14ac:dyDescent="0.2">
      <c r="B15" s="263"/>
      <c r="C15" s="292"/>
      <c r="D15" s="264"/>
      <c r="E15" s="265"/>
    </row>
    <row r="16" spans="2:10" ht="13.5" customHeight="1" x14ac:dyDescent="0.2">
      <c r="B16" s="263"/>
      <c r="C16" s="292"/>
      <c r="D16" s="264"/>
      <c r="E16" s="265"/>
    </row>
    <row r="17" spans="2:8" ht="13.5" customHeight="1" x14ac:dyDescent="0.2">
      <c r="B17" s="263"/>
      <c r="C17" s="292"/>
      <c r="D17" s="264"/>
      <c r="E17" s="265"/>
    </row>
    <row r="18" spans="2:8" ht="13.5" customHeight="1" x14ac:dyDescent="0.2">
      <c r="B18" s="263"/>
      <c r="C18" s="292"/>
      <c r="D18" s="264"/>
      <c r="E18" s="265"/>
    </row>
    <row r="19" spans="2:8" ht="13.5" customHeight="1" x14ac:dyDescent="0.2">
      <c r="B19" s="263"/>
      <c r="C19" s="292"/>
      <c r="D19" s="264"/>
      <c r="E19" s="265"/>
    </row>
    <row r="20" spans="2:8" ht="13.5" customHeight="1" x14ac:dyDescent="0.2">
      <c r="B20" s="263"/>
      <c r="C20" s="292"/>
      <c r="D20" s="264"/>
      <c r="E20" s="265"/>
    </row>
    <row r="21" spans="2:8" ht="13.5" customHeight="1" x14ac:dyDescent="0.2">
      <c r="B21" s="263"/>
      <c r="C21" s="292"/>
      <c r="D21" s="264"/>
      <c r="E21" s="265"/>
    </row>
    <row r="22" spans="2:8" ht="13.5" customHeight="1" x14ac:dyDescent="0.2">
      <c r="B22" s="263"/>
      <c r="C22" s="292"/>
      <c r="D22" s="264"/>
      <c r="E22" s="265"/>
    </row>
    <row r="25" spans="2:8" ht="15.75" x14ac:dyDescent="0.25">
      <c r="B25" s="32" t="s">
        <v>212</v>
      </c>
    </row>
    <row r="26" spans="2:8" x14ac:dyDescent="0.2">
      <c r="B26" s="24"/>
      <c r="C26" s="27"/>
      <c r="D26" s="27"/>
      <c r="E26" s="27"/>
    </row>
    <row r="27" spans="2:8" s="270" customFormat="1" ht="36.75" customHeight="1" x14ac:dyDescent="0.2">
      <c r="B27" s="268" t="s">
        <v>83</v>
      </c>
      <c r="C27" s="269" t="s">
        <v>207</v>
      </c>
      <c r="D27" s="269" t="s">
        <v>157</v>
      </c>
      <c r="E27" s="269" t="s">
        <v>158</v>
      </c>
      <c r="F27" s="269" t="s">
        <v>208</v>
      </c>
      <c r="G27" s="269" t="s">
        <v>167</v>
      </c>
      <c r="H27" s="269" t="s">
        <v>168</v>
      </c>
    </row>
    <row r="28" spans="2:8" x14ac:dyDescent="0.2">
      <c r="B28" s="266"/>
      <c r="C28" s="307"/>
      <c r="D28" s="217"/>
      <c r="E28" s="448"/>
      <c r="F28" s="307"/>
      <c r="G28" s="217"/>
      <c r="H28" s="267"/>
    </row>
    <row r="29" spans="2:8" x14ac:dyDescent="0.2">
      <c r="B29" s="266"/>
      <c r="C29" s="307"/>
      <c r="D29" s="217"/>
      <c r="E29" s="267"/>
      <c r="F29" s="307"/>
      <c r="G29" s="217"/>
      <c r="H29" s="267"/>
    </row>
    <row r="30" spans="2:8" x14ac:dyDescent="0.2">
      <c r="B30" s="266"/>
      <c r="C30" s="307"/>
      <c r="D30" s="217"/>
      <c r="E30" s="267"/>
      <c r="F30" s="307"/>
      <c r="G30" s="217"/>
      <c r="H30" s="267"/>
    </row>
    <row r="31" spans="2:8" x14ac:dyDescent="0.2">
      <c r="B31" s="266"/>
      <c r="C31" s="307"/>
      <c r="D31" s="217"/>
      <c r="E31" s="267"/>
      <c r="F31" s="307"/>
      <c r="G31" s="217"/>
      <c r="H31" s="267"/>
    </row>
    <row r="32" spans="2:8" hidden="1" x14ac:dyDescent="0.2">
      <c r="B32" s="266"/>
      <c r="C32" s="307"/>
      <c r="D32" s="217"/>
      <c r="E32" s="267"/>
      <c r="F32" s="307"/>
      <c r="G32" s="217"/>
      <c r="H32" s="267"/>
    </row>
    <row r="33" spans="2:8" hidden="1" x14ac:dyDescent="0.2">
      <c r="B33" s="266"/>
      <c r="C33" s="307"/>
      <c r="D33" s="217"/>
      <c r="E33" s="267"/>
      <c r="F33" s="307"/>
      <c r="G33" s="217"/>
      <c r="H33" s="267"/>
    </row>
    <row r="34" spans="2:8" hidden="1" x14ac:dyDescent="0.2">
      <c r="B34" s="266"/>
      <c r="C34" s="307"/>
      <c r="D34" s="217"/>
      <c r="E34" s="267"/>
      <c r="F34" s="307"/>
      <c r="G34" s="217"/>
      <c r="H34" s="267"/>
    </row>
    <row r="35" spans="2:8" hidden="1" x14ac:dyDescent="0.2">
      <c r="B35" s="266"/>
      <c r="C35" s="307"/>
      <c r="D35" s="217"/>
      <c r="E35" s="267"/>
      <c r="F35" s="307"/>
      <c r="G35" s="217"/>
      <c r="H35" s="267"/>
    </row>
    <row r="36" spans="2:8" hidden="1" x14ac:dyDescent="0.2">
      <c r="B36" s="266"/>
      <c r="C36" s="307"/>
      <c r="D36" s="217"/>
      <c r="E36" s="267"/>
      <c r="F36" s="307"/>
      <c r="G36" s="217"/>
      <c r="H36" s="267"/>
    </row>
    <row r="37" spans="2:8" hidden="1" x14ac:dyDescent="0.2">
      <c r="B37" s="266"/>
      <c r="C37" s="307"/>
      <c r="D37" s="217"/>
      <c r="E37" s="267"/>
      <c r="F37" s="307"/>
      <c r="G37" s="217"/>
      <c r="H37" s="267"/>
    </row>
    <row r="38" spans="2:8" hidden="1" x14ac:dyDescent="0.2">
      <c r="B38" s="266"/>
      <c r="C38" s="307"/>
      <c r="D38" s="217"/>
      <c r="E38" s="267"/>
      <c r="F38" s="307"/>
      <c r="G38" s="217"/>
      <c r="H38" s="267"/>
    </row>
    <row r="39" spans="2:8" hidden="1" x14ac:dyDescent="0.2">
      <c r="B39" s="266"/>
      <c r="C39" s="307"/>
      <c r="D39" s="217"/>
      <c r="E39" s="267"/>
      <c r="F39" s="307"/>
      <c r="G39" s="217"/>
      <c r="H39" s="267"/>
    </row>
    <row r="40" spans="2:8" hidden="1" x14ac:dyDescent="0.2">
      <c r="B40" s="266"/>
      <c r="C40" s="307"/>
      <c r="D40" s="217"/>
      <c r="E40" s="267"/>
      <c r="F40" s="307"/>
      <c r="G40" s="217"/>
      <c r="H40" s="267"/>
    </row>
    <row r="41" spans="2:8" x14ac:dyDescent="0.2">
      <c r="B41" s="266"/>
      <c r="C41" s="307"/>
      <c r="D41" s="217"/>
      <c r="E41" s="267"/>
      <c r="F41" s="307"/>
      <c r="G41" s="217"/>
      <c r="H41" s="267"/>
    </row>
    <row r="42" spans="2:8" x14ac:dyDescent="0.2">
      <c r="B42" s="266"/>
      <c r="C42" s="307"/>
      <c r="D42" s="217"/>
      <c r="E42" s="267"/>
      <c r="F42" s="307"/>
      <c r="G42" s="217"/>
      <c r="H42" s="267"/>
    </row>
    <row r="43" spans="2:8" x14ac:dyDescent="0.2">
      <c r="B43" s="266"/>
      <c r="C43" s="307"/>
      <c r="D43" s="217"/>
      <c r="E43" s="267"/>
      <c r="F43" s="307"/>
      <c r="G43" s="217"/>
      <c r="H43" s="267"/>
    </row>
    <row r="44" spans="2:8" x14ac:dyDescent="0.2">
      <c r="B44" s="266"/>
      <c r="C44" s="307"/>
      <c r="D44" s="217"/>
      <c r="E44" s="267"/>
      <c r="F44" s="307"/>
      <c r="G44" s="217"/>
      <c r="H44" s="267"/>
    </row>
    <row r="45" spans="2:8" x14ac:dyDescent="0.2">
      <c r="B45" s="266"/>
      <c r="C45" s="307"/>
      <c r="D45" s="217"/>
      <c r="E45" s="267"/>
      <c r="F45" s="307"/>
      <c r="G45" s="217"/>
      <c r="H45" s="267"/>
    </row>
    <row r="46" spans="2:8" x14ac:dyDescent="0.2">
      <c r="B46" s="266"/>
      <c r="C46" s="307"/>
      <c r="D46" s="217"/>
      <c r="E46" s="267"/>
      <c r="F46" s="307"/>
      <c r="G46" s="217"/>
      <c r="H46" s="267"/>
    </row>
    <row r="47" spans="2:8" x14ac:dyDescent="0.2">
      <c r="B47" s="266"/>
      <c r="C47" s="307"/>
      <c r="D47" s="217"/>
      <c r="E47" s="267"/>
      <c r="F47" s="307"/>
      <c r="G47" s="217"/>
      <c r="H47" s="267"/>
    </row>
    <row r="48" spans="2:8" x14ac:dyDescent="0.2">
      <c r="B48" s="266"/>
      <c r="C48" s="307"/>
      <c r="D48" s="217"/>
      <c r="E48" s="267"/>
      <c r="F48" s="307"/>
      <c r="G48" s="217"/>
      <c r="H48" s="267"/>
    </row>
    <row r="49" spans="2:8" x14ac:dyDescent="0.2">
      <c r="B49" s="266"/>
      <c r="C49" s="307"/>
      <c r="D49" s="217"/>
      <c r="E49" s="267"/>
      <c r="F49" s="307"/>
      <c r="G49" s="217"/>
      <c r="H49" s="267"/>
    </row>
    <row r="50" spans="2:8" x14ac:dyDescent="0.2">
      <c r="B50" s="266"/>
      <c r="C50" s="307"/>
      <c r="D50" s="217"/>
      <c r="E50" s="267"/>
      <c r="F50" s="307"/>
      <c r="G50" s="217"/>
      <c r="H50" s="267"/>
    </row>
    <row r="51" spans="2:8" x14ac:dyDescent="0.2">
      <c r="B51" s="266"/>
      <c r="C51" s="307"/>
      <c r="D51" s="217"/>
      <c r="E51" s="267"/>
      <c r="F51" s="307"/>
      <c r="G51" s="217"/>
      <c r="H51" s="267"/>
    </row>
    <row r="52" spans="2:8" x14ac:dyDescent="0.2">
      <c r="B52" s="266"/>
      <c r="C52" s="307"/>
      <c r="D52" s="217"/>
      <c r="E52" s="267"/>
      <c r="F52" s="307"/>
      <c r="G52" s="217"/>
      <c r="H52" s="267"/>
    </row>
    <row r="53" spans="2:8" x14ac:dyDescent="0.2">
      <c r="B53" s="266"/>
      <c r="C53" s="307"/>
      <c r="D53" s="217"/>
      <c r="E53" s="267"/>
      <c r="F53" s="307"/>
      <c r="G53" s="217"/>
      <c r="H53" s="267"/>
    </row>
    <row r="54" spans="2:8" x14ac:dyDescent="0.2">
      <c r="B54" s="266"/>
      <c r="C54" s="307"/>
      <c r="D54" s="217"/>
      <c r="E54" s="267"/>
      <c r="F54" s="307"/>
      <c r="G54" s="217"/>
      <c r="H54" s="267"/>
    </row>
  </sheetData>
  <mergeCells count="1">
    <mergeCell ref="F8:H12"/>
  </mergeCells>
  <pageMargins left="0.25" right="0.25" top="0.75" bottom="0.75" header="0.3" footer="0.3"/>
  <pageSetup paperSize="9" scale="5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P98"/>
  <sheetViews>
    <sheetView zoomScale="80" zoomScaleNormal="80" workbookViewId="0"/>
  </sheetViews>
  <sheetFormatPr defaultColWidth="9" defaultRowHeight="12.75" x14ac:dyDescent="0.2"/>
  <cols>
    <col min="1" max="1" width="11.42578125" style="363" customWidth="1"/>
    <col min="2" max="2" width="21.7109375" style="363" customWidth="1"/>
    <col min="3" max="3" width="21.42578125" style="363" customWidth="1"/>
    <col min="4" max="4" width="43.7109375" style="363" customWidth="1"/>
    <col min="5" max="15" width="20.7109375" style="363" customWidth="1"/>
    <col min="16" max="16" width="15.28515625" style="363" bestFit="1" customWidth="1"/>
    <col min="17" max="16384" width="9" style="363"/>
  </cols>
  <sheetData>
    <row r="1" spans="2:16" ht="20.25" x14ac:dyDescent="0.3">
      <c r="B1" s="362" t="s">
        <v>501</v>
      </c>
    </row>
    <row r="2" spans="2:16" ht="15" x14ac:dyDescent="0.25">
      <c r="B2" s="52" t="str">
        <f>Tradingname</f>
        <v>APT PARMELIA PTY LTD</v>
      </c>
      <c r="C2" s="53"/>
    </row>
    <row r="3" spans="2:16" ht="15" x14ac:dyDescent="0.25">
      <c r="B3" s="54" t="s">
        <v>239</v>
      </c>
      <c r="C3" s="55" t="str">
        <f>TEXT(Yearstart,"dd/mm/yyyy")&amp;" to "&amp;TEXT(Yearending,"dd/mm/yyyy")</f>
        <v>01/07/2023 to 30/06/2024</v>
      </c>
    </row>
    <row r="5" spans="2:16" ht="30" customHeight="1" x14ac:dyDescent="0.25">
      <c r="B5" s="365" t="s">
        <v>306</v>
      </c>
      <c r="I5" s="602" t="s">
        <v>307</v>
      </c>
      <c r="J5" s="602"/>
      <c r="K5" s="602"/>
    </row>
    <row r="7" spans="2:16" ht="45" customHeight="1" x14ac:dyDescent="0.2">
      <c r="B7" s="123" t="s">
        <v>222</v>
      </c>
      <c r="C7" s="124" t="s">
        <v>18</v>
      </c>
      <c r="D7" s="124" t="s">
        <v>0</v>
      </c>
      <c r="E7" s="124" t="s">
        <v>70</v>
      </c>
      <c r="F7" s="124" t="s">
        <v>71</v>
      </c>
      <c r="G7" s="124" t="s">
        <v>152</v>
      </c>
      <c r="H7" s="124" t="s">
        <v>494</v>
      </c>
      <c r="I7" s="124" t="s">
        <v>73</v>
      </c>
      <c r="J7" s="124" t="s">
        <v>486</v>
      </c>
      <c r="K7" s="124" t="s">
        <v>308</v>
      </c>
      <c r="L7" s="124" t="s">
        <v>74</v>
      </c>
      <c r="M7" s="124" t="s">
        <v>309</v>
      </c>
      <c r="N7" s="124" t="s">
        <v>495</v>
      </c>
      <c r="O7" s="104" t="s">
        <v>75</v>
      </c>
    </row>
    <row r="8" spans="2:16" x14ac:dyDescent="0.2">
      <c r="B8" s="125"/>
      <c r="C8" s="126"/>
      <c r="D8" s="126"/>
      <c r="E8" s="126"/>
      <c r="F8" s="126" t="s">
        <v>76</v>
      </c>
      <c r="G8" s="126" t="s">
        <v>182</v>
      </c>
      <c r="H8" s="126" t="s">
        <v>182</v>
      </c>
      <c r="I8" s="126" t="s">
        <v>182</v>
      </c>
      <c r="J8" s="126" t="s">
        <v>182</v>
      </c>
      <c r="K8" s="126" t="s">
        <v>182</v>
      </c>
      <c r="L8" s="126" t="s">
        <v>182</v>
      </c>
      <c r="M8" s="126" t="s">
        <v>182</v>
      </c>
      <c r="N8" s="126" t="s">
        <v>182</v>
      </c>
      <c r="O8" s="126" t="s">
        <v>182</v>
      </c>
    </row>
    <row r="9" spans="2:16" x14ac:dyDescent="0.2">
      <c r="B9" s="391">
        <v>2.4</v>
      </c>
      <c r="C9" s="272"/>
      <c r="D9" s="272" t="s">
        <v>141</v>
      </c>
      <c r="E9" s="192" t="str">
        <f>'3.1 Asset useful life'!D9</f>
        <v>17/8/2004 to 30/6/2024</v>
      </c>
      <c r="F9" s="308">
        <v>80</v>
      </c>
      <c r="G9" s="308">
        <v>0</v>
      </c>
      <c r="H9" s="308">
        <v>10314985.077639312</v>
      </c>
      <c r="I9" s="308">
        <v>81162064.24000001</v>
      </c>
      <c r="J9" s="308">
        <v>4302265.95</v>
      </c>
      <c r="K9" s="308">
        <v>-2419745.299011942</v>
      </c>
      <c r="L9" s="309">
        <f>SUM(H9:K9)</f>
        <v>93359569.968627378</v>
      </c>
      <c r="M9" s="308">
        <v>-54437318.32862737</v>
      </c>
      <c r="N9" s="308">
        <v>-38922251.640000001</v>
      </c>
      <c r="O9" s="281">
        <f>SUM(L9:N9)</f>
        <v>0</v>
      </c>
      <c r="P9" s="447"/>
    </row>
    <row r="10" spans="2:16" x14ac:dyDescent="0.2">
      <c r="B10" s="391">
        <v>2.4</v>
      </c>
      <c r="C10" s="272"/>
      <c r="D10" s="272" t="s">
        <v>84</v>
      </c>
      <c r="E10" s="192" t="str">
        <f>'3.1 Asset useful life'!D10</f>
        <v>17/8/2004 to 30/6/2024</v>
      </c>
      <c r="F10" s="308">
        <v>35</v>
      </c>
      <c r="G10" s="308">
        <v>0</v>
      </c>
      <c r="H10" s="308">
        <v>582242.41770307231</v>
      </c>
      <c r="I10" s="308">
        <v>1360366.36</v>
      </c>
      <c r="J10" s="308">
        <v>0</v>
      </c>
      <c r="K10" s="308">
        <v>-413451.13196721312</v>
      </c>
      <c r="L10" s="309">
        <f>SUM(H10:K10)</f>
        <v>1529157.6457358594</v>
      </c>
      <c r="M10" s="308">
        <v>-1576208.784096515</v>
      </c>
      <c r="N10" s="308">
        <v>47051.138360655736</v>
      </c>
      <c r="O10" s="281">
        <f t="shared" ref="O10:O52" si="0">SUM(L10:N10)</f>
        <v>1.0186340659856796E-10</v>
      </c>
      <c r="P10" s="447"/>
    </row>
    <row r="11" spans="2:16" x14ac:dyDescent="0.2">
      <c r="B11" s="391">
        <v>2.4</v>
      </c>
      <c r="C11" s="272"/>
      <c r="D11" s="272" t="s">
        <v>142</v>
      </c>
      <c r="E11" s="192" t="str">
        <f>'3.1 Asset useful life'!D11</f>
        <v>17/8/2004 to 30/6/2024</v>
      </c>
      <c r="F11" s="308">
        <v>50</v>
      </c>
      <c r="G11" s="308">
        <v>0</v>
      </c>
      <c r="H11" s="308">
        <v>232221.86964077549</v>
      </c>
      <c r="I11" s="308">
        <v>781984.49999999988</v>
      </c>
      <c r="J11" s="308">
        <v>0</v>
      </c>
      <c r="K11" s="308">
        <v>-141397.86032786884</v>
      </c>
      <c r="L11" s="309">
        <f>SUM(H11:K11)</f>
        <v>872808.50931290654</v>
      </c>
      <c r="M11" s="308">
        <v>-884700.20078831632</v>
      </c>
      <c r="N11" s="308">
        <v>11891.691475409836</v>
      </c>
      <c r="O11" s="281">
        <f t="shared" si="0"/>
        <v>5.4569682106375694E-11</v>
      </c>
      <c r="P11" s="447"/>
    </row>
    <row r="12" spans="2:16" x14ac:dyDescent="0.2">
      <c r="B12" s="391">
        <v>2.4</v>
      </c>
      <c r="C12" s="272"/>
      <c r="D12" s="272" t="s">
        <v>144</v>
      </c>
      <c r="E12" s="192" t="str">
        <f>'3.1 Asset useful life'!D12</f>
        <v>17/8/2004 to 30/6/2024</v>
      </c>
      <c r="F12" s="308">
        <v>50</v>
      </c>
      <c r="G12" s="308">
        <v>0</v>
      </c>
      <c r="H12" s="308">
        <v>388978.40689897677</v>
      </c>
      <c r="I12" s="308">
        <v>10746702.639999999</v>
      </c>
      <c r="J12" s="308">
        <v>0</v>
      </c>
      <c r="K12" s="308">
        <v>-238602.88557377047</v>
      </c>
      <c r="L12" s="309">
        <f>SUM(H12:K12)</f>
        <v>10897078.161325205</v>
      </c>
      <c r="M12" s="308">
        <v>-10915718.525915369</v>
      </c>
      <c r="N12" s="308">
        <v>18640.364590163928</v>
      </c>
      <c r="O12" s="281">
        <f t="shared" si="0"/>
        <v>-3.4560798667371273E-10</v>
      </c>
      <c r="P12" s="447"/>
    </row>
    <row r="13" spans="2:16" x14ac:dyDescent="0.2">
      <c r="B13" s="391">
        <v>2.4</v>
      </c>
      <c r="C13" s="272"/>
      <c r="D13" s="272" t="s">
        <v>490</v>
      </c>
      <c r="E13" s="192" t="str">
        <f>'3.1 Asset useful life'!D13</f>
        <v>17/8/2004 to 30/6/2024</v>
      </c>
      <c r="F13" s="308">
        <v>80</v>
      </c>
      <c r="G13" s="308">
        <v>0</v>
      </c>
      <c r="H13" s="308">
        <v>19917.874194209515</v>
      </c>
      <c r="I13" s="308">
        <v>994392.62</v>
      </c>
      <c r="J13" s="308">
        <v>0</v>
      </c>
      <c r="K13" s="308">
        <v>-20981.713278688527</v>
      </c>
      <c r="L13" s="309">
        <f t="shared" ref="L13:L41" si="1">SUM(H13:K13)</f>
        <v>993328.78091552097</v>
      </c>
      <c r="M13" s="308">
        <v>-1014310.4941942095</v>
      </c>
      <c r="N13" s="308">
        <v>20981.713278688527</v>
      </c>
      <c r="O13" s="281">
        <f t="shared" si="0"/>
        <v>3.637978807091713E-11</v>
      </c>
      <c r="P13" s="447"/>
    </row>
    <row r="14" spans="2:16" x14ac:dyDescent="0.2">
      <c r="B14" s="391">
        <v>2.4</v>
      </c>
      <c r="C14" s="272"/>
      <c r="D14" s="272" t="s">
        <v>146</v>
      </c>
      <c r="E14" s="192" t="str">
        <f>'3.1 Asset useful life'!D14</f>
        <v>17/8/2004 to 30/6/2024</v>
      </c>
      <c r="F14" s="308">
        <v>15</v>
      </c>
      <c r="G14" s="308">
        <v>0</v>
      </c>
      <c r="H14" s="308">
        <v>9937.0772257481003</v>
      </c>
      <c r="I14" s="308">
        <v>1850605.1700000004</v>
      </c>
      <c r="J14" s="308">
        <v>0</v>
      </c>
      <c r="K14" s="308">
        <v>-178091</v>
      </c>
      <c r="L14" s="309">
        <f t="shared" si="1"/>
        <v>1682451.2472257484</v>
      </c>
      <c r="M14" s="308">
        <v>-1682451.2472257486</v>
      </c>
      <c r="N14" s="308">
        <v>0</v>
      </c>
      <c r="O14" s="281">
        <f t="shared" si="0"/>
        <v>-2.3283064365386963E-10</v>
      </c>
      <c r="P14" s="447"/>
    </row>
    <row r="15" spans="2:16" x14ac:dyDescent="0.2">
      <c r="B15" s="391">
        <v>2.4</v>
      </c>
      <c r="C15" s="272"/>
      <c r="D15" s="272" t="s">
        <v>1</v>
      </c>
      <c r="E15" s="192" t="str">
        <f>'3.1 Asset useful life'!D15</f>
        <v>17/8/2004 to 30/6/2024</v>
      </c>
      <c r="F15" s="308">
        <v>80</v>
      </c>
      <c r="G15" s="308">
        <v>0</v>
      </c>
      <c r="H15" s="308">
        <v>59530.884156446235</v>
      </c>
      <c r="I15" s="308">
        <v>847715.53999999992</v>
      </c>
      <c r="J15" s="308">
        <v>0</v>
      </c>
      <c r="K15" s="308">
        <v>-204748.63278688525</v>
      </c>
      <c r="L15" s="309">
        <f t="shared" si="1"/>
        <v>702497.79136956087</v>
      </c>
      <c r="M15" s="308">
        <v>-707618.83136956091</v>
      </c>
      <c r="N15" s="308">
        <v>5121.0399999999991</v>
      </c>
      <c r="O15" s="281">
        <f t="shared" si="0"/>
        <v>-3.8198777474462986E-11</v>
      </c>
      <c r="P15" s="447"/>
    </row>
    <row r="16" spans="2:16" x14ac:dyDescent="0.2">
      <c r="B16" s="391">
        <v>2.4</v>
      </c>
      <c r="C16" s="272"/>
      <c r="D16" s="272" t="s">
        <v>232</v>
      </c>
      <c r="E16" s="192" t="str">
        <f>'3.1 Asset useful life'!D16</f>
        <v>17/8/2004 to 30/6/2024</v>
      </c>
      <c r="F16" s="308" t="s">
        <v>564</v>
      </c>
      <c r="G16" s="308">
        <v>0</v>
      </c>
      <c r="H16" s="308">
        <v>537034.42682775762</v>
      </c>
      <c r="I16" s="308">
        <v>5441131.8300000029</v>
      </c>
      <c r="J16" s="308">
        <v>0</v>
      </c>
      <c r="K16" s="308">
        <v>-2583581.1140466882</v>
      </c>
      <c r="L16" s="309">
        <f t="shared" si="1"/>
        <v>3394585.1427810723</v>
      </c>
      <c r="M16" s="308">
        <v>-3454723.7696146476</v>
      </c>
      <c r="N16" s="308">
        <v>60138.646833574603</v>
      </c>
      <c r="O16" s="281">
        <f t="shared" si="0"/>
        <v>1.999999929103069E-2</v>
      </c>
      <c r="P16" s="447"/>
    </row>
    <row r="17" spans="2:16" x14ac:dyDescent="0.2">
      <c r="B17" s="391">
        <v>2.4</v>
      </c>
      <c r="C17" s="272"/>
      <c r="D17" s="272" t="s">
        <v>148</v>
      </c>
      <c r="E17" s="192" t="str">
        <f>'3.1 Asset useful life'!D17</f>
        <v>17/8/2004 to 30/6/2024</v>
      </c>
      <c r="F17" s="308" t="s">
        <v>565</v>
      </c>
      <c r="G17" s="308">
        <v>0</v>
      </c>
      <c r="H17" s="308">
        <v>499349.65910850465</v>
      </c>
      <c r="I17" s="308">
        <v>250867.05000000002</v>
      </c>
      <c r="J17" s="308">
        <v>0</v>
      </c>
      <c r="K17" s="308">
        <v>-22638.78</v>
      </c>
      <c r="L17" s="309">
        <f t="shared" si="1"/>
        <v>727577.92910850467</v>
      </c>
      <c r="M17" s="308">
        <v>-727577.92910850467</v>
      </c>
      <c r="N17" s="308">
        <v>0</v>
      </c>
      <c r="O17" s="281">
        <f t="shared" si="0"/>
        <v>0</v>
      </c>
      <c r="P17" s="447"/>
    </row>
    <row r="18" spans="2:16" x14ac:dyDescent="0.2">
      <c r="B18" s="391" t="s">
        <v>568</v>
      </c>
      <c r="C18" s="272"/>
      <c r="D18" s="272" t="s">
        <v>541</v>
      </c>
      <c r="E18" s="192" t="str">
        <f>'3.1 Asset useful life'!D21</f>
        <v>1/7/2019 to 30/6/2024</v>
      </c>
      <c r="F18" s="308" t="s">
        <v>566</v>
      </c>
      <c r="G18" s="308">
        <v>0</v>
      </c>
      <c r="H18" s="308">
        <v>627279.98000000045</v>
      </c>
      <c r="I18" s="308">
        <v>1712143.71</v>
      </c>
      <c r="J18" s="308">
        <v>0</v>
      </c>
      <c r="K18" s="308">
        <v>0</v>
      </c>
      <c r="L18" s="309">
        <f t="shared" si="1"/>
        <v>2339423.6900000004</v>
      </c>
      <c r="M18" s="308">
        <v>-2197266.8900000006</v>
      </c>
      <c r="N18" s="308">
        <v>-142156.79999999999</v>
      </c>
      <c r="O18" s="281">
        <f t="shared" si="0"/>
        <v>0</v>
      </c>
      <c r="P18" s="447"/>
    </row>
    <row r="19" spans="2:16" x14ac:dyDescent="0.2">
      <c r="B19" s="272"/>
      <c r="C19" s="272"/>
      <c r="D19" s="272"/>
      <c r="E19" s="192"/>
      <c r="F19" s="308"/>
      <c r="G19" s="308"/>
      <c r="H19" s="308"/>
      <c r="I19" s="308"/>
      <c r="J19" s="308"/>
      <c r="K19" s="308"/>
      <c r="L19" s="309">
        <f t="shared" si="1"/>
        <v>0</v>
      </c>
      <c r="M19" s="308"/>
      <c r="N19" s="308"/>
      <c r="O19" s="281">
        <f t="shared" si="0"/>
        <v>0</v>
      </c>
    </row>
    <row r="20" spans="2:16" x14ac:dyDescent="0.2">
      <c r="B20" s="272"/>
      <c r="C20" s="272"/>
      <c r="D20" s="272"/>
      <c r="E20" s="192"/>
      <c r="F20" s="308"/>
      <c r="G20" s="308"/>
      <c r="H20" s="308"/>
      <c r="I20" s="308"/>
      <c r="J20" s="308"/>
      <c r="K20" s="308"/>
      <c r="L20" s="309">
        <f t="shared" si="1"/>
        <v>0</v>
      </c>
      <c r="M20" s="308"/>
      <c r="N20" s="308"/>
      <c r="O20" s="281">
        <f t="shared" si="0"/>
        <v>0</v>
      </c>
    </row>
    <row r="21" spans="2:16" x14ac:dyDescent="0.2">
      <c r="B21" s="272"/>
      <c r="C21" s="272"/>
      <c r="D21" s="272"/>
      <c r="E21" s="192"/>
      <c r="F21" s="308"/>
      <c r="G21" s="308"/>
      <c r="H21" s="308"/>
      <c r="I21" s="308"/>
      <c r="J21" s="308"/>
      <c r="K21" s="308"/>
      <c r="L21" s="309">
        <f t="shared" si="1"/>
        <v>0</v>
      </c>
      <c r="M21" s="308"/>
      <c r="N21" s="308"/>
      <c r="O21" s="281">
        <f t="shared" si="0"/>
        <v>0</v>
      </c>
    </row>
    <row r="22" spans="2:16" x14ac:dyDescent="0.2">
      <c r="B22" s="272"/>
      <c r="C22" s="272"/>
      <c r="D22" s="272"/>
      <c r="E22" s="192"/>
      <c r="F22" s="308"/>
      <c r="G22" s="308"/>
      <c r="H22" s="308"/>
      <c r="I22" s="308"/>
      <c r="J22" s="308"/>
      <c r="K22" s="308"/>
      <c r="L22" s="309">
        <f t="shared" si="1"/>
        <v>0</v>
      </c>
      <c r="M22" s="308"/>
      <c r="N22" s="308"/>
      <c r="O22" s="281">
        <f t="shared" si="0"/>
        <v>0</v>
      </c>
    </row>
    <row r="23" spans="2:16" x14ac:dyDescent="0.2">
      <c r="B23" s="272"/>
      <c r="C23" s="272"/>
      <c r="D23" s="272"/>
      <c r="E23" s="192"/>
      <c r="F23" s="308"/>
      <c r="G23" s="308"/>
      <c r="H23" s="308"/>
      <c r="I23" s="308"/>
      <c r="J23" s="308"/>
      <c r="K23" s="308"/>
      <c r="L23" s="309">
        <f t="shared" si="1"/>
        <v>0</v>
      </c>
      <c r="M23" s="308"/>
      <c r="N23" s="308"/>
      <c r="O23" s="281">
        <f t="shared" si="0"/>
        <v>0</v>
      </c>
    </row>
    <row r="24" spans="2:16" x14ac:dyDescent="0.2">
      <c r="B24" s="272"/>
      <c r="C24" s="272"/>
      <c r="D24" s="272"/>
      <c r="E24" s="192"/>
      <c r="F24" s="308"/>
      <c r="G24" s="308"/>
      <c r="H24" s="308"/>
      <c r="I24" s="308"/>
      <c r="J24" s="308"/>
      <c r="K24" s="308"/>
      <c r="L24" s="309">
        <f t="shared" si="1"/>
        <v>0</v>
      </c>
      <c r="M24" s="308"/>
      <c r="N24" s="308"/>
      <c r="O24" s="281">
        <f t="shared" si="0"/>
        <v>0</v>
      </c>
    </row>
    <row r="25" spans="2:16" x14ac:dyDescent="0.2">
      <c r="B25" s="272"/>
      <c r="C25" s="272"/>
      <c r="D25" s="272"/>
      <c r="E25" s="192"/>
      <c r="F25" s="308"/>
      <c r="G25" s="308"/>
      <c r="H25" s="308"/>
      <c r="I25" s="308"/>
      <c r="J25" s="308"/>
      <c r="K25" s="308"/>
      <c r="L25" s="309">
        <f t="shared" si="1"/>
        <v>0</v>
      </c>
      <c r="M25" s="308"/>
      <c r="N25" s="308"/>
      <c r="O25" s="281">
        <f t="shared" si="0"/>
        <v>0</v>
      </c>
    </row>
    <row r="26" spans="2:16" x14ac:dyDescent="0.2">
      <c r="B26" s="272"/>
      <c r="C26" s="272"/>
      <c r="D26" s="272"/>
      <c r="E26" s="192"/>
      <c r="F26" s="308"/>
      <c r="G26" s="308"/>
      <c r="H26" s="308"/>
      <c r="I26" s="308"/>
      <c r="J26" s="308"/>
      <c r="K26" s="308"/>
      <c r="L26" s="309">
        <f t="shared" si="1"/>
        <v>0</v>
      </c>
      <c r="M26" s="308"/>
      <c r="N26" s="308"/>
      <c r="O26" s="281">
        <f t="shared" si="0"/>
        <v>0</v>
      </c>
    </row>
    <row r="27" spans="2:16" x14ac:dyDescent="0.2">
      <c r="B27" s="272"/>
      <c r="C27" s="272"/>
      <c r="D27" s="272"/>
      <c r="E27" s="192"/>
      <c r="F27" s="308"/>
      <c r="G27" s="308"/>
      <c r="H27" s="308"/>
      <c r="I27" s="308"/>
      <c r="J27" s="308"/>
      <c r="K27" s="308"/>
      <c r="L27" s="309">
        <f t="shared" si="1"/>
        <v>0</v>
      </c>
      <c r="M27" s="308"/>
      <c r="N27" s="308"/>
      <c r="O27" s="281">
        <f t="shared" si="0"/>
        <v>0</v>
      </c>
    </row>
    <row r="28" spans="2:16" x14ac:dyDescent="0.2">
      <c r="B28" s="272"/>
      <c r="C28" s="272"/>
      <c r="D28" s="272"/>
      <c r="E28" s="192"/>
      <c r="F28" s="308"/>
      <c r="G28" s="308"/>
      <c r="H28" s="308"/>
      <c r="I28" s="308"/>
      <c r="J28" s="308"/>
      <c r="K28" s="308"/>
      <c r="L28" s="309">
        <f t="shared" si="1"/>
        <v>0</v>
      </c>
      <c r="M28" s="308"/>
      <c r="N28" s="308"/>
      <c r="O28" s="281">
        <f t="shared" si="0"/>
        <v>0</v>
      </c>
    </row>
    <row r="29" spans="2:16" x14ac:dyDescent="0.2">
      <c r="B29" s="272"/>
      <c r="C29" s="272"/>
      <c r="D29" s="272"/>
      <c r="E29" s="192"/>
      <c r="F29" s="308"/>
      <c r="G29" s="308"/>
      <c r="H29" s="308"/>
      <c r="I29" s="308"/>
      <c r="J29" s="308"/>
      <c r="K29" s="308"/>
      <c r="L29" s="309">
        <f t="shared" si="1"/>
        <v>0</v>
      </c>
      <c r="M29" s="308"/>
      <c r="N29" s="308"/>
      <c r="O29" s="281">
        <f t="shared" si="0"/>
        <v>0</v>
      </c>
    </row>
    <row r="30" spans="2:16" x14ac:dyDescent="0.2">
      <c r="B30" s="272"/>
      <c r="C30" s="272"/>
      <c r="D30" s="272"/>
      <c r="E30" s="192"/>
      <c r="F30" s="308"/>
      <c r="G30" s="308"/>
      <c r="H30" s="308"/>
      <c r="I30" s="308"/>
      <c r="J30" s="308"/>
      <c r="K30" s="308"/>
      <c r="L30" s="309">
        <f t="shared" si="1"/>
        <v>0</v>
      </c>
      <c r="M30" s="308"/>
      <c r="N30" s="308"/>
      <c r="O30" s="281">
        <f t="shared" si="0"/>
        <v>0</v>
      </c>
    </row>
    <row r="31" spans="2:16" x14ac:dyDescent="0.2">
      <c r="B31" s="272"/>
      <c r="C31" s="272"/>
      <c r="D31" s="272"/>
      <c r="E31" s="192"/>
      <c r="F31" s="308"/>
      <c r="G31" s="308"/>
      <c r="H31" s="308"/>
      <c r="I31" s="308"/>
      <c r="J31" s="308"/>
      <c r="K31" s="308"/>
      <c r="L31" s="309">
        <f t="shared" si="1"/>
        <v>0</v>
      </c>
      <c r="M31" s="308"/>
      <c r="N31" s="308"/>
      <c r="O31" s="281">
        <f t="shared" si="0"/>
        <v>0</v>
      </c>
    </row>
    <row r="32" spans="2:16" x14ac:dyDescent="0.2">
      <c r="B32" s="272"/>
      <c r="C32" s="272"/>
      <c r="D32" s="272"/>
      <c r="E32" s="192"/>
      <c r="F32" s="308"/>
      <c r="G32" s="308"/>
      <c r="H32" s="308"/>
      <c r="I32" s="308"/>
      <c r="J32" s="308"/>
      <c r="K32" s="308"/>
      <c r="L32" s="309">
        <f t="shared" si="1"/>
        <v>0</v>
      </c>
      <c r="M32" s="308"/>
      <c r="N32" s="308"/>
      <c r="O32" s="281">
        <f t="shared" si="0"/>
        <v>0</v>
      </c>
    </row>
    <row r="33" spans="2:15" x14ac:dyDescent="0.2">
      <c r="B33" s="272"/>
      <c r="C33" s="272"/>
      <c r="D33" s="272"/>
      <c r="E33" s="192"/>
      <c r="F33" s="308"/>
      <c r="G33" s="308"/>
      <c r="H33" s="308"/>
      <c r="I33" s="308"/>
      <c r="J33" s="308"/>
      <c r="K33" s="308"/>
      <c r="L33" s="309">
        <f t="shared" si="1"/>
        <v>0</v>
      </c>
      <c r="M33" s="308"/>
      <c r="N33" s="308"/>
      <c r="O33" s="281">
        <f t="shared" si="0"/>
        <v>0</v>
      </c>
    </row>
    <row r="34" spans="2:15" x14ac:dyDescent="0.2">
      <c r="B34" s="272"/>
      <c r="C34" s="272"/>
      <c r="D34" s="272"/>
      <c r="E34" s="192"/>
      <c r="F34" s="308"/>
      <c r="G34" s="308"/>
      <c r="H34" s="308"/>
      <c r="I34" s="308"/>
      <c r="J34" s="308"/>
      <c r="K34" s="308"/>
      <c r="L34" s="309">
        <f t="shared" si="1"/>
        <v>0</v>
      </c>
      <c r="M34" s="308"/>
      <c r="N34" s="308"/>
      <c r="O34" s="281">
        <f t="shared" si="0"/>
        <v>0</v>
      </c>
    </row>
    <row r="35" spans="2:15" x14ac:dyDescent="0.2">
      <c r="B35" s="272"/>
      <c r="C35" s="272"/>
      <c r="D35" s="272"/>
      <c r="E35" s="192"/>
      <c r="F35" s="308"/>
      <c r="G35" s="308"/>
      <c r="H35" s="308"/>
      <c r="I35" s="308"/>
      <c r="J35" s="308"/>
      <c r="K35" s="308"/>
      <c r="L35" s="309">
        <f t="shared" si="1"/>
        <v>0</v>
      </c>
      <c r="M35" s="308"/>
      <c r="N35" s="308"/>
      <c r="O35" s="281">
        <f t="shared" si="0"/>
        <v>0</v>
      </c>
    </row>
    <row r="36" spans="2:15" x14ac:dyDescent="0.2">
      <c r="B36" s="272"/>
      <c r="C36" s="272"/>
      <c r="D36" s="272"/>
      <c r="E36" s="192"/>
      <c r="F36" s="308"/>
      <c r="G36" s="308"/>
      <c r="H36" s="308"/>
      <c r="I36" s="308"/>
      <c r="J36" s="308"/>
      <c r="K36" s="308"/>
      <c r="L36" s="309">
        <f t="shared" si="1"/>
        <v>0</v>
      </c>
      <c r="M36" s="308"/>
      <c r="N36" s="308"/>
      <c r="O36" s="281">
        <f t="shared" si="0"/>
        <v>0</v>
      </c>
    </row>
    <row r="37" spans="2:15" x14ac:dyDescent="0.2">
      <c r="B37" s="272"/>
      <c r="C37" s="272"/>
      <c r="D37" s="272"/>
      <c r="E37" s="192"/>
      <c r="F37" s="308"/>
      <c r="G37" s="308"/>
      <c r="H37" s="308"/>
      <c r="I37" s="308"/>
      <c r="J37" s="308"/>
      <c r="K37" s="308"/>
      <c r="L37" s="309">
        <f t="shared" si="1"/>
        <v>0</v>
      </c>
      <c r="M37" s="308"/>
      <c r="N37" s="308"/>
      <c r="O37" s="281">
        <f t="shared" si="0"/>
        <v>0</v>
      </c>
    </row>
    <row r="38" spans="2:15" x14ac:dyDescent="0.2">
      <c r="B38" s="272"/>
      <c r="C38" s="272"/>
      <c r="D38" s="272"/>
      <c r="E38" s="192"/>
      <c r="F38" s="308"/>
      <c r="G38" s="308"/>
      <c r="H38" s="308"/>
      <c r="I38" s="308"/>
      <c r="J38" s="308"/>
      <c r="K38" s="308"/>
      <c r="L38" s="309">
        <f t="shared" si="1"/>
        <v>0</v>
      </c>
      <c r="M38" s="308"/>
      <c r="N38" s="308"/>
      <c r="O38" s="281">
        <f t="shared" si="0"/>
        <v>0</v>
      </c>
    </row>
    <row r="39" spans="2:15" x14ac:dyDescent="0.2">
      <c r="B39" s="272"/>
      <c r="C39" s="272"/>
      <c r="D39" s="272"/>
      <c r="E39" s="192"/>
      <c r="F39" s="308"/>
      <c r="G39" s="308"/>
      <c r="H39" s="308"/>
      <c r="I39" s="308"/>
      <c r="J39" s="308"/>
      <c r="K39" s="308"/>
      <c r="L39" s="309">
        <f t="shared" si="1"/>
        <v>0</v>
      </c>
      <c r="M39" s="308"/>
      <c r="N39" s="308"/>
      <c r="O39" s="281">
        <f t="shared" si="0"/>
        <v>0</v>
      </c>
    </row>
    <row r="40" spans="2:15" x14ac:dyDescent="0.2">
      <c r="B40" s="272"/>
      <c r="C40" s="272"/>
      <c r="D40" s="272"/>
      <c r="E40" s="192"/>
      <c r="F40" s="308"/>
      <c r="G40" s="308"/>
      <c r="H40" s="308"/>
      <c r="I40" s="308"/>
      <c r="J40" s="308"/>
      <c r="K40" s="308"/>
      <c r="L40" s="309">
        <f t="shared" si="1"/>
        <v>0</v>
      </c>
      <c r="M40" s="308"/>
      <c r="N40" s="308"/>
      <c r="O40" s="281">
        <f t="shared" si="0"/>
        <v>0</v>
      </c>
    </row>
    <row r="41" spans="2:15" x14ac:dyDescent="0.2">
      <c r="B41" s="272"/>
      <c r="C41" s="272"/>
      <c r="D41" s="272"/>
      <c r="E41" s="192"/>
      <c r="F41" s="308"/>
      <c r="G41" s="308"/>
      <c r="H41" s="308"/>
      <c r="I41" s="308"/>
      <c r="J41" s="308"/>
      <c r="K41" s="308"/>
      <c r="L41" s="309">
        <f t="shared" si="1"/>
        <v>0</v>
      </c>
      <c r="M41" s="308"/>
      <c r="N41" s="308"/>
      <c r="O41" s="281">
        <f t="shared" si="0"/>
        <v>0</v>
      </c>
    </row>
    <row r="42" spans="2:15" x14ac:dyDescent="0.2">
      <c r="B42" s="272"/>
      <c r="C42" s="272"/>
      <c r="D42" s="272"/>
      <c r="E42" s="192"/>
      <c r="F42" s="308"/>
      <c r="G42" s="308"/>
      <c r="H42" s="308"/>
      <c r="I42" s="308"/>
      <c r="J42" s="308"/>
      <c r="K42" s="308"/>
      <c r="L42" s="309">
        <f t="shared" ref="L42:L52" si="2">SUM(H42:K42)</f>
        <v>0</v>
      </c>
      <c r="M42" s="308"/>
      <c r="N42" s="308"/>
      <c r="O42" s="281">
        <f t="shared" si="0"/>
        <v>0</v>
      </c>
    </row>
    <row r="43" spans="2:15" x14ac:dyDescent="0.2">
      <c r="B43" s="272"/>
      <c r="C43" s="272"/>
      <c r="D43" s="272"/>
      <c r="E43" s="192"/>
      <c r="F43" s="308"/>
      <c r="G43" s="308"/>
      <c r="H43" s="308"/>
      <c r="I43" s="308"/>
      <c r="J43" s="308"/>
      <c r="K43" s="308"/>
      <c r="L43" s="309">
        <f t="shared" si="2"/>
        <v>0</v>
      </c>
      <c r="M43" s="308"/>
      <c r="N43" s="308"/>
      <c r="O43" s="281">
        <f t="shared" si="0"/>
        <v>0</v>
      </c>
    </row>
    <row r="44" spans="2:15" x14ac:dyDescent="0.2">
      <c r="B44" s="272"/>
      <c r="C44" s="272"/>
      <c r="D44" s="272"/>
      <c r="E44" s="192"/>
      <c r="F44" s="308"/>
      <c r="G44" s="308"/>
      <c r="H44" s="308"/>
      <c r="I44" s="308"/>
      <c r="J44" s="308"/>
      <c r="K44" s="308"/>
      <c r="L44" s="309">
        <f t="shared" si="2"/>
        <v>0</v>
      </c>
      <c r="M44" s="308"/>
      <c r="N44" s="308"/>
      <c r="O44" s="281">
        <f t="shared" si="0"/>
        <v>0</v>
      </c>
    </row>
    <row r="45" spans="2:15" x14ac:dyDescent="0.2">
      <c r="B45" s="272"/>
      <c r="C45" s="272"/>
      <c r="D45" s="272"/>
      <c r="E45" s="192"/>
      <c r="F45" s="308"/>
      <c r="G45" s="308"/>
      <c r="H45" s="308"/>
      <c r="I45" s="308"/>
      <c r="J45" s="308"/>
      <c r="K45" s="308"/>
      <c r="L45" s="309">
        <f t="shared" si="2"/>
        <v>0</v>
      </c>
      <c r="M45" s="308"/>
      <c r="N45" s="308"/>
      <c r="O45" s="281">
        <f t="shared" si="0"/>
        <v>0</v>
      </c>
    </row>
    <row r="46" spans="2:15" x14ac:dyDescent="0.2">
      <c r="B46" s="272"/>
      <c r="C46" s="272"/>
      <c r="D46" s="272"/>
      <c r="E46" s="192"/>
      <c r="F46" s="308"/>
      <c r="G46" s="308"/>
      <c r="H46" s="308"/>
      <c r="I46" s="308"/>
      <c r="J46" s="308"/>
      <c r="K46" s="308"/>
      <c r="L46" s="309">
        <f t="shared" si="2"/>
        <v>0</v>
      </c>
      <c r="M46" s="308"/>
      <c r="N46" s="308"/>
      <c r="O46" s="281">
        <f t="shared" si="0"/>
        <v>0</v>
      </c>
    </row>
    <row r="47" spans="2:15" x14ac:dyDescent="0.2">
      <c r="B47" s="272"/>
      <c r="C47" s="272"/>
      <c r="D47" s="272"/>
      <c r="E47" s="192"/>
      <c r="F47" s="308"/>
      <c r="G47" s="308"/>
      <c r="H47" s="308"/>
      <c r="I47" s="308"/>
      <c r="J47" s="308"/>
      <c r="K47" s="308"/>
      <c r="L47" s="309">
        <f t="shared" si="2"/>
        <v>0</v>
      </c>
      <c r="M47" s="308"/>
      <c r="N47" s="308"/>
      <c r="O47" s="281">
        <f t="shared" si="0"/>
        <v>0</v>
      </c>
    </row>
    <row r="48" spans="2:15" x14ac:dyDescent="0.2">
      <c r="B48" s="272"/>
      <c r="C48" s="272"/>
      <c r="D48" s="272"/>
      <c r="E48" s="192"/>
      <c r="F48" s="308"/>
      <c r="G48" s="308"/>
      <c r="H48" s="308"/>
      <c r="I48" s="308"/>
      <c r="J48" s="308"/>
      <c r="K48" s="308"/>
      <c r="L48" s="309">
        <f t="shared" si="2"/>
        <v>0</v>
      </c>
      <c r="M48" s="308"/>
      <c r="N48" s="308"/>
      <c r="O48" s="281">
        <f t="shared" si="0"/>
        <v>0</v>
      </c>
    </row>
    <row r="49" spans="2:16" x14ac:dyDescent="0.2">
      <c r="B49" s="272"/>
      <c r="C49" s="272"/>
      <c r="D49" s="272"/>
      <c r="E49" s="192"/>
      <c r="F49" s="308"/>
      <c r="G49" s="308"/>
      <c r="H49" s="308"/>
      <c r="I49" s="308"/>
      <c r="J49" s="308"/>
      <c r="K49" s="308"/>
      <c r="L49" s="309">
        <f t="shared" si="2"/>
        <v>0</v>
      </c>
      <c r="M49" s="308"/>
      <c r="N49" s="308"/>
      <c r="O49" s="281">
        <f t="shared" si="0"/>
        <v>0</v>
      </c>
    </row>
    <row r="50" spans="2:16" x14ac:dyDescent="0.2">
      <c r="B50" s="272"/>
      <c r="C50" s="272"/>
      <c r="D50" s="272"/>
      <c r="E50" s="192"/>
      <c r="F50" s="308"/>
      <c r="G50" s="308"/>
      <c r="H50" s="308"/>
      <c r="I50" s="308"/>
      <c r="J50" s="308"/>
      <c r="K50" s="308"/>
      <c r="L50" s="309">
        <f t="shared" si="2"/>
        <v>0</v>
      </c>
      <c r="M50" s="308"/>
      <c r="N50" s="308"/>
      <c r="O50" s="281">
        <f t="shared" si="0"/>
        <v>0</v>
      </c>
    </row>
    <row r="51" spans="2:16" x14ac:dyDescent="0.2">
      <c r="B51" s="272"/>
      <c r="C51" s="272"/>
      <c r="D51" s="272"/>
      <c r="E51" s="192"/>
      <c r="F51" s="308"/>
      <c r="G51" s="308"/>
      <c r="H51" s="308"/>
      <c r="I51" s="308"/>
      <c r="J51" s="308"/>
      <c r="K51" s="308"/>
      <c r="L51" s="309">
        <f t="shared" si="2"/>
        <v>0</v>
      </c>
      <c r="M51" s="308"/>
      <c r="N51" s="308"/>
      <c r="O51" s="281">
        <f t="shared" si="0"/>
        <v>0</v>
      </c>
    </row>
    <row r="52" spans="2:16" x14ac:dyDescent="0.2">
      <c r="B52" s="272"/>
      <c r="C52" s="272"/>
      <c r="D52" s="272"/>
      <c r="E52" s="192"/>
      <c r="F52" s="308"/>
      <c r="G52" s="308"/>
      <c r="H52" s="308"/>
      <c r="I52" s="308"/>
      <c r="J52" s="308"/>
      <c r="K52" s="308"/>
      <c r="L52" s="309">
        <f t="shared" si="2"/>
        <v>0</v>
      </c>
      <c r="M52" s="308"/>
      <c r="N52" s="308"/>
      <c r="O52" s="281">
        <f t="shared" si="0"/>
        <v>0</v>
      </c>
    </row>
    <row r="53" spans="2:16" x14ac:dyDescent="0.2">
      <c r="B53" s="41"/>
      <c r="C53" s="40"/>
      <c r="D53" s="40" t="s">
        <v>77</v>
      </c>
      <c r="E53" s="43"/>
      <c r="F53" s="310"/>
      <c r="G53" s="283">
        <f>SUM(G9:G52)</f>
        <v>0</v>
      </c>
      <c r="H53" s="283">
        <f t="shared" ref="H53:O53" si="3">SUM(H9:H52)</f>
        <v>13271477.673394803</v>
      </c>
      <c r="I53" s="283">
        <f t="shared" si="3"/>
        <v>105147973.66000001</v>
      </c>
      <c r="J53" s="283">
        <f t="shared" si="3"/>
        <v>4302265.95</v>
      </c>
      <c r="K53" s="283">
        <f t="shared" si="3"/>
        <v>-6223238.4169930564</v>
      </c>
      <c r="L53" s="283">
        <f t="shared" si="3"/>
        <v>116498478.86640175</v>
      </c>
      <c r="M53" s="283">
        <f t="shared" si="3"/>
        <v>-77597895.000940248</v>
      </c>
      <c r="N53" s="283">
        <f t="shared" si="3"/>
        <v>-38900583.84546151</v>
      </c>
      <c r="O53" s="283">
        <f t="shared" si="3"/>
        <v>1.9999998867206159E-2</v>
      </c>
    </row>
    <row r="55" spans="2:16" x14ac:dyDescent="0.2">
      <c r="H55" s="449"/>
    </row>
    <row r="56" spans="2:16" ht="15.75" x14ac:dyDescent="0.25">
      <c r="B56" s="365" t="s">
        <v>310</v>
      </c>
    </row>
    <row r="58" spans="2:16" ht="46.5" customHeight="1" x14ac:dyDescent="0.2">
      <c r="B58" s="123" t="s">
        <v>222</v>
      </c>
      <c r="C58" s="123" t="s">
        <v>18</v>
      </c>
      <c r="D58" s="124" t="s">
        <v>0</v>
      </c>
      <c r="E58" s="123" t="s">
        <v>70</v>
      </c>
      <c r="F58" s="123" t="s">
        <v>71</v>
      </c>
      <c r="G58" s="124" t="s">
        <v>494</v>
      </c>
      <c r="H58" s="123" t="s">
        <v>73</v>
      </c>
      <c r="I58" s="124" t="s">
        <v>486</v>
      </c>
      <c r="J58" s="219" t="s">
        <v>308</v>
      </c>
      <c r="K58" s="123" t="s">
        <v>74</v>
      </c>
      <c r="L58" s="219" t="s">
        <v>309</v>
      </c>
      <c r="M58" s="123" t="s">
        <v>495</v>
      </c>
      <c r="N58" s="123" t="s">
        <v>75</v>
      </c>
    </row>
    <row r="59" spans="2:16" x14ac:dyDescent="0.2">
      <c r="B59" s="125"/>
      <c r="C59" s="125"/>
      <c r="D59" s="218"/>
      <c r="E59" s="125"/>
      <c r="F59" s="129" t="s">
        <v>76</v>
      </c>
      <c r="G59" s="129" t="s">
        <v>182</v>
      </c>
      <c r="H59" s="129" t="s">
        <v>182</v>
      </c>
      <c r="I59" s="129" t="s">
        <v>182</v>
      </c>
      <c r="J59" s="129" t="s">
        <v>182</v>
      </c>
      <c r="K59" s="129" t="s">
        <v>182</v>
      </c>
      <c r="L59" s="129" t="s">
        <v>182</v>
      </c>
      <c r="M59" s="129" t="s">
        <v>182</v>
      </c>
      <c r="N59" s="129" t="s">
        <v>182</v>
      </c>
    </row>
    <row r="60" spans="2:16" x14ac:dyDescent="0.2">
      <c r="B60" s="391" t="s">
        <v>569</v>
      </c>
      <c r="C60" s="273" t="s">
        <v>570</v>
      </c>
      <c r="D60" s="273" t="s">
        <v>432</v>
      </c>
      <c r="E60" s="192" t="s">
        <v>698</v>
      </c>
      <c r="F60" s="271">
        <f>'3.1 Asset useful life'!$E$27</f>
        <v>5</v>
      </c>
      <c r="G60" s="308">
        <v>0</v>
      </c>
      <c r="H60" s="308">
        <v>0</v>
      </c>
      <c r="I60" s="308">
        <v>0</v>
      </c>
      <c r="J60" s="308">
        <v>0</v>
      </c>
      <c r="K60" s="309">
        <f t="shared" ref="K60:K66" si="4">SUM(G60:J60)</f>
        <v>0</v>
      </c>
      <c r="L60" s="308">
        <v>0</v>
      </c>
      <c r="M60" s="308">
        <f t="shared" ref="M60:M62" si="5">IF(SUM(K60:L60)&gt;0,-K60/F60,0)</f>
        <v>0</v>
      </c>
      <c r="N60" s="281">
        <f t="shared" ref="N60:N73" si="6">SUM(K60:M60)</f>
        <v>0</v>
      </c>
    </row>
    <row r="61" spans="2:16" x14ac:dyDescent="0.2">
      <c r="B61" s="391" t="s">
        <v>569</v>
      </c>
      <c r="C61" s="273" t="s">
        <v>570</v>
      </c>
      <c r="D61" s="273" t="s">
        <v>432</v>
      </c>
      <c r="E61" s="192" t="s">
        <v>699</v>
      </c>
      <c r="F61" s="271">
        <f>'3.1 Asset useful life'!$E$27</f>
        <v>5</v>
      </c>
      <c r="G61" s="308">
        <v>0</v>
      </c>
      <c r="H61" s="308">
        <v>0</v>
      </c>
      <c r="I61" s="308">
        <v>0</v>
      </c>
      <c r="J61" s="308">
        <v>0</v>
      </c>
      <c r="K61" s="309">
        <f t="shared" si="4"/>
        <v>0</v>
      </c>
      <c r="L61" s="308">
        <v>0</v>
      </c>
      <c r="M61" s="308">
        <f t="shared" si="5"/>
        <v>0</v>
      </c>
      <c r="N61" s="281">
        <f t="shared" si="6"/>
        <v>0</v>
      </c>
    </row>
    <row r="62" spans="2:16" x14ac:dyDescent="0.2">
      <c r="B62" s="391" t="s">
        <v>569</v>
      </c>
      <c r="C62" s="273" t="s">
        <v>570</v>
      </c>
      <c r="D62" s="273" t="s">
        <v>432</v>
      </c>
      <c r="E62" s="192" t="s">
        <v>700</v>
      </c>
      <c r="F62" s="271">
        <f>'3.1 Asset useful life'!$E$27</f>
        <v>5</v>
      </c>
      <c r="G62" s="308">
        <v>0</v>
      </c>
      <c r="H62" s="308">
        <v>0</v>
      </c>
      <c r="I62" s="308">
        <v>0</v>
      </c>
      <c r="J62" s="308">
        <v>0</v>
      </c>
      <c r="K62" s="309">
        <f t="shared" si="4"/>
        <v>0</v>
      </c>
      <c r="L62" s="308">
        <v>0</v>
      </c>
      <c r="M62" s="308">
        <f t="shared" si="5"/>
        <v>0</v>
      </c>
      <c r="N62" s="281">
        <f t="shared" si="6"/>
        <v>0</v>
      </c>
    </row>
    <row r="63" spans="2:16" x14ac:dyDescent="0.2">
      <c r="B63" s="391" t="s">
        <v>569</v>
      </c>
      <c r="C63" s="273" t="s">
        <v>570</v>
      </c>
      <c r="D63" s="273" t="s">
        <v>432</v>
      </c>
      <c r="E63" s="192" t="s">
        <v>701</v>
      </c>
      <c r="F63" s="271">
        <f>'3.1 Asset useful life'!$E$27</f>
        <v>5</v>
      </c>
      <c r="G63" s="308">
        <v>11660.331859070242</v>
      </c>
      <c r="H63" s="308">
        <v>0</v>
      </c>
      <c r="I63" s="308">
        <v>0</v>
      </c>
      <c r="J63" s="308">
        <v>0</v>
      </c>
      <c r="K63" s="309">
        <f t="shared" si="4"/>
        <v>11660.331859070242</v>
      </c>
      <c r="L63" s="308">
        <v>-11660.331859070242</v>
      </c>
      <c r="M63" s="308"/>
      <c r="N63" s="281">
        <f>SUM(K63:M63)</f>
        <v>0</v>
      </c>
      <c r="P63" s="449"/>
    </row>
    <row r="64" spans="2:16" x14ac:dyDescent="0.2">
      <c r="B64" s="391" t="s">
        <v>569</v>
      </c>
      <c r="C64" s="273" t="s">
        <v>570</v>
      </c>
      <c r="D64" s="273" t="s">
        <v>432</v>
      </c>
      <c r="E64" s="192" t="s">
        <v>702</v>
      </c>
      <c r="F64" s="271">
        <f>'3.1 Asset useful life'!$E$27</f>
        <v>5</v>
      </c>
      <c r="G64" s="308">
        <v>44180.583134217639</v>
      </c>
      <c r="H64" s="308">
        <v>0</v>
      </c>
      <c r="I64" s="308">
        <v>0</v>
      </c>
      <c r="J64" s="308">
        <v>0</v>
      </c>
      <c r="K64" s="309">
        <f t="shared" si="4"/>
        <v>44180.583134217639</v>
      </c>
      <c r="L64" s="308">
        <v>-44180.583134217639</v>
      </c>
      <c r="M64" s="308"/>
      <c r="N64" s="281">
        <f t="shared" si="6"/>
        <v>0</v>
      </c>
      <c r="P64" s="449"/>
    </row>
    <row r="65" spans="2:16" x14ac:dyDescent="0.2">
      <c r="B65" s="391" t="s">
        <v>569</v>
      </c>
      <c r="C65" s="273" t="s">
        <v>570</v>
      </c>
      <c r="D65" s="273" t="s">
        <v>432</v>
      </c>
      <c r="E65" s="192" t="s">
        <v>612</v>
      </c>
      <c r="F65" s="271">
        <f>'3.1 Asset useful life'!$E$27</f>
        <v>5</v>
      </c>
      <c r="G65" s="308">
        <v>112502.62547741682</v>
      </c>
      <c r="H65" s="308">
        <v>0</v>
      </c>
      <c r="I65" s="308">
        <v>0</v>
      </c>
      <c r="J65" s="308">
        <v>-3476.996207550761</v>
      </c>
      <c r="K65" s="309">
        <f t="shared" si="4"/>
        <v>109025.62926986605</v>
      </c>
      <c r="L65" s="308">
        <v>-109025.62926986605</v>
      </c>
      <c r="M65" s="308"/>
      <c r="N65" s="281">
        <f t="shared" si="6"/>
        <v>0</v>
      </c>
      <c r="P65" s="449"/>
    </row>
    <row r="66" spans="2:16" x14ac:dyDescent="0.2">
      <c r="B66" s="391" t="s">
        <v>569</v>
      </c>
      <c r="C66" s="273" t="s">
        <v>570</v>
      </c>
      <c r="D66" s="273" t="s">
        <v>432</v>
      </c>
      <c r="E66" s="192" t="s">
        <v>613</v>
      </c>
      <c r="F66" s="271">
        <f>'3.1 Asset useful life'!$E$27</f>
        <v>5</v>
      </c>
      <c r="G66" s="308">
        <v>68479.728519916302</v>
      </c>
      <c r="H66" s="308">
        <v>0</v>
      </c>
      <c r="I66" s="308">
        <v>0</v>
      </c>
      <c r="J66" s="308">
        <v>-13948.532810460249</v>
      </c>
      <c r="K66" s="309">
        <f t="shared" si="4"/>
        <v>54531.195709456049</v>
      </c>
      <c r="L66" s="308">
        <v>-54531.195709456049</v>
      </c>
      <c r="M66" s="308"/>
      <c r="N66" s="281">
        <f t="shared" si="6"/>
        <v>0</v>
      </c>
      <c r="P66" s="449"/>
    </row>
    <row r="67" spans="2:16" x14ac:dyDescent="0.2">
      <c r="B67" s="391" t="s">
        <v>569</v>
      </c>
      <c r="C67" s="273" t="s">
        <v>570</v>
      </c>
      <c r="D67" s="273" t="s">
        <v>432</v>
      </c>
      <c r="E67" s="192" t="s">
        <v>614</v>
      </c>
      <c r="F67" s="271">
        <f>'3.1 Asset useful life'!$E$27</f>
        <v>5</v>
      </c>
      <c r="G67" s="308">
        <v>67811.155225383773</v>
      </c>
      <c r="H67" s="308">
        <v>0</v>
      </c>
      <c r="I67" s="308">
        <v>0</v>
      </c>
      <c r="J67" s="308">
        <v>-7760.3745197266635</v>
      </c>
      <c r="K67" s="309">
        <f t="shared" ref="K67:K72" si="7">SUM(G67:J67)</f>
        <v>60050.780705657111</v>
      </c>
      <c r="L67" s="308">
        <v>-60050.780705657111</v>
      </c>
      <c r="M67" s="308"/>
      <c r="N67" s="281">
        <f t="shared" si="6"/>
        <v>0</v>
      </c>
      <c r="P67" s="449"/>
    </row>
    <row r="68" spans="2:16" x14ac:dyDescent="0.2">
      <c r="B68" s="391" t="s">
        <v>569</v>
      </c>
      <c r="C68" s="273" t="s">
        <v>570</v>
      </c>
      <c r="D68" s="273" t="s">
        <v>432</v>
      </c>
      <c r="E68" s="192" t="s">
        <v>615</v>
      </c>
      <c r="F68" s="271">
        <f>'3.1 Asset useful life'!$E$27</f>
        <v>5</v>
      </c>
      <c r="G68" s="308">
        <v>239415.8666950473</v>
      </c>
      <c r="H68" s="308">
        <v>0</v>
      </c>
      <c r="I68" s="308">
        <v>0</v>
      </c>
      <c r="J68" s="308">
        <v>-2538.9380828982962</v>
      </c>
      <c r="K68" s="309">
        <f t="shared" si="7"/>
        <v>236876.928612149</v>
      </c>
      <c r="L68" s="308">
        <v>-236876.928612149</v>
      </c>
      <c r="M68" s="308"/>
      <c r="N68" s="281">
        <f t="shared" si="6"/>
        <v>0</v>
      </c>
      <c r="P68" s="449"/>
    </row>
    <row r="69" spans="2:16" x14ac:dyDescent="0.2">
      <c r="B69" s="391" t="s">
        <v>569</v>
      </c>
      <c r="C69" s="273" t="s">
        <v>570</v>
      </c>
      <c r="D69" s="273" t="s">
        <v>432</v>
      </c>
      <c r="E69" s="192" t="s">
        <v>616</v>
      </c>
      <c r="F69" s="271">
        <f>'3.1 Asset useful life'!$E$27</f>
        <v>5</v>
      </c>
      <c r="G69" s="308">
        <v>74521.321254816081</v>
      </c>
      <c r="H69" s="308">
        <v>0</v>
      </c>
      <c r="I69" s="308">
        <v>0</v>
      </c>
      <c r="J69" s="308">
        <v>-17250.646480283649</v>
      </c>
      <c r="K69" s="309">
        <f t="shared" si="7"/>
        <v>57270.674774532432</v>
      </c>
      <c r="L69" s="308">
        <v>-57270.674774532432</v>
      </c>
      <c r="M69" s="308"/>
      <c r="N69" s="281">
        <f t="shared" si="6"/>
        <v>0</v>
      </c>
      <c r="P69" s="449"/>
    </row>
    <row r="70" spans="2:16" x14ac:dyDescent="0.2">
      <c r="B70" s="391" t="s">
        <v>569</v>
      </c>
      <c r="C70" s="273" t="s">
        <v>570</v>
      </c>
      <c r="D70" s="273" t="s">
        <v>432</v>
      </c>
      <c r="E70" s="192" t="s">
        <v>571</v>
      </c>
      <c r="F70" s="271">
        <f>'3.1 Asset useful life'!$E$27</f>
        <v>5</v>
      </c>
      <c r="G70" s="308">
        <v>55050.865507064846</v>
      </c>
      <c r="H70" s="308">
        <v>0</v>
      </c>
      <c r="I70" s="308">
        <v>0</v>
      </c>
      <c r="J70" s="308">
        <v>-5606.0627730723209</v>
      </c>
      <c r="K70" s="309">
        <f t="shared" si="7"/>
        <v>49444.802733992525</v>
      </c>
      <c r="L70" s="308">
        <v>-49444.802733992525</v>
      </c>
      <c r="M70" s="308"/>
      <c r="N70" s="281">
        <f t="shared" si="6"/>
        <v>0</v>
      </c>
      <c r="P70" s="449"/>
    </row>
    <row r="71" spans="2:16" x14ac:dyDescent="0.2">
      <c r="B71" s="391" t="s">
        <v>569</v>
      </c>
      <c r="C71" s="273" t="s">
        <v>570</v>
      </c>
      <c r="D71" s="273" t="s">
        <v>432</v>
      </c>
      <c r="E71" s="192" t="s">
        <v>572</v>
      </c>
      <c r="F71" s="271">
        <f>'3.1 Asset useful life'!$E$27</f>
        <v>5</v>
      </c>
      <c r="G71" s="308">
        <v>43884.783160018291</v>
      </c>
      <c r="H71" s="308">
        <v>0</v>
      </c>
      <c r="I71" s="308">
        <v>0</v>
      </c>
      <c r="J71" s="308">
        <v>-12475.051850188464</v>
      </c>
      <c r="K71" s="309">
        <f t="shared" si="7"/>
        <v>31409.731309829825</v>
      </c>
      <c r="L71" s="308">
        <v>-31409.731309829825</v>
      </c>
      <c r="M71" s="308"/>
      <c r="N71" s="281">
        <f t="shared" si="6"/>
        <v>0</v>
      </c>
      <c r="P71" s="449"/>
    </row>
    <row r="72" spans="2:16" x14ac:dyDescent="0.2">
      <c r="B72" s="391" t="s">
        <v>569</v>
      </c>
      <c r="C72" s="273" t="s">
        <v>570</v>
      </c>
      <c r="D72" s="273" t="s">
        <v>432</v>
      </c>
      <c r="E72" s="192" t="s">
        <v>573</v>
      </c>
      <c r="F72" s="271">
        <f>'3.1 Asset useful life'!$E$27</f>
        <v>5</v>
      </c>
      <c r="G72" s="308">
        <v>195940.48891573673</v>
      </c>
      <c r="H72" s="308">
        <v>0</v>
      </c>
      <c r="I72" s="308">
        <v>0</v>
      </c>
      <c r="J72" s="308">
        <v>-16597.709351202335</v>
      </c>
      <c r="K72" s="309">
        <f t="shared" si="7"/>
        <v>179342.7795645344</v>
      </c>
      <c r="L72" s="308">
        <v>-179342.7795645344</v>
      </c>
      <c r="M72" s="308"/>
      <c r="N72" s="281">
        <f t="shared" si="6"/>
        <v>0</v>
      </c>
      <c r="P72" s="449"/>
    </row>
    <row r="73" spans="2:16" x14ac:dyDescent="0.2">
      <c r="B73" s="391" t="s">
        <v>569</v>
      </c>
      <c r="C73" s="273" t="s">
        <v>570</v>
      </c>
      <c r="D73" s="273" t="s">
        <v>432</v>
      </c>
      <c r="E73" s="192" t="s">
        <v>574</v>
      </c>
      <c r="F73" s="271">
        <f>'3.1 Asset useful life'!$E$27</f>
        <v>5</v>
      </c>
      <c r="G73" s="308">
        <v>276283.81272367347</v>
      </c>
      <c r="H73" s="308">
        <v>0</v>
      </c>
      <c r="I73" s="308">
        <v>0</v>
      </c>
      <c r="J73" s="308">
        <v>-17076.965804044903</v>
      </c>
      <c r="K73" s="309">
        <f t="shared" ref="K73:K83" si="8">SUM(G73:J73)</f>
        <v>259206.84691962856</v>
      </c>
      <c r="L73" s="308">
        <v>-259206.84691962856</v>
      </c>
      <c r="M73" s="308"/>
      <c r="N73" s="281">
        <f t="shared" si="6"/>
        <v>0</v>
      </c>
      <c r="P73" s="449"/>
    </row>
    <row r="74" spans="2:16" x14ac:dyDescent="0.2">
      <c r="B74" s="391" t="s">
        <v>569</v>
      </c>
      <c r="C74" s="273" t="s">
        <v>570</v>
      </c>
      <c r="D74" s="273" t="s">
        <v>432</v>
      </c>
      <c r="E74" s="192" t="s">
        <v>575</v>
      </c>
      <c r="F74" s="271">
        <f>'3.1 Asset useful life'!$E$27</f>
        <v>5</v>
      </c>
      <c r="G74" s="308">
        <v>98283.23855684344</v>
      </c>
      <c r="H74" s="308">
        <v>0</v>
      </c>
      <c r="I74" s="308">
        <v>0</v>
      </c>
      <c r="J74" s="308">
        <v>-11160.596067186751</v>
      </c>
      <c r="K74" s="309">
        <f t="shared" si="8"/>
        <v>87122.64248965669</v>
      </c>
      <c r="L74" s="308">
        <v>-87122.64248965669</v>
      </c>
      <c r="M74" s="308"/>
      <c r="N74" s="281">
        <f t="shared" ref="N74:N82" si="9">SUM(K74:M74)</f>
        <v>0</v>
      </c>
      <c r="P74" s="449"/>
    </row>
    <row r="75" spans="2:16" x14ac:dyDescent="0.2">
      <c r="B75" s="391" t="s">
        <v>569</v>
      </c>
      <c r="C75" s="273" t="s">
        <v>570</v>
      </c>
      <c r="D75" s="273" t="s">
        <v>432</v>
      </c>
      <c r="E75" s="192" t="s">
        <v>576</v>
      </c>
      <c r="F75" s="271">
        <f>'3.1 Asset useful life'!$E$27</f>
        <v>5</v>
      </c>
      <c r="G75" s="308">
        <v>212255.5149072223</v>
      </c>
      <c r="H75" s="308">
        <v>0</v>
      </c>
      <c r="I75" s="308">
        <v>0</v>
      </c>
      <c r="J75" s="308">
        <v>-17969.22603093625</v>
      </c>
      <c r="K75" s="309">
        <f t="shared" si="8"/>
        <v>194286.28887628604</v>
      </c>
      <c r="L75" s="308">
        <v>-194286.28887628604</v>
      </c>
      <c r="M75" s="308"/>
      <c r="N75" s="281">
        <f t="shared" si="9"/>
        <v>0</v>
      </c>
      <c r="P75" s="449"/>
    </row>
    <row r="76" spans="2:16" x14ac:dyDescent="0.2">
      <c r="B76" s="391" t="s">
        <v>569</v>
      </c>
      <c r="C76" s="273" t="s">
        <v>570</v>
      </c>
      <c r="D76" s="273" t="s">
        <v>432</v>
      </c>
      <c r="E76" s="400" t="s">
        <v>577</v>
      </c>
      <c r="F76" s="271">
        <f>'3.1 Asset useful life'!$E$27</f>
        <v>5</v>
      </c>
      <c r="G76" s="308">
        <v>302032.74297556625</v>
      </c>
      <c r="H76" s="308">
        <v>0</v>
      </c>
      <c r="I76" s="308">
        <v>0</v>
      </c>
      <c r="J76" s="308">
        <v>-5638.8034778649962</v>
      </c>
      <c r="K76" s="309">
        <f t="shared" si="8"/>
        <v>296393.93949770124</v>
      </c>
      <c r="L76" s="308">
        <v>-296393.93949770124</v>
      </c>
      <c r="M76" s="308"/>
      <c r="N76" s="281">
        <f t="shared" si="9"/>
        <v>0</v>
      </c>
      <c r="P76" s="449"/>
    </row>
    <row r="77" spans="2:16" x14ac:dyDescent="0.2">
      <c r="B77" s="391" t="s">
        <v>569</v>
      </c>
      <c r="C77" s="273" t="s">
        <v>570</v>
      </c>
      <c r="D77" s="273" t="s">
        <v>432</v>
      </c>
      <c r="E77" s="400" t="s">
        <v>578</v>
      </c>
      <c r="F77" s="271">
        <f>'3.1 Asset useful life'!$E$27</f>
        <v>5</v>
      </c>
      <c r="G77" s="308">
        <v>167882.96319235655</v>
      </c>
      <c r="H77" s="308">
        <v>0</v>
      </c>
      <c r="I77" s="308">
        <v>0</v>
      </c>
      <c r="J77" s="308">
        <v>-3644.0267639184872</v>
      </c>
      <c r="K77" s="309">
        <f t="shared" si="8"/>
        <v>164238.93642843806</v>
      </c>
      <c r="L77" s="308">
        <v>-164238.93642843806</v>
      </c>
      <c r="M77" s="308"/>
      <c r="N77" s="281">
        <f t="shared" si="9"/>
        <v>0</v>
      </c>
      <c r="O77" s="441"/>
      <c r="P77" s="449"/>
    </row>
    <row r="78" spans="2:16" x14ac:dyDescent="0.2">
      <c r="B78" s="391" t="s">
        <v>569</v>
      </c>
      <c r="C78" s="273" t="s">
        <v>570</v>
      </c>
      <c r="D78" s="273" t="s">
        <v>432</v>
      </c>
      <c r="E78" s="192" t="s">
        <v>579</v>
      </c>
      <c r="F78" s="271">
        <f>'3.1 Asset useful life'!$E$27</f>
        <v>5</v>
      </c>
      <c r="G78" s="308">
        <v>300011.92191888753</v>
      </c>
      <c r="H78" s="308">
        <v>0</v>
      </c>
      <c r="I78" s="308">
        <v>0</v>
      </c>
      <c r="J78" s="308">
        <v>-18785.632618539483</v>
      </c>
      <c r="K78" s="309">
        <f t="shared" si="8"/>
        <v>281226.28930034803</v>
      </c>
      <c r="L78" s="308">
        <v>-281226.28930034803</v>
      </c>
      <c r="M78" s="308"/>
      <c r="N78" s="281">
        <f t="shared" si="9"/>
        <v>0</v>
      </c>
      <c r="O78" s="441"/>
      <c r="P78" s="449"/>
    </row>
    <row r="79" spans="2:16" x14ac:dyDescent="0.2">
      <c r="B79" s="391" t="s">
        <v>569</v>
      </c>
      <c r="C79" s="273" t="s">
        <v>570</v>
      </c>
      <c r="D79" s="273" t="s">
        <v>432</v>
      </c>
      <c r="E79" s="192" t="s">
        <v>797</v>
      </c>
      <c r="F79" s="271">
        <f>'3.1 Asset useful life'!$E$27</f>
        <v>5</v>
      </c>
      <c r="G79" s="308">
        <v>863388.04772603465</v>
      </c>
      <c r="H79" s="308">
        <v>0</v>
      </c>
      <c r="I79" s="308">
        <v>0</v>
      </c>
      <c r="J79" s="308">
        <v>-160400.90366293117</v>
      </c>
      <c r="K79" s="309">
        <f t="shared" si="8"/>
        <v>702987.14406310348</v>
      </c>
      <c r="L79" s="308">
        <v>-702987.14406310348</v>
      </c>
      <c r="M79" s="308"/>
      <c r="N79" s="281">
        <f t="shared" si="9"/>
        <v>0</v>
      </c>
      <c r="O79" s="441"/>
      <c r="P79" s="449"/>
    </row>
    <row r="80" spans="2:16" x14ac:dyDescent="0.2">
      <c r="B80" s="391" t="s">
        <v>569</v>
      </c>
      <c r="C80" s="273" t="s">
        <v>570</v>
      </c>
      <c r="D80" s="273" t="s">
        <v>432</v>
      </c>
      <c r="E80" s="192" t="s">
        <v>815</v>
      </c>
      <c r="F80" s="271">
        <f>'3.1 Asset useful life'!$E$27</f>
        <v>5</v>
      </c>
      <c r="G80" s="308">
        <v>261321.2199548982</v>
      </c>
      <c r="H80" s="308"/>
      <c r="I80" s="308"/>
      <c r="J80" s="308">
        <v>-243.74543010976635</v>
      </c>
      <c r="K80" s="309">
        <f t="shared" si="8"/>
        <v>261077.47452478844</v>
      </c>
      <c r="L80" s="308">
        <v>-261077.47452478844</v>
      </c>
      <c r="M80" s="308"/>
      <c r="N80" s="281">
        <f t="shared" si="9"/>
        <v>0</v>
      </c>
      <c r="O80" s="441"/>
      <c r="P80" s="449"/>
    </row>
    <row r="81" spans="2:16" x14ac:dyDescent="0.2">
      <c r="B81" s="391" t="s">
        <v>569</v>
      </c>
      <c r="C81" s="273" t="s">
        <v>570</v>
      </c>
      <c r="D81" s="273" t="s">
        <v>432</v>
      </c>
      <c r="E81" s="192" t="s">
        <v>1364</v>
      </c>
      <c r="F81" s="271">
        <f>'3.1 Asset useful life'!$E$27</f>
        <v>5</v>
      </c>
      <c r="G81" s="308">
        <v>186239.26790954897</v>
      </c>
      <c r="H81" s="308"/>
      <c r="I81" s="308"/>
      <c r="J81" s="308">
        <v>-30919.59794921627</v>
      </c>
      <c r="K81" s="309">
        <f t="shared" si="8"/>
        <v>155319.66996033271</v>
      </c>
      <c r="L81" s="308">
        <v>0</v>
      </c>
      <c r="M81" s="308">
        <f>-K81</f>
        <v>-155319.66996033271</v>
      </c>
      <c r="N81" s="281">
        <f t="shared" si="9"/>
        <v>0</v>
      </c>
      <c r="O81" s="441"/>
      <c r="P81" s="449"/>
    </row>
    <row r="82" spans="2:16" x14ac:dyDescent="0.2">
      <c r="B82" s="391" t="s">
        <v>569</v>
      </c>
      <c r="C82" s="273" t="s">
        <v>313</v>
      </c>
      <c r="D82" s="273" t="s">
        <v>313</v>
      </c>
      <c r="E82" s="192" t="s">
        <v>765</v>
      </c>
      <c r="F82" s="271" t="str">
        <f>'3.1 Asset useful life'!$E$33</f>
        <v>Various</v>
      </c>
      <c r="G82" s="308">
        <v>98361.466802417082</v>
      </c>
      <c r="H82" s="308">
        <v>37753.783812707377</v>
      </c>
      <c r="I82" s="308">
        <v>0</v>
      </c>
      <c r="J82" s="308">
        <v>-108.12120541088417</v>
      </c>
      <c r="K82" s="309">
        <f t="shared" si="8"/>
        <v>136007.12940971358</v>
      </c>
      <c r="L82" s="308">
        <v>-136007.12940971358</v>
      </c>
      <c r="M82" s="308">
        <v>0</v>
      </c>
      <c r="N82" s="281">
        <f t="shared" si="9"/>
        <v>0</v>
      </c>
      <c r="O82" s="441"/>
      <c r="P82" s="449"/>
    </row>
    <row r="83" spans="2:16" x14ac:dyDescent="0.2">
      <c r="B83" s="391" t="s">
        <v>569</v>
      </c>
      <c r="C83" s="273" t="s">
        <v>313</v>
      </c>
      <c r="D83" s="273" t="s">
        <v>313</v>
      </c>
      <c r="E83" s="192" t="s">
        <v>579</v>
      </c>
      <c r="F83" s="271" t="str">
        <f>'3.1 Asset useful life'!$E$33</f>
        <v>Various</v>
      </c>
      <c r="G83" s="308">
        <v>0</v>
      </c>
      <c r="H83" s="308">
        <v>94778.517187187332</v>
      </c>
      <c r="I83" s="308">
        <v>0</v>
      </c>
      <c r="J83" s="308">
        <v>-13848.52364402579</v>
      </c>
      <c r="K83" s="309">
        <f t="shared" si="8"/>
        <v>80929.993543161545</v>
      </c>
      <c r="L83" s="308">
        <v>-80929.993543161545</v>
      </c>
      <c r="M83" s="308">
        <v>0</v>
      </c>
      <c r="N83" s="281">
        <f>SUM(K83:M83)</f>
        <v>0</v>
      </c>
      <c r="O83" s="441"/>
      <c r="P83" s="449"/>
    </row>
    <row r="84" spans="2:16" x14ac:dyDescent="0.2">
      <c r="B84" s="391" t="s">
        <v>569</v>
      </c>
      <c r="C84" s="273" t="s">
        <v>313</v>
      </c>
      <c r="D84" s="273" t="s">
        <v>313</v>
      </c>
      <c r="E84" s="192" t="s">
        <v>797</v>
      </c>
      <c r="F84" s="271" t="str">
        <f>'3.1 Asset useful life'!$E$33</f>
        <v>Various</v>
      </c>
      <c r="G84" s="308">
        <v>0</v>
      </c>
      <c r="H84" s="308">
        <v>65283.283601711897</v>
      </c>
      <c r="I84" s="308">
        <v>0</v>
      </c>
      <c r="J84" s="308">
        <v>-7168.5108553148193</v>
      </c>
      <c r="K84" s="309">
        <f>SUM(G84:J84)</f>
        <v>58114.77274639708</v>
      </c>
      <c r="L84" s="308">
        <v>-58114.77274639708</v>
      </c>
      <c r="M84" s="308">
        <v>0</v>
      </c>
      <c r="N84" s="281">
        <f>SUM(K84:M84)</f>
        <v>0</v>
      </c>
      <c r="O84" s="441"/>
      <c r="P84" s="449"/>
    </row>
    <row r="85" spans="2:16" x14ac:dyDescent="0.2">
      <c r="B85" s="391" t="s">
        <v>569</v>
      </c>
      <c r="C85" s="273" t="s">
        <v>313</v>
      </c>
      <c r="D85" s="273" t="s">
        <v>313</v>
      </c>
      <c r="E85" s="192" t="s">
        <v>815</v>
      </c>
      <c r="F85" s="271" t="str">
        <f>'3.1 Asset useful life'!$E$33</f>
        <v>Various</v>
      </c>
      <c r="G85" s="308">
        <v>0</v>
      </c>
      <c r="H85" s="308">
        <v>61667.605538241602</v>
      </c>
      <c r="I85" s="308">
        <v>0</v>
      </c>
      <c r="J85" s="308">
        <v>-749.35208918537376</v>
      </c>
      <c r="K85" s="309">
        <f>SUM(G85:J85)</f>
        <v>60918.253449056225</v>
      </c>
      <c r="L85" s="308">
        <v>-60918.253449056225</v>
      </c>
      <c r="M85" s="308">
        <v>0</v>
      </c>
      <c r="N85" s="281">
        <f>SUM(K85:M85)</f>
        <v>0</v>
      </c>
      <c r="P85" s="449"/>
    </row>
    <row r="86" spans="2:16" x14ac:dyDescent="0.2">
      <c r="B86" s="391" t="s">
        <v>569</v>
      </c>
      <c r="C86" s="273" t="s">
        <v>313</v>
      </c>
      <c r="D86" s="273" t="s">
        <v>313</v>
      </c>
      <c r="E86" s="192" t="s">
        <v>1364</v>
      </c>
      <c r="F86" s="271" t="str">
        <f>'3.1 Asset useful life'!$E$33</f>
        <v>Various</v>
      </c>
      <c r="G86" s="308">
        <v>0</v>
      </c>
      <c r="H86" s="308">
        <v>157987.60335590469</v>
      </c>
      <c r="I86" s="308">
        <v>0</v>
      </c>
      <c r="J86" s="308">
        <v>307.17169375961714</v>
      </c>
      <c r="K86" s="309">
        <f>SUM(G86:J86)</f>
        <v>158294.77504966431</v>
      </c>
      <c r="L86" s="308">
        <v>0</v>
      </c>
      <c r="M86" s="308">
        <f>-K86</f>
        <v>-158294.77504966431</v>
      </c>
      <c r="N86" s="281">
        <f t="shared" ref="N86" si="10">SUM(K86:M86)</f>
        <v>0</v>
      </c>
      <c r="P86" s="449"/>
    </row>
    <row r="87" spans="2:16" x14ac:dyDescent="0.2">
      <c r="B87" s="41"/>
      <c r="C87" s="40"/>
      <c r="D87" s="40" t="s">
        <v>25</v>
      </c>
      <c r="E87" s="46"/>
      <c r="F87" s="46"/>
      <c r="G87" s="283">
        <f t="shared" ref="G87:N87" si="11">SUM(G60:G86)</f>
        <v>3679507.9464161368</v>
      </c>
      <c r="H87" s="283">
        <f t="shared" si="11"/>
        <v>417470.79349575285</v>
      </c>
      <c r="I87" s="283">
        <f t="shared" si="11"/>
        <v>0</v>
      </c>
      <c r="J87" s="283">
        <f t="shared" si="11"/>
        <v>-367061.14598030807</v>
      </c>
      <c r="K87" s="283">
        <f t="shared" si="11"/>
        <v>3729917.5939315818</v>
      </c>
      <c r="L87" s="283">
        <f t="shared" si="11"/>
        <v>-3416303.1489215847</v>
      </c>
      <c r="M87" s="283">
        <f t="shared" si="11"/>
        <v>-313614.445009997</v>
      </c>
      <c r="N87" s="283">
        <f t="shared" si="11"/>
        <v>0</v>
      </c>
      <c r="P87" s="449"/>
    </row>
    <row r="88" spans="2:16" x14ac:dyDescent="0.2">
      <c r="O88" s="426"/>
    </row>
    <row r="98" ht="29.25" customHeight="1" x14ac:dyDescent="0.2"/>
  </sheetData>
  <mergeCells count="1">
    <mergeCell ref="I5:K5"/>
  </mergeCells>
  <phoneticPr fontId="42" type="noConversion"/>
  <dataValidations count="3">
    <dataValidation type="list" showInputMessage="1" showErrorMessage="1" sqref="D9:D10 D12:D52">
      <formula1>rpipelines</formula1>
    </dataValidation>
    <dataValidation type="list" allowBlank="1" showInputMessage="1" showErrorMessage="1" sqref="D11">
      <formula1>rpipelines</formula1>
    </dataValidation>
    <dataValidation type="list" allowBlank="1" showInputMessage="1" showErrorMessage="1" sqref="D60:D86">
      <formula1>rsharedassets</formula1>
    </dataValidation>
  </dataValidations>
  <pageMargins left="0.75" right="0.75" top="1" bottom="1" header="0.5" footer="0.5"/>
  <pageSetup paperSize="9" scale="27" orientation="landscape" r:id="rId1"/>
  <headerFooter alignWithMargins="0"/>
  <ignoredErrors>
    <ignoredError sqref="K66:K72 L10:L18 K60" formulaRange="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G37"/>
  <sheetViews>
    <sheetView zoomScale="80" zoomScaleNormal="80" workbookViewId="0"/>
  </sheetViews>
  <sheetFormatPr defaultColWidth="9.28515625" defaultRowHeight="12.75" x14ac:dyDescent="0.2"/>
  <cols>
    <col min="1" max="1" width="12.28515625" style="34" customWidth="1"/>
    <col min="2" max="2" width="21" style="34" customWidth="1"/>
    <col min="3" max="3" width="42.28515625" style="34" customWidth="1"/>
    <col min="4" max="4" width="31.5703125" style="34" bestFit="1" customWidth="1"/>
    <col min="5" max="5" width="22.5703125" style="34" customWidth="1"/>
    <col min="6" max="6" width="20.5703125" style="34" customWidth="1"/>
    <col min="7" max="7" width="22.5703125" style="34" customWidth="1"/>
    <col min="8" max="8" width="9.42578125" style="34" customWidth="1"/>
    <col min="9" max="9" width="25.28515625" style="34" customWidth="1"/>
    <col min="10" max="16384" width="9.28515625" style="34"/>
  </cols>
  <sheetData>
    <row r="1" spans="2:7" ht="20.25" x14ac:dyDescent="0.3">
      <c r="B1" s="35" t="s">
        <v>119</v>
      </c>
      <c r="C1" s="35"/>
      <c r="D1" s="21"/>
      <c r="E1" s="21"/>
      <c r="F1" s="21"/>
      <c r="G1" s="21"/>
    </row>
    <row r="2" spans="2:7" ht="20.25" x14ac:dyDescent="0.3">
      <c r="B2" s="52" t="str">
        <f>Tradingname</f>
        <v>APT PARMELIA PTY LTD</v>
      </c>
      <c r="C2" s="53"/>
      <c r="D2" s="35"/>
      <c r="E2" s="598" t="s">
        <v>484</v>
      </c>
      <c r="F2" s="598"/>
      <c r="G2" s="598"/>
    </row>
    <row r="3" spans="2:7" ht="17.25" customHeight="1" x14ac:dyDescent="0.25">
      <c r="B3" s="54" t="s">
        <v>239</v>
      </c>
      <c r="C3" s="55" t="str">
        <f>TEXT(Yearstart,"dd/mm/yyyy")&amp;" to "&amp;TEXT(Yearending,"dd/mm/yyyy")</f>
        <v>01/07/2023 to 30/06/2024</v>
      </c>
      <c r="E3" s="598"/>
      <c r="F3" s="598"/>
      <c r="G3" s="598"/>
    </row>
    <row r="4" spans="2:7" x14ac:dyDescent="0.2">
      <c r="E4" s="598"/>
      <c r="F4" s="598"/>
      <c r="G4" s="598"/>
    </row>
    <row r="5" spans="2:7" ht="15.75" x14ac:dyDescent="0.25">
      <c r="B5" s="38" t="s">
        <v>214</v>
      </c>
      <c r="C5" s="36"/>
      <c r="D5" s="36"/>
      <c r="E5" s="36"/>
      <c r="F5" s="37"/>
      <c r="G5" s="36"/>
    </row>
    <row r="6" spans="2:7" ht="15.75" x14ac:dyDescent="0.25">
      <c r="B6" s="38"/>
      <c r="C6" s="36"/>
      <c r="D6" s="36"/>
      <c r="E6" s="36"/>
      <c r="F6" s="37"/>
      <c r="G6" s="36"/>
    </row>
    <row r="7" spans="2:7" ht="40.5" customHeight="1" x14ac:dyDescent="0.2">
      <c r="B7" s="111" t="s">
        <v>222</v>
      </c>
      <c r="C7" s="111" t="s">
        <v>169</v>
      </c>
      <c r="D7" s="111" t="s">
        <v>170</v>
      </c>
      <c r="E7" s="120" t="s">
        <v>171</v>
      </c>
      <c r="F7" s="120" t="s">
        <v>68</v>
      </c>
      <c r="G7" s="120" t="s">
        <v>135</v>
      </c>
    </row>
    <row r="8" spans="2:7" x14ac:dyDescent="0.2">
      <c r="B8" s="113"/>
      <c r="C8" s="113"/>
      <c r="D8" s="117"/>
      <c r="E8" s="126" t="s">
        <v>182</v>
      </c>
      <c r="F8" s="126"/>
      <c r="G8" s="126" t="s">
        <v>182</v>
      </c>
    </row>
    <row r="9" spans="2:7" x14ac:dyDescent="0.2">
      <c r="B9" s="391" t="s">
        <v>569</v>
      </c>
      <c r="C9" s="392" t="s">
        <v>570</v>
      </c>
      <c r="D9" s="392" t="s">
        <v>432</v>
      </c>
      <c r="E9" s="295">
        <v>404590704.79000002</v>
      </c>
      <c r="F9" s="115">
        <v>7.9973480147375892E-3</v>
      </c>
      <c r="G9" s="311">
        <f t="shared" ref="G9:G35" si="0">E9*F9</f>
        <v>3235652.6697335886</v>
      </c>
    </row>
    <row r="10" spans="2:7" x14ac:dyDescent="0.2">
      <c r="B10" s="391" t="s">
        <v>569</v>
      </c>
      <c r="C10" s="392" t="s">
        <v>313</v>
      </c>
      <c r="D10" s="392" t="s">
        <v>313</v>
      </c>
      <c r="E10" s="295">
        <v>73437299.222000003</v>
      </c>
      <c r="F10" s="115">
        <v>6.7304343900752147E-3</v>
      </c>
      <c r="G10" s="311">
        <f t="shared" si="0"/>
        <v>494264.92419799266</v>
      </c>
    </row>
    <row r="11" spans="2:7" x14ac:dyDescent="0.2">
      <c r="B11" s="146"/>
      <c r="C11" s="146"/>
      <c r="D11" s="146"/>
      <c r="E11" s="295"/>
      <c r="F11" s="115"/>
      <c r="G11" s="311">
        <f t="shared" si="0"/>
        <v>0</v>
      </c>
    </row>
    <row r="12" spans="2:7" x14ac:dyDescent="0.2">
      <c r="B12" s="146"/>
      <c r="C12" s="146"/>
      <c r="D12" s="146"/>
      <c r="E12" s="295"/>
      <c r="F12" s="115"/>
      <c r="G12" s="311">
        <f t="shared" si="0"/>
        <v>0</v>
      </c>
    </row>
    <row r="13" spans="2:7" x14ac:dyDescent="0.2">
      <c r="B13" s="146"/>
      <c r="C13" s="146"/>
      <c r="D13" s="146"/>
      <c r="E13" s="295"/>
      <c r="F13" s="115"/>
      <c r="G13" s="311">
        <f t="shared" si="0"/>
        <v>0</v>
      </c>
    </row>
    <row r="14" spans="2:7" x14ac:dyDescent="0.2">
      <c r="B14" s="146"/>
      <c r="C14" s="146"/>
      <c r="D14" s="146"/>
      <c r="E14" s="295"/>
      <c r="F14" s="115"/>
      <c r="G14" s="311">
        <f t="shared" si="0"/>
        <v>0</v>
      </c>
    </row>
    <row r="15" spans="2:7" x14ac:dyDescent="0.2">
      <c r="B15" s="146"/>
      <c r="C15" s="146"/>
      <c r="D15" s="146"/>
      <c r="E15" s="295"/>
      <c r="F15" s="115"/>
      <c r="G15" s="311">
        <f t="shared" si="0"/>
        <v>0</v>
      </c>
    </row>
    <row r="16" spans="2:7" x14ac:dyDescent="0.2">
      <c r="B16" s="146"/>
      <c r="C16" s="146"/>
      <c r="D16" s="146"/>
      <c r="E16" s="295"/>
      <c r="F16" s="115"/>
      <c r="G16" s="311">
        <f t="shared" si="0"/>
        <v>0</v>
      </c>
    </row>
    <row r="17" spans="2:7" x14ac:dyDescent="0.2">
      <c r="B17" s="146"/>
      <c r="C17" s="146"/>
      <c r="D17" s="146"/>
      <c r="E17" s="295"/>
      <c r="F17" s="115"/>
      <c r="G17" s="311">
        <f t="shared" si="0"/>
        <v>0</v>
      </c>
    </row>
    <row r="18" spans="2:7" x14ac:dyDescent="0.2">
      <c r="B18" s="146"/>
      <c r="C18" s="146"/>
      <c r="D18" s="146"/>
      <c r="E18" s="295"/>
      <c r="F18" s="115"/>
      <c r="G18" s="311">
        <f t="shared" si="0"/>
        <v>0</v>
      </c>
    </row>
    <row r="19" spans="2:7" x14ac:dyDescent="0.2">
      <c r="B19" s="146"/>
      <c r="C19" s="146"/>
      <c r="D19" s="146"/>
      <c r="E19" s="295"/>
      <c r="F19" s="115"/>
      <c r="G19" s="311">
        <f t="shared" si="0"/>
        <v>0</v>
      </c>
    </row>
    <row r="20" spans="2:7" x14ac:dyDescent="0.2">
      <c r="B20" s="146"/>
      <c r="C20" s="146"/>
      <c r="D20" s="146"/>
      <c r="E20" s="295"/>
      <c r="F20" s="115"/>
      <c r="G20" s="311">
        <f t="shared" si="0"/>
        <v>0</v>
      </c>
    </row>
    <row r="21" spans="2:7" x14ac:dyDescent="0.2">
      <c r="B21" s="146"/>
      <c r="C21" s="146"/>
      <c r="D21" s="146"/>
      <c r="E21" s="295"/>
      <c r="F21" s="115"/>
      <c r="G21" s="311">
        <f t="shared" si="0"/>
        <v>0</v>
      </c>
    </row>
    <row r="22" spans="2:7" x14ac:dyDescent="0.2">
      <c r="B22" s="146"/>
      <c r="C22" s="146"/>
      <c r="D22" s="146"/>
      <c r="E22" s="295"/>
      <c r="F22" s="115"/>
      <c r="G22" s="311">
        <f t="shared" si="0"/>
        <v>0</v>
      </c>
    </row>
    <row r="23" spans="2:7" x14ac:dyDescent="0.2">
      <c r="B23" s="146"/>
      <c r="C23" s="146"/>
      <c r="D23" s="146"/>
      <c r="E23" s="295"/>
      <c r="F23" s="115"/>
      <c r="G23" s="311">
        <f t="shared" si="0"/>
        <v>0</v>
      </c>
    </row>
    <row r="24" spans="2:7" x14ac:dyDescent="0.2">
      <c r="B24" s="146"/>
      <c r="C24" s="146"/>
      <c r="D24" s="146"/>
      <c r="E24" s="295"/>
      <c r="F24" s="115"/>
      <c r="G24" s="311">
        <f t="shared" si="0"/>
        <v>0</v>
      </c>
    </row>
    <row r="25" spans="2:7" x14ac:dyDescent="0.2">
      <c r="B25" s="146"/>
      <c r="C25" s="146"/>
      <c r="D25" s="146"/>
      <c r="E25" s="295"/>
      <c r="F25" s="115"/>
      <c r="G25" s="311">
        <f t="shared" si="0"/>
        <v>0</v>
      </c>
    </row>
    <row r="26" spans="2:7" x14ac:dyDescent="0.2">
      <c r="B26" s="146"/>
      <c r="C26" s="146"/>
      <c r="D26" s="146"/>
      <c r="E26" s="295"/>
      <c r="F26" s="115"/>
      <c r="G26" s="311">
        <f t="shared" si="0"/>
        <v>0</v>
      </c>
    </row>
    <row r="27" spans="2:7" x14ac:dyDescent="0.2">
      <c r="B27" s="146"/>
      <c r="C27" s="146"/>
      <c r="D27" s="146"/>
      <c r="E27" s="295"/>
      <c r="F27" s="115"/>
      <c r="G27" s="311">
        <f t="shared" si="0"/>
        <v>0</v>
      </c>
    </row>
    <row r="28" spans="2:7" x14ac:dyDescent="0.2">
      <c r="B28" s="146"/>
      <c r="C28" s="146"/>
      <c r="D28" s="146"/>
      <c r="E28" s="295"/>
      <c r="F28" s="115"/>
      <c r="G28" s="311">
        <f t="shared" si="0"/>
        <v>0</v>
      </c>
    </row>
    <row r="29" spans="2:7" x14ac:dyDescent="0.2">
      <c r="B29" s="146"/>
      <c r="C29" s="146"/>
      <c r="D29" s="146"/>
      <c r="E29" s="295"/>
      <c r="F29" s="115"/>
      <c r="G29" s="311">
        <f t="shared" si="0"/>
        <v>0</v>
      </c>
    </row>
    <row r="30" spans="2:7" x14ac:dyDescent="0.2">
      <c r="B30" s="146"/>
      <c r="C30" s="146"/>
      <c r="D30" s="146"/>
      <c r="E30" s="295"/>
      <c r="F30" s="115"/>
      <c r="G30" s="311">
        <f t="shared" si="0"/>
        <v>0</v>
      </c>
    </row>
    <row r="31" spans="2:7" x14ac:dyDescent="0.2">
      <c r="B31" s="146"/>
      <c r="C31" s="146"/>
      <c r="D31" s="146"/>
      <c r="E31" s="295"/>
      <c r="F31" s="115"/>
      <c r="G31" s="311">
        <f t="shared" si="0"/>
        <v>0</v>
      </c>
    </row>
    <row r="32" spans="2:7" x14ac:dyDescent="0.2">
      <c r="B32" s="146"/>
      <c r="C32" s="146"/>
      <c r="D32" s="146"/>
      <c r="E32" s="295"/>
      <c r="F32" s="115"/>
      <c r="G32" s="311">
        <f t="shared" si="0"/>
        <v>0</v>
      </c>
    </row>
    <row r="33" spans="2:7" x14ac:dyDescent="0.2">
      <c r="B33" s="146"/>
      <c r="C33" s="146"/>
      <c r="D33" s="146"/>
      <c r="E33" s="295"/>
      <c r="F33" s="115"/>
      <c r="G33" s="311">
        <f t="shared" si="0"/>
        <v>0</v>
      </c>
    </row>
    <row r="34" spans="2:7" x14ac:dyDescent="0.2">
      <c r="B34" s="146"/>
      <c r="C34" s="146"/>
      <c r="D34" s="146"/>
      <c r="E34" s="295"/>
      <c r="F34" s="115"/>
      <c r="G34" s="311">
        <f t="shared" si="0"/>
        <v>0</v>
      </c>
    </row>
    <row r="35" spans="2:7" x14ac:dyDescent="0.2">
      <c r="B35" s="146"/>
      <c r="C35" s="146"/>
      <c r="D35" s="146"/>
      <c r="E35" s="295"/>
      <c r="F35" s="115"/>
      <c r="G35" s="311">
        <f t="shared" si="0"/>
        <v>0</v>
      </c>
    </row>
    <row r="36" spans="2:7" x14ac:dyDescent="0.2">
      <c r="B36" s="42"/>
      <c r="C36" s="603" t="s">
        <v>24</v>
      </c>
      <c r="D36" s="604"/>
      <c r="E36" s="281">
        <f>SUM(E9:E35)</f>
        <v>478028004.01200002</v>
      </c>
      <c r="F36" s="39"/>
      <c r="G36" s="311">
        <f>SUM(G9:G35)</f>
        <v>3729917.5939315814</v>
      </c>
    </row>
    <row r="37" spans="2:7" x14ac:dyDescent="0.2">
      <c r="E37" s="274"/>
    </row>
  </sheetData>
  <mergeCells count="2">
    <mergeCell ref="C36:D36"/>
    <mergeCell ref="E2:G4"/>
  </mergeCells>
  <dataValidations disablePrompts="1" count="1">
    <dataValidation type="list" allowBlank="1" showInputMessage="1" showErrorMessage="1" sqref="D9:D35">
      <formula1>rsharedassets</formula1>
    </dataValidation>
  </dataValidations>
  <pageMargins left="0.75" right="0.75" top="1" bottom="1" header="0.5" footer="0.5"/>
  <pageSetup paperSize="9" scale="3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E9D9"/>
  </sheetPr>
  <dimension ref="A1:AB2"/>
  <sheetViews>
    <sheetView zoomScale="80" zoomScaleNormal="80" workbookViewId="0"/>
  </sheetViews>
  <sheetFormatPr defaultColWidth="9" defaultRowHeight="12.75" x14ac:dyDescent="0.2"/>
  <cols>
    <col min="1" max="16384" width="9" style="363"/>
  </cols>
  <sheetData>
    <row r="1" spans="1:28" x14ac:dyDescent="0.2">
      <c r="A1"/>
    </row>
    <row r="2" spans="1:28" x14ac:dyDescent="0.2">
      <c r="O2"/>
      <c r="AB2"/>
    </row>
  </sheetData>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BI39"/>
  <sheetViews>
    <sheetView zoomScale="80" zoomScaleNormal="80" workbookViewId="0">
      <pane xSplit="34" ySplit="9" topLeftCell="AS10" activePane="bottomRight" state="frozen"/>
      <selection pane="topRight" activeCell="AI1" sqref="AI1"/>
      <selection pane="bottomLeft" activeCell="A10" sqref="A10"/>
      <selection pane="bottomRight"/>
    </sheetView>
  </sheetViews>
  <sheetFormatPr defaultColWidth="9" defaultRowHeight="12.75" outlineLevelCol="1" x14ac:dyDescent="0.2"/>
  <cols>
    <col min="1" max="1" width="11.42578125" style="363" customWidth="1"/>
    <col min="2" max="2" width="18.7109375" style="363" customWidth="1"/>
    <col min="3" max="3" width="19.42578125" style="363" customWidth="1"/>
    <col min="4" max="4" width="45.5703125" style="363" bestFit="1" customWidth="1"/>
    <col min="5" max="5" width="16.42578125" style="363" customWidth="1"/>
    <col min="6" max="26" width="12" style="363" hidden="1" customWidth="1" outlineLevel="1"/>
    <col min="27" max="30" width="13.5703125" style="363" hidden="1" customWidth="1" outlineLevel="1"/>
    <col min="31" max="31" width="12.28515625" style="363" hidden="1" customWidth="1" outlineLevel="1"/>
    <col min="32" max="34" width="12" style="363" hidden="1" customWidth="1" outlineLevel="1"/>
    <col min="35" max="35" width="13.7109375" style="363" customWidth="1" collapsed="1"/>
    <col min="36" max="58" width="13.7109375" style="363" customWidth="1"/>
    <col min="59" max="59" width="14.7109375" style="363" customWidth="1"/>
    <col min="60" max="60" width="12" style="363" hidden="1" customWidth="1" outlineLevel="1"/>
    <col min="61" max="61" width="18.7109375" style="363" customWidth="1" collapsed="1"/>
    <col min="62" max="16384" width="9" style="363"/>
  </cols>
  <sheetData>
    <row r="1" spans="2:61" ht="20.25" x14ac:dyDescent="0.3">
      <c r="B1" s="362" t="s">
        <v>163</v>
      </c>
    </row>
    <row r="2" spans="2:61" ht="15" x14ac:dyDescent="0.25">
      <c r="B2" s="52" t="str">
        <f>Tradingname</f>
        <v>APT PARMELIA PTY LTD</v>
      </c>
      <c r="C2" s="53"/>
    </row>
    <row r="3" spans="2:61" ht="19.5" customHeight="1" x14ac:dyDescent="0.45">
      <c r="B3" s="54" t="s">
        <v>239</v>
      </c>
      <c r="C3" s="55" t="str">
        <f>TEXT(Yearstart,"dd/mm/yyyy")&amp;" to "&amp;TEXT(Yearending,"dd/mm/yyyy")</f>
        <v>01/07/2023 to 30/06/2024</v>
      </c>
      <c r="K3" s="366"/>
    </row>
    <row r="4" spans="2:61" ht="20.25" x14ac:dyDescent="0.3">
      <c r="B4" s="362"/>
    </row>
    <row r="5" spans="2:61" ht="15.75" x14ac:dyDescent="0.25">
      <c r="B5" s="365" t="s">
        <v>198</v>
      </c>
      <c r="D5" s="45"/>
      <c r="E5" s="45"/>
    </row>
    <row r="7" spans="2:61" ht="38.25" x14ac:dyDescent="0.2">
      <c r="B7" s="123" t="s">
        <v>222</v>
      </c>
      <c r="C7" s="124" t="s">
        <v>83</v>
      </c>
      <c r="D7" s="124"/>
      <c r="E7" s="127" t="s">
        <v>24</v>
      </c>
      <c r="F7" s="605" t="s">
        <v>82</v>
      </c>
      <c r="G7" s="606"/>
      <c r="H7" s="606"/>
      <c r="I7" s="606"/>
      <c r="J7" s="606"/>
      <c r="K7" s="606"/>
      <c r="L7" s="606"/>
      <c r="M7" s="606"/>
      <c r="N7" s="606"/>
      <c r="O7" s="606"/>
      <c r="P7" s="606"/>
      <c r="Q7" s="606"/>
      <c r="R7" s="606"/>
      <c r="S7" s="606"/>
      <c r="T7" s="606"/>
      <c r="U7" s="606"/>
      <c r="V7" s="606"/>
      <c r="W7" s="606"/>
      <c r="X7" s="606"/>
      <c r="Y7" s="606"/>
      <c r="Z7" s="606"/>
      <c r="AA7" s="606"/>
      <c r="AB7" s="606"/>
      <c r="AC7" s="606"/>
      <c r="AD7" s="606"/>
      <c r="AE7" s="606"/>
      <c r="AF7" s="606"/>
      <c r="AG7" s="606"/>
      <c r="AH7" s="606"/>
      <c r="AI7" s="606"/>
      <c r="AJ7" s="606"/>
      <c r="AK7" s="606"/>
      <c r="AL7" s="606"/>
      <c r="AM7" s="606"/>
      <c r="AN7" s="606"/>
      <c r="AO7" s="606"/>
      <c r="AP7" s="606"/>
      <c r="AQ7" s="606"/>
      <c r="AR7" s="606"/>
      <c r="AS7" s="606"/>
      <c r="AT7" s="606"/>
      <c r="AU7" s="606"/>
      <c r="AV7" s="606"/>
      <c r="AW7" s="606"/>
      <c r="AX7" s="606"/>
      <c r="AY7" s="606"/>
      <c r="AZ7" s="606"/>
      <c r="BA7" s="606"/>
      <c r="BB7" s="606"/>
      <c r="BC7" s="606"/>
      <c r="BD7" s="606"/>
      <c r="BE7" s="606"/>
      <c r="BF7" s="606"/>
      <c r="BG7" s="606"/>
      <c r="BH7" s="606"/>
      <c r="BI7" s="128" t="s">
        <v>205</v>
      </c>
    </row>
    <row r="8" spans="2:61" s="364" customFormat="1" x14ac:dyDescent="0.2">
      <c r="B8" s="129"/>
      <c r="C8" s="275"/>
      <c r="D8" s="275"/>
      <c r="E8" s="275"/>
      <c r="F8" s="340" t="str">
        <f>RIGHT(TEXT(C38,"dd/mm/yyyy"),4)</f>
        <v>1971</v>
      </c>
      <c r="G8" s="341">
        <f>F8+1</f>
        <v>1972</v>
      </c>
      <c r="H8" s="341">
        <f t="shared" ref="H8:BH8" si="0">G8+1</f>
        <v>1973</v>
      </c>
      <c r="I8" s="341">
        <f t="shared" si="0"/>
        <v>1974</v>
      </c>
      <c r="J8" s="341">
        <f t="shared" si="0"/>
        <v>1975</v>
      </c>
      <c r="K8" s="341">
        <f t="shared" si="0"/>
        <v>1976</v>
      </c>
      <c r="L8" s="341">
        <f t="shared" si="0"/>
        <v>1977</v>
      </c>
      <c r="M8" s="341">
        <f t="shared" si="0"/>
        <v>1978</v>
      </c>
      <c r="N8" s="341">
        <f t="shared" si="0"/>
        <v>1979</v>
      </c>
      <c r="O8" s="341">
        <f t="shared" si="0"/>
        <v>1980</v>
      </c>
      <c r="P8" s="341">
        <f t="shared" si="0"/>
        <v>1981</v>
      </c>
      <c r="Q8" s="341">
        <f t="shared" si="0"/>
        <v>1982</v>
      </c>
      <c r="R8" s="341">
        <f t="shared" si="0"/>
        <v>1983</v>
      </c>
      <c r="S8" s="341">
        <f t="shared" si="0"/>
        <v>1984</v>
      </c>
      <c r="T8" s="341">
        <f t="shared" si="0"/>
        <v>1985</v>
      </c>
      <c r="U8" s="341">
        <f t="shared" si="0"/>
        <v>1986</v>
      </c>
      <c r="V8" s="341">
        <f t="shared" si="0"/>
        <v>1987</v>
      </c>
      <c r="W8" s="341">
        <f t="shared" si="0"/>
        <v>1988</v>
      </c>
      <c r="X8" s="341">
        <f t="shared" si="0"/>
        <v>1989</v>
      </c>
      <c r="Y8" s="341">
        <f t="shared" si="0"/>
        <v>1990</v>
      </c>
      <c r="Z8" s="341">
        <f t="shared" si="0"/>
        <v>1991</v>
      </c>
      <c r="AA8" s="341">
        <f t="shared" si="0"/>
        <v>1992</v>
      </c>
      <c r="AB8" s="341">
        <f t="shared" si="0"/>
        <v>1993</v>
      </c>
      <c r="AC8" s="341">
        <f t="shared" si="0"/>
        <v>1994</v>
      </c>
      <c r="AD8" s="341">
        <f t="shared" si="0"/>
        <v>1995</v>
      </c>
      <c r="AE8" s="341">
        <f t="shared" si="0"/>
        <v>1996</v>
      </c>
      <c r="AF8" s="341">
        <f t="shared" si="0"/>
        <v>1997</v>
      </c>
      <c r="AG8" s="341">
        <f t="shared" si="0"/>
        <v>1998</v>
      </c>
      <c r="AH8" s="341">
        <f t="shared" si="0"/>
        <v>1999</v>
      </c>
      <c r="AI8" s="341">
        <f t="shared" si="0"/>
        <v>2000</v>
      </c>
      <c r="AJ8" s="341">
        <f t="shared" si="0"/>
        <v>2001</v>
      </c>
      <c r="AK8" s="341">
        <f t="shared" si="0"/>
        <v>2002</v>
      </c>
      <c r="AL8" s="341">
        <f t="shared" si="0"/>
        <v>2003</v>
      </c>
      <c r="AM8" s="341">
        <f t="shared" si="0"/>
        <v>2004</v>
      </c>
      <c r="AN8" s="341">
        <f t="shared" si="0"/>
        <v>2005</v>
      </c>
      <c r="AO8" s="341">
        <f t="shared" si="0"/>
        <v>2006</v>
      </c>
      <c r="AP8" s="341">
        <f t="shared" si="0"/>
        <v>2007</v>
      </c>
      <c r="AQ8" s="341">
        <f t="shared" si="0"/>
        <v>2008</v>
      </c>
      <c r="AR8" s="341">
        <f t="shared" si="0"/>
        <v>2009</v>
      </c>
      <c r="AS8" s="341">
        <f t="shared" si="0"/>
        <v>2010</v>
      </c>
      <c r="AT8" s="341">
        <f t="shared" si="0"/>
        <v>2011</v>
      </c>
      <c r="AU8" s="341">
        <f t="shared" si="0"/>
        <v>2012</v>
      </c>
      <c r="AV8" s="341">
        <f t="shared" si="0"/>
        <v>2013</v>
      </c>
      <c r="AW8" s="341">
        <f t="shared" si="0"/>
        <v>2014</v>
      </c>
      <c r="AX8" s="341">
        <f t="shared" si="0"/>
        <v>2015</v>
      </c>
      <c r="AY8" s="341">
        <f t="shared" si="0"/>
        <v>2016</v>
      </c>
      <c r="AZ8" s="341">
        <f t="shared" si="0"/>
        <v>2017</v>
      </c>
      <c r="BA8" s="341">
        <f t="shared" si="0"/>
        <v>2018</v>
      </c>
      <c r="BB8" s="341">
        <f t="shared" si="0"/>
        <v>2019</v>
      </c>
      <c r="BC8" s="341">
        <f t="shared" si="0"/>
        <v>2020</v>
      </c>
      <c r="BD8" s="341">
        <f t="shared" si="0"/>
        <v>2021</v>
      </c>
      <c r="BE8" s="341">
        <f t="shared" si="0"/>
        <v>2022</v>
      </c>
      <c r="BF8" s="341">
        <f t="shared" si="0"/>
        <v>2023</v>
      </c>
      <c r="BG8" s="341">
        <f t="shared" si="0"/>
        <v>2024</v>
      </c>
      <c r="BH8" s="341">
        <f t="shared" si="0"/>
        <v>2025</v>
      </c>
    </row>
    <row r="9" spans="2:61" x14ac:dyDescent="0.2">
      <c r="B9" s="393">
        <v>3</v>
      </c>
      <c r="C9" s="156" t="s">
        <v>65</v>
      </c>
      <c r="D9" s="157"/>
      <c r="E9" s="281"/>
      <c r="F9" s="282"/>
      <c r="G9" s="282"/>
      <c r="H9" s="282"/>
      <c r="I9" s="282"/>
      <c r="J9" s="282"/>
      <c r="K9" s="282"/>
      <c r="L9" s="282"/>
      <c r="M9" s="282"/>
      <c r="N9" s="282"/>
      <c r="O9" s="282"/>
      <c r="P9" s="282"/>
      <c r="Q9" s="282"/>
      <c r="R9" s="282"/>
      <c r="S9" s="282"/>
      <c r="T9" s="282"/>
      <c r="U9" s="282"/>
      <c r="V9" s="282"/>
      <c r="W9" s="282"/>
      <c r="X9" s="282"/>
      <c r="Y9" s="282"/>
      <c r="Z9" s="282"/>
      <c r="AA9" s="282"/>
      <c r="AB9" s="282"/>
      <c r="AC9" s="282"/>
      <c r="AD9" s="282"/>
      <c r="AE9" s="282"/>
      <c r="AF9" s="282"/>
      <c r="AG9" s="282"/>
      <c r="AH9" s="282"/>
      <c r="AI9" s="282"/>
      <c r="AJ9" s="282"/>
      <c r="AK9" s="282"/>
      <c r="AL9" s="282"/>
      <c r="AM9" s="282"/>
      <c r="AN9" s="282"/>
      <c r="AO9" s="282"/>
      <c r="AP9" s="282"/>
      <c r="AQ9" s="282"/>
      <c r="AR9" s="282"/>
      <c r="AS9" s="282"/>
      <c r="AT9" s="282"/>
      <c r="AU9" s="282"/>
      <c r="AV9" s="282"/>
      <c r="AW9" s="282"/>
      <c r="AX9" s="282"/>
      <c r="AY9" s="282"/>
      <c r="AZ9" s="282"/>
      <c r="BA9" s="282"/>
      <c r="BB9" s="282"/>
      <c r="BC9" s="282"/>
      <c r="BD9" s="282"/>
      <c r="BE9" s="282"/>
      <c r="BF9" s="282"/>
      <c r="BG9" s="282"/>
      <c r="BH9" s="282"/>
    </row>
    <row r="10" spans="2:61" x14ac:dyDescent="0.2">
      <c r="B10" s="325"/>
      <c r="C10" s="130"/>
      <c r="D10" s="152" t="s">
        <v>72</v>
      </c>
      <c r="E10" s="281">
        <f>SUM(F10:BH10)</f>
        <v>62500000</v>
      </c>
      <c r="F10" s="282">
        <v>0</v>
      </c>
      <c r="G10" s="282">
        <v>0</v>
      </c>
      <c r="H10" s="282">
        <v>0</v>
      </c>
      <c r="I10" s="282">
        <v>0</v>
      </c>
      <c r="J10" s="282">
        <v>0</v>
      </c>
      <c r="K10" s="282">
        <v>0</v>
      </c>
      <c r="L10" s="282">
        <v>0</v>
      </c>
      <c r="M10" s="282">
        <v>0</v>
      </c>
      <c r="N10" s="282">
        <v>0</v>
      </c>
      <c r="O10" s="282">
        <v>0</v>
      </c>
      <c r="P10" s="282">
        <v>0</v>
      </c>
      <c r="Q10" s="282">
        <v>0</v>
      </c>
      <c r="R10" s="282">
        <v>0</v>
      </c>
      <c r="S10" s="282">
        <v>0</v>
      </c>
      <c r="T10" s="282">
        <v>0</v>
      </c>
      <c r="U10" s="282">
        <v>0</v>
      </c>
      <c r="V10" s="282">
        <v>0</v>
      </c>
      <c r="W10" s="282">
        <v>0</v>
      </c>
      <c r="X10" s="282">
        <v>0</v>
      </c>
      <c r="Y10" s="282">
        <v>0</v>
      </c>
      <c r="Z10" s="282">
        <v>0</v>
      </c>
      <c r="AA10" s="282">
        <v>0</v>
      </c>
      <c r="AB10" s="282">
        <v>0</v>
      </c>
      <c r="AC10" s="282">
        <v>0</v>
      </c>
      <c r="AD10" s="282">
        <v>0</v>
      </c>
      <c r="AE10" s="282">
        <v>0</v>
      </c>
      <c r="AF10" s="282">
        <v>0</v>
      </c>
      <c r="AG10" s="282">
        <v>0</v>
      </c>
      <c r="AH10" s="282">
        <v>0</v>
      </c>
      <c r="AI10" s="282">
        <v>62500000</v>
      </c>
      <c r="AJ10" s="282">
        <v>0</v>
      </c>
      <c r="AK10" s="282">
        <v>0</v>
      </c>
      <c r="AL10" s="282">
        <v>0</v>
      </c>
      <c r="AM10" s="282">
        <v>0</v>
      </c>
      <c r="AN10" s="282">
        <v>0</v>
      </c>
      <c r="AO10" s="282">
        <v>0</v>
      </c>
      <c r="AP10" s="282">
        <v>0</v>
      </c>
      <c r="AQ10" s="282">
        <v>0</v>
      </c>
      <c r="AR10" s="282">
        <v>0</v>
      </c>
      <c r="AS10" s="282">
        <v>0</v>
      </c>
      <c r="AT10" s="282">
        <v>0</v>
      </c>
      <c r="AU10" s="282">
        <v>0</v>
      </c>
      <c r="AV10" s="282">
        <v>0</v>
      </c>
      <c r="AW10" s="282">
        <v>0</v>
      </c>
      <c r="AX10" s="282">
        <v>0</v>
      </c>
      <c r="AY10" s="282">
        <v>0</v>
      </c>
      <c r="AZ10" s="282">
        <v>0</v>
      </c>
      <c r="BA10" s="282">
        <v>0</v>
      </c>
      <c r="BB10" s="282">
        <v>0</v>
      </c>
      <c r="BC10" s="282">
        <v>0</v>
      </c>
      <c r="BD10" s="282">
        <v>0</v>
      </c>
      <c r="BE10" s="282">
        <v>0</v>
      </c>
      <c r="BF10" s="282">
        <v>0</v>
      </c>
      <c r="BG10" s="282">
        <v>0</v>
      </c>
      <c r="BH10" s="282"/>
    </row>
    <row r="11" spans="2:61" x14ac:dyDescent="0.2">
      <c r="B11" s="325"/>
      <c r="C11" s="130"/>
      <c r="D11" s="152" t="s">
        <v>166</v>
      </c>
      <c r="E11" s="281">
        <f>SUM(F11:BH11)</f>
        <v>62884644.999999993</v>
      </c>
      <c r="F11" s="282">
        <v>0</v>
      </c>
      <c r="G11" s="282">
        <v>0</v>
      </c>
      <c r="H11" s="282">
        <v>0</v>
      </c>
      <c r="I11" s="282">
        <v>0</v>
      </c>
      <c r="J11" s="282">
        <v>0</v>
      </c>
      <c r="K11" s="282">
        <v>0</v>
      </c>
      <c r="L11" s="282">
        <v>0</v>
      </c>
      <c r="M11" s="282">
        <v>0</v>
      </c>
      <c r="N11" s="282">
        <v>0</v>
      </c>
      <c r="O11" s="282">
        <v>0</v>
      </c>
      <c r="P11" s="282">
        <v>0</v>
      </c>
      <c r="Q11" s="282">
        <v>0</v>
      </c>
      <c r="R11" s="282">
        <v>0</v>
      </c>
      <c r="S11" s="282">
        <v>0</v>
      </c>
      <c r="T11" s="282">
        <v>0</v>
      </c>
      <c r="U11" s="282">
        <v>0</v>
      </c>
      <c r="V11" s="282">
        <v>0</v>
      </c>
      <c r="W11" s="282">
        <v>0</v>
      </c>
      <c r="X11" s="282">
        <v>0</v>
      </c>
      <c r="Y11" s="282">
        <v>0</v>
      </c>
      <c r="Z11" s="282">
        <v>0</v>
      </c>
      <c r="AA11" s="282">
        <v>0</v>
      </c>
      <c r="AB11" s="282">
        <v>0</v>
      </c>
      <c r="AC11" s="282">
        <v>0</v>
      </c>
      <c r="AD11" s="282">
        <v>0</v>
      </c>
      <c r="AE11" s="282">
        <v>0</v>
      </c>
      <c r="AF11" s="282">
        <v>0</v>
      </c>
      <c r="AG11" s="282">
        <v>0</v>
      </c>
      <c r="AH11" s="282">
        <v>0</v>
      </c>
      <c r="AI11" s="282">
        <v>2426064.4067796613</v>
      </c>
      <c r="AJ11" s="282">
        <v>148605.0847457624</v>
      </c>
      <c r="AK11" s="282">
        <v>72574.576271186583</v>
      </c>
      <c r="AL11" s="282">
        <v>69118.644067796413</v>
      </c>
      <c r="AM11" s="282">
        <v>69118.644067796413</v>
      </c>
      <c r="AN11" s="282">
        <v>69118.644067796879</v>
      </c>
      <c r="AO11" s="282">
        <v>71364.999999999534</v>
      </c>
      <c r="AP11" s="282">
        <v>73149.125000000466</v>
      </c>
      <c r="AQ11" s="282">
        <v>74977.853124999441</v>
      </c>
      <c r="AR11" s="282">
        <v>76852.29945312487</v>
      </c>
      <c r="AS11" s="282">
        <v>78773.6069394527</v>
      </c>
      <c r="AT11" s="282">
        <v>80742.947112939321</v>
      </c>
      <c r="AU11" s="282">
        <v>82761.520790763199</v>
      </c>
      <c r="AV11" s="282">
        <v>84830.558810531627</v>
      </c>
      <c r="AW11" s="282">
        <v>86951.322780794464</v>
      </c>
      <c r="AX11" s="282">
        <v>89125.105850315187</v>
      </c>
      <c r="AY11" s="282">
        <v>91353.233496573288</v>
      </c>
      <c r="AZ11" s="282">
        <v>93637.064333986957</v>
      </c>
      <c r="BA11" s="282">
        <v>95977.990942336619</v>
      </c>
      <c r="BB11" s="282">
        <v>98377.440715895034</v>
      </c>
      <c r="BC11" s="282">
        <v>100836.87673379341</v>
      </c>
      <c r="BD11" s="282">
        <v>103357.79865213763</v>
      </c>
      <c r="BE11" s="282">
        <v>260395.53145273402</v>
      </c>
      <c r="BF11" s="282">
        <v>271096.7176768193</v>
      </c>
      <c r="BG11" s="282">
        <v>58115483.006132796</v>
      </c>
      <c r="BH11" s="282"/>
    </row>
    <row r="12" spans="2:61" x14ac:dyDescent="0.2">
      <c r="B12" s="325"/>
      <c r="C12" s="130"/>
      <c r="D12" s="152" t="s">
        <v>73</v>
      </c>
      <c r="E12" s="281">
        <f t="shared" ref="E12:E32" si="1">SUM(F12:BH12)</f>
        <v>96290960.857258052</v>
      </c>
      <c r="F12" s="282">
        <v>0</v>
      </c>
      <c r="G12" s="282">
        <v>0</v>
      </c>
      <c r="H12" s="282">
        <v>0</v>
      </c>
      <c r="I12" s="282">
        <v>0</v>
      </c>
      <c r="J12" s="282">
        <v>0</v>
      </c>
      <c r="K12" s="282">
        <v>0</v>
      </c>
      <c r="L12" s="282">
        <v>0</v>
      </c>
      <c r="M12" s="282">
        <v>0</v>
      </c>
      <c r="N12" s="282">
        <v>0</v>
      </c>
      <c r="O12" s="282">
        <v>0</v>
      </c>
      <c r="P12" s="282">
        <v>0</v>
      </c>
      <c r="Q12" s="282">
        <v>0</v>
      </c>
      <c r="R12" s="282">
        <v>0</v>
      </c>
      <c r="S12" s="282">
        <v>0</v>
      </c>
      <c r="T12" s="282">
        <v>0</v>
      </c>
      <c r="U12" s="282">
        <v>0</v>
      </c>
      <c r="V12" s="282">
        <v>0</v>
      </c>
      <c r="W12" s="282">
        <v>0</v>
      </c>
      <c r="X12" s="282">
        <v>0</v>
      </c>
      <c r="Y12" s="282">
        <v>0</v>
      </c>
      <c r="Z12" s="282">
        <v>0</v>
      </c>
      <c r="AA12" s="282">
        <v>0</v>
      </c>
      <c r="AB12" s="282">
        <v>0</v>
      </c>
      <c r="AC12" s="282">
        <v>0</v>
      </c>
      <c r="AD12" s="282">
        <v>0</v>
      </c>
      <c r="AE12" s="282">
        <v>0</v>
      </c>
      <c r="AF12" s="282">
        <v>0</v>
      </c>
      <c r="AG12" s="282">
        <v>0</v>
      </c>
      <c r="AH12" s="282">
        <v>0</v>
      </c>
      <c r="AI12" s="282">
        <v>295232.50969053124</v>
      </c>
      <c r="AJ12" s="282">
        <v>4374445.6513895039</v>
      </c>
      <c r="AK12" s="282">
        <v>137272.05119124433</v>
      </c>
      <c r="AL12" s="282">
        <v>699725.38027395995</v>
      </c>
      <c r="AM12" s="282">
        <v>578635.70959547977</v>
      </c>
      <c r="AN12" s="282">
        <v>2148835.0537569644</v>
      </c>
      <c r="AO12" s="282">
        <v>266347.89737097343</v>
      </c>
      <c r="AP12" s="282">
        <v>4875903.2055163067</v>
      </c>
      <c r="AQ12" s="282">
        <v>7603786.3562759086</v>
      </c>
      <c r="AR12" s="282">
        <v>1590503.615196282</v>
      </c>
      <c r="AS12" s="282">
        <v>2353010.892685703</v>
      </c>
      <c r="AT12" s="282">
        <v>971404.67764138011</v>
      </c>
      <c r="AU12" s="282">
        <v>2689590.8450925183</v>
      </c>
      <c r="AV12" s="282">
        <v>3296276.6484807665</v>
      </c>
      <c r="AW12" s="282">
        <v>3076449.3535965509</v>
      </c>
      <c r="AX12" s="282">
        <v>389521.34837858129</v>
      </c>
      <c r="AY12" s="282">
        <v>3130359.7341271578</v>
      </c>
      <c r="AZ12" s="282">
        <v>4326860.150473387</v>
      </c>
      <c r="BA12" s="282">
        <v>2817492.1548659196</v>
      </c>
      <c r="BB12" s="282">
        <v>6389338.9874763479</v>
      </c>
      <c r="BC12" s="282">
        <v>3514279.0321524106</v>
      </c>
      <c r="BD12" s="282">
        <v>3474037.5033229548</v>
      </c>
      <c r="BE12" s="282">
        <v>18847386.974827092</v>
      </c>
      <c r="BF12" s="282">
        <v>9620953.2696409523</v>
      </c>
      <c r="BG12" s="282">
        <v>8823311.8542391825</v>
      </c>
      <c r="BH12" s="282"/>
    </row>
    <row r="13" spans="2:61" x14ac:dyDescent="0.2">
      <c r="B13" s="325"/>
      <c r="C13" s="130"/>
      <c r="D13" s="152" t="s">
        <v>123</v>
      </c>
      <c r="E13" s="281">
        <f t="shared" si="1"/>
        <v>6264086.3496135967</v>
      </c>
      <c r="F13" s="282">
        <v>0</v>
      </c>
      <c r="G13" s="282">
        <v>0</v>
      </c>
      <c r="H13" s="282">
        <v>0</v>
      </c>
      <c r="I13" s="282">
        <v>0</v>
      </c>
      <c r="J13" s="282">
        <v>0</v>
      </c>
      <c r="K13" s="282">
        <v>0</v>
      </c>
      <c r="L13" s="282">
        <v>0</v>
      </c>
      <c r="M13" s="282">
        <v>0</v>
      </c>
      <c r="N13" s="282">
        <v>0</v>
      </c>
      <c r="O13" s="282">
        <v>0</v>
      </c>
      <c r="P13" s="282">
        <v>0</v>
      </c>
      <c r="Q13" s="282">
        <v>0</v>
      </c>
      <c r="R13" s="282">
        <v>0</v>
      </c>
      <c r="S13" s="282">
        <v>0</v>
      </c>
      <c r="T13" s="282">
        <v>0</v>
      </c>
      <c r="U13" s="282">
        <v>0</v>
      </c>
      <c r="V13" s="282">
        <v>0</v>
      </c>
      <c r="W13" s="282">
        <v>0</v>
      </c>
      <c r="X13" s="282">
        <v>0</v>
      </c>
      <c r="Y13" s="282">
        <v>0</v>
      </c>
      <c r="Z13" s="282">
        <v>0</v>
      </c>
      <c r="AA13" s="282">
        <v>0</v>
      </c>
      <c r="AB13" s="282">
        <v>0</v>
      </c>
      <c r="AC13" s="282">
        <v>0</v>
      </c>
      <c r="AD13" s="282">
        <v>0</v>
      </c>
      <c r="AE13" s="282">
        <v>0</v>
      </c>
      <c r="AF13" s="282">
        <v>0</v>
      </c>
      <c r="AG13" s="282">
        <v>0</v>
      </c>
      <c r="AH13" s="282">
        <v>0</v>
      </c>
      <c r="AI13" s="282">
        <v>365336.95965854888</v>
      </c>
      <c r="AJ13" s="282">
        <v>0</v>
      </c>
      <c r="AK13" s="282">
        <v>0</v>
      </c>
      <c r="AL13" s="282">
        <v>0</v>
      </c>
      <c r="AM13" s="282">
        <v>0</v>
      </c>
      <c r="AN13" s="282">
        <v>0</v>
      </c>
      <c r="AO13" s="282">
        <v>0</v>
      </c>
      <c r="AP13" s="282">
        <v>0</v>
      </c>
      <c r="AQ13" s="282">
        <v>0</v>
      </c>
      <c r="AR13" s="282">
        <v>0</v>
      </c>
      <c r="AS13" s="282">
        <v>0</v>
      </c>
      <c r="AT13" s="282">
        <v>0</v>
      </c>
      <c r="AU13" s="282">
        <v>677164.42406730319</v>
      </c>
      <c r="AV13" s="282">
        <v>0</v>
      </c>
      <c r="AW13" s="282">
        <v>0</v>
      </c>
      <c r="AX13" s="282">
        <v>0</v>
      </c>
      <c r="AY13" s="282">
        <v>0</v>
      </c>
      <c r="AZ13" s="282">
        <v>1772600.4342535697</v>
      </c>
      <c r="BA13" s="282">
        <v>132066.62470843186</v>
      </c>
      <c r="BB13" s="282">
        <v>97013.84339813891</v>
      </c>
      <c r="BC13" s="282">
        <v>759786.17335358891</v>
      </c>
      <c r="BD13" s="282">
        <v>0</v>
      </c>
      <c r="BE13" s="282">
        <v>433325.73981638177</v>
      </c>
      <c r="BF13" s="282">
        <v>1219137.0746549501</v>
      </c>
      <c r="BG13" s="282">
        <v>807655.07570268365</v>
      </c>
      <c r="BH13" s="282"/>
    </row>
    <row r="14" spans="2:61" x14ac:dyDescent="0.2">
      <c r="B14" s="325"/>
      <c r="C14" s="130"/>
      <c r="D14" s="152" t="s">
        <v>78</v>
      </c>
      <c r="E14" s="281">
        <f t="shared" si="1"/>
        <v>-4680073.9681208311</v>
      </c>
      <c r="F14" s="282">
        <v>0</v>
      </c>
      <c r="G14" s="282">
        <v>0</v>
      </c>
      <c r="H14" s="282">
        <v>0</v>
      </c>
      <c r="I14" s="282">
        <v>0</v>
      </c>
      <c r="J14" s="282">
        <v>0</v>
      </c>
      <c r="K14" s="282">
        <v>0</v>
      </c>
      <c r="L14" s="282">
        <v>0</v>
      </c>
      <c r="M14" s="282">
        <v>0</v>
      </c>
      <c r="N14" s="282">
        <v>0</v>
      </c>
      <c r="O14" s="282">
        <v>0</v>
      </c>
      <c r="P14" s="282">
        <v>0</v>
      </c>
      <c r="Q14" s="282">
        <v>0</v>
      </c>
      <c r="R14" s="282">
        <v>0</v>
      </c>
      <c r="S14" s="282">
        <v>0</v>
      </c>
      <c r="T14" s="282">
        <v>0</v>
      </c>
      <c r="U14" s="282">
        <v>0</v>
      </c>
      <c r="V14" s="282">
        <v>0</v>
      </c>
      <c r="W14" s="282">
        <v>0</v>
      </c>
      <c r="X14" s="282">
        <v>0</v>
      </c>
      <c r="Y14" s="282">
        <v>0</v>
      </c>
      <c r="Z14" s="282">
        <v>0</v>
      </c>
      <c r="AA14" s="282">
        <v>0</v>
      </c>
      <c r="AB14" s="282">
        <v>0</v>
      </c>
      <c r="AC14" s="282">
        <v>0</v>
      </c>
      <c r="AD14" s="282">
        <v>0</v>
      </c>
      <c r="AE14" s="282">
        <v>0</v>
      </c>
      <c r="AF14" s="282">
        <v>0</v>
      </c>
      <c r="AG14" s="282">
        <v>0</v>
      </c>
      <c r="AH14" s="282">
        <v>0</v>
      </c>
      <c r="AI14" s="282">
        <v>0</v>
      </c>
      <c r="AJ14" s="282">
        <v>0</v>
      </c>
      <c r="AK14" s="282">
        <v>0</v>
      </c>
      <c r="AL14" s="282">
        <v>0</v>
      </c>
      <c r="AM14" s="282">
        <v>0</v>
      </c>
      <c r="AN14" s="282">
        <v>0</v>
      </c>
      <c r="AO14" s="282">
        <v>0</v>
      </c>
      <c r="AP14" s="282">
        <v>0</v>
      </c>
      <c r="AQ14" s="282">
        <v>0</v>
      </c>
      <c r="AR14" s="282">
        <v>0</v>
      </c>
      <c r="AS14" s="282">
        <v>-2123.9537663817327</v>
      </c>
      <c r="AT14" s="282">
        <v>-1448793.6123788601</v>
      </c>
      <c r="AU14" s="282">
        <v>-121241.44257129182</v>
      </c>
      <c r="AV14" s="282">
        <v>-561083.15247900458</v>
      </c>
      <c r="AW14" s="282">
        <v>-93270.050832503228</v>
      </c>
      <c r="AX14" s="282">
        <v>-812704.1865524177</v>
      </c>
      <c r="AY14" s="282">
        <v>-1017184.85523049</v>
      </c>
      <c r="AZ14" s="282">
        <v>-46262.210787110525</v>
      </c>
      <c r="BA14" s="282">
        <v>-26513.842582968373</v>
      </c>
      <c r="BB14" s="282">
        <v>-54051.804775732766</v>
      </c>
      <c r="BC14" s="282">
        <v>0</v>
      </c>
      <c r="BD14" s="282">
        <v>-136069.021550815</v>
      </c>
      <c r="BE14" s="282">
        <v>-42905.256305847972</v>
      </c>
      <c r="BF14" s="282">
        <v>0</v>
      </c>
      <c r="BG14" s="282">
        <v>-317870.57830740814</v>
      </c>
      <c r="BH14" s="282"/>
    </row>
    <row r="15" spans="2:61" x14ac:dyDescent="0.2">
      <c r="B15" s="325"/>
      <c r="C15" s="130"/>
      <c r="D15" s="152" t="s">
        <v>316</v>
      </c>
      <c r="E15" s="281">
        <f t="shared" si="1"/>
        <v>2425839.7071199892</v>
      </c>
      <c r="F15" s="282">
        <v>0</v>
      </c>
      <c r="G15" s="282">
        <v>0</v>
      </c>
      <c r="H15" s="282">
        <v>0</v>
      </c>
      <c r="I15" s="282">
        <v>0</v>
      </c>
      <c r="J15" s="282">
        <v>0</v>
      </c>
      <c r="K15" s="282">
        <v>0</v>
      </c>
      <c r="L15" s="282">
        <v>0</v>
      </c>
      <c r="M15" s="282">
        <v>0</v>
      </c>
      <c r="N15" s="282">
        <v>0</v>
      </c>
      <c r="O15" s="282">
        <v>0</v>
      </c>
      <c r="P15" s="282">
        <v>0</v>
      </c>
      <c r="Q15" s="282">
        <v>0</v>
      </c>
      <c r="R15" s="282">
        <v>0</v>
      </c>
      <c r="S15" s="282">
        <v>0</v>
      </c>
      <c r="T15" s="282">
        <v>0</v>
      </c>
      <c r="U15" s="282">
        <v>0</v>
      </c>
      <c r="V15" s="282">
        <v>0</v>
      </c>
      <c r="W15" s="282">
        <v>0</v>
      </c>
      <c r="X15" s="282">
        <v>0</v>
      </c>
      <c r="Y15" s="282">
        <v>0</v>
      </c>
      <c r="Z15" s="282">
        <v>0</v>
      </c>
      <c r="AA15" s="282">
        <v>0</v>
      </c>
      <c r="AB15" s="282">
        <v>0</v>
      </c>
      <c r="AC15" s="282">
        <v>0</v>
      </c>
      <c r="AD15" s="282">
        <v>0</v>
      </c>
      <c r="AE15" s="282">
        <v>0</v>
      </c>
      <c r="AF15" s="282">
        <v>0</v>
      </c>
      <c r="AG15" s="282">
        <v>0</v>
      </c>
      <c r="AH15" s="282">
        <v>0</v>
      </c>
      <c r="AI15" s="282">
        <v>0</v>
      </c>
      <c r="AJ15" s="282">
        <v>0</v>
      </c>
      <c r="AK15" s="282">
        <v>0</v>
      </c>
      <c r="AL15" s="282">
        <v>0</v>
      </c>
      <c r="AM15" s="282">
        <v>0</v>
      </c>
      <c r="AN15" s="282">
        <v>0</v>
      </c>
      <c r="AO15" s="282">
        <v>0</v>
      </c>
      <c r="AP15" s="282">
        <v>0</v>
      </c>
      <c r="AQ15" s="282">
        <v>0</v>
      </c>
      <c r="AR15" s="282">
        <v>0</v>
      </c>
      <c r="AS15" s="282">
        <v>0</v>
      </c>
      <c r="AT15" s="282">
        <v>0</v>
      </c>
      <c r="AU15" s="282">
        <v>0</v>
      </c>
      <c r="AV15" s="282">
        <v>0</v>
      </c>
      <c r="AW15" s="282">
        <v>0</v>
      </c>
      <c r="AX15" s="282">
        <v>0</v>
      </c>
      <c r="AY15" s="282">
        <v>0</v>
      </c>
      <c r="AZ15" s="282">
        <v>0</v>
      </c>
      <c r="BA15" s="282">
        <v>0</v>
      </c>
      <c r="BB15" s="282">
        <v>0</v>
      </c>
      <c r="BC15" s="282">
        <v>648876.41425677296</v>
      </c>
      <c r="BD15" s="282">
        <v>-67863.39319029999</v>
      </c>
      <c r="BE15" s="282">
        <v>420378.78041264135</v>
      </c>
      <c r="BF15" s="282">
        <v>1276842.2997872001</v>
      </c>
      <c r="BG15" s="282">
        <v>147605.60585367508</v>
      </c>
      <c r="BH15" s="282"/>
    </row>
    <row r="16" spans="2:61" x14ac:dyDescent="0.2">
      <c r="B16" s="325"/>
      <c r="C16" s="130"/>
      <c r="D16" s="153" t="s">
        <v>74</v>
      </c>
      <c r="E16" s="281">
        <f>SUM(F16:BH16)</f>
        <v>225685457.94587085</v>
      </c>
      <c r="F16" s="283">
        <f>SUM(F9:F15)</f>
        <v>0</v>
      </c>
      <c r="G16" s="283">
        <f t="shared" ref="G16:BH16" si="2">SUM(G9:G15)</f>
        <v>0</v>
      </c>
      <c r="H16" s="283">
        <f t="shared" si="2"/>
        <v>0</v>
      </c>
      <c r="I16" s="283">
        <f t="shared" si="2"/>
        <v>0</v>
      </c>
      <c r="J16" s="283">
        <f t="shared" si="2"/>
        <v>0</v>
      </c>
      <c r="K16" s="283">
        <f t="shared" si="2"/>
        <v>0</v>
      </c>
      <c r="L16" s="283">
        <f t="shared" si="2"/>
        <v>0</v>
      </c>
      <c r="M16" s="283">
        <f t="shared" si="2"/>
        <v>0</v>
      </c>
      <c r="N16" s="283">
        <f t="shared" si="2"/>
        <v>0</v>
      </c>
      <c r="O16" s="283">
        <f t="shared" si="2"/>
        <v>0</v>
      </c>
      <c r="P16" s="283">
        <f t="shared" si="2"/>
        <v>0</v>
      </c>
      <c r="Q16" s="283">
        <f t="shared" si="2"/>
        <v>0</v>
      </c>
      <c r="R16" s="283">
        <f t="shared" si="2"/>
        <v>0</v>
      </c>
      <c r="S16" s="283">
        <f t="shared" si="2"/>
        <v>0</v>
      </c>
      <c r="T16" s="283">
        <f t="shared" si="2"/>
        <v>0</v>
      </c>
      <c r="U16" s="283">
        <f t="shared" si="2"/>
        <v>0</v>
      </c>
      <c r="V16" s="283">
        <f t="shared" si="2"/>
        <v>0</v>
      </c>
      <c r="W16" s="283">
        <f t="shared" si="2"/>
        <v>0</v>
      </c>
      <c r="X16" s="283">
        <f t="shared" si="2"/>
        <v>0</v>
      </c>
      <c r="Y16" s="283">
        <f t="shared" si="2"/>
        <v>0</v>
      </c>
      <c r="Z16" s="283">
        <f t="shared" si="2"/>
        <v>0</v>
      </c>
      <c r="AA16" s="283">
        <f t="shared" si="2"/>
        <v>0</v>
      </c>
      <c r="AB16" s="283">
        <f t="shared" si="2"/>
        <v>0</v>
      </c>
      <c r="AC16" s="283">
        <f t="shared" si="2"/>
        <v>0</v>
      </c>
      <c r="AD16" s="283">
        <f t="shared" si="2"/>
        <v>0</v>
      </c>
      <c r="AE16" s="283">
        <f t="shared" si="2"/>
        <v>0</v>
      </c>
      <c r="AF16" s="283">
        <f t="shared" si="2"/>
        <v>0</v>
      </c>
      <c r="AG16" s="283">
        <f t="shared" si="2"/>
        <v>0</v>
      </c>
      <c r="AH16" s="283">
        <f t="shared" si="2"/>
        <v>0</v>
      </c>
      <c r="AI16" s="283">
        <f t="shared" si="2"/>
        <v>65586633.876128741</v>
      </c>
      <c r="AJ16" s="283">
        <f t="shared" si="2"/>
        <v>4523050.7361352667</v>
      </c>
      <c r="AK16" s="283">
        <f t="shared" si="2"/>
        <v>209846.62746243092</v>
      </c>
      <c r="AL16" s="283">
        <f t="shared" si="2"/>
        <v>768844.02434175636</v>
      </c>
      <c r="AM16" s="283">
        <f t="shared" si="2"/>
        <v>647754.35366327618</v>
      </c>
      <c r="AN16" s="283">
        <f t="shared" si="2"/>
        <v>2217953.6978247613</v>
      </c>
      <c r="AO16" s="283">
        <f t="shared" si="2"/>
        <v>337712.89737097296</v>
      </c>
      <c r="AP16" s="283">
        <f t="shared" si="2"/>
        <v>4949052.3305163067</v>
      </c>
      <c r="AQ16" s="283">
        <f t="shared" si="2"/>
        <v>7678764.2094009081</v>
      </c>
      <c r="AR16" s="283">
        <f t="shared" si="2"/>
        <v>1667355.9146494069</v>
      </c>
      <c r="AS16" s="283">
        <f t="shared" si="2"/>
        <v>2429660.5458587739</v>
      </c>
      <c r="AT16" s="283">
        <f t="shared" si="2"/>
        <v>-396645.98762454069</v>
      </c>
      <c r="AU16" s="283">
        <f t="shared" si="2"/>
        <v>3328275.3473792928</v>
      </c>
      <c r="AV16" s="283">
        <f t="shared" si="2"/>
        <v>2820024.0548122935</v>
      </c>
      <c r="AW16" s="283">
        <f t="shared" si="2"/>
        <v>3070130.6255448423</v>
      </c>
      <c r="AX16" s="283">
        <f t="shared" si="2"/>
        <v>-334057.73232352122</v>
      </c>
      <c r="AY16" s="283">
        <f t="shared" si="2"/>
        <v>2204528.1123932414</v>
      </c>
      <c r="AZ16" s="283">
        <f t="shared" si="2"/>
        <v>6146835.4382738331</v>
      </c>
      <c r="BA16" s="283">
        <f t="shared" si="2"/>
        <v>3019022.9279337195</v>
      </c>
      <c r="BB16" s="283">
        <f t="shared" si="2"/>
        <v>6530678.4668146493</v>
      </c>
      <c r="BC16" s="283">
        <f t="shared" si="2"/>
        <v>5023778.4964965656</v>
      </c>
      <c r="BD16" s="283">
        <f t="shared" si="2"/>
        <v>3373462.8872339772</v>
      </c>
      <c r="BE16" s="283">
        <f t="shared" si="2"/>
        <v>19918581.770203002</v>
      </c>
      <c r="BF16" s="283">
        <f t="shared" si="2"/>
        <v>12388029.36175992</v>
      </c>
      <c r="BG16" s="283">
        <f t="shared" si="2"/>
        <v>67576184.963620931</v>
      </c>
      <c r="BH16" s="283">
        <f t="shared" si="2"/>
        <v>0</v>
      </c>
    </row>
    <row r="17" spans="2:60" x14ac:dyDescent="0.2">
      <c r="B17" s="393" t="s">
        <v>580</v>
      </c>
      <c r="C17" s="156" t="s">
        <v>162</v>
      </c>
      <c r="D17" s="157"/>
      <c r="E17" s="281"/>
      <c r="F17" s="283"/>
      <c r="G17" s="283"/>
      <c r="H17" s="283"/>
      <c r="I17" s="283"/>
      <c r="J17" s="283"/>
      <c r="K17" s="283"/>
      <c r="L17" s="283"/>
      <c r="M17" s="283"/>
      <c r="N17" s="283"/>
      <c r="O17" s="283"/>
      <c r="P17" s="283"/>
      <c r="Q17" s="283"/>
      <c r="R17" s="283"/>
      <c r="S17" s="283"/>
      <c r="T17" s="283"/>
      <c r="U17" s="283"/>
      <c r="V17" s="283"/>
      <c r="W17" s="283"/>
      <c r="X17" s="283"/>
      <c r="Y17" s="283"/>
      <c r="Z17" s="283"/>
      <c r="AA17" s="283"/>
      <c r="AB17" s="283"/>
      <c r="AC17" s="283"/>
      <c r="AD17" s="283"/>
      <c r="AE17" s="283"/>
      <c r="AF17" s="283"/>
      <c r="AG17" s="283"/>
      <c r="AH17" s="283"/>
      <c r="AI17" s="283"/>
      <c r="AJ17" s="283"/>
      <c r="AK17" s="283"/>
      <c r="AL17" s="283"/>
      <c r="AM17" s="283"/>
      <c r="AN17" s="283"/>
      <c r="AO17" s="283"/>
      <c r="AP17" s="283"/>
      <c r="AQ17" s="283"/>
      <c r="AR17" s="283"/>
      <c r="AS17" s="283"/>
      <c r="AT17" s="283"/>
      <c r="AU17" s="283"/>
      <c r="AV17" s="283"/>
      <c r="AW17" s="283"/>
      <c r="AX17" s="283"/>
      <c r="AY17" s="283"/>
      <c r="AZ17" s="283"/>
      <c r="BA17" s="283"/>
      <c r="BB17" s="283"/>
      <c r="BC17" s="283"/>
      <c r="BD17" s="283"/>
      <c r="BE17" s="283"/>
      <c r="BF17" s="283"/>
      <c r="BG17" s="283"/>
      <c r="BH17" s="283"/>
    </row>
    <row r="18" spans="2:60" ht="25.5" x14ac:dyDescent="0.2">
      <c r="B18" s="325"/>
      <c r="C18" s="130"/>
      <c r="D18" s="152" t="s">
        <v>325</v>
      </c>
      <c r="E18" s="281">
        <f t="shared" si="1"/>
        <v>0</v>
      </c>
      <c r="F18" s="282">
        <v>0</v>
      </c>
      <c r="G18" s="282">
        <v>0</v>
      </c>
      <c r="H18" s="282">
        <v>0</v>
      </c>
      <c r="I18" s="282">
        <v>0</v>
      </c>
      <c r="J18" s="282">
        <v>0</v>
      </c>
      <c r="K18" s="282">
        <v>0</v>
      </c>
      <c r="L18" s="282">
        <v>0</v>
      </c>
      <c r="M18" s="282">
        <v>0</v>
      </c>
      <c r="N18" s="282">
        <v>0</v>
      </c>
      <c r="O18" s="282">
        <v>0</v>
      </c>
      <c r="P18" s="282">
        <v>0</v>
      </c>
      <c r="Q18" s="282">
        <v>0</v>
      </c>
      <c r="R18" s="282">
        <v>0</v>
      </c>
      <c r="S18" s="282">
        <v>0</v>
      </c>
      <c r="T18" s="282">
        <v>0</v>
      </c>
      <c r="U18" s="282">
        <v>0</v>
      </c>
      <c r="V18" s="282">
        <v>0</v>
      </c>
      <c r="W18" s="282">
        <v>0</v>
      </c>
      <c r="X18" s="282">
        <v>0</v>
      </c>
      <c r="Y18" s="282">
        <v>0</v>
      </c>
      <c r="Z18" s="282">
        <v>0</v>
      </c>
      <c r="AA18" s="282">
        <v>0</v>
      </c>
      <c r="AB18" s="282">
        <v>0</v>
      </c>
      <c r="AC18" s="282">
        <v>0</v>
      </c>
      <c r="AD18" s="282">
        <v>0</v>
      </c>
      <c r="AE18" s="282">
        <v>0</v>
      </c>
      <c r="AF18" s="282">
        <v>0</v>
      </c>
      <c r="AG18" s="282">
        <v>0</v>
      </c>
      <c r="AH18" s="282">
        <v>0</v>
      </c>
      <c r="AI18" s="282">
        <v>0</v>
      </c>
      <c r="AJ18" s="282">
        <v>0</v>
      </c>
      <c r="AK18" s="282">
        <v>0</v>
      </c>
      <c r="AL18" s="282">
        <v>0</v>
      </c>
      <c r="AM18" s="282">
        <v>0</v>
      </c>
      <c r="AN18" s="282">
        <v>0</v>
      </c>
      <c r="AO18" s="282">
        <v>0</v>
      </c>
      <c r="AP18" s="282">
        <v>0</v>
      </c>
      <c r="AQ18" s="282">
        <v>0</v>
      </c>
      <c r="AR18" s="282">
        <v>0</v>
      </c>
      <c r="AS18" s="282">
        <v>0</v>
      </c>
      <c r="AT18" s="282">
        <v>0</v>
      </c>
      <c r="AU18" s="282">
        <v>0</v>
      </c>
      <c r="AV18" s="282">
        <v>0</v>
      </c>
      <c r="AW18" s="282">
        <v>0</v>
      </c>
      <c r="AX18" s="282">
        <v>0</v>
      </c>
      <c r="AY18" s="282">
        <v>0</v>
      </c>
      <c r="AZ18" s="282">
        <v>0</v>
      </c>
      <c r="BA18" s="282">
        <v>0</v>
      </c>
      <c r="BB18" s="282">
        <v>0</v>
      </c>
      <c r="BC18" s="282">
        <v>0</v>
      </c>
      <c r="BD18" s="282">
        <v>0</v>
      </c>
      <c r="BE18" s="282">
        <v>0</v>
      </c>
      <c r="BF18" s="282">
        <v>0</v>
      </c>
      <c r="BG18" s="282"/>
      <c r="BH18" s="282"/>
    </row>
    <row r="19" spans="2:60" x14ac:dyDescent="0.2">
      <c r="B19" s="325"/>
      <c r="C19" s="130"/>
      <c r="D19" s="152" t="s">
        <v>73</v>
      </c>
      <c r="E19" s="281">
        <f t="shared" si="1"/>
        <v>3587294.8406310962</v>
      </c>
      <c r="F19" s="282">
        <v>0</v>
      </c>
      <c r="G19" s="282">
        <v>0</v>
      </c>
      <c r="H19" s="282">
        <v>0</v>
      </c>
      <c r="I19" s="282">
        <v>0</v>
      </c>
      <c r="J19" s="282">
        <v>0</v>
      </c>
      <c r="K19" s="282">
        <v>0</v>
      </c>
      <c r="L19" s="282">
        <v>0</v>
      </c>
      <c r="M19" s="282">
        <v>0</v>
      </c>
      <c r="N19" s="282">
        <v>0</v>
      </c>
      <c r="O19" s="282">
        <v>0</v>
      </c>
      <c r="P19" s="282">
        <v>0</v>
      </c>
      <c r="Q19" s="282">
        <v>0</v>
      </c>
      <c r="R19" s="282">
        <v>0</v>
      </c>
      <c r="S19" s="282">
        <v>0</v>
      </c>
      <c r="T19" s="282">
        <v>0</v>
      </c>
      <c r="U19" s="282">
        <v>0</v>
      </c>
      <c r="V19" s="282">
        <v>0</v>
      </c>
      <c r="W19" s="282">
        <v>0</v>
      </c>
      <c r="X19" s="282">
        <v>0</v>
      </c>
      <c r="Y19" s="282">
        <v>0</v>
      </c>
      <c r="Z19" s="282">
        <v>0</v>
      </c>
      <c r="AA19" s="282">
        <v>0</v>
      </c>
      <c r="AB19" s="282">
        <v>0</v>
      </c>
      <c r="AC19" s="282">
        <v>0</v>
      </c>
      <c r="AD19" s="282">
        <v>0</v>
      </c>
      <c r="AE19" s="282">
        <v>0</v>
      </c>
      <c r="AF19" s="282">
        <v>0</v>
      </c>
      <c r="AG19" s="282">
        <v>0</v>
      </c>
      <c r="AH19" s="282">
        <v>0</v>
      </c>
      <c r="AI19" s="282">
        <v>0</v>
      </c>
      <c r="AJ19" s="282">
        <v>0</v>
      </c>
      <c r="AK19" s="282">
        <v>0</v>
      </c>
      <c r="AL19" s="282">
        <v>0</v>
      </c>
      <c r="AM19" s="282">
        <v>0</v>
      </c>
      <c r="AN19" s="282">
        <v>0</v>
      </c>
      <c r="AO19" s="282">
        <v>12226.850468381426</v>
      </c>
      <c r="AP19" s="282">
        <v>46339.906408922492</v>
      </c>
      <c r="AQ19" s="282">
        <v>113920.8399210964</v>
      </c>
      <c r="AR19" s="282">
        <v>57213.356635253549</v>
      </c>
      <c r="AS19" s="282">
        <v>63017.59019641886</v>
      </c>
      <c r="AT19" s="282">
        <v>247807.25438657386</v>
      </c>
      <c r="AU19" s="282">
        <v>59851.563839220951</v>
      </c>
      <c r="AV19" s="282">
        <v>51750.851791489746</v>
      </c>
      <c r="AW19" s="282">
        <v>32773.120061419628</v>
      </c>
      <c r="AX19" s="282">
        <v>187083.56002344834</v>
      </c>
      <c r="AY19" s="282">
        <v>270271.21846460522</v>
      </c>
      <c r="AZ19" s="282">
        <v>90772.051597047932</v>
      </c>
      <c r="BA19" s="282">
        <v>202345.76839918026</v>
      </c>
      <c r="BB19" s="282">
        <v>307351.46228799614</v>
      </c>
      <c r="BC19" s="282">
        <v>173662.95536971916</v>
      </c>
      <c r="BD19" s="282">
        <v>310129.67397964105</v>
      </c>
      <c r="BE19" s="282">
        <v>895861.80118721223</v>
      </c>
      <c r="BF19" s="282">
        <v>271537.28079154127</v>
      </c>
      <c r="BG19" s="282">
        <v>193377.73482192823</v>
      </c>
      <c r="BH19" s="282"/>
    </row>
    <row r="20" spans="2:60" x14ac:dyDescent="0.2">
      <c r="B20" s="325"/>
      <c r="C20" s="130"/>
      <c r="D20" s="152" t="s">
        <v>123</v>
      </c>
      <c r="E20" s="281">
        <f t="shared" si="1"/>
        <v>0</v>
      </c>
      <c r="F20" s="282">
        <v>0</v>
      </c>
      <c r="G20" s="282">
        <v>0</v>
      </c>
      <c r="H20" s="282">
        <v>0</v>
      </c>
      <c r="I20" s="282">
        <v>0</v>
      </c>
      <c r="J20" s="282">
        <v>0</v>
      </c>
      <c r="K20" s="282">
        <v>0</v>
      </c>
      <c r="L20" s="282">
        <v>0</v>
      </c>
      <c r="M20" s="282">
        <v>0</v>
      </c>
      <c r="N20" s="282">
        <v>0</v>
      </c>
      <c r="O20" s="282">
        <v>0</v>
      </c>
      <c r="P20" s="282">
        <v>0</v>
      </c>
      <c r="Q20" s="282">
        <v>0</v>
      </c>
      <c r="R20" s="282">
        <v>0</v>
      </c>
      <c r="S20" s="282">
        <v>0</v>
      </c>
      <c r="T20" s="282">
        <v>0</v>
      </c>
      <c r="U20" s="282">
        <v>0</v>
      </c>
      <c r="V20" s="282">
        <v>0</v>
      </c>
      <c r="W20" s="282">
        <v>0</v>
      </c>
      <c r="X20" s="282">
        <v>0</v>
      </c>
      <c r="Y20" s="282">
        <v>0</v>
      </c>
      <c r="Z20" s="282">
        <v>0</v>
      </c>
      <c r="AA20" s="282">
        <v>0</v>
      </c>
      <c r="AB20" s="282">
        <v>0</v>
      </c>
      <c r="AC20" s="282">
        <v>0</v>
      </c>
      <c r="AD20" s="282">
        <v>0</v>
      </c>
      <c r="AE20" s="282">
        <v>0</v>
      </c>
      <c r="AF20" s="282">
        <v>0</v>
      </c>
      <c r="AG20" s="282">
        <v>0</v>
      </c>
      <c r="AH20" s="282">
        <v>0</v>
      </c>
      <c r="AI20" s="282">
        <v>0</v>
      </c>
      <c r="AJ20" s="282">
        <v>0</v>
      </c>
      <c r="AK20" s="282">
        <v>0</v>
      </c>
      <c r="AL20" s="282">
        <v>0</v>
      </c>
      <c r="AM20" s="282">
        <v>0</v>
      </c>
      <c r="AN20" s="282">
        <v>0</v>
      </c>
      <c r="AO20" s="282">
        <v>0</v>
      </c>
      <c r="AP20" s="282">
        <v>0</v>
      </c>
      <c r="AQ20" s="282">
        <v>0</v>
      </c>
      <c r="AR20" s="282">
        <v>0</v>
      </c>
      <c r="AS20" s="282">
        <v>0</v>
      </c>
      <c r="AT20" s="282">
        <v>0</v>
      </c>
      <c r="AU20" s="282">
        <v>0</v>
      </c>
      <c r="AV20" s="282">
        <v>0</v>
      </c>
      <c r="AW20" s="282">
        <v>0</v>
      </c>
      <c r="AX20" s="282">
        <v>0</v>
      </c>
      <c r="AY20" s="282">
        <v>0</v>
      </c>
      <c r="AZ20" s="282">
        <v>0</v>
      </c>
      <c r="BA20" s="282">
        <v>0</v>
      </c>
      <c r="BB20" s="282">
        <v>0</v>
      </c>
      <c r="BC20" s="282">
        <v>0</v>
      </c>
      <c r="BD20" s="282">
        <v>0</v>
      </c>
      <c r="BE20" s="282">
        <v>0</v>
      </c>
      <c r="BF20" s="282">
        <v>0</v>
      </c>
      <c r="BG20" s="282">
        <v>0</v>
      </c>
      <c r="BH20" s="282"/>
    </row>
    <row r="21" spans="2:60" x14ac:dyDescent="0.2">
      <c r="B21" s="325"/>
      <c r="C21" s="130"/>
      <c r="D21" s="152" t="s">
        <v>78</v>
      </c>
      <c r="E21" s="281">
        <f t="shared" si="1"/>
        <v>-244305.80044319553</v>
      </c>
      <c r="F21" s="282">
        <v>0</v>
      </c>
      <c r="G21" s="282">
        <v>0</v>
      </c>
      <c r="H21" s="282">
        <v>0</v>
      </c>
      <c r="I21" s="282">
        <v>0</v>
      </c>
      <c r="J21" s="282">
        <v>0</v>
      </c>
      <c r="K21" s="282">
        <v>0</v>
      </c>
      <c r="L21" s="282">
        <v>0</v>
      </c>
      <c r="M21" s="282">
        <v>0</v>
      </c>
      <c r="N21" s="282">
        <v>0</v>
      </c>
      <c r="O21" s="282">
        <v>0</v>
      </c>
      <c r="P21" s="282">
        <v>0</v>
      </c>
      <c r="Q21" s="282">
        <v>0</v>
      </c>
      <c r="R21" s="282">
        <v>0</v>
      </c>
      <c r="S21" s="282">
        <v>0</v>
      </c>
      <c r="T21" s="282">
        <v>0</v>
      </c>
      <c r="U21" s="282">
        <v>0</v>
      </c>
      <c r="V21" s="282">
        <v>0</v>
      </c>
      <c r="W21" s="282">
        <v>0</v>
      </c>
      <c r="X21" s="282">
        <v>0</v>
      </c>
      <c r="Y21" s="282">
        <v>0</v>
      </c>
      <c r="Z21" s="282">
        <v>0</v>
      </c>
      <c r="AA21" s="282">
        <v>0</v>
      </c>
      <c r="AB21" s="282">
        <v>0</v>
      </c>
      <c r="AC21" s="282">
        <v>0</v>
      </c>
      <c r="AD21" s="282">
        <v>0</v>
      </c>
      <c r="AE21" s="282">
        <v>0</v>
      </c>
      <c r="AF21" s="282">
        <v>0</v>
      </c>
      <c r="AG21" s="282">
        <v>0</v>
      </c>
      <c r="AH21" s="282">
        <v>0</v>
      </c>
      <c r="AI21" s="282">
        <v>0</v>
      </c>
      <c r="AJ21" s="282">
        <v>0</v>
      </c>
      <c r="AK21" s="282">
        <v>0</v>
      </c>
      <c r="AL21" s="282">
        <v>0</v>
      </c>
      <c r="AM21" s="282">
        <v>0</v>
      </c>
      <c r="AN21" s="282">
        <v>0</v>
      </c>
      <c r="AO21" s="282">
        <v>0</v>
      </c>
      <c r="AP21" s="282">
        <v>0</v>
      </c>
      <c r="AQ21" s="282">
        <v>0</v>
      </c>
      <c r="AR21" s="282">
        <v>0</v>
      </c>
      <c r="AS21" s="282">
        <v>0</v>
      </c>
      <c r="AT21" s="282">
        <v>0</v>
      </c>
      <c r="AU21" s="282">
        <v>0</v>
      </c>
      <c r="AV21" s="282">
        <v>0</v>
      </c>
      <c r="AW21" s="282">
        <v>0</v>
      </c>
      <c r="AX21" s="282">
        <v>0</v>
      </c>
      <c r="AY21" s="282">
        <v>0</v>
      </c>
      <c r="AZ21" s="282">
        <v>0</v>
      </c>
      <c r="BA21" s="282">
        <v>0</v>
      </c>
      <c r="BB21" s="282">
        <v>0</v>
      </c>
      <c r="BC21" s="282">
        <v>-3881.3295461769267</v>
      </c>
      <c r="BD21" s="282">
        <v>-33734.726865442157</v>
      </c>
      <c r="BE21" s="282">
        <v>-173872.03576605147</v>
      </c>
      <c r="BF21" s="282">
        <v>-1031.9215561475228</v>
      </c>
      <c r="BG21" s="282">
        <v>-31785.786709377458</v>
      </c>
      <c r="BH21" s="282"/>
    </row>
    <row r="22" spans="2:60" x14ac:dyDescent="0.2">
      <c r="B22" s="325"/>
      <c r="C22" s="130"/>
      <c r="D22" s="152" t="s">
        <v>316</v>
      </c>
      <c r="E22" s="281">
        <f t="shared" si="1"/>
        <v>534636.74401915481</v>
      </c>
      <c r="F22" s="282">
        <v>0</v>
      </c>
      <c r="G22" s="282">
        <v>0</v>
      </c>
      <c r="H22" s="282">
        <v>0</v>
      </c>
      <c r="I22" s="282">
        <v>0</v>
      </c>
      <c r="J22" s="282">
        <v>0</v>
      </c>
      <c r="K22" s="282">
        <v>0</v>
      </c>
      <c r="L22" s="282">
        <v>0</v>
      </c>
      <c r="M22" s="282">
        <v>0</v>
      </c>
      <c r="N22" s="282">
        <v>0</v>
      </c>
      <c r="O22" s="282">
        <v>0</v>
      </c>
      <c r="P22" s="282">
        <v>0</v>
      </c>
      <c r="Q22" s="282">
        <v>0</v>
      </c>
      <c r="R22" s="282">
        <v>0</v>
      </c>
      <c r="S22" s="282">
        <v>0</v>
      </c>
      <c r="T22" s="282">
        <v>0</v>
      </c>
      <c r="U22" s="282">
        <v>0</v>
      </c>
      <c r="V22" s="282">
        <v>0</v>
      </c>
      <c r="W22" s="282">
        <v>0</v>
      </c>
      <c r="X22" s="282">
        <v>0</v>
      </c>
      <c r="Y22" s="282">
        <v>0</v>
      </c>
      <c r="Z22" s="282">
        <v>0</v>
      </c>
      <c r="AA22" s="282">
        <v>0</v>
      </c>
      <c r="AB22" s="282">
        <v>0</v>
      </c>
      <c r="AC22" s="282">
        <v>0</v>
      </c>
      <c r="AD22" s="282">
        <v>0</v>
      </c>
      <c r="AE22" s="282">
        <v>0</v>
      </c>
      <c r="AF22" s="282">
        <v>0</v>
      </c>
      <c r="AG22" s="282">
        <v>0</v>
      </c>
      <c r="AH22" s="282">
        <v>0</v>
      </c>
      <c r="AI22" s="282">
        <v>0</v>
      </c>
      <c r="AJ22" s="282">
        <v>0</v>
      </c>
      <c r="AK22" s="282">
        <v>0</v>
      </c>
      <c r="AL22" s="282">
        <v>0</v>
      </c>
      <c r="AM22" s="282">
        <v>0</v>
      </c>
      <c r="AN22" s="282">
        <v>0</v>
      </c>
      <c r="AO22" s="282">
        <v>0</v>
      </c>
      <c r="AP22" s="282">
        <v>0</v>
      </c>
      <c r="AQ22" s="282">
        <v>0</v>
      </c>
      <c r="AR22" s="282">
        <v>0</v>
      </c>
      <c r="AS22" s="282">
        <v>0</v>
      </c>
      <c r="AT22" s="282">
        <v>0</v>
      </c>
      <c r="AU22" s="282">
        <v>0</v>
      </c>
      <c r="AV22" s="282">
        <v>0</v>
      </c>
      <c r="AW22" s="282">
        <v>0</v>
      </c>
      <c r="AX22" s="282">
        <v>0</v>
      </c>
      <c r="AY22" s="282">
        <v>0</v>
      </c>
      <c r="AZ22" s="282">
        <v>0</v>
      </c>
      <c r="BA22" s="282">
        <v>0</v>
      </c>
      <c r="BB22" s="282">
        <v>0</v>
      </c>
      <c r="BC22" s="282">
        <v>140801.52174600505</v>
      </c>
      <c r="BD22" s="282">
        <v>97974.87529006663</v>
      </c>
      <c r="BE22" s="282">
        <v>67738.718631652024</v>
      </c>
      <c r="BF22" s="282">
        <v>64078.431608690538</v>
      </c>
      <c r="BG22" s="282">
        <v>164043.19674274058</v>
      </c>
      <c r="BH22" s="282"/>
    </row>
    <row r="23" spans="2:60" x14ac:dyDescent="0.2">
      <c r="B23" s="325"/>
      <c r="C23" s="130"/>
      <c r="D23" s="153" t="s">
        <v>74</v>
      </c>
      <c r="E23" s="281">
        <f>SUM(F23:BH23)</f>
        <v>3877625.7842070553</v>
      </c>
      <c r="F23" s="283">
        <f>SUM(F18:F22)</f>
        <v>0</v>
      </c>
      <c r="G23" s="283">
        <f t="shared" ref="G23:BH23" si="3">SUM(G18:G22)</f>
        <v>0</v>
      </c>
      <c r="H23" s="283">
        <f t="shared" si="3"/>
        <v>0</v>
      </c>
      <c r="I23" s="283">
        <f t="shared" si="3"/>
        <v>0</v>
      </c>
      <c r="J23" s="283">
        <f t="shared" si="3"/>
        <v>0</v>
      </c>
      <c r="K23" s="283">
        <f t="shared" si="3"/>
        <v>0</v>
      </c>
      <c r="L23" s="283">
        <f t="shared" si="3"/>
        <v>0</v>
      </c>
      <c r="M23" s="283">
        <f t="shared" si="3"/>
        <v>0</v>
      </c>
      <c r="N23" s="283">
        <f t="shared" si="3"/>
        <v>0</v>
      </c>
      <c r="O23" s="283">
        <f t="shared" si="3"/>
        <v>0</v>
      </c>
      <c r="P23" s="283">
        <f t="shared" si="3"/>
        <v>0</v>
      </c>
      <c r="Q23" s="283">
        <f t="shared" si="3"/>
        <v>0</v>
      </c>
      <c r="R23" s="283">
        <f t="shared" si="3"/>
        <v>0</v>
      </c>
      <c r="S23" s="283">
        <f t="shared" si="3"/>
        <v>0</v>
      </c>
      <c r="T23" s="283">
        <f t="shared" si="3"/>
        <v>0</v>
      </c>
      <c r="U23" s="283">
        <f t="shared" si="3"/>
        <v>0</v>
      </c>
      <c r="V23" s="283">
        <f t="shared" si="3"/>
        <v>0</v>
      </c>
      <c r="W23" s="283">
        <f t="shared" si="3"/>
        <v>0</v>
      </c>
      <c r="X23" s="283">
        <f t="shared" si="3"/>
        <v>0</v>
      </c>
      <c r="Y23" s="283">
        <f t="shared" si="3"/>
        <v>0</v>
      </c>
      <c r="Z23" s="283">
        <f t="shared" si="3"/>
        <v>0</v>
      </c>
      <c r="AA23" s="283">
        <f t="shared" si="3"/>
        <v>0</v>
      </c>
      <c r="AB23" s="283">
        <f t="shared" si="3"/>
        <v>0</v>
      </c>
      <c r="AC23" s="283">
        <f t="shared" si="3"/>
        <v>0</v>
      </c>
      <c r="AD23" s="283">
        <f t="shared" si="3"/>
        <v>0</v>
      </c>
      <c r="AE23" s="283">
        <f t="shared" si="3"/>
        <v>0</v>
      </c>
      <c r="AF23" s="283">
        <f t="shared" si="3"/>
        <v>0</v>
      </c>
      <c r="AG23" s="283">
        <f t="shared" si="3"/>
        <v>0</v>
      </c>
      <c r="AH23" s="283">
        <f t="shared" si="3"/>
        <v>0</v>
      </c>
      <c r="AI23" s="283">
        <f t="shared" si="3"/>
        <v>0</v>
      </c>
      <c r="AJ23" s="283">
        <f t="shared" si="3"/>
        <v>0</v>
      </c>
      <c r="AK23" s="283">
        <f t="shared" si="3"/>
        <v>0</v>
      </c>
      <c r="AL23" s="283">
        <f t="shared" si="3"/>
        <v>0</v>
      </c>
      <c r="AM23" s="283">
        <f t="shared" si="3"/>
        <v>0</v>
      </c>
      <c r="AN23" s="283">
        <f t="shared" si="3"/>
        <v>0</v>
      </c>
      <c r="AO23" s="283">
        <f t="shared" si="3"/>
        <v>12226.850468381426</v>
      </c>
      <c r="AP23" s="283">
        <f t="shared" si="3"/>
        <v>46339.906408922492</v>
      </c>
      <c r="AQ23" s="283">
        <f t="shared" si="3"/>
        <v>113920.8399210964</v>
      </c>
      <c r="AR23" s="283">
        <f t="shared" si="3"/>
        <v>57213.356635253549</v>
      </c>
      <c r="AS23" s="283">
        <f t="shared" si="3"/>
        <v>63017.59019641886</v>
      </c>
      <c r="AT23" s="283">
        <f t="shared" si="3"/>
        <v>247807.25438657386</v>
      </c>
      <c r="AU23" s="283">
        <f t="shared" si="3"/>
        <v>59851.563839220951</v>
      </c>
      <c r="AV23" s="283">
        <f t="shared" si="3"/>
        <v>51750.851791489746</v>
      </c>
      <c r="AW23" s="283">
        <f t="shared" si="3"/>
        <v>32773.120061419628</v>
      </c>
      <c r="AX23" s="283">
        <f t="shared" si="3"/>
        <v>187083.56002344834</v>
      </c>
      <c r="AY23" s="283">
        <f t="shared" si="3"/>
        <v>270271.21846460522</v>
      </c>
      <c r="AZ23" s="283">
        <f t="shared" si="3"/>
        <v>90772.051597047932</v>
      </c>
      <c r="BA23" s="283">
        <f t="shared" si="3"/>
        <v>202345.76839918026</v>
      </c>
      <c r="BB23" s="283">
        <f t="shared" si="3"/>
        <v>307351.46228799614</v>
      </c>
      <c r="BC23" s="283">
        <f t="shared" si="3"/>
        <v>310583.14756954729</v>
      </c>
      <c r="BD23" s="283">
        <f t="shared" si="3"/>
        <v>374369.82240426552</v>
      </c>
      <c r="BE23" s="283">
        <f t="shared" si="3"/>
        <v>789728.4840528128</v>
      </c>
      <c r="BF23" s="283">
        <f t="shared" si="3"/>
        <v>334583.79084408429</v>
      </c>
      <c r="BG23" s="283">
        <f t="shared" si="3"/>
        <v>325635.14485529135</v>
      </c>
      <c r="BH23" s="283">
        <f t="shared" si="3"/>
        <v>0</v>
      </c>
    </row>
    <row r="24" spans="2:60" x14ac:dyDescent="0.2">
      <c r="B24" s="325"/>
      <c r="C24" s="130"/>
      <c r="D24" s="153" t="s">
        <v>95</v>
      </c>
      <c r="E24" s="281">
        <f>E16+E23</f>
        <v>229563083.73007789</v>
      </c>
      <c r="F24" s="283">
        <f t="shared" ref="F24:BH24" si="4">F16+F23</f>
        <v>0</v>
      </c>
      <c r="G24" s="283">
        <f t="shared" si="4"/>
        <v>0</v>
      </c>
      <c r="H24" s="283">
        <f t="shared" si="4"/>
        <v>0</v>
      </c>
      <c r="I24" s="283">
        <f t="shared" si="4"/>
        <v>0</v>
      </c>
      <c r="J24" s="283">
        <f t="shared" si="4"/>
        <v>0</v>
      </c>
      <c r="K24" s="283">
        <f t="shared" si="4"/>
        <v>0</v>
      </c>
      <c r="L24" s="283">
        <f t="shared" si="4"/>
        <v>0</v>
      </c>
      <c r="M24" s="283">
        <f t="shared" si="4"/>
        <v>0</v>
      </c>
      <c r="N24" s="283">
        <f t="shared" si="4"/>
        <v>0</v>
      </c>
      <c r="O24" s="283">
        <f t="shared" si="4"/>
        <v>0</v>
      </c>
      <c r="P24" s="283">
        <f t="shared" si="4"/>
        <v>0</v>
      </c>
      <c r="Q24" s="283">
        <f t="shared" si="4"/>
        <v>0</v>
      </c>
      <c r="R24" s="283">
        <f t="shared" si="4"/>
        <v>0</v>
      </c>
      <c r="S24" s="283">
        <f t="shared" si="4"/>
        <v>0</v>
      </c>
      <c r="T24" s="283">
        <f t="shared" si="4"/>
        <v>0</v>
      </c>
      <c r="U24" s="283">
        <f t="shared" si="4"/>
        <v>0</v>
      </c>
      <c r="V24" s="283">
        <f t="shared" si="4"/>
        <v>0</v>
      </c>
      <c r="W24" s="283">
        <f t="shared" si="4"/>
        <v>0</v>
      </c>
      <c r="X24" s="283">
        <f t="shared" si="4"/>
        <v>0</v>
      </c>
      <c r="Y24" s="283">
        <f t="shared" si="4"/>
        <v>0</v>
      </c>
      <c r="Z24" s="283">
        <f t="shared" si="4"/>
        <v>0</v>
      </c>
      <c r="AA24" s="283">
        <f t="shared" si="4"/>
        <v>0</v>
      </c>
      <c r="AB24" s="283">
        <f t="shared" si="4"/>
        <v>0</v>
      </c>
      <c r="AC24" s="283">
        <f t="shared" si="4"/>
        <v>0</v>
      </c>
      <c r="AD24" s="283">
        <f t="shared" si="4"/>
        <v>0</v>
      </c>
      <c r="AE24" s="283">
        <f t="shared" si="4"/>
        <v>0</v>
      </c>
      <c r="AF24" s="283">
        <f t="shared" si="4"/>
        <v>0</v>
      </c>
      <c r="AG24" s="283">
        <f t="shared" si="4"/>
        <v>0</v>
      </c>
      <c r="AH24" s="283">
        <f t="shared" si="4"/>
        <v>0</v>
      </c>
      <c r="AI24" s="283">
        <f t="shared" si="4"/>
        <v>65586633.876128741</v>
      </c>
      <c r="AJ24" s="283">
        <f t="shared" si="4"/>
        <v>4523050.7361352667</v>
      </c>
      <c r="AK24" s="283">
        <f t="shared" si="4"/>
        <v>209846.62746243092</v>
      </c>
      <c r="AL24" s="283">
        <f t="shared" si="4"/>
        <v>768844.02434175636</v>
      </c>
      <c r="AM24" s="283">
        <f t="shared" si="4"/>
        <v>647754.35366327618</v>
      </c>
      <c r="AN24" s="283">
        <f t="shared" si="4"/>
        <v>2217953.6978247613</v>
      </c>
      <c r="AO24" s="283">
        <f t="shared" si="4"/>
        <v>349939.74783935439</v>
      </c>
      <c r="AP24" s="283">
        <f t="shared" si="4"/>
        <v>4995392.2369252294</v>
      </c>
      <c r="AQ24" s="283">
        <f t="shared" si="4"/>
        <v>7792685.0493220044</v>
      </c>
      <c r="AR24" s="283">
        <f t="shared" si="4"/>
        <v>1724569.2712846606</v>
      </c>
      <c r="AS24" s="283">
        <f t="shared" si="4"/>
        <v>2492678.1360551929</v>
      </c>
      <c r="AT24" s="283">
        <f t="shared" si="4"/>
        <v>-148838.73323796684</v>
      </c>
      <c r="AU24" s="283">
        <f t="shared" si="4"/>
        <v>3388126.9112185137</v>
      </c>
      <c r="AV24" s="283">
        <f t="shared" si="4"/>
        <v>2871774.9066037834</v>
      </c>
      <c r="AW24" s="283">
        <f t="shared" si="4"/>
        <v>3102903.7456062618</v>
      </c>
      <c r="AX24" s="283">
        <f t="shared" si="4"/>
        <v>-146974.17230007288</v>
      </c>
      <c r="AY24" s="283">
        <f t="shared" si="4"/>
        <v>2474799.3308578464</v>
      </c>
      <c r="AZ24" s="283">
        <f t="shared" si="4"/>
        <v>6237607.4898708807</v>
      </c>
      <c r="BA24" s="283">
        <f t="shared" si="4"/>
        <v>3221368.6963328999</v>
      </c>
      <c r="BB24" s="283">
        <f t="shared" si="4"/>
        <v>6838029.9291026453</v>
      </c>
      <c r="BC24" s="283">
        <f t="shared" si="4"/>
        <v>5334361.644066113</v>
      </c>
      <c r="BD24" s="283">
        <f t="shared" si="4"/>
        <v>3747832.7096382426</v>
      </c>
      <c r="BE24" s="283">
        <f t="shared" si="4"/>
        <v>20708310.254255816</v>
      </c>
      <c r="BF24" s="283">
        <f t="shared" si="4"/>
        <v>12722613.152604004</v>
      </c>
      <c r="BG24" s="283">
        <f t="shared" si="4"/>
        <v>67901820.108476222</v>
      </c>
      <c r="BH24" s="283">
        <f t="shared" si="4"/>
        <v>0</v>
      </c>
    </row>
    <row r="25" spans="2:60" x14ac:dyDescent="0.2">
      <c r="B25" s="325"/>
      <c r="C25" s="156" t="s">
        <v>203</v>
      </c>
      <c r="D25" s="157"/>
      <c r="E25" s="281"/>
      <c r="F25" s="309"/>
      <c r="G25" s="309"/>
      <c r="H25" s="309"/>
      <c r="I25" s="309"/>
      <c r="J25" s="309"/>
      <c r="K25" s="309"/>
      <c r="L25" s="309"/>
      <c r="M25" s="309"/>
      <c r="N25" s="309"/>
      <c r="O25" s="309"/>
      <c r="P25" s="309"/>
      <c r="Q25" s="309"/>
      <c r="R25" s="309"/>
      <c r="S25" s="309"/>
      <c r="T25" s="309"/>
      <c r="U25" s="309"/>
      <c r="V25" s="309"/>
      <c r="W25" s="309"/>
      <c r="X25" s="309"/>
      <c r="Y25" s="309"/>
      <c r="Z25" s="309"/>
      <c r="AA25" s="309"/>
      <c r="AB25" s="309"/>
      <c r="AC25" s="309"/>
      <c r="AD25" s="309"/>
      <c r="AE25" s="309"/>
      <c r="AF25" s="309"/>
      <c r="AG25" s="309"/>
      <c r="AH25" s="309"/>
      <c r="AI25" s="309"/>
      <c r="AJ25" s="309"/>
      <c r="AK25" s="309"/>
      <c r="AL25" s="309"/>
      <c r="AM25" s="309"/>
      <c r="AN25" s="309"/>
      <c r="AO25" s="309"/>
      <c r="AP25" s="309"/>
      <c r="AQ25" s="309"/>
      <c r="AR25" s="309"/>
      <c r="AS25" s="309"/>
      <c r="AT25" s="309"/>
      <c r="AU25" s="309"/>
      <c r="AV25" s="309"/>
      <c r="AW25" s="309"/>
      <c r="AX25" s="309"/>
      <c r="AY25" s="309"/>
      <c r="AZ25" s="309"/>
      <c r="BA25" s="309"/>
      <c r="BB25" s="309"/>
      <c r="BC25" s="309"/>
      <c r="BD25" s="309"/>
      <c r="BE25" s="309"/>
      <c r="BF25" s="309"/>
      <c r="BG25" s="309"/>
      <c r="BH25" s="309"/>
    </row>
    <row r="26" spans="2:60" x14ac:dyDescent="0.2">
      <c r="B26" s="393" t="s">
        <v>581</v>
      </c>
      <c r="C26" s="130"/>
      <c r="D26" s="154" t="s">
        <v>116</v>
      </c>
      <c r="E26" s="281">
        <f t="shared" si="1"/>
        <v>260535528.63967621</v>
      </c>
      <c r="F26" s="282">
        <v>0</v>
      </c>
      <c r="G26" s="282">
        <v>0</v>
      </c>
      <c r="H26" s="282">
        <v>0</v>
      </c>
      <c r="I26" s="282">
        <v>0</v>
      </c>
      <c r="J26" s="282">
        <v>0</v>
      </c>
      <c r="K26" s="282">
        <v>0</v>
      </c>
      <c r="L26" s="282">
        <v>0</v>
      </c>
      <c r="M26" s="282">
        <v>0</v>
      </c>
      <c r="N26" s="282">
        <v>0</v>
      </c>
      <c r="O26" s="282">
        <v>0</v>
      </c>
      <c r="P26" s="282">
        <v>0</v>
      </c>
      <c r="Q26" s="282">
        <v>0</v>
      </c>
      <c r="R26" s="282">
        <v>0</v>
      </c>
      <c r="S26" s="282">
        <v>0</v>
      </c>
      <c r="T26" s="282">
        <v>0</v>
      </c>
      <c r="U26" s="282">
        <v>0</v>
      </c>
      <c r="V26" s="282">
        <v>0</v>
      </c>
      <c r="W26" s="282">
        <v>0</v>
      </c>
      <c r="X26" s="282">
        <v>0</v>
      </c>
      <c r="Y26" s="282">
        <v>0</v>
      </c>
      <c r="Z26" s="282">
        <v>0</v>
      </c>
      <c r="AA26" s="282">
        <v>0</v>
      </c>
      <c r="AB26" s="282">
        <v>0</v>
      </c>
      <c r="AC26" s="282">
        <v>0</v>
      </c>
      <c r="AD26" s="282">
        <v>0</v>
      </c>
      <c r="AE26" s="282">
        <v>0</v>
      </c>
      <c r="AF26" s="282">
        <v>0</v>
      </c>
      <c r="AG26" s="282">
        <v>0</v>
      </c>
      <c r="AH26" s="282">
        <v>0</v>
      </c>
      <c r="AI26" s="282">
        <v>7643408.5858984692</v>
      </c>
      <c r="AJ26" s="282">
        <v>7860547.4411764704</v>
      </c>
      <c r="AK26" s="282">
        <v>8098569.926470588</v>
      </c>
      <c r="AL26" s="282">
        <v>8290149</v>
      </c>
      <c r="AM26" s="282">
        <v>9793327.7800000012</v>
      </c>
      <c r="AN26" s="282">
        <v>6962002.2399999984</v>
      </c>
      <c r="AO26" s="282">
        <v>12288716.640000001</v>
      </c>
      <c r="AP26" s="282">
        <v>11221201.540000001</v>
      </c>
      <c r="AQ26" s="282">
        <v>13126390.270000001</v>
      </c>
      <c r="AR26" s="282">
        <v>13320331.999999996</v>
      </c>
      <c r="AS26" s="282">
        <v>12141619.660000002</v>
      </c>
      <c r="AT26" s="282">
        <v>14152399.75</v>
      </c>
      <c r="AU26" s="282">
        <v>6817160.8900000006</v>
      </c>
      <c r="AV26" s="282">
        <v>9902768.1900000013</v>
      </c>
      <c r="AW26" s="282">
        <v>8700029.4800000004</v>
      </c>
      <c r="AX26" s="282">
        <v>7915563.3699999992</v>
      </c>
      <c r="AY26" s="282">
        <v>8942622.4899999984</v>
      </c>
      <c r="AZ26" s="282">
        <v>7127347.879999999</v>
      </c>
      <c r="BA26" s="282">
        <v>9567495.7199999988</v>
      </c>
      <c r="BB26" s="282">
        <v>10660135.1</v>
      </c>
      <c r="BC26" s="282">
        <v>8048214.6699999999</v>
      </c>
      <c r="BD26" s="282">
        <v>19047487.696130715</v>
      </c>
      <c r="BE26" s="282">
        <v>11778128.190000001</v>
      </c>
      <c r="BF26" s="282">
        <v>10603836.52</v>
      </c>
      <c r="BG26" s="282">
        <v>16526073.609999999</v>
      </c>
      <c r="BH26" s="282"/>
    </row>
    <row r="27" spans="2:60" x14ac:dyDescent="0.2">
      <c r="B27" s="393" t="s">
        <v>581</v>
      </c>
      <c r="C27" s="130"/>
      <c r="D27" s="154" t="s">
        <v>117</v>
      </c>
      <c r="E27" s="281">
        <f t="shared" si="1"/>
        <v>-212813974.49775237</v>
      </c>
      <c r="F27" s="282">
        <v>0</v>
      </c>
      <c r="G27" s="282">
        <v>0</v>
      </c>
      <c r="H27" s="282">
        <v>0</v>
      </c>
      <c r="I27" s="282">
        <v>0</v>
      </c>
      <c r="J27" s="282">
        <v>0</v>
      </c>
      <c r="K27" s="282">
        <v>0</v>
      </c>
      <c r="L27" s="282">
        <v>0</v>
      </c>
      <c r="M27" s="282">
        <v>0</v>
      </c>
      <c r="N27" s="282">
        <v>0</v>
      </c>
      <c r="O27" s="282">
        <v>0</v>
      </c>
      <c r="P27" s="282">
        <v>0</v>
      </c>
      <c r="Q27" s="282">
        <v>0</v>
      </c>
      <c r="R27" s="282">
        <v>0</v>
      </c>
      <c r="S27" s="282">
        <v>0</v>
      </c>
      <c r="T27" s="282">
        <v>0</v>
      </c>
      <c r="U27" s="282">
        <v>0</v>
      </c>
      <c r="V27" s="282">
        <v>0</v>
      </c>
      <c r="W27" s="282">
        <v>0</v>
      </c>
      <c r="X27" s="282">
        <v>0</v>
      </c>
      <c r="Y27" s="282">
        <v>0</v>
      </c>
      <c r="Z27" s="282">
        <v>0</v>
      </c>
      <c r="AA27" s="282">
        <v>0</v>
      </c>
      <c r="AB27" s="282">
        <v>0</v>
      </c>
      <c r="AC27" s="282">
        <v>0</v>
      </c>
      <c r="AD27" s="282">
        <v>0</v>
      </c>
      <c r="AE27" s="282">
        <v>0</v>
      </c>
      <c r="AF27" s="282">
        <v>0</v>
      </c>
      <c r="AG27" s="282">
        <v>0</v>
      </c>
      <c r="AH27" s="282">
        <v>0</v>
      </c>
      <c r="AI27" s="282">
        <v>-10991821.518418325</v>
      </c>
      <c r="AJ27" s="282">
        <v>-11304084.236694677</v>
      </c>
      <c r="AK27" s="282">
        <v>-11646379.25420168</v>
      </c>
      <c r="AL27" s="282">
        <v>-11921885</v>
      </c>
      <c r="AM27" s="282">
        <v>-14212026.229999999</v>
      </c>
      <c r="AN27" s="282">
        <v>-10402647.34</v>
      </c>
      <c r="AO27" s="282">
        <v>-10843232.33</v>
      </c>
      <c r="AP27" s="282">
        <v>-7853993.3599999985</v>
      </c>
      <c r="AQ27" s="282">
        <v>-7834400.2199999997</v>
      </c>
      <c r="AR27" s="282">
        <v>-7843411.5800000001</v>
      </c>
      <c r="AS27" s="282">
        <v>-9375873.1781837121</v>
      </c>
      <c r="AT27" s="282">
        <v>-7449312.7047500489</v>
      </c>
      <c r="AU27" s="282">
        <v>-6877832.2632676121</v>
      </c>
      <c r="AV27" s="282">
        <v>-6652865.040000001</v>
      </c>
      <c r="AW27" s="282">
        <v>-6366842.7799999984</v>
      </c>
      <c r="AX27" s="282">
        <v>-6747237.1400000025</v>
      </c>
      <c r="AY27" s="282">
        <v>-6603885.3001311002</v>
      </c>
      <c r="AZ27" s="282">
        <v>-6603472.8033145852</v>
      </c>
      <c r="BA27" s="282">
        <v>-6442939.3924952354</v>
      </c>
      <c r="BB27" s="282">
        <v>-7178668.1897606021</v>
      </c>
      <c r="BC27" s="282">
        <v>-6173871.0051315688</v>
      </c>
      <c r="BD27" s="282">
        <v>-6960596.7869124748</v>
      </c>
      <c r="BE27" s="282">
        <v>-7896845.6171727963</v>
      </c>
      <c r="BF27" s="282">
        <v>-7791364.1260986086</v>
      </c>
      <c r="BG27" s="282">
        <v>-8838487.1012192946</v>
      </c>
      <c r="BH27" s="282"/>
    </row>
    <row r="28" spans="2:60" x14ac:dyDescent="0.2">
      <c r="B28" s="393" t="s">
        <v>582</v>
      </c>
      <c r="C28" s="130"/>
      <c r="D28" s="154" t="s">
        <v>118</v>
      </c>
      <c r="E28" s="281">
        <f t="shared" si="1"/>
        <v>0</v>
      </c>
      <c r="F28" s="282">
        <v>0</v>
      </c>
      <c r="G28" s="282">
        <v>0</v>
      </c>
      <c r="H28" s="282">
        <v>0</v>
      </c>
      <c r="I28" s="282">
        <v>0</v>
      </c>
      <c r="J28" s="282">
        <v>0</v>
      </c>
      <c r="K28" s="282">
        <v>0</v>
      </c>
      <c r="L28" s="282">
        <v>0</v>
      </c>
      <c r="M28" s="282">
        <v>0</v>
      </c>
      <c r="N28" s="282">
        <v>0</v>
      </c>
      <c r="O28" s="282">
        <v>0</v>
      </c>
      <c r="P28" s="282">
        <v>0</v>
      </c>
      <c r="Q28" s="282">
        <v>0</v>
      </c>
      <c r="R28" s="282">
        <v>0</v>
      </c>
      <c r="S28" s="282">
        <v>0</v>
      </c>
      <c r="T28" s="282">
        <v>0</v>
      </c>
      <c r="U28" s="282">
        <v>0</v>
      </c>
      <c r="V28" s="282">
        <v>0</v>
      </c>
      <c r="W28" s="282">
        <v>0</v>
      </c>
      <c r="X28" s="282">
        <v>0</v>
      </c>
      <c r="Y28" s="282">
        <v>0</v>
      </c>
      <c r="Z28" s="282">
        <v>0</v>
      </c>
      <c r="AA28" s="282">
        <v>0</v>
      </c>
      <c r="AB28" s="282">
        <v>0</v>
      </c>
      <c r="AC28" s="282">
        <v>0</v>
      </c>
      <c r="AD28" s="282">
        <v>0</v>
      </c>
      <c r="AE28" s="282">
        <v>0</v>
      </c>
      <c r="AF28" s="282">
        <v>0</v>
      </c>
      <c r="AG28" s="282">
        <v>0</v>
      </c>
      <c r="AH28" s="282">
        <v>0</v>
      </c>
      <c r="AI28" s="282">
        <v>0</v>
      </c>
      <c r="AJ28" s="282">
        <v>0</v>
      </c>
      <c r="AK28" s="282">
        <v>0</v>
      </c>
      <c r="AL28" s="282">
        <v>0</v>
      </c>
      <c r="AM28" s="282">
        <v>0</v>
      </c>
      <c r="AN28" s="282">
        <v>0</v>
      </c>
      <c r="AO28" s="282">
        <v>0</v>
      </c>
      <c r="AP28" s="282">
        <v>0</v>
      </c>
      <c r="AQ28" s="282">
        <v>0</v>
      </c>
      <c r="AR28" s="282">
        <v>0</v>
      </c>
      <c r="AS28" s="282">
        <v>0</v>
      </c>
      <c r="AT28" s="282">
        <v>0</v>
      </c>
      <c r="AU28" s="282">
        <v>0</v>
      </c>
      <c r="AV28" s="282">
        <v>0</v>
      </c>
      <c r="AW28" s="282">
        <v>0</v>
      </c>
      <c r="AX28" s="282">
        <v>0</v>
      </c>
      <c r="AY28" s="282">
        <v>0</v>
      </c>
      <c r="AZ28" s="282">
        <v>0</v>
      </c>
      <c r="BA28" s="282">
        <v>0</v>
      </c>
      <c r="BB28" s="282">
        <v>0</v>
      </c>
      <c r="BC28" s="282">
        <v>0</v>
      </c>
      <c r="BD28" s="282">
        <v>0</v>
      </c>
      <c r="BE28" s="282">
        <v>0</v>
      </c>
      <c r="BF28" s="282">
        <v>0</v>
      </c>
      <c r="BG28" s="282">
        <v>0</v>
      </c>
      <c r="BH28" s="282"/>
    </row>
    <row r="29" spans="2:60" x14ac:dyDescent="0.2">
      <c r="B29" s="393"/>
      <c r="C29" s="130"/>
      <c r="D29" s="154" t="s">
        <v>317</v>
      </c>
      <c r="E29" s="281">
        <f t="shared" si="1"/>
        <v>-109443.63625185427</v>
      </c>
      <c r="F29" s="282">
        <v>0</v>
      </c>
      <c r="G29" s="282">
        <v>0</v>
      </c>
      <c r="H29" s="282">
        <v>0</v>
      </c>
      <c r="I29" s="282">
        <v>0</v>
      </c>
      <c r="J29" s="282">
        <v>0</v>
      </c>
      <c r="K29" s="282">
        <v>0</v>
      </c>
      <c r="L29" s="282">
        <v>0</v>
      </c>
      <c r="M29" s="282">
        <v>0</v>
      </c>
      <c r="N29" s="282">
        <v>0</v>
      </c>
      <c r="O29" s="282">
        <v>0</v>
      </c>
      <c r="P29" s="282">
        <v>0</v>
      </c>
      <c r="Q29" s="282">
        <v>0</v>
      </c>
      <c r="R29" s="282">
        <v>0</v>
      </c>
      <c r="S29" s="282">
        <v>0</v>
      </c>
      <c r="T29" s="282">
        <v>0</v>
      </c>
      <c r="U29" s="282">
        <v>0</v>
      </c>
      <c r="V29" s="282">
        <v>0</v>
      </c>
      <c r="W29" s="282">
        <v>0</v>
      </c>
      <c r="X29" s="282">
        <v>0</v>
      </c>
      <c r="Y29" s="282">
        <v>0</v>
      </c>
      <c r="Z29" s="282">
        <v>0</v>
      </c>
      <c r="AA29" s="282">
        <v>0</v>
      </c>
      <c r="AB29" s="282">
        <v>0</v>
      </c>
      <c r="AC29" s="282">
        <v>0</v>
      </c>
      <c r="AD29" s="282">
        <v>0</v>
      </c>
      <c r="AE29" s="282">
        <v>0</v>
      </c>
      <c r="AF29" s="282">
        <v>0</v>
      </c>
      <c r="AG29" s="282">
        <v>0</v>
      </c>
      <c r="AH29" s="282">
        <v>0</v>
      </c>
      <c r="AI29" s="282">
        <v>0</v>
      </c>
      <c r="AJ29" s="282">
        <v>0</v>
      </c>
      <c r="AK29" s="282">
        <v>0</v>
      </c>
      <c r="AL29" s="282">
        <v>0</v>
      </c>
      <c r="AM29" s="282">
        <v>0</v>
      </c>
      <c r="AN29" s="282">
        <v>0</v>
      </c>
      <c r="AO29" s="282">
        <v>0</v>
      </c>
      <c r="AP29" s="282">
        <v>0</v>
      </c>
      <c r="AQ29" s="282">
        <v>0</v>
      </c>
      <c r="AR29" s="282">
        <v>0</v>
      </c>
      <c r="AS29" s="282">
        <v>0</v>
      </c>
      <c r="AT29" s="282">
        <v>0</v>
      </c>
      <c r="AU29" s="282">
        <v>0</v>
      </c>
      <c r="AV29" s="282">
        <v>0</v>
      </c>
      <c r="AW29" s="282">
        <v>0</v>
      </c>
      <c r="AX29" s="282">
        <v>0</v>
      </c>
      <c r="AY29" s="282">
        <v>0</v>
      </c>
      <c r="AZ29" s="282">
        <v>0</v>
      </c>
      <c r="BA29" s="282">
        <v>0</v>
      </c>
      <c r="BB29" s="282">
        <v>0</v>
      </c>
      <c r="BC29" s="282">
        <v>-24298.108546341002</v>
      </c>
      <c r="BD29" s="282">
        <v>-20223.399460062399</v>
      </c>
      <c r="BE29" s="282">
        <v>-8717.7795858077407</v>
      </c>
      <c r="BF29" s="282">
        <v>-27208.57906660538</v>
      </c>
      <c r="BG29" s="282">
        <v>-28995.769593037749</v>
      </c>
      <c r="BH29" s="282"/>
    </row>
    <row r="30" spans="2:60" x14ac:dyDescent="0.2">
      <c r="B30" s="393" t="s">
        <v>583</v>
      </c>
      <c r="C30" s="130"/>
      <c r="D30" s="154" t="s">
        <v>164</v>
      </c>
      <c r="E30" s="281">
        <f t="shared" si="1"/>
        <v>-765685004.40814424</v>
      </c>
      <c r="F30" s="282">
        <v>0</v>
      </c>
      <c r="G30" s="282">
        <v>0</v>
      </c>
      <c r="H30" s="282">
        <v>0</v>
      </c>
      <c r="I30" s="282">
        <v>0</v>
      </c>
      <c r="J30" s="282">
        <v>0</v>
      </c>
      <c r="K30" s="282">
        <v>0</v>
      </c>
      <c r="L30" s="282">
        <v>0</v>
      </c>
      <c r="M30" s="282">
        <v>0</v>
      </c>
      <c r="N30" s="282">
        <v>0</v>
      </c>
      <c r="O30" s="282">
        <v>0</v>
      </c>
      <c r="P30" s="282">
        <v>0</v>
      </c>
      <c r="Q30" s="282">
        <v>0</v>
      </c>
      <c r="R30" s="282">
        <v>0</v>
      </c>
      <c r="S30" s="282">
        <v>0</v>
      </c>
      <c r="T30" s="282">
        <v>0</v>
      </c>
      <c r="U30" s="282">
        <v>0</v>
      </c>
      <c r="V30" s="282">
        <v>0</v>
      </c>
      <c r="W30" s="282">
        <v>0</v>
      </c>
      <c r="X30" s="282">
        <v>0</v>
      </c>
      <c r="Y30" s="282">
        <v>0</v>
      </c>
      <c r="Z30" s="282">
        <v>0</v>
      </c>
      <c r="AA30" s="282">
        <v>0</v>
      </c>
      <c r="AB30" s="282">
        <v>0</v>
      </c>
      <c r="AC30" s="282">
        <v>0</v>
      </c>
      <c r="AD30" s="282">
        <v>0</v>
      </c>
      <c r="AE30" s="282">
        <v>0</v>
      </c>
      <c r="AF30" s="282">
        <v>0</v>
      </c>
      <c r="AG30" s="282">
        <v>0</v>
      </c>
      <c r="AH30" s="282">
        <v>0</v>
      </c>
      <c r="AI30" s="282">
        <v>-6636936.3909294829</v>
      </c>
      <c r="AJ30" s="282">
        <v>-8119236.7793633901</v>
      </c>
      <c r="AK30" s="282">
        <v>-9497090.9495392907</v>
      </c>
      <c r="AL30" s="282">
        <v>-11166136.458812095</v>
      </c>
      <c r="AM30" s="282">
        <v>-12750789.216342272</v>
      </c>
      <c r="AN30" s="282">
        <v>-7343162.8158064261</v>
      </c>
      <c r="AO30" s="282">
        <v>-16776815.566879507</v>
      </c>
      <c r="AP30" s="282">
        <v>-19125675.961803015</v>
      </c>
      <c r="AQ30" s="282">
        <v>-18506598.13323155</v>
      </c>
      <c r="AR30" s="282">
        <v>-23408519.661091328</v>
      </c>
      <c r="AS30" s="282">
        <v>-25525600.816683177</v>
      </c>
      <c r="AT30" s="282">
        <v>-24936645.370274261</v>
      </c>
      <c r="AU30" s="282">
        <v>-25858294.167116653</v>
      </c>
      <c r="AV30" s="282">
        <v>-30975933.901253954</v>
      </c>
      <c r="AW30" s="282">
        <v>-30263124.348466717</v>
      </c>
      <c r="AX30" s="282">
        <v>-33267093.935868137</v>
      </c>
      <c r="AY30" s="282">
        <v>-35816527.841947116</v>
      </c>
      <c r="AZ30" s="282">
        <v>-38537796.388644539</v>
      </c>
      <c r="BA30" s="282">
        <v>-43064275.498014808</v>
      </c>
      <c r="BB30" s="282">
        <v>-40327029.157198876</v>
      </c>
      <c r="BC30" s="282">
        <v>-41096264.915584609</v>
      </c>
      <c r="BD30" s="282">
        <v>-46996879.508074529</v>
      </c>
      <c r="BE30" s="282">
        <v>-62782211.77142711</v>
      </c>
      <c r="BF30" s="282">
        <v>-71270101.809181601</v>
      </c>
      <c r="BG30" s="282">
        <v>-81636263.04460977</v>
      </c>
      <c r="BH30" s="282"/>
    </row>
    <row r="31" spans="2:60" x14ac:dyDescent="0.2">
      <c r="B31" s="325"/>
      <c r="C31" s="130"/>
      <c r="D31" s="153" t="s">
        <v>165</v>
      </c>
      <c r="E31" s="281">
        <f t="shared" si="1"/>
        <v>-718072893.90247226</v>
      </c>
      <c r="F31" s="283">
        <f>SUM(F26:F30)</f>
        <v>0</v>
      </c>
      <c r="G31" s="283">
        <f t="shared" ref="G31:BH31" si="5">SUM(G26:G30)</f>
        <v>0</v>
      </c>
      <c r="H31" s="283">
        <f t="shared" si="5"/>
        <v>0</v>
      </c>
      <c r="I31" s="283">
        <f t="shared" si="5"/>
        <v>0</v>
      </c>
      <c r="J31" s="283">
        <f t="shared" si="5"/>
        <v>0</v>
      </c>
      <c r="K31" s="283">
        <f t="shared" si="5"/>
        <v>0</v>
      </c>
      <c r="L31" s="283">
        <f t="shared" si="5"/>
        <v>0</v>
      </c>
      <c r="M31" s="283">
        <f t="shared" si="5"/>
        <v>0</v>
      </c>
      <c r="N31" s="283">
        <f t="shared" si="5"/>
        <v>0</v>
      </c>
      <c r="O31" s="283">
        <f t="shared" si="5"/>
        <v>0</v>
      </c>
      <c r="P31" s="283">
        <f t="shared" si="5"/>
        <v>0</v>
      </c>
      <c r="Q31" s="283">
        <f t="shared" si="5"/>
        <v>0</v>
      </c>
      <c r="R31" s="283">
        <f t="shared" si="5"/>
        <v>0</v>
      </c>
      <c r="S31" s="283">
        <f t="shared" si="5"/>
        <v>0</v>
      </c>
      <c r="T31" s="283">
        <f t="shared" si="5"/>
        <v>0</v>
      </c>
      <c r="U31" s="283">
        <f t="shared" si="5"/>
        <v>0</v>
      </c>
      <c r="V31" s="283">
        <f t="shared" si="5"/>
        <v>0</v>
      </c>
      <c r="W31" s="283">
        <f t="shared" si="5"/>
        <v>0</v>
      </c>
      <c r="X31" s="283">
        <f t="shared" si="5"/>
        <v>0</v>
      </c>
      <c r="Y31" s="283">
        <f t="shared" si="5"/>
        <v>0</v>
      </c>
      <c r="Z31" s="283">
        <f t="shared" si="5"/>
        <v>0</v>
      </c>
      <c r="AA31" s="283">
        <f t="shared" si="5"/>
        <v>0</v>
      </c>
      <c r="AB31" s="283">
        <f t="shared" si="5"/>
        <v>0</v>
      </c>
      <c r="AC31" s="283">
        <f t="shared" si="5"/>
        <v>0</v>
      </c>
      <c r="AD31" s="283">
        <f t="shared" si="5"/>
        <v>0</v>
      </c>
      <c r="AE31" s="283">
        <f t="shared" si="5"/>
        <v>0</v>
      </c>
      <c r="AF31" s="283">
        <f t="shared" si="5"/>
        <v>0</v>
      </c>
      <c r="AG31" s="283">
        <f t="shared" si="5"/>
        <v>0</v>
      </c>
      <c r="AH31" s="283">
        <f t="shared" si="5"/>
        <v>0</v>
      </c>
      <c r="AI31" s="283">
        <f t="shared" si="5"/>
        <v>-9985349.3234493397</v>
      </c>
      <c r="AJ31" s="283">
        <f t="shared" si="5"/>
        <v>-11562773.574881596</v>
      </c>
      <c r="AK31" s="283">
        <f t="shared" si="5"/>
        <v>-13044900.277270384</v>
      </c>
      <c r="AL31" s="283">
        <f t="shared" si="5"/>
        <v>-14797872.458812095</v>
      </c>
      <c r="AM31" s="283">
        <f t="shared" si="5"/>
        <v>-17169487.66634227</v>
      </c>
      <c r="AN31" s="283">
        <f t="shared" si="5"/>
        <v>-10783807.915806428</v>
      </c>
      <c r="AO31" s="283">
        <f t="shared" si="5"/>
        <v>-15331331.256879507</v>
      </c>
      <c r="AP31" s="283">
        <f t="shared" si="5"/>
        <v>-15758467.781803012</v>
      </c>
      <c r="AQ31" s="283">
        <f t="shared" si="5"/>
        <v>-13214608.08323155</v>
      </c>
      <c r="AR31" s="283">
        <f t="shared" si="5"/>
        <v>-17931599.241091333</v>
      </c>
      <c r="AS31" s="283">
        <f t="shared" si="5"/>
        <v>-22759854.334866889</v>
      </c>
      <c r="AT31" s="283">
        <f t="shared" si="5"/>
        <v>-18233558.32502431</v>
      </c>
      <c r="AU31" s="283">
        <f t="shared" si="5"/>
        <v>-25918965.540384263</v>
      </c>
      <c r="AV31" s="283">
        <f t="shared" si="5"/>
        <v>-27726030.751253955</v>
      </c>
      <c r="AW31" s="283">
        <f t="shared" si="5"/>
        <v>-27929937.648466714</v>
      </c>
      <c r="AX31" s="283">
        <f t="shared" si="5"/>
        <v>-32098767.70586814</v>
      </c>
      <c r="AY31" s="283">
        <f t="shared" si="5"/>
        <v>-33477790.652078219</v>
      </c>
      <c r="AZ31" s="283">
        <f t="shared" si="5"/>
        <v>-38013921.311959125</v>
      </c>
      <c r="BA31" s="283">
        <f t="shared" si="5"/>
        <v>-39939719.170510046</v>
      </c>
      <c r="BB31" s="283">
        <f t="shared" si="5"/>
        <v>-36845562.246959478</v>
      </c>
      <c r="BC31" s="283">
        <f t="shared" si="5"/>
        <v>-39246219.359262519</v>
      </c>
      <c r="BD31" s="283">
        <f t="shared" si="5"/>
        <v>-34930211.998316348</v>
      </c>
      <c r="BE31" s="283">
        <f t="shared" si="5"/>
        <v>-58909646.978185713</v>
      </c>
      <c r="BF31" s="283">
        <f t="shared" si="5"/>
        <v>-68484837.994346812</v>
      </c>
      <c r="BG31" s="283">
        <f t="shared" si="5"/>
        <v>-73977672.305422097</v>
      </c>
      <c r="BH31" s="283">
        <f t="shared" si="5"/>
        <v>0</v>
      </c>
    </row>
    <row r="32" spans="2:60" ht="31.5" x14ac:dyDescent="0.2">
      <c r="B32" s="325"/>
      <c r="C32" s="40"/>
      <c r="D32" s="57" t="s">
        <v>204</v>
      </c>
      <c r="E32" s="281">
        <f t="shared" si="1"/>
        <v>947635977.63255012</v>
      </c>
      <c r="F32" s="283">
        <f>F16+F23-F31</f>
        <v>0</v>
      </c>
      <c r="G32" s="283">
        <f t="shared" ref="G32:BH32" si="6">G16+G23-G31</f>
        <v>0</v>
      </c>
      <c r="H32" s="283">
        <f t="shared" si="6"/>
        <v>0</v>
      </c>
      <c r="I32" s="283">
        <f t="shared" si="6"/>
        <v>0</v>
      </c>
      <c r="J32" s="283">
        <f t="shared" si="6"/>
        <v>0</v>
      </c>
      <c r="K32" s="283">
        <f t="shared" si="6"/>
        <v>0</v>
      </c>
      <c r="L32" s="283">
        <f t="shared" si="6"/>
        <v>0</v>
      </c>
      <c r="M32" s="283">
        <f t="shared" si="6"/>
        <v>0</v>
      </c>
      <c r="N32" s="283">
        <f t="shared" si="6"/>
        <v>0</v>
      </c>
      <c r="O32" s="283">
        <f t="shared" si="6"/>
        <v>0</v>
      </c>
      <c r="P32" s="283">
        <f t="shared" si="6"/>
        <v>0</v>
      </c>
      <c r="Q32" s="283">
        <f t="shared" si="6"/>
        <v>0</v>
      </c>
      <c r="R32" s="283">
        <f t="shared" si="6"/>
        <v>0</v>
      </c>
      <c r="S32" s="283">
        <f t="shared" si="6"/>
        <v>0</v>
      </c>
      <c r="T32" s="283">
        <f t="shared" si="6"/>
        <v>0</v>
      </c>
      <c r="U32" s="283">
        <f t="shared" si="6"/>
        <v>0</v>
      </c>
      <c r="V32" s="283">
        <f t="shared" si="6"/>
        <v>0</v>
      </c>
      <c r="W32" s="283">
        <f t="shared" si="6"/>
        <v>0</v>
      </c>
      <c r="X32" s="283">
        <f t="shared" si="6"/>
        <v>0</v>
      </c>
      <c r="Y32" s="283">
        <f t="shared" si="6"/>
        <v>0</v>
      </c>
      <c r="Z32" s="283">
        <f t="shared" si="6"/>
        <v>0</v>
      </c>
      <c r="AA32" s="283">
        <f t="shared" si="6"/>
        <v>0</v>
      </c>
      <c r="AB32" s="283">
        <f t="shared" si="6"/>
        <v>0</v>
      </c>
      <c r="AC32" s="283">
        <f t="shared" si="6"/>
        <v>0</v>
      </c>
      <c r="AD32" s="283">
        <f t="shared" si="6"/>
        <v>0</v>
      </c>
      <c r="AE32" s="283">
        <f t="shared" si="6"/>
        <v>0</v>
      </c>
      <c r="AF32" s="283">
        <f t="shared" si="6"/>
        <v>0</v>
      </c>
      <c r="AG32" s="283">
        <f t="shared" si="6"/>
        <v>0</v>
      </c>
      <c r="AH32" s="283">
        <f t="shared" si="6"/>
        <v>0</v>
      </c>
      <c r="AI32" s="283">
        <f t="shared" si="6"/>
        <v>75571983.199578077</v>
      </c>
      <c r="AJ32" s="283">
        <f t="shared" si="6"/>
        <v>16085824.311016863</v>
      </c>
      <c r="AK32" s="283">
        <f t="shared" si="6"/>
        <v>13254746.904732816</v>
      </c>
      <c r="AL32" s="283">
        <f t="shared" si="6"/>
        <v>15566716.483153852</v>
      </c>
      <c r="AM32" s="283">
        <f t="shared" si="6"/>
        <v>17817242.020005547</v>
      </c>
      <c r="AN32" s="283">
        <f t="shared" si="6"/>
        <v>13001761.613631189</v>
      </c>
      <c r="AO32" s="283">
        <f t="shared" si="6"/>
        <v>15681271.004718861</v>
      </c>
      <c r="AP32" s="283">
        <f t="shared" si="6"/>
        <v>20753860.018728241</v>
      </c>
      <c r="AQ32" s="283">
        <f t="shared" si="6"/>
        <v>21007293.132553555</v>
      </c>
      <c r="AR32" s="283">
        <f t="shared" si="6"/>
        <v>19656168.512375996</v>
      </c>
      <c r="AS32" s="283">
        <f t="shared" si="6"/>
        <v>25252532.470922083</v>
      </c>
      <c r="AT32" s="283">
        <f t="shared" si="6"/>
        <v>18084719.591786344</v>
      </c>
      <c r="AU32" s="283">
        <f t="shared" si="6"/>
        <v>29307092.451602776</v>
      </c>
      <c r="AV32" s="283">
        <f t="shared" si="6"/>
        <v>30597805.657857738</v>
      </c>
      <c r="AW32" s="283">
        <f t="shared" si="6"/>
        <v>31032841.394072976</v>
      </c>
      <c r="AX32" s="283">
        <f t="shared" si="6"/>
        <v>31951793.533568066</v>
      </c>
      <c r="AY32" s="283">
        <f t="shared" si="6"/>
        <v>35952589.982936062</v>
      </c>
      <c r="AZ32" s="283">
        <f t="shared" si="6"/>
        <v>44251528.801830009</v>
      </c>
      <c r="BA32" s="283">
        <f t="shared" si="6"/>
        <v>43161087.866842948</v>
      </c>
      <c r="BB32" s="283">
        <f t="shared" si="6"/>
        <v>43683592.176062122</v>
      </c>
      <c r="BC32" s="283">
        <f t="shared" si="6"/>
        <v>44580581.003328629</v>
      </c>
      <c r="BD32" s="283">
        <f t="shared" si="6"/>
        <v>38678044.707954593</v>
      </c>
      <c r="BE32" s="283">
        <f t="shared" si="6"/>
        <v>79617957.23244153</v>
      </c>
      <c r="BF32" s="283">
        <f t="shared" si="6"/>
        <v>81207451.146950811</v>
      </c>
      <c r="BG32" s="283">
        <f t="shared" si="6"/>
        <v>141879492.41389832</v>
      </c>
      <c r="BH32" s="283">
        <f t="shared" si="6"/>
        <v>0</v>
      </c>
    </row>
    <row r="33" spans="2:60" ht="14.25" customHeight="1" x14ac:dyDescent="0.2">
      <c r="B33" s="326"/>
      <c r="C33" s="222" t="s">
        <v>502</v>
      </c>
      <c r="D33" s="342" t="s">
        <v>444</v>
      </c>
      <c r="E33" s="281"/>
      <c r="F33" s="283"/>
      <c r="G33" s="281">
        <f t="shared" ref="G33:AL33" si="7">F24+F33-F31</f>
        <v>0</v>
      </c>
      <c r="H33" s="281">
        <f t="shared" si="7"/>
        <v>0</v>
      </c>
      <c r="I33" s="281">
        <f t="shared" si="7"/>
        <v>0</v>
      </c>
      <c r="J33" s="281">
        <f t="shared" si="7"/>
        <v>0</v>
      </c>
      <c r="K33" s="281">
        <f t="shared" si="7"/>
        <v>0</v>
      </c>
      <c r="L33" s="281">
        <f t="shared" si="7"/>
        <v>0</v>
      </c>
      <c r="M33" s="281">
        <f t="shared" si="7"/>
        <v>0</v>
      </c>
      <c r="N33" s="281">
        <f t="shared" si="7"/>
        <v>0</v>
      </c>
      <c r="O33" s="281">
        <f t="shared" si="7"/>
        <v>0</v>
      </c>
      <c r="P33" s="281">
        <f t="shared" si="7"/>
        <v>0</v>
      </c>
      <c r="Q33" s="281">
        <f t="shared" si="7"/>
        <v>0</v>
      </c>
      <c r="R33" s="281">
        <f t="shared" si="7"/>
        <v>0</v>
      </c>
      <c r="S33" s="281">
        <f t="shared" si="7"/>
        <v>0</v>
      </c>
      <c r="T33" s="281">
        <f t="shared" si="7"/>
        <v>0</v>
      </c>
      <c r="U33" s="281">
        <f t="shared" si="7"/>
        <v>0</v>
      </c>
      <c r="V33" s="281">
        <f t="shared" si="7"/>
        <v>0</v>
      </c>
      <c r="W33" s="281">
        <f t="shared" si="7"/>
        <v>0</v>
      </c>
      <c r="X33" s="281">
        <f t="shared" si="7"/>
        <v>0</v>
      </c>
      <c r="Y33" s="281">
        <f t="shared" si="7"/>
        <v>0</v>
      </c>
      <c r="Z33" s="281">
        <f t="shared" si="7"/>
        <v>0</v>
      </c>
      <c r="AA33" s="281">
        <f t="shared" si="7"/>
        <v>0</v>
      </c>
      <c r="AB33" s="281">
        <f t="shared" si="7"/>
        <v>0</v>
      </c>
      <c r="AC33" s="281">
        <f t="shared" si="7"/>
        <v>0</v>
      </c>
      <c r="AD33" s="281">
        <f t="shared" si="7"/>
        <v>0</v>
      </c>
      <c r="AE33" s="281">
        <f t="shared" si="7"/>
        <v>0</v>
      </c>
      <c r="AF33" s="281">
        <f t="shared" si="7"/>
        <v>0</v>
      </c>
      <c r="AG33" s="281">
        <f t="shared" si="7"/>
        <v>0</v>
      </c>
      <c r="AH33" s="281">
        <f t="shared" si="7"/>
        <v>0</v>
      </c>
      <c r="AI33" s="281">
        <f t="shared" si="7"/>
        <v>0</v>
      </c>
      <c r="AJ33" s="281">
        <f t="shared" si="7"/>
        <v>75571983.199578077</v>
      </c>
      <c r="AK33" s="281">
        <f t="shared" si="7"/>
        <v>91657807.510594949</v>
      </c>
      <c r="AL33" s="281">
        <f t="shared" si="7"/>
        <v>104912554.41532776</v>
      </c>
      <c r="AM33" s="281">
        <f t="shared" ref="AM33:BH33" si="8">AL24+AL33-AL31</f>
        <v>120479270.89848161</v>
      </c>
      <c r="AN33" s="281">
        <f t="shared" si="8"/>
        <v>138296512.91848716</v>
      </c>
      <c r="AO33" s="281">
        <f t="shared" si="8"/>
        <v>151298274.53211832</v>
      </c>
      <c r="AP33" s="281">
        <f t="shared" si="8"/>
        <v>166979545.53683719</v>
      </c>
      <c r="AQ33" s="281">
        <f t="shared" si="8"/>
        <v>187733405.55556542</v>
      </c>
      <c r="AR33" s="281">
        <f t="shared" si="8"/>
        <v>208740698.68811896</v>
      </c>
      <c r="AS33" s="281">
        <f t="shared" si="8"/>
        <v>228396867.20049497</v>
      </c>
      <c r="AT33" s="281">
        <f t="shared" si="8"/>
        <v>253649399.67141706</v>
      </c>
      <c r="AU33" s="281">
        <f t="shared" si="8"/>
        <v>271734119.26320344</v>
      </c>
      <c r="AV33" s="281">
        <f t="shared" si="8"/>
        <v>301041211.7148062</v>
      </c>
      <c r="AW33" s="281">
        <f t="shared" si="8"/>
        <v>331639017.37266397</v>
      </c>
      <c r="AX33" s="281">
        <f t="shared" si="8"/>
        <v>362671858.76673692</v>
      </c>
      <c r="AY33" s="281">
        <f t="shared" si="8"/>
        <v>394623652.30030495</v>
      </c>
      <c r="AZ33" s="281">
        <f t="shared" si="8"/>
        <v>430576242.28324103</v>
      </c>
      <c r="BA33" s="281">
        <f t="shared" si="8"/>
        <v>474827771.08507109</v>
      </c>
      <c r="BB33" s="281">
        <f t="shared" si="8"/>
        <v>517988858.95191401</v>
      </c>
      <c r="BC33" s="281">
        <f t="shared" si="8"/>
        <v>561672451.12797618</v>
      </c>
      <c r="BD33" s="281">
        <f t="shared" si="8"/>
        <v>606253032.13130474</v>
      </c>
      <c r="BE33" s="281">
        <f t="shared" si="8"/>
        <v>644931076.83925939</v>
      </c>
      <c r="BF33" s="281">
        <f t="shared" si="8"/>
        <v>724549034.07170081</v>
      </c>
      <c r="BG33" s="281">
        <f t="shared" si="8"/>
        <v>805756485.21865165</v>
      </c>
      <c r="BH33" s="281">
        <f t="shared" si="8"/>
        <v>947635977.63255</v>
      </c>
    </row>
    <row r="34" spans="2:60" ht="14.25" customHeight="1" x14ac:dyDescent="0.2">
      <c r="B34" s="326"/>
      <c r="C34" s="222" t="s">
        <v>502</v>
      </c>
      <c r="D34" s="342" t="s">
        <v>445</v>
      </c>
      <c r="E34" s="281"/>
      <c r="F34" s="418" t="s">
        <v>565</v>
      </c>
      <c r="G34" s="418" t="s">
        <v>565</v>
      </c>
      <c r="H34" s="418" t="s">
        <v>565</v>
      </c>
      <c r="I34" s="418" t="s">
        <v>565</v>
      </c>
      <c r="J34" s="418" t="s">
        <v>565</v>
      </c>
      <c r="K34" s="418" t="s">
        <v>565</v>
      </c>
      <c r="L34" s="418" t="s">
        <v>565</v>
      </c>
      <c r="M34" s="418" t="s">
        <v>565</v>
      </c>
      <c r="N34" s="418" t="s">
        <v>565</v>
      </c>
      <c r="O34" s="418" t="s">
        <v>565</v>
      </c>
      <c r="P34" s="418" t="s">
        <v>565</v>
      </c>
      <c r="Q34" s="418" t="s">
        <v>565</v>
      </c>
      <c r="R34" s="418" t="s">
        <v>565</v>
      </c>
      <c r="S34" s="418" t="s">
        <v>565</v>
      </c>
      <c r="T34" s="418" t="s">
        <v>565</v>
      </c>
      <c r="U34" s="418" t="s">
        <v>565</v>
      </c>
      <c r="V34" s="418" t="s">
        <v>565</v>
      </c>
      <c r="W34" s="418" t="s">
        <v>565</v>
      </c>
      <c r="X34" s="418" t="s">
        <v>565</v>
      </c>
      <c r="Y34" s="418" t="s">
        <v>565</v>
      </c>
      <c r="Z34" s="418" t="s">
        <v>565</v>
      </c>
      <c r="AA34" s="418" t="s">
        <v>565</v>
      </c>
      <c r="AB34" s="418" t="s">
        <v>565</v>
      </c>
      <c r="AC34" s="418" t="s">
        <v>565</v>
      </c>
      <c r="AD34" s="418" t="s">
        <v>565</v>
      </c>
      <c r="AE34" s="418" t="s">
        <v>565</v>
      </c>
      <c r="AF34" s="418" t="s">
        <v>565</v>
      </c>
      <c r="AG34" s="418" t="s">
        <v>565</v>
      </c>
      <c r="AH34" s="418" t="s">
        <v>565</v>
      </c>
      <c r="AI34" s="418" t="s">
        <v>565</v>
      </c>
      <c r="AJ34" s="418">
        <v>0.10743712730048774</v>
      </c>
      <c r="AK34" s="418">
        <v>0.10361464241266626</v>
      </c>
      <c r="AL34" s="418">
        <v>0.10643279558905411</v>
      </c>
      <c r="AM34" s="418">
        <v>0.10583388429604922</v>
      </c>
      <c r="AN34" s="418">
        <v>0.10619447534638177</v>
      </c>
      <c r="AO34" s="418">
        <v>0.1108857032161199</v>
      </c>
      <c r="AP34" s="418">
        <v>0.11453903470819853</v>
      </c>
      <c r="AQ34" s="418">
        <v>9.8579142473149015E-2</v>
      </c>
      <c r="AR34" s="418">
        <v>0.11214161784552694</v>
      </c>
      <c r="AS34" s="418">
        <v>0.11175985524475643</v>
      </c>
      <c r="AT34" s="418">
        <v>9.8311470094460035E-2</v>
      </c>
      <c r="AU34" s="418">
        <v>9.5160277396266701E-2</v>
      </c>
      <c r="AV34" s="418">
        <v>0.10289599129902272</v>
      </c>
      <c r="AW34" s="418">
        <v>9.125320834749652E-2</v>
      </c>
      <c r="AX34" s="418">
        <v>9.1727806091690317E-2</v>
      </c>
      <c r="AY34" s="418">
        <v>9.0761229422434808E-2</v>
      </c>
      <c r="AZ34" s="418">
        <v>8.9502839692891523E-2</v>
      </c>
      <c r="BA34" s="418">
        <v>9.0694517297513613E-2</v>
      </c>
      <c r="BB34" s="418">
        <v>7.7853082089054199E-2</v>
      </c>
      <c r="BC34" s="418">
        <v>7.3167670646928168E-2</v>
      </c>
      <c r="BD34" s="418">
        <v>7.7520238278817807E-2</v>
      </c>
      <c r="BE34" s="418">
        <v>9.7347164722029297E-2</v>
      </c>
      <c r="BF34" s="418">
        <v>9.836477375267437E-2</v>
      </c>
      <c r="BG34" s="418">
        <v>0.10131629660102182</v>
      </c>
      <c r="BH34" s="282"/>
    </row>
    <row r="35" spans="2:60" ht="29.25" customHeight="1" x14ac:dyDescent="0.2"/>
    <row r="36" spans="2:60" ht="15.75" x14ac:dyDescent="0.25">
      <c r="B36" s="367" t="s">
        <v>221</v>
      </c>
      <c r="C36" s="368"/>
    </row>
    <row r="37" spans="2:60" x14ac:dyDescent="0.2">
      <c r="B37" s="369"/>
      <c r="C37" s="370"/>
    </row>
    <row r="38" spans="2:60" x14ac:dyDescent="0.2">
      <c r="B38" s="96" t="s">
        <v>136</v>
      </c>
      <c r="C38" s="131">
        <v>25934</v>
      </c>
    </row>
    <row r="39" spans="2:60" ht="25.5" x14ac:dyDescent="0.2">
      <c r="B39" s="96" t="s">
        <v>166</v>
      </c>
      <c r="C39" s="439">
        <f>E11</f>
        <v>62884644.999999993</v>
      </c>
    </row>
  </sheetData>
  <mergeCells count="1">
    <mergeCell ref="F7:BH7"/>
  </mergeCells>
  <pageMargins left="0.75" right="0.75" top="1" bottom="1" header="0.5" footer="0.5"/>
  <pageSetup paperSize="9" scale="3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E34"/>
  <sheetViews>
    <sheetView zoomScale="80" zoomScaleNormal="80" workbookViewId="0"/>
  </sheetViews>
  <sheetFormatPr defaultColWidth="9.28515625" defaultRowHeight="12.75" x14ac:dyDescent="0.2"/>
  <cols>
    <col min="1" max="1" width="12.28515625" style="34" customWidth="1"/>
    <col min="2" max="2" width="21" style="34" customWidth="1"/>
    <col min="3" max="3" width="104.28515625" style="34" bestFit="1" customWidth="1"/>
    <col min="4" max="4" width="15" style="34" bestFit="1" customWidth="1"/>
    <col min="5" max="5" width="22" style="34" bestFit="1" customWidth="1"/>
    <col min="6" max="6" width="9.42578125" style="34" customWidth="1"/>
    <col min="7" max="7" width="25.28515625" style="34" customWidth="1"/>
    <col min="8" max="16384" width="9.28515625" style="34"/>
  </cols>
  <sheetData>
    <row r="1" spans="2:5" ht="20.25" x14ac:dyDescent="0.3">
      <c r="B1" s="597" t="s">
        <v>199</v>
      </c>
      <c r="C1" s="597"/>
      <c r="D1" s="21"/>
      <c r="E1" s="21"/>
    </row>
    <row r="2" spans="2:5" ht="20.25" x14ac:dyDescent="0.3">
      <c r="B2" s="52" t="str">
        <f>Tradingname</f>
        <v>APT PARMELIA PTY LTD</v>
      </c>
      <c r="C2" s="53"/>
      <c r="D2" s="35"/>
      <c r="E2" s="35"/>
    </row>
    <row r="3" spans="2:5" ht="15.75" customHeight="1" x14ac:dyDescent="0.45">
      <c r="B3" s="54" t="s">
        <v>239</v>
      </c>
      <c r="C3" s="55" t="str">
        <f>TEXT(Yearstart,"dd/mm/yyyy")&amp;" to "&amp;TEXT(Yearending,"dd/mm/yyyy")</f>
        <v>01/07/2023 to 30/06/2024</v>
      </c>
      <c r="E3" s="47"/>
    </row>
    <row r="4" spans="2:5" ht="20.25" x14ac:dyDescent="0.3">
      <c r="B4" s="20"/>
    </row>
    <row r="5" spans="2:5" ht="15.75" x14ac:dyDescent="0.25">
      <c r="B5" s="38" t="s">
        <v>225</v>
      </c>
      <c r="C5" s="36"/>
      <c r="D5" s="36"/>
      <c r="E5" s="36"/>
    </row>
    <row r="6" spans="2:5" ht="15.75" x14ac:dyDescent="0.25">
      <c r="B6" s="38"/>
      <c r="C6" s="36"/>
      <c r="D6" s="36"/>
      <c r="E6" s="36"/>
    </row>
    <row r="7" spans="2:5" ht="25.5" x14ac:dyDescent="0.2">
      <c r="B7" s="111" t="s">
        <v>222</v>
      </c>
      <c r="C7" s="111" t="s">
        <v>172</v>
      </c>
      <c r="D7" s="111" t="s">
        <v>173</v>
      </c>
      <c r="E7" s="111" t="s">
        <v>209</v>
      </c>
    </row>
    <row r="8" spans="2:5" x14ac:dyDescent="0.2">
      <c r="B8" s="393" t="s">
        <v>603</v>
      </c>
      <c r="C8" s="392" t="s">
        <v>707</v>
      </c>
      <c r="D8" s="392" t="s">
        <v>596</v>
      </c>
      <c r="E8" s="313">
        <v>4156710.4299999997</v>
      </c>
    </row>
    <row r="9" spans="2:5" x14ac:dyDescent="0.2">
      <c r="B9" s="393" t="s">
        <v>603</v>
      </c>
      <c r="C9" s="392" t="s">
        <v>706</v>
      </c>
      <c r="D9" s="392" t="s">
        <v>597</v>
      </c>
      <c r="E9" s="313">
        <v>4648698.3599999994</v>
      </c>
    </row>
    <row r="10" spans="2:5" x14ac:dyDescent="0.2">
      <c r="B10" s="393" t="s">
        <v>603</v>
      </c>
      <c r="C10" s="392" t="s">
        <v>705</v>
      </c>
      <c r="D10" s="392" t="s">
        <v>598</v>
      </c>
      <c r="E10" s="313">
        <v>7277049.5099999998</v>
      </c>
    </row>
    <row r="11" spans="2:5" x14ac:dyDescent="0.2">
      <c r="B11" s="393" t="s">
        <v>603</v>
      </c>
      <c r="C11" s="392" t="s">
        <v>709</v>
      </c>
      <c r="D11" s="392" t="s">
        <v>599</v>
      </c>
      <c r="E11" s="313">
        <v>3221575.74</v>
      </c>
    </row>
    <row r="12" spans="2:5" x14ac:dyDescent="0.2">
      <c r="B12" s="393" t="s">
        <v>603</v>
      </c>
      <c r="C12" s="392" t="s">
        <v>703</v>
      </c>
      <c r="D12" s="392" t="s">
        <v>600</v>
      </c>
      <c r="E12" s="313">
        <v>3149392.58</v>
      </c>
    </row>
    <row r="13" spans="2:5" x14ac:dyDescent="0.2">
      <c r="B13" s="393" t="s">
        <v>603</v>
      </c>
      <c r="C13" s="392" t="s">
        <v>708</v>
      </c>
      <c r="D13" s="392" t="s">
        <v>595</v>
      </c>
      <c r="E13" s="313">
        <v>5854237.2300000004</v>
      </c>
    </row>
    <row r="14" spans="2:5" x14ac:dyDescent="0.2">
      <c r="B14" s="393" t="s">
        <v>603</v>
      </c>
      <c r="C14" s="392" t="s">
        <v>704</v>
      </c>
      <c r="D14" s="392" t="s">
        <v>593</v>
      </c>
      <c r="E14" s="313">
        <v>6255104.9999999991</v>
      </c>
    </row>
    <row r="15" spans="2:5" x14ac:dyDescent="0.2">
      <c r="B15" s="393" t="s">
        <v>603</v>
      </c>
      <c r="C15" s="392" t="s">
        <v>703</v>
      </c>
      <c r="D15" s="392" t="s">
        <v>590</v>
      </c>
      <c r="E15" s="313">
        <v>4131812.2799999993</v>
      </c>
    </row>
    <row r="16" spans="2:5" x14ac:dyDescent="0.2">
      <c r="B16" s="393" t="s">
        <v>603</v>
      </c>
      <c r="C16" s="392" t="s">
        <v>703</v>
      </c>
      <c r="D16" s="392" t="s">
        <v>601</v>
      </c>
      <c r="E16" s="313">
        <v>3360699.59</v>
      </c>
    </row>
    <row r="17" spans="2:5" x14ac:dyDescent="0.2">
      <c r="B17" s="393" t="s">
        <v>603</v>
      </c>
      <c r="C17" s="392" t="s">
        <v>801</v>
      </c>
      <c r="D17" s="392" t="s">
        <v>795</v>
      </c>
      <c r="E17" s="313">
        <v>18581813.497798443</v>
      </c>
    </row>
    <row r="18" spans="2:5" x14ac:dyDescent="0.2">
      <c r="B18" s="393" t="s">
        <v>603</v>
      </c>
      <c r="C18" s="392" t="s">
        <v>814</v>
      </c>
      <c r="D18" s="392" t="s">
        <v>806</v>
      </c>
      <c r="E18" s="313">
        <v>10446618.460000001</v>
      </c>
    </row>
    <row r="19" spans="2:5" ht="25.5" x14ac:dyDescent="0.2">
      <c r="B19" s="545" t="s">
        <v>603</v>
      </c>
      <c r="C19" s="546" t="s">
        <v>1372</v>
      </c>
      <c r="D19" s="547" t="s">
        <v>1365</v>
      </c>
      <c r="E19" s="548">
        <v>9275443.379999999</v>
      </c>
    </row>
    <row r="20" spans="2:5" x14ac:dyDescent="0.2">
      <c r="B20" s="146"/>
      <c r="C20" s="146"/>
      <c r="D20" s="276"/>
      <c r="E20" s="313"/>
    </row>
    <row r="21" spans="2:5" x14ac:dyDescent="0.2">
      <c r="B21" s="146"/>
      <c r="C21" s="146"/>
      <c r="D21" s="276"/>
      <c r="E21" s="313"/>
    </row>
    <row r="22" spans="2:5" x14ac:dyDescent="0.2">
      <c r="B22" s="146"/>
      <c r="C22" s="146"/>
      <c r="D22" s="276"/>
      <c r="E22" s="313"/>
    </row>
    <row r="23" spans="2:5" x14ac:dyDescent="0.2">
      <c r="B23" s="146"/>
      <c r="C23" s="146"/>
      <c r="D23" s="276"/>
      <c r="E23" s="313"/>
    </row>
    <row r="24" spans="2:5" x14ac:dyDescent="0.2">
      <c r="B24" s="146"/>
      <c r="C24" s="146"/>
      <c r="D24" s="276"/>
      <c r="E24" s="313"/>
    </row>
    <row r="25" spans="2:5" x14ac:dyDescent="0.2">
      <c r="B25" s="146"/>
      <c r="C25" s="146"/>
      <c r="D25" s="276"/>
      <c r="E25" s="313"/>
    </row>
    <row r="26" spans="2:5" x14ac:dyDescent="0.2">
      <c r="B26" s="146"/>
      <c r="C26" s="146"/>
      <c r="D26" s="276"/>
      <c r="E26" s="313"/>
    </row>
    <row r="27" spans="2:5" x14ac:dyDescent="0.2">
      <c r="B27" s="146"/>
      <c r="C27" s="146"/>
      <c r="D27" s="276"/>
      <c r="E27" s="313"/>
    </row>
    <row r="28" spans="2:5" x14ac:dyDescent="0.2">
      <c r="B28" s="146"/>
      <c r="C28" s="146"/>
      <c r="D28" s="276"/>
      <c r="E28" s="313"/>
    </row>
    <row r="29" spans="2:5" x14ac:dyDescent="0.2">
      <c r="B29" s="146"/>
      <c r="C29" s="146"/>
      <c r="D29" s="276"/>
      <c r="E29" s="313"/>
    </row>
    <row r="30" spans="2:5" x14ac:dyDescent="0.2">
      <c r="B30" s="146"/>
      <c r="C30" s="146"/>
      <c r="D30" s="276"/>
      <c r="E30" s="313"/>
    </row>
    <row r="31" spans="2:5" x14ac:dyDescent="0.2">
      <c r="B31" s="146"/>
      <c r="C31" s="146"/>
      <c r="D31" s="276"/>
      <c r="E31" s="313"/>
    </row>
    <row r="32" spans="2:5" x14ac:dyDescent="0.2">
      <c r="B32" s="146"/>
      <c r="C32" s="146"/>
      <c r="D32" s="276"/>
      <c r="E32" s="313"/>
    </row>
    <row r="33" spans="2:5" x14ac:dyDescent="0.2">
      <c r="B33" s="146"/>
      <c r="C33" s="146"/>
      <c r="D33" s="276"/>
      <c r="E33" s="313"/>
    </row>
    <row r="34" spans="2:5" x14ac:dyDescent="0.2">
      <c r="B34" s="146"/>
      <c r="C34" s="146"/>
      <c r="D34" s="276"/>
      <c r="E34" s="313"/>
    </row>
  </sheetData>
  <mergeCells count="1">
    <mergeCell ref="B1:C1"/>
  </mergeCells>
  <pageMargins left="0.75" right="0.75" top="1" bottom="1" header="0.5" footer="0.5"/>
  <pageSetup paperSize="9" scale="3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E9D9"/>
  </sheetPr>
  <dimension ref="A1:P1"/>
  <sheetViews>
    <sheetView zoomScale="80" zoomScaleNormal="80" workbookViewId="0"/>
  </sheetViews>
  <sheetFormatPr defaultColWidth="9" defaultRowHeight="12.75" x14ac:dyDescent="0.2"/>
  <cols>
    <col min="1" max="16384" width="9" style="363"/>
  </cols>
  <sheetData>
    <row r="1" spans="1:16" x14ac:dyDescent="0.2">
      <c r="A1"/>
      <c r="P1"/>
    </row>
  </sheetData>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pageSetUpPr fitToPage="1"/>
  </sheetPr>
  <dimension ref="B1:BJ111"/>
  <sheetViews>
    <sheetView zoomScale="80" zoomScaleNormal="80" workbookViewId="0"/>
  </sheetViews>
  <sheetFormatPr defaultColWidth="9.28515625" defaultRowHeight="12.75" x14ac:dyDescent="0.2"/>
  <cols>
    <col min="1" max="1" width="11.7109375" style="22" customWidth="1"/>
    <col min="2" max="2" width="24.7109375" style="22" customWidth="1"/>
    <col min="3" max="3" width="35.7109375" style="22" customWidth="1"/>
    <col min="4" max="4" width="18.28515625" style="22" customWidth="1"/>
    <col min="5" max="5" width="24.7109375" style="22" customWidth="1"/>
    <col min="6" max="6" width="10.7109375" style="22" customWidth="1"/>
    <col min="7" max="8" width="9.28515625" style="22"/>
    <col min="9" max="9" width="9.7109375" style="22" customWidth="1"/>
    <col min="10" max="11" width="9.28515625" style="22"/>
    <col min="12" max="12" width="13.28515625" style="22" customWidth="1"/>
    <col min="13" max="13" width="10" style="22" customWidth="1"/>
    <col min="14" max="15" width="9.28515625" style="22"/>
    <col min="16" max="16" width="10.5703125" style="22" customWidth="1"/>
    <col min="17" max="18" width="9.28515625" style="22"/>
    <col min="19" max="19" width="14" style="22" customWidth="1"/>
    <col min="20" max="20" width="10" style="22" customWidth="1"/>
    <col min="21" max="21" width="9.7109375" style="22" customWidth="1"/>
    <col min="22" max="22" width="9.28515625" style="22"/>
    <col min="23" max="23" width="10.42578125" style="22" customWidth="1"/>
    <col min="24" max="25" width="9.28515625" style="22"/>
    <col min="26" max="26" width="9.5703125" style="22" customWidth="1"/>
    <col min="27" max="28" width="9.28515625" style="22"/>
    <col min="29" max="29" width="9.7109375" style="22" customWidth="1"/>
    <col min="30" max="31" width="9.28515625" style="22"/>
    <col min="32" max="32" width="11" style="22" customWidth="1"/>
    <col min="33" max="34" width="9.28515625" style="22"/>
    <col min="35" max="35" width="9.5703125" style="22" customWidth="1"/>
    <col min="36" max="37" width="9.28515625" style="22"/>
    <col min="38" max="38" width="14" style="22" customWidth="1"/>
    <col min="39" max="39" width="10" style="22" customWidth="1"/>
    <col min="40" max="41" width="9.28515625" style="22"/>
    <col min="42" max="42" width="10.28515625" style="22" customWidth="1"/>
    <col min="43" max="44" width="9.28515625" style="22"/>
    <col min="45" max="45" width="10.28515625" style="22" customWidth="1"/>
    <col min="46" max="47" width="9.28515625" style="22"/>
    <col min="48" max="48" width="10.28515625" style="22" customWidth="1"/>
    <col min="49" max="50" width="9.28515625" style="22"/>
    <col min="51" max="51" width="10.28515625" style="22" customWidth="1"/>
    <col min="52" max="53" width="9.28515625" style="22"/>
    <col min="54" max="54" width="10.28515625" style="22" customWidth="1"/>
    <col min="55" max="56" width="9.28515625" style="22"/>
    <col min="57" max="57" width="10.5703125" style="22" customWidth="1"/>
    <col min="58" max="59" width="9.28515625" style="22"/>
    <col min="60" max="60" width="9.5703125" style="22" customWidth="1"/>
    <col min="61" max="16384" width="9.28515625" style="22"/>
  </cols>
  <sheetData>
    <row r="1" spans="2:62" ht="20.25" x14ac:dyDescent="0.3">
      <c r="B1" s="599" t="s">
        <v>200</v>
      </c>
      <c r="C1" s="599"/>
      <c r="D1" s="612"/>
      <c r="E1" s="205"/>
    </row>
    <row r="2" spans="2:62" ht="15" x14ac:dyDescent="0.25">
      <c r="B2" s="354" t="str">
        <f>Tradingname</f>
        <v>APT PARMELIA PTY LTD</v>
      </c>
      <c r="C2" s="355"/>
    </row>
    <row r="3" spans="2:62" ht="15" x14ac:dyDescent="0.25">
      <c r="B3" s="356" t="s">
        <v>239</v>
      </c>
      <c r="C3" s="357" t="str">
        <f>TEXT(Yearstart,"dd/mm/yyyy")&amp;" to "&amp;TEXT(Yearending,"dd/mm/yyyy")</f>
        <v>01/07/2023 to 30/06/2024</v>
      </c>
    </row>
    <row r="4" spans="2:62" x14ac:dyDescent="0.2">
      <c r="B4" s="29"/>
      <c r="C4" s="29"/>
    </row>
    <row r="5" spans="2:62" ht="15.75" x14ac:dyDescent="0.2">
      <c r="B5" s="589" t="s">
        <v>202</v>
      </c>
      <c r="C5" s="589"/>
      <c r="D5" s="589"/>
      <c r="E5" s="204"/>
    </row>
    <row r="7" spans="2:62" s="30" customFormat="1" ht="13.35" customHeight="1" x14ac:dyDescent="0.2">
      <c r="B7" s="619" t="s">
        <v>504</v>
      </c>
      <c r="C7" s="619" t="s">
        <v>32</v>
      </c>
      <c r="D7" s="223"/>
      <c r="E7" s="622" t="s">
        <v>503</v>
      </c>
      <c r="F7" s="625" t="s">
        <v>100</v>
      </c>
      <c r="G7" s="626"/>
      <c r="H7" s="626"/>
      <c r="I7" s="626"/>
      <c r="J7" s="626"/>
      <c r="K7" s="627"/>
      <c r="L7" s="631" t="s">
        <v>101</v>
      </c>
      <c r="M7" s="632"/>
      <c r="N7" s="632"/>
      <c r="O7" s="632"/>
      <c r="P7" s="632"/>
      <c r="Q7" s="632"/>
      <c r="R7" s="633"/>
      <c r="S7" s="613" t="s">
        <v>102</v>
      </c>
      <c r="T7" s="614"/>
      <c r="U7" s="614"/>
      <c r="V7" s="614"/>
      <c r="W7" s="614"/>
      <c r="X7" s="614"/>
      <c r="Y7" s="614"/>
      <c r="Z7" s="614"/>
      <c r="AA7" s="614"/>
      <c r="AB7" s="614"/>
      <c r="AC7" s="614"/>
      <c r="AD7" s="614"/>
      <c r="AE7" s="614"/>
      <c r="AF7" s="614"/>
      <c r="AG7" s="614"/>
      <c r="AH7" s="614"/>
      <c r="AI7" s="614"/>
      <c r="AJ7" s="614"/>
      <c r="AK7" s="615"/>
      <c r="AL7" s="616" t="s">
        <v>103</v>
      </c>
      <c r="AM7" s="617"/>
      <c r="AN7" s="617"/>
      <c r="AO7" s="617"/>
      <c r="AP7" s="617"/>
      <c r="AQ7" s="617"/>
      <c r="AR7" s="617"/>
      <c r="AS7" s="617"/>
      <c r="AT7" s="617"/>
      <c r="AU7" s="617"/>
      <c r="AV7" s="617"/>
      <c r="AW7" s="617"/>
      <c r="AX7" s="617"/>
      <c r="AY7" s="617"/>
      <c r="AZ7" s="617"/>
      <c r="BA7" s="617"/>
      <c r="BB7" s="617"/>
      <c r="BC7" s="617"/>
      <c r="BD7" s="617"/>
      <c r="BE7" s="617"/>
      <c r="BF7" s="617"/>
      <c r="BG7" s="617"/>
      <c r="BH7" s="617"/>
      <c r="BI7" s="617"/>
      <c r="BJ7" s="618"/>
    </row>
    <row r="8" spans="2:62" s="29" customFormat="1" ht="15" x14ac:dyDescent="0.2">
      <c r="B8" s="620"/>
      <c r="C8" s="620"/>
      <c r="D8" s="224"/>
      <c r="E8" s="623"/>
      <c r="F8" s="628"/>
      <c r="G8" s="629"/>
      <c r="H8" s="629"/>
      <c r="I8" s="629"/>
      <c r="J8" s="629"/>
      <c r="K8" s="630"/>
      <c r="L8" s="634"/>
      <c r="M8" s="635"/>
      <c r="N8" s="635"/>
      <c r="O8" s="635"/>
      <c r="P8" s="635"/>
      <c r="Q8" s="635"/>
      <c r="R8" s="635"/>
      <c r="S8" s="227"/>
      <c r="T8" s="614" t="s">
        <v>104</v>
      </c>
      <c r="U8" s="614"/>
      <c r="V8" s="614"/>
      <c r="W8" s="614"/>
      <c r="X8" s="614"/>
      <c r="Y8" s="615"/>
      <c r="Z8" s="640" t="s">
        <v>105</v>
      </c>
      <c r="AA8" s="640"/>
      <c r="AB8" s="640"/>
      <c r="AC8" s="640"/>
      <c r="AD8" s="640"/>
      <c r="AE8" s="641"/>
      <c r="AF8" s="639" t="s">
        <v>106</v>
      </c>
      <c r="AG8" s="640"/>
      <c r="AH8" s="640"/>
      <c r="AI8" s="640"/>
      <c r="AJ8" s="640"/>
      <c r="AK8" s="641"/>
      <c r="AL8" s="228"/>
      <c r="AM8" s="607" t="s">
        <v>107</v>
      </c>
      <c r="AN8" s="608"/>
      <c r="AO8" s="608"/>
      <c r="AP8" s="608"/>
      <c r="AQ8" s="608"/>
      <c r="AR8" s="609"/>
      <c r="AS8" s="607" t="s">
        <v>108</v>
      </c>
      <c r="AT8" s="608"/>
      <c r="AU8" s="608"/>
      <c r="AV8" s="608"/>
      <c r="AW8" s="608"/>
      <c r="AX8" s="609"/>
      <c r="AY8" s="607" t="s">
        <v>109</v>
      </c>
      <c r="AZ8" s="608"/>
      <c r="BA8" s="608"/>
      <c r="BB8" s="608"/>
      <c r="BC8" s="608"/>
      <c r="BD8" s="609"/>
      <c r="BE8" s="607" t="s">
        <v>110</v>
      </c>
      <c r="BF8" s="608"/>
      <c r="BG8" s="608"/>
      <c r="BH8" s="608"/>
      <c r="BI8" s="608"/>
      <c r="BJ8" s="609"/>
    </row>
    <row r="9" spans="2:62" s="29" customFormat="1" ht="36" x14ac:dyDescent="0.2">
      <c r="B9" s="620"/>
      <c r="C9" s="620"/>
      <c r="D9" s="224" t="s">
        <v>21</v>
      </c>
      <c r="E9" s="623"/>
      <c r="F9" s="611" t="s">
        <v>111</v>
      </c>
      <c r="G9" s="611"/>
      <c r="H9" s="611"/>
      <c r="I9" s="610" t="s">
        <v>112</v>
      </c>
      <c r="J9" s="610"/>
      <c r="K9" s="610"/>
      <c r="L9" s="226" t="s">
        <v>113</v>
      </c>
      <c r="M9" s="611" t="s">
        <v>91</v>
      </c>
      <c r="N9" s="611"/>
      <c r="O9" s="611"/>
      <c r="P9" s="610" t="s">
        <v>92</v>
      </c>
      <c r="Q9" s="610"/>
      <c r="R9" s="610"/>
      <c r="S9" s="226" t="s">
        <v>114</v>
      </c>
      <c r="T9" s="611" t="s">
        <v>91</v>
      </c>
      <c r="U9" s="611"/>
      <c r="V9" s="611"/>
      <c r="W9" s="610" t="s">
        <v>92</v>
      </c>
      <c r="X9" s="610"/>
      <c r="Y9" s="610"/>
      <c r="Z9" s="611" t="s">
        <v>91</v>
      </c>
      <c r="AA9" s="611"/>
      <c r="AB9" s="611"/>
      <c r="AC9" s="610" t="s">
        <v>92</v>
      </c>
      <c r="AD9" s="610"/>
      <c r="AE9" s="610"/>
      <c r="AF9" s="611" t="s">
        <v>91</v>
      </c>
      <c r="AG9" s="611"/>
      <c r="AH9" s="611"/>
      <c r="AI9" s="610" t="s">
        <v>92</v>
      </c>
      <c r="AJ9" s="610"/>
      <c r="AK9" s="610"/>
      <c r="AL9" s="226" t="s">
        <v>115</v>
      </c>
      <c r="AM9" s="611" t="s">
        <v>91</v>
      </c>
      <c r="AN9" s="611"/>
      <c r="AO9" s="611"/>
      <c r="AP9" s="610" t="s">
        <v>92</v>
      </c>
      <c r="AQ9" s="610"/>
      <c r="AR9" s="610"/>
      <c r="AS9" s="611" t="s">
        <v>91</v>
      </c>
      <c r="AT9" s="611"/>
      <c r="AU9" s="611"/>
      <c r="AV9" s="610" t="s">
        <v>92</v>
      </c>
      <c r="AW9" s="610"/>
      <c r="AX9" s="610"/>
      <c r="AY9" s="611" t="s">
        <v>91</v>
      </c>
      <c r="AZ9" s="611"/>
      <c r="BA9" s="611"/>
      <c r="BB9" s="610" t="s">
        <v>92</v>
      </c>
      <c r="BC9" s="610"/>
      <c r="BD9" s="610"/>
      <c r="BE9" s="611" t="s">
        <v>91</v>
      </c>
      <c r="BF9" s="611"/>
      <c r="BG9" s="611"/>
      <c r="BH9" s="610" t="s">
        <v>92</v>
      </c>
      <c r="BI9" s="610"/>
      <c r="BJ9" s="610"/>
    </row>
    <row r="10" spans="2:62" s="29" customFormat="1" ht="40.5" customHeight="1" x14ac:dyDescent="0.2">
      <c r="B10" s="621"/>
      <c r="C10" s="621"/>
      <c r="D10" s="225" t="s">
        <v>175</v>
      </c>
      <c r="E10" s="624"/>
      <c r="F10" s="324" t="s">
        <v>505</v>
      </c>
      <c r="G10" s="324" t="s">
        <v>506</v>
      </c>
      <c r="H10" s="324" t="s">
        <v>450</v>
      </c>
      <c r="I10" s="324" t="s">
        <v>505</v>
      </c>
      <c r="J10" s="324" t="s">
        <v>451</v>
      </c>
      <c r="K10" s="324" t="s">
        <v>450</v>
      </c>
      <c r="L10" s="343" t="s">
        <v>507</v>
      </c>
      <c r="M10" s="344" t="s">
        <v>448</v>
      </c>
      <c r="N10" s="344" t="s">
        <v>506</v>
      </c>
      <c r="O10" s="344" t="s">
        <v>450</v>
      </c>
      <c r="P10" s="344" t="s">
        <v>448</v>
      </c>
      <c r="Q10" s="344" t="s">
        <v>451</v>
      </c>
      <c r="R10" s="344" t="s">
        <v>450</v>
      </c>
      <c r="S10" s="345" t="s">
        <v>175</v>
      </c>
      <c r="T10" s="345" t="s">
        <v>448</v>
      </c>
      <c r="U10" s="345" t="s">
        <v>506</v>
      </c>
      <c r="V10" s="345" t="s">
        <v>450</v>
      </c>
      <c r="W10" s="345" t="s">
        <v>448</v>
      </c>
      <c r="X10" s="345" t="s">
        <v>176</v>
      </c>
      <c r="Y10" s="345" t="s">
        <v>450</v>
      </c>
      <c r="Z10" s="345" t="s">
        <v>505</v>
      </c>
      <c r="AA10" s="345" t="s">
        <v>506</v>
      </c>
      <c r="AB10" s="345" t="s">
        <v>450</v>
      </c>
      <c r="AC10" s="345" t="s">
        <v>505</v>
      </c>
      <c r="AD10" s="345" t="s">
        <v>176</v>
      </c>
      <c r="AE10" s="345" t="s">
        <v>450</v>
      </c>
      <c r="AF10" s="345" t="s">
        <v>448</v>
      </c>
      <c r="AG10" s="345" t="s">
        <v>506</v>
      </c>
      <c r="AH10" s="345" t="s">
        <v>450</v>
      </c>
      <c r="AI10" s="345" t="s">
        <v>448</v>
      </c>
      <c r="AJ10" s="345" t="s">
        <v>176</v>
      </c>
      <c r="AK10" s="345" t="s">
        <v>450</v>
      </c>
      <c r="AL10" s="346" t="s">
        <v>175</v>
      </c>
      <c r="AM10" s="346" t="s">
        <v>505</v>
      </c>
      <c r="AN10" s="346" t="s">
        <v>506</v>
      </c>
      <c r="AO10" s="346" t="s">
        <v>450</v>
      </c>
      <c r="AP10" s="346" t="s">
        <v>505</v>
      </c>
      <c r="AQ10" s="346" t="s">
        <v>451</v>
      </c>
      <c r="AR10" s="346" t="s">
        <v>450</v>
      </c>
      <c r="AS10" s="346" t="s">
        <v>448</v>
      </c>
      <c r="AT10" s="346" t="s">
        <v>506</v>
      </c>
      <c r="AU10" s="346" t="s">
        <v>450</v>
      </c>
      <c r="AV10" s="346" t="s">
        <v>448</v>
      </c>
      <c r="AW10" s="346" t="s">
        <v>451</v>
      </c>
      <c r="AX10" s="346" t="s">
        <v>450</v>
      </c>
      <c r="AY10" s="346" t="s">
        <v>448</v>
      </c>
      <c r="AZ10" s="346" t="s">
        <v>506</v>
      </c>
      <c r="BA10" s="346" t="s">
        <v>450</v>
      </c>
      <c r="BB10" s="346" t="s">
        <v>448</v>
      </c>
      <c r="BC10" s="346" t="s">
        <v>451</v>
      </c>
      <c r="BD10" s="346" t="s">
        <v>450</v>
      </c>
      <c r="BE10" s="346" t="s">
        <v>505</v>
      </c>
      <c r="BF10" s="346" t="s">
        <v>506</v>
      </c>
      <c r="BG10" s="346" t="s">
        <v>450</v>
      </c>
      <c r="BH10" s="346" t="s">
        <v>505</v>
      </c>
      <c r="BI10" s="346" t="s">
        <v>176</v>
      </c>
      <c r="BJ10" s="346" t="s">
        <v>450</v>
      </c>
    </row>
    <row r="11" spans="2:62" s="29" customFormat="1" ht="13.35" customHeight="1" x14ac:dyDescent="0.2">
      <c r="B11" s="231"/>
      <c r="C11" s="133" t="s">
        <v>33</v>
      </c>
      <c r="D11" s="132"/>
      <c r="E11" s="132"/>
      <c r="F11" s="636"/>
      <c r="G11" s="637"/>
      <c r="H11" s="637"/>
      <c r="I11" s="637"/>
      <c r="J11" s="637"/>
      <c r="K11" s="638"/>
      <c r="L11" s="347"/>
      <c r="M11" s="347"/>
      <c r="N11" s="347"/>
      <c r="O11" s="347"/>
      <c r="P11" s="347"/>
      <c r="Q11" s="347"/>
      <c r="R11" s="347"/>
      <c r="S11" s="348"/>
      <c r="T11" s="349"/>
      <c r="U11" s="348"/>
      <c r="V11" s="348"/>
      <c r="W11" s="348"/>
      <c r="X11" s="348"/>
      <c r="Y11" s="350"/>
      <c r="Z11" s="349"/>
      <c r="AA11" s="348"/>
      <c r="AB11" s="348"/>
      <c r="AC11" s="348"/>
      <c r="AD11" s="348"/>
      <c r="AE11" s="350"/>
      <c r="AF11" s="349"/>
      <c r="AG11" s="348"/>
      <c r="AH11" s="348"/>
      <c r="AI11" s="348"/>
      <c r="AJ11" s="348"/>
      <c r="AK11" s="350"/>
      <c r="AL11" s="351"/>
      <c r="AM11" s="352"/>
      <c r="AN11" s="351"/>
      <c r="AO11" s="351"/>
      <c r="AP11" s="351"/>
      <c r="AQ11" s="351"/>
      <c r="AR11" s="353"/>
      <c r="AS11" s="352"/>
      <c r="AT11" s="351"/>
      <c r="AU11" s="351"/>
      <c r="AV11" s="351"/>
      <c r="AW11" s="351"/>
      <c r="AX11" s="353"/>
      <c r="AY11" s="352"/>
      <c r="AZ11" s="351"/>
      <c r="BA11" s="351"/>
      <c r="BB11" s="351"/>
      <c r="BC11" s="351"/>
      <c r="BD11" s="353"/>
      <c r="BE11" s="352"/>
      <c r="BF11" s="351"/>
      <c r="BG11" s="351"/>
      <c r="BH11" s="351"/>
      <c r="BI11" s="351"/>
      <c r="BJ11" s="353"/>
    </row>
    <row r="12" spans="2:62" s="29" customFormat="1" ht="25.5" x14ac:dyDescent="0.2">
      <c r="B12" s="423" t="s">
        <v>770</v>
      </c>
      <c r="C12" s="155" t="s">
        <v>153</v>
      </c>
      <c r="D12" s="301">
        <f>L12+S12+AL12</f>
        <v>8075.8875800000005</v>
      </c>
      <c r="E12" s="229"/>
      <c r="F12" s="315"/>
      <c r="G12" s="315"/>
      <c r="H12" s="315"/>
      <c r="I12" s="315"/>
      <c r="J12" s="315"/>
      <c r="K12" s="315"/>
      <c r="L12" s="301">
        <f>M12+P12</f>
        <v>8075.8875800000005</v>
      </c>
      <c r="M12" s="312">
        <v>4884.5394700000015</v>
      </c>
      <c r="N12" s="312">
        <v>8644.6299999999992</v>
      </c>
      <c r="O12" s="318">
        <f>IFERROR(M12/N12,0)</f>
        <v>0.56503742438947668</v>
      </c>
      <c r="P12" s="312">
        <v>3191.3481099999995</v>
      </c>
      <c r="Q12" s="312">
        <v>12189.675427000002</v>
      </c>
      <c r="R12" s="318">
        <f>IFERROR(P12/Q12,0)</f>
        <v>0.26180747216051359</v>
      </c>
      <c r="S12" s="301">
        <f>T12+W12+Z12+AC12+AF12+AI12</f>
        <v>0</v>
      </c>
      <c r="T12" s="312"/>
      <c r="U12" s="312"/>
      <c r="V12" s="318">
        <f>IFERROR(T12/U12,0)</f>
        <v>0</v>
      </c>
      <c r="W12" s="312"/>
      <c r="X12" s="312"/>
      <c r="Y12" s="318">
        <f>IFERROR(W12/X12,0)</f>
        <v>0</v>
      </c>
      <c r="Z12" s="312"/>
      <c r="AA12" s="312"/>
      <c r="AB12" s="318">
        <f>IFERROR(Z12/AA12,0)</f>
        <v>0</v>
      </c>
      <c r="AC12" s="312"/>
      <c r="AD12" s="312"/>
      <c r="AE12" s="318">
        <f>IFERROR(AC12/AD12,0)</f>
        <v>0</v>
      </c>
      <c r="AF12" s="312"/>
      <c r="AG12" s="312"/>
      <c r="AH12" s="318">
        <f>IFERROR(AF12/AG12,0)</f>
        <v>0</v>
      </c>
      <c r="AI12" s="312"/>
      <c r="AJ12" s="312"/>
      <c r="AK12" s="318">
        <f>IFERROR(AI12/AJ12,0)</f>
        <v>0</v>
      </c>
      <c r="AL12" s="301">
        <f>AM12+AP12+AS12+AV12+AY12+BB12+BE12+BH12</f>
        <v>0</v>
      </c>
      <c r="AM12" s="312"/>
      <c r="AN12" s="312"/>
      <c r="AO12" s="318">
        <f>IFERROR(AM12/AN12,0)</f>
        <v>0</v>
      </c>
      <c r="AP12" s="312"/>
      <c r="AQ12" s="312"/>
      <c r="AR12" s="318">
        <f>IFERROR(AP12/AQ12,0)</f>
        <v>0</v>
      </c>
      <c r="AS12" s="312"/>
      <c r="AT12" s="312"/>
      <c r="AU12" s="318">
        <f>IFERROR(AS12/AT12,0)</f>
        <v>0</v>
      </c>
      <c r="AV12" s="312"/>
      <c r="AW12" s="312"/>
      <c r="AX12" s="318">
        <f>IFERROR(AV12/AW12,0)</f>
        <v>0</v>
      </c>
      <c r="AY12" s="312"/>
      <c r="AZ12" s="312"/>
      <c r="BA12" s="318">
        <f>IFERROR(AY12/AZ12,0)</f>
        <v>0</v>
      </c>
      <c r="BB12" s="312"/>
      <c r="BC12" s="312"/>
      <c r="BD12" s="318">
        <f>IFERROR(BB12/BC12,0)</f>
        <v>0</v>
      </c>
      <c r="BE12" s="312"/>
      <c r="BF12" s="312"/>
      <c r="BG12" s="318">
        <f>IFERROR(BE12/BF12,0)</f>
        <v>0</v>
      </c>
      <c r="BH12" s="312"/>
      <c r="BI12" s="312"/>
      <c r="BJ12" s="318">
        <f>IFERROR(BH12/BI12,0)</f>
        <v>0</v>
      </c>
    </row>
    <row r="13" spans="2:62" s="29" customFormat="1" ht="25.5" x14ac:dyDescent="0.2">
      <c r="B13" s="423" t="s">
        <v>770</v>
      </c>
      <c r="C13" s="155" t="s">
        <v>201</v>
      </c>
      <c r="D13" s="301">
        <f>L13+S13+AL13</f>
        <v>1361.4638400000001</v>
      </c>
      <c r="E13" s="229"/>
      <c r="F13" s="315"/>
      <c r="G13" s="315"/>
      <c r="H13" s="315"/>
      <c r="I13" s="315"/>
      <c r="J13" s="315"/>
      <c r="K13" s="315"/>
      <c r="L13" s="301">
        <f>M13+P13</f>
        <v>1361.4638400000001</v>
      </c>
      <c r="M13" s="312"/>
      <c r="N13" s="312"/>
      <c r="O13" s="318">
        <f>IFERROR(M13/N13,0)</f>
        <v>0</v>
      </c>
      <c r="P13" s="312">
        <v>1361.4638400000001</v>
      </c>
      <c r="Q13" s="312">
        <v>2512.8528739999997</v>
      </c>
      <c r="R13" s="318">
        <f>IFERROR(P13/Q13,0)</f>
        <v>0.54180006083396359</v>
      </c>
      <c r="S13" s="301">
        <f>T13+W13+Z13+AC13+AF13+AI13</f>
        <v>0</v>
      </c>
      <c r="T13" s="312"/>
      <c r="U13" s="312"/>
      <c r="V13" s="318">
        <f>IFERROR(T13/U13,0)</f>
        <v>0</v>
      </c>
      <c r="W13" s="312"/>
      <c r="X13" s="312"/>
      <c r="Y13" s="318">
        <f>IFERROR(W13/X13,0)</f>
        <v>0</v>
      </c>
      <c r="Z13" s="312"/>
      <c r="AA13" s="312"/>
      <c r="AB13" s="318">
        <f>IFERROR(Z13/AA13,0)</f>
        <v>0</v>
      </c>
      <c r="AC13" s="312"/>
      <c r="AD13" s="312"/>
      <c r="AE13" s="318">
        <f>IFERROR(AC13/AD13,0)</f>
        <v>0</v>
      </c>
      <c r="AF13" s="312"/>
      <c r="AG13" s="312"/>
      <c r="AH13" s="318">
        <f>IFERROR(AF13/AG13,0)</f>
        <v>0</v>
      </c>
      <c r="AI13" s="312"/>
      <c r="AJ13" s="312"/>
      <c r="AK13" s="318">
        <f>IFERROR(AI13/AJ13,0)</f>
        <v>0</v>
      </c>
      <c r="AL13" s="301">
        <f>AM13+AP13+AS13+AV13+AY13+BB13+BE13+BH13</f>
        <v>0</v>
      </c>
      <c r="AM13" s="312"/>
      <c r="AN13" s="312"/>
      <c r="AO13" s="318">
        <f>IFERROR(AM13/AN13,0)</f>
        <v>0</v>
      </c>
      <c r="AP13" s="312"/>
      <c r="AQ13" s="312"/>
      <c r="AR13" s="318">
        <f>IFERROR(AP13/AQ13,0)</f>
        <v>0</v>
      </c>
      <c r="AS13" s="312"/>
      <c r="AT13" s="312"/>
      <c r="AU13" s="318">
        <f>IFERROR(AS13/AT13,0)</f>
        <v>0</v>
      </c>
      <c r="AV13" s="312"/>
      <c r="AW13" s="312"/>
      <c r="AX13" s="318">
        <f>IFERROR(AV13/AW13,0)</f>
        <v>0</v>
      </c>
      <c r="AY13" s="312"/>
      <c r="AZ13" s="312"/>
      <c r="BA13" s="318">
        <f>IFERROR(AY13/AZ13,0)</f>
        <v>0</v>
      </c>
      <c r="BB13" s="312"/>
      <c r="BC13" s="312"/>
      <c r="BD13" s="318">
        <f>IFERROR(BB13/BC13,0)</f>
        <v>0</v>
      </c>
      <c r="BE13" s="312"/>
      <c r="BF13" s="312"/>
      <c r="BG13" s="318">
        <f>IFERROR(BE13/BF13,0)</f>
        <v>0</v>
      </c>
      <c r="BH13" s="312"/>
      <c r="BI13" s="312"/>
      <c r="BJ13" s="318">
        <f>IFERROR(BH13/BI13,0)</f>
        <v>0</v>
      </c>
    </row>
    <row r="14" spans="2:62" s="29" customFormat="1" x14ac:dyDescent="0.2">
      <c r="B14" s="423" t="s">
        <v>770</v>
      </c>
      <c r="C14" s="155" t="s">
        <v>35</v>
      </c>
      <c r="D14" s="301">
        <f>L14+S14+AL14</f>
        <v>0</v>
      </c>
      <c r="E14" s="229"/>
      <c r="F14" s="315"/>
      <c r="G14" s="315"/>
      <c r="H14" s="315"/>
      <c r="I14" s="315"/>
      <c r="J14" s="315"/>
      <c r="K14" s="315"/>
      <c r="L14" s="301">
        <f>M14+P14</f>
        <v>0</v>
      </c>
      <c r="M14" s="312">
        <v>0</v>
      </c>
      <c r="N14" s="312">
        <v>0</v>
      </c>
      <c r="O14" s="318">
        <f>IFERROR(M14/N14,0)</f>
        <v>0</v>
      </c>
      <c r="P14" s="312">
        <v>0</v>
      </c>
      <c r="Q14" s="312">
        <v>0</v>
      </c>
      <c r="R14" s="318">
        <f>IFERROR(P14/Q14,0)</f>
        <v>0</v>
      </c>
      <c r="S14" s="301">
        <f>T14+W14+Z14+AC14+AF14+AI14</f>
        <v>0</v>
      </c>
      <c r="T14" s="312"/>
      <c r="U14" s="312"/>
      <c r="V14" s="318">
        <f>IFERROR(T14/U14,0)</f>
        <v>0</v>
      </c>
      <c r="W14" s="312"/>
      <c r="X14" s="312"/>
      <c r="Y14" s="318">
        <f>IFERROR(W14/X14,0)</f>
        <v>0</v>
      </c>
      <c r="Z14" s="312"/>
      <c r="AA14" s="312"/>
      <c r="AB14" s="318">
        <f>IFERROR(Z14/AA14,0)</f>
        <v>0</v>
      </c>
      <c r="AC14" s="312"/>
      <c r="AD14" s="312"/>
      <c r="AE14" s="318">
        <f>IFERROR(AC14/AD14,0)</f>
        <v>0</v>
      </c>
      <c r="AF14" s="312"/>
      <c r="AG14" s="312"/>
      <c r="AH14" s="318">
        <f>IFERROR(AF14/AG14,0)</f>
        <v>0</v>
      </c>
      <c r="AI14" s="312"/>
      <c r="AJ14" s="312"/>
      <c r="AK14" s="318">
        <f>IFERROR(AI14/AJ14,0)</f>
        <v>0</v>
      </c>
      <c r="AL14" s="301">
        <f>AM14+AP14+AS14+AV14+AY14+BB14+BE14+BH14</f>
        <v>0</v>
      </c>
      <c r="AM14" s="312"/>
      <c r="AN14" s="312"/>
      <c r="AO14" s="318">
        <f>IFERROR(AM14/AN14,0)</f>
        <v>0</v>
      </c>
      <c r="AP14" s="312"/>
      <c r="AQ14" s="312"/>
      <c r="AR14" s="318">
        <f>IFERROR(AP14/AQ14,0)</f>
        <v>0</v>
      </c>
      <c r="AS14" s="312"/>
      <c r="AT14" s="312"/>
      <c r="AU14" s="318">
        <f>IFERROR(AS14/AT14,0)</f>
        <v>0</v>
      </c>
      <c r="AV14" s="312"/>
      <c r="AW14" s="312"/>
      <c r="AX14" s="318">
        <f>IFERROR(AV14/AW14,0)</f>
        <v>0</v>
      </c>
      <c r="AY14" s="312"/>
      <c r="AZ14" s="312"/>
      <c r="BA14" s="318">
        <f>IFERROR(AY14/AZ14,0)</f>
        <v>0</v>
      </c>
      <c r="BB14" s="312"/>
      <c r="BC14" s="312"/>
      <c r="BD14" s="318">
        <f>IFERROR(BB14/BC14,0)</f>
        <v>0</v>
      </c>
      <c r="BE14" s="312"/>
      <c r="BF14" s="312"/>
      <c r="BG14" s="318">
        <f>IFERROR(BE14/BF14,0)</f>
        <v>0</v>
      </c>
      <c r="BH14" s="312"/>
      <c r="BI14" s="312"/>
      <c r="BJ14" s="318">
        <f>IFERROR(BH14/BI14,0)</f>
        <v>0</v>
      </c>
    </row>
    <row r="15" spans="2:62" s="29" customFormat="1" x14ac:dyDescent="0.2">
      <c r="B15" s="423"/>
      <c r="C15" s="133" t="s">
        <v>228</v>
      </c>
      <c r="D15" s="314"/>
      <c r="E15" s="230"/>
      <c r="F15" s="314"/>
      <c r="G15" s="314"/>
      <c r="H15" s="314"/>
      <c r="I15" s="314"/>
      <c r="J15" s="314"/>
      <c r="K15" s="316"/>
      <c r="L15" s="315"/>
      <c r="M15" s="315"/>
      <c r="N15" s="315"/>
      <c r="O15" s="315"/>
      <c r="P15" s="315"/>
      <c r="Q15" s="315"/>
      <c r="R15" s="315"/>
      <c r="S15" s="315"/>
      <c r="T15" s="315"/>
      <c r="U15" s="315"/>
      <c r="V15" s="315"/>
      <c r="W15" s="315"/>
      <c r="X15" s="315"/>
      <c r="Y15" s="315"/>
      <c r="Z15" s="315"/>
      <c r="AA15" s="315"/>
      <c r="AB15" s="315"/>
      <c r="AC15" s="315"/>
      <c r="AD15" s="315"/>
      <c r="AE15" s="315"/>
      <c r="AF15" s="315"/>
      <c r="AG15" s="315"/>
      <c r="AH15" s="315"/>
      <c r="AI15" s="315"/>
      <c r="AJ15" s="315"/>
      <c r="AK15" s="315"/>
      <c r="AL15" s="315"/>
      <c r="AM15" s="315"/>
      <c r="AN15" s="315"/>
      <c r="AO15" s="315"/>
      <c r="AP15" s="315"/>
      <c r="AQ15" s="315"/>
      <c r="AR15" s="315"/>
      <c r="AS15" s="315"/>
      <c r="AT15" s="315"/>
      <c r="AU15" s="315"/>
      <c r="AV15" s="315"/>
      <c r="AW15" s="315"/>
      <c r="AX15" s="315"/>
      <c r="AY15" s="315"/>
      <c r="AZ15" s="315"/>
      <c r="BA15" s="315"/>
      <c r="BB15" s="315"/>
      <c r="BC15" s="315"/>
      <c r="BD15" s="315"/>
      <c r="BE15" s="315"/>
      <c r="BF15" s="315"/>
      <c r="BG15" s="315"/>
      <c r="BH15" s="315"/>
      <c r="BI15" s="315"/>
      <c r="BJ15" s="317"/>
    </row>
    <row r="16" spans="2:62" s="29" customFormat="1" ht="25.5" x14ac:dyDescent="0.2">
      <c r="B16" s="423" t="s">
        <v>771</v>
      </c>
      <c r="C16" s="155" t="s">
        <v>226</v>
      </c>
      <c r="D16" s="301">
        <f>F16+I16</f>
        <v>0</v>
      </c>
      <c r="E16" s="229"/>
      <c r="F16" s="282">
        <v>0</v>
      </c>
      <c r="G16" s="282">
        <v>0</v>
      </c>
      <c r="H16" s="318">
        <f>IFERROR(F16/G16,0)</f>
        <v>0</v>
      </c>
      <c r="I16" s="282">
        <v>0</v>
      </c>
      <c r="J16" s="282">
        <v>0</v>
      </c>
      <c r="K16" s="318">
        <f>IFERROR(I16/J16,0)</f>
        <v>0</v>
      </c>
      <c r="L16" s="315"/>
      <c r="M16" s="315"/>
      <c r="N16" s="315"/>
      <c r="O16" s="315"/>
      <c r="P16" s="315"/>
      <c r="Q16" s="315"/>
      <c r="R16" s="315"/>
      <c r="S16" s="315"/>
      <c r="T16" s="315"/>
      <c r="U16" s="315"/>
      <c r="V16" s="315"/>
      <c r="W16" s="315"/>
      <c r="X16" s="315"/>
      <c r="Y16" s="315"/>
      <c r="Z16" s="315"/>
      <c r="AA16" s="315"/>
      <c r="AB16" s="315"/>
      <c r="AC16" s="315"/>
      <c r="AD16" s="315"/>
      <c r="AE16" s="315"/>
      <c r="AF16" s="315"/>
      <c r="AG16" s="315"/>
      <c r="AH16" s="315"/>
      <c r="AI16" s="315"/>
      <c r="AJ16" s="315"/>
      <c r="AK16" s="315"/>
      <c r="AL16" s="315"/>
      <c r="AM16" s="315"/>
      <c r="AN16" s="315"/>
      <c r="AO16" s="315"/>
      <c r="AP16" s="315"/>
      <c r="AQ16" s="315"/>
      <c r="AR16" s="315"/>
      <c r="AS16" s="315"/>
      <c r="AT16" s="315"/>
      <c r="AU16" s="315"/>
      <c r="AV16" s="315"/>
      <c r="AW16" s="315"/>
      <c r="AX16" s="315"/>
      <c r="AY16" s="315"/>
      <c r="AZ16" s="315"/>
      <c r="BA16" s="315"/>
      <c r="BB16" s="315"/>
      <c r="BC16" s="315"/>
      <c r="BD16" s="315"/>
      <c r="BE16" s="315"/>
      <c r="BF16" s="315"/>
      <c r="BG16" s="315"/>
      <c r="BH16" s="315"/>
      <c r="BI16" s="315"/>
      <c r="BJ16" s="317"/>
    </row>
    <row r="17" spans="2:62" s="29" customFormat="1" x14ac:dyDescent="0.2">
      <c r="B17" s="423"/>
      <c r="C17" s="133" t="s">
        <v>36</v>
      </c>
      <c r="D17" s="314"/>
      <c r="E17" s="230"/>
      <c r="F17" s="314"/>
      <c r="G17" s="314"/>
      <c r="H17" s="314"/>
      <c r="I17" s="314"/>
      <c r="J17" s="314"/>
      <c r="K17" s="316"/>
      <c r="L17" s="315"/>
      <c r="M17" s="315"/>
      <c r="N17" s="315"/>
      <c r="O17" s="315"/>
      <c r="P17" s="315"/>
      <c r="Q17" s="315"/>
      <c r="R17" s="315"/>
      <c r="S17" s="315"/>
      <c r="T17" s="315"/>
      <c r="U17" s="315"/>
      <c r="V17" s="315"/>
      <c r="W17" s="315"/>
      <c r="X17" s="315"/>
      <c r="Y17" s="315"/>
      <c r="Z17" s="315"/>
      <c r="AA17" s="315"/>
      <c r="AB17" s="315"/>
      <c r="AC17" s="315"/>
      <c r="AD17" s="315"/>
      <c r="AE17" s="315"/>
      <c r="AF17" s="315"/>
      <c r="AG17" s="315"/>
      <c r="AH17" s="315"/>
      <c r="AI17" s="315"/>
      <c r="AJ17" s="315"/>
      <c r="AK17" s="315"/>
      <c r="AL17" s="315"/>
      <c r="AM17" s="315"/>
      <c r="AN17" s="315"/>
      <c r="AO17" s="315"/>
      <c r="AP17" s="315"/>
      <c r="AQ17" s="315"/>
      <c r="AR17" s="315"/>
      <c r="AS17" s="315"/>
      <c r="AT17" s="315"/>
      <c r="AU17" s="315"/>
      <c r="AV17" s="315"/>
      <c r="AW17" s="315"/>
      <c r="AX17" s="315"/>
      <c r="AY17" s="315"/>
      <c r="AZ17" s="315"/>
      <c r="BA17" s="315"/>
      <c r="BB17" s="315"/>
      <c r="BC17" s="315"/>
      <c r="BD17" s="315"/>
      <c r="BE17" s="315"/>
      <c r="BF17" s="315"/>
      <c r="BG17" s="315"/>
      <c r="BH17" s="315"/>
      <c r="BI17" s="315"/>
      <c r="BJ17" s="317"/>
    </row>
    <row r="18" spans="2:62" s="29" customFormat="1" x14ac:dyDescent="0.2">
      <c r="B18" s="423" t="s">
        <v>772</v>
      </c>
      <c r="C18" s="155" t="s">
        <v>227</v>
      </c>
      <c r="D18" s="301">
        <f>F18+I18</f>
        <v>0</v>
      </c>
      <c r="E18" s="229"/>
      <c r="F18" s="282">
        <v>0</v>
      </c>
      <c r="G18" s="282">
        <v>0</v>
      </c>
      <c r="H18" s="318">
        <f>IFERROR(F18/G18,0)</f>
        <v>0</v>
      </c>
      <c r="I18" s="282">
        <v>0</v>
      </c>
      <c r="J18" s="282">
        <v>0</v>
      </c>
      <c r="K18" s="318">
        <f>IFERROR(I18/J18,0)</f>
        <v>0</v>
      </c>
      <c r="L18" s="315"/>
      <c r="M18" s="315"/>
      <c r="N18" s="315"/>
      <c r="O18" s="315"/>
      <c r="P18" s="315"/>
      <c r="Q18" s="315"/>
      <c r="R18" s="315"/>
      <c r="S18" s="315"/>
      <c r="T18" s="315"/>
      <c r="U18" s="315"/>
      <c r="V18" s="315"/>
      <c r="W18" s="315"/>
      <c r="X18" s="315"/>
      <c r="Y18" s="315"/>
      <c r="Z18" s="315"/>
      <c r="AA18" s="315"/>
      <c r="AB18" s="315"/>
      <c r="AC18" s="315"/>
      <c r="AD18" s="315"/>
      <c r="AE18" s="315"/>
      <c r="AF18" s="315"/>
      <c r="AG18" s="315"/>
      <c r="AH18" s="315"/>
      <c r="AI18" s="315"/>
      <c r="AJ18" s="315"/>
      <c r="AK18" s="315"/>
      <c r="AL18" s="315"/>
      <c r="AM18" s="315"/>
      <c r="AN18" s="315"/>
      <c r="AO18" s="315"/>
      <c r="AP18" s="315"/>
      <c r="AQ18" s="315"/>
      <c r="AR18" s="315"/>
      <c r="AS18" s="315"/>
      <c r="AT18" s="315"/>
      <c r="AU18" s="315"/>
      <c r="AV18" s="315"/>
      <c r="AW18" s="315"/>
      <c r="AX18" s="315"/>
      <c r="AY18" s="315"/>
      <c r="AZ18" s="315"/>
      <c r="BA18" s="315"/>
      <c r="BB18" s="315"/>
      <c r="BC18" s="315"/>
      <c r="BD18" s="315"/>
      <c r="BE18" s="315"/>
      <c r="BF18" s="315"/>
      <c r="BG18" s="315"/>
      <c r="BH18" s="315"/>
      <c r="BI18" s="315"/>
      <c r="BJ18" s="317"/>
    </row>
    <row r="19" spans="2:62" s="29" customFormat="1" x14ac:dyDescent="0.2">
      <c r="B19" s="424">
        <v>4.7</v>
      </c>
      <c r="C19" s="233" t="s">
        <v>90</v>
      </c>
      <c r="D19" s="301">
        <f>F19+I19</f>
        <v>1.20618</v>
      </c>
      <c r="E19" s="229"/>
      <c r="F19" s="282">
        <v>0</v>
      </c>
      <c r="G19" s="315"/>
      <c r="H19" s="315"/>
      <c r="I19" s="312">
        <v>1.20618</v>
      </c>
      <c r="J19" s="315"/>
      <c r="K19" s="315"/>
      <c r="L19" s="315"/>
      <c r="M19" s="315"/>
      <c r="N19" s="315"/>
      <c r="O19" s="315"/>
      <c r="P19" s="315"/>
      <c r="Q19" s="315"/>
      <c r="R19" s="315"/>
      <c r="S19" s="315"/>
      <c r="T19" s="315"/>
      <c r="U19" s="315"/>
      <c r="V19" s="315"/>
      <c r="W19" s="315"/>
      <c r="X19" s="315"/>
      <c r="Y19" s="315"/>
      <c r="Z19" s="315"/>
      <c r="AA19" s="315"/>
      <c r="AB19" s="315"/>
      <c r="AC19" s="315"/>
      <c r="AD19" s="315"/>
      <c r="AE19" s="315"/>
      <c r="AF19" s="315"/>
      <c r="AG19" s="315"/>
      <c r="AH19" s="315"/>
      <c r="AI19" s="315"/>
      <c r="AJ19" s="315"/>
      <c r="AK19" s="315"/>
      <c r="AL19" s="315"/>
      <c r="AM19" s="315"/>
      <c r="AN19" s="315"/>
      <c r="AO19" s="315"/>
      <c r="AP19" s="315"/>
      <c r="AQ19" s="315"/>
      <c r="AR19" s="315"/>
      <c r="AS19" s="315"/>
      <c r="AT19" s="315"/>
      <c r="AU19" s="315"/>
      <c r="AV19" s="315"/>
      <c r="AW19" s="315"/>
      <c r="AX19" s="315"/>
      <c r="AY19" s="315"/>
      <c r="AZ19" s="315"/>
      <c r="BA19" s="315"/>
      <c r="BB19" s="315"/>
      <c r="BC19" s="315"/>
      <c r="BD19" s="315"/>
      <c r="BE19" s="315"/>
      <c r="BF19" s="315"/>
      <c r="BG19" s="315"/>
      <c r="BH19" s="315"/>
      <c r="BI19" s="315"/>
      <c r="BJ19" s="317"/>
    </row>
    <row r="20" spans="2:62" s="29" customFormat="1" x14ac:dyDescent="0.2">
      <c r="B20" s="231"/>
      <c r="C20" s="232" t="s">
        <v>24</v>
      </c>
      <c r="D20" s="306">
        <f>SUM(D12:D19)</f>
        <v>9438.5576000000001</v>
      </c>
      <c r="E20" s="229"/>
      <c r="F20" s="306">
        <f>SUM(F12:F19)</f>
        <v>0</v>
      </c>
      <c r="G20" s="306">
        <f>SUM(G12:G19)</f>
        <v>0</v>
      </c>
      <c r="H20" s="306"/>
      <c r="I20" s="306">
        <f>SUM(I12:I19)</f>
        <v>1.20618</v>
      </c>
      <c r="J20" s="306">
        <f>SUM(J12:J19)</f>
        <v>0</v>
      </c>
      <c r="K20" s="306"/>
      <c r="L20" s="306">
        <f>SUM(L12:L19)</f>
        <v>9437.3514200000009</v>
      </c>
      <c r="M20" s="306">
        <f>SUM(M12:M19)</f>
        <v>4884.5394700000015</v>
      </c>
      <c r="N20" s="306">
        <f>SUM(N12:N19)</f>
        <v>8644.6299999999992</v>
      </c>
      <c r="O20" s="306"/>
      <c r="P20" s="306">
        <f>SUM(P12:P19)</f>
        <v>4552.8119499999993</v>
      </c>
      <c r="Q20" s="306">
        <f>SUM(Q12:Q19)</f>
        <v>14702.528301000002</v>
      </c>
      <c r="R20" s="306"/>
      <c r="S20" s="306">
        <f>SUM(S12:S19)</f>
        <v>0</v>
      </c>
      <c r="T20" s="306">
        <f>SUM(T12:T19)</f>
        <v>0</v>
      </c>
      <c r="U20" s="306">
        <f>SUM(U12:U19)</f>
        <v>0</v>
      </c>
      <c r="V20" s="306"/>
      <c r="W20" s="306">
        <f>SUM(W12:W19)</f>
        <v>0</v>
      </c>
      <c r="X20" s="306">
        <f>SUM(X12:X19)</f>
        <v>0</v>
      </c>
      <c r="Y20" s="306"/>
      <c r="Z20" s="306">
        <f>SUM(Z12:Z19)</f>
        <v>0</v>
      </c>
      <c r="AA20" s="306">
        <f>SUM(AA12:AA19)</f>
        <v>0</v>
      </c>
      <c r="AB20" s="306"/>
      <c r="AC20" s="306">
        <f>SUM(AC12:AC19)</f>
        <v>0</v>
      </c>
      <c r="AD20" s="306">
        <f>SUM(AD12:AD19)</f>
        <v>0</v>
      </c>
      <c r="AE20" s="306"/>
      <c r="AF20" s="306">
        <f>SUM(AF12:AF19)</f>
        <v>0</v>
      </c>
      <c r="AG20" s="306">
        <f>SUM(AG12:AG19)</f>
        <v>0</v>
      </c>
      <c r="AH20" s="306"/>
      <c r="AI20" s="306">
        <f>SUM(AI12:AI19)</f>
        <v>0</v>
      </c>
      <c r="AJ20" s="306">
        <f>SUM(AJ12:AJ19)</f>
        <v>0</v>
      </c>
      <c r="AK20" s="306"/>
      <c r="AL20" s="306">
        <f>SUM(AL12:AL19)</f>
        <v>0</v>
      </c>
      <c r="AM20" s="306">
        <f>SUM(AM12:AM19)</f>
        <v>0</v>
      </c>
      <c r="AN20" s="306">
        <f>SUM(AN12:AN19)</f>
        <v>0</v>
      </c>
      <c r="AO20" s="306"/>
      <c r="AP20" s="306">
        <f>SUM(AP12:AP19)</f>
        <v>0</v>
      </c>
      <c r="AQ20" s="306">
        <f>SUM(AQ12:AQ19)</f>
        <v>0</v>
      </c>
      <c r="AR20" s="306"/>
      <c r="AS20" s="306">
        <f>SUM(AS12:AS19)</f>
        <v>0</v>
      </c>
      <c r="AT20" s="306">
        <f>SUM(AT12:AT19)</f>
        <v>0</v>
      </c>
      <c r="AU20" s="306"/>
      <c r="AV20" s="306">
        <f>SUM(AV12:AV19)</f>
        <v>0</v>
      </c>
      <c r="AW20" s="306">
        <f>SUM(AW12:AW19)</f>
        <v>0</v>
      </c>
      <c r="AX20" s="306"/>
      <c r="AY20" s="306">
        <f>SUM(AY12:AY19)</f>
        <v>0</v>
      </c>
      <c r="AZ20" s="306">
        <f>SUM(AZ12:AZ19)</f>
        <v>0</v>
      </c>
      <c r="BA20" s="306"/>
      <c r="BB20" s="306">
        <f>SUM(BB12:BB19)</f>
        <v>0</v>
      </c>
      <c r="BC20" s="306">
        <f>SUM(BC12:BC19)</f>
        <v>0</v>
      </c>
      <c r="BD20" s="306"/>
      <c r="BE20" s="306">
        <f>SUM(BE12:BE19)</f>
        <v>0</v>
      </c>
      <c r="BF20" s="306">
        <f>SUM(BF12:BF19)</f>
        <v>0</v>
      </c>
      <c r="BG20" s="306"/>
      <c r="BH20" s="306">
        <f>SUM(BH12:BH19)</f>
        <v>0</v>
      </c>
      <c r="BI20" s="306">
        <f>SUM(BI12:BI19)</f>
        <v>0</v>
      </c>
      <c r="BJ20" s="306"/>
    </row>
    <row r="21" spans="2:62" x14ac:dyDescent="0.2">
      <c r="B21" s="29"/>
      <c r="C21" s="29"/>
      <c r="D21" s="29"/>
      <c r="E21" s="29"/>
    </row>
    <row r="22" spans="2:62" x14ac:dyDescent="0.2">
      <c r="B22" s="358" t="s">
        <v>508</v>
      </c>
      <c r="C22" s="29"/>
      <c r="D22" s="29"/>
      <c r="E22" s="29"/>
    </row>
    <row r="23" spans="2:62" x14ac:dyDescent="0.2">
      <c r="B23" s="29"/>
      <c r="C23" s="29"/>
      <c r="D23" s="29"/>
      <c r="E23" s="29"/>
    </row>
    <row r="24" spans="2:62" x14ac:dyDescent="0.2">
      <c r="B24" s="29"/>
      <c r="C24" s="29"/>
      <c r="D24" s="29"/>
      <c r="E24" s="29"/>
    </row>
    <row r="25" spans="2:62" x14ac:dyDescent="0.2">
      <c r="B25" s="29"/>
      <c r="C25" s="29"/>
      <c r="D25" s="29"/>
      <c r="E25" s="29"/>
    </row>
    <row r="26" spans="2:62" x14ac:dyDescent="0.2">
      <c r="B26" s="29"/>
      <c r="C26" s="29"/>
      <c r="D26" s="29"/>
      <c r="E26" s="29"/>
    </row>
    <row r="27" spans="2:62" x14ac:dyDescent="0.2">
      <c r="B27" s="29"/>
      <c r="C27" s="29"/>
      <c r="D27" s="29"/>
      <c r="E27" s="29"/>
    </row>
    <row r="28" spans="2:62" x14ac:dyDescent="0.2">
      <c r="B28" s="29"/>
      <c r="C28" s="29"/>
      <c r="D28" s="29"/>
      <c r="E28" s="29"/>
    </row>
    <row r="29" spans="2:62" x14ac:dyDescent="0.2">
      <c r="B29" s="29"/>
      <c r="C29" s="29"/>
      <c r="D29" s="29"/>
      <c r="E29" s="29"/>
    </row>
    <row r="30" spans="2:62" x14ac:dyDescent="0.2">
      <c r="B30" s="29"/>
      <c r="C30" s="29"/>
      <c r="D30" s="29"/>
      <c r="E30" s="29"/>
    </row>
    <row r="31" spans="2:62" x14ac:dyDescent="0.2">
      <c r="B31" s="29"/>
      <c r="C31" s="29"/>
      <c r="D31" s="29"/>
      <c r="E31" s="29"/>
    </row>
    <row r="32" spans="2:62" ht="15" x14ac:dyDescent="0.2">
      <c r="B32" s="31"/>
      <c r="C32" s="29"/>
      <c r="D32" s="29"/>
      <c r="E32" s="29"/>
    </row>
    <row r="33" spans="2:5" ht="15" x14ac:dyDescent="0.2">
      <c r="B33" s="31"/>
      <c r="C33" s="31"/>
      <c r="D33" s="31"/>
      <c r="E33" s="31"/>
    </row>
    <row r="34" spans="2:5" ht="15" x14ac:dyDescent="0.2">
      <c r="B34" s="31"/>
      <c r="C34" s="31"/>
      <c r="D34" s="31"/>
      <c r="E34" s="31"/>
    </row>
    <row r="35" spans="2:5" ht="15" x14ac:dyDescent="0.2">
      <c r="B35" s="31"/>
      <c r="C35" s="31"/>
      <c r="D35" s="31"/>
      <c r="E35" s="31"/>
    </row>
    <row r="36" spans="2:5" ht="15" x14ac:dyDescent="0.2">
      <c r="B36" s="31"/>
      <c r="C36" s="31"/>
      <c r="D36" s="31"/>
      <c r="E36" s="31"/>
    </row>
    <row r="37" spans="2:5" ht="15" x14ac:dyDescent="0.2">
      <c r="B37" s="31"/>
      <c r="C37" s="31"/>
      <c r="D37" s="31"/>
      <c r="E37" s="31"/>
    </row>
    <row r="38" spans="2:5" ht="15" x14ac:dyDescent="0.2">
      <c r="B38" s="31"/>
      <c r="C38" s="31"/>
      <c r="D38" s="31"/>
      <c r="E38" s="31"/>
    </row>
    <row r="39" spans="2:5" ht="15" x14ac:dyDescent="0.2">
      <c r="B39" s="31"/>
      <c r="C39" s="31"/>
      <c r="D39" s="31"/>
      <c r="E39" s="31"/>
    </row>
    <row r="40" spans="2:5" ht="15" x14ac:dyDescent="0.2">
      <c r="B40" s="31"/>
      <c r="C40" s="31"/>
      <c r="D40" s="31"/>
      <c r="E40" s="31"/>
    </row>
    <row r="41" spans="2:5" ht="15" x14ac:dyDescent="0.2">
      <c r="B41" s="31"/>
      <c r="C41" s="31"/>
      <c r="D41" s="31"/>
      <c r="E41" s="31"/>
    </row>
    <row r="42" spans="2:5" ht="15" x14ac:dyDescent="0.2">
      <c r="B42" s="31"/>
      <c r="C42" s="31"/>
      <c r="D42" s="31"/>
      <c r="E42" s="31"/>
    </row>
    <row r="43" spans="2:5" ht="15" x14ac:dyDescent="0.2">
      <c r="B43" s="31"/>
      <c r="C43" s="31"/>
      <c r="D43" s="31"/>
      <c r="E43" s="31"/>
    </row>
    <row r="44" spans="2:5" ht="15" x14ac:dyDescent="0.2">
      <c r="B44" s="31"/>
      <c r="C44" s="31"/>
      <c r="D44" s="31"/>
      <c r="E44" s="31"/>
    </row>
    <row r="45" spans="2:5" ht="15" x14ac:dyDescent="0.2">
      <c r="B45" s="31"/>
      <c r="C45" s="31"/>
      <c r="D45" s="31"/>
      <c r="E45" s="31"/>
    </row>
    <row r="46" spans="2:5" ht="15" x14ac:dyDescent="0.2">
      <c r="B46" s="31"/>
      <c r="C46" s="31"/>
      <c r="D46" s="31"/>
      <c r="E46" s="31"/>
    </row>
    <row r="47" spans="2:5" ht="15" x14ac:dyDescent="0.2">
      <c r="B47" s="31"/>
      <c r="C47" s="31"/>
      <c r="D47" s="31"/>
      <c r="E47" s="31"/>
    </row>
    <row r="48" spans="2:5" ht="15" x14ac:dyDescent="0.2">
      <c r="B48" s="31"/>
      <c r="C48" s="31"/>
      <c r="D48" s="31"/>
      <c r="E48" s="31"/>
    </row>
    <row r="49" spans="2:5" ht="15" x14ac:dyDescent="0.2">
      <c r="B49" s="31"/>
      <c r="C49" s="31"/>
      <c r="D49" s="31"/>
      <c r="E49" s="31"/>
    </row>
    <row r="50" spans="2:5" ht="15" x14ac:dyDescent="0.2">
      <c r="B50" s="31"/>
      <c r="C50" s="31"/>
      <c r="D50" s="31"/>
      <c r="E50" s="31"/>
    </row>
    <row r="51" spans="2:5" ht="15" x14ac:dyDescent="0.2">
      <c r="B51" s="31"/>
      <c r="C51" s="31"/>
      <c r="D51" s="31"/>
      <c r="E51" s="31"/>
    </row>
    <row r="52" spans="2:5" ht="15" x14ac:dyDescent="0.2">
      <c r="B52" s="31"/>
      <c r="C52" s="31"/>
      <c r="D52" s="31"/>
      <c r="E52" s="31"/>
    </row>
    <row r="53" spans="2:5" ht="15" x14ac:dyDescent="0.2">
      <c r="B53" s="31"/>
      <c r="C53" s="31"/>
      <c r="D53" s="31"/>
      <c r="E53" s="31"/>
    </row>
    <row r="54" spans="2:5" ht="15" x14ac:dyDescent="0.2">
      <c r="B54" s="31"/>
      <c r="C54" s="31"/>
      <c r="D54" s="31"/>
      <c r="E54" s="31"/>
    </row>
    <row r="55" spans="2:5" ht="15" x14ac:dyDescent="0.2">
      <c r="B55" s="31"/>
      <c r="C55" s="31"/>
      <c r="D55" s="31"/>
      <c r="E55" s="31"/>
    </row>
    <row r="56" spans="2:5" ht="15" x14ac:dyDescent="0.2">
      <c r="B56" s="31"/>
      <c r="C56" s="31"/>
      <c r="D56" s="31"/>
      <c r="E56" s="31"/>
    </row>
    <row r="57" spans="2:5" ht="15" x14ac:dyDescent="0.2">
      <c r="B57" s="31"/>
      <c r="C57" s="31"/>
      <c r="D57" s="31"/>
      <c r="E57" s="31"/>
    </row>
    <row r="58" spans="2:5" ht="15" x14ac:dyDescent="0.2">
      <c r="B58" s="31"/>
      <c r="C58" s="31"/>
      <c r="D58" s="31"/>
      <c r="E58" s="31"/>
    </row>
    <row r="59" spans="2:5" ht="15" x14ac:dyDescent="0.2">
      <c r="B59" s="31"/>
      <c r="C59" s="31"/>
      <c r="D59" s="31"/>
      <c r="E59" s="31"/>
    </row>
    <row r="60" spans="2:5" ht="15" x14ac:dyDescent="0.2">
      <c r="B60" s="31"/>
      <c r="C60" s="31"/>
      <c r="D60" s="31"/>
      <c r="E60" s="31"/>
    </row>
    <row r="61" spans="2:5" ht="15" x14ac:dyDescent="0.2">
      <c r="B61" s="31"/>
      <c r="C61" s="31"/>
      <c r="D61" s="31"/>
      <c r="E61" s="31"/>
    </row>
    <row r="62" spans="2:5" ht="15" x14ac:dyDescent="0.2">
      <c r="B62" s="31"/>
      <c r="C62" s="31"/>
      <c r="D62" s="31"/>
      <c r="E62" s="31"/>
    </row>
    <row r="63" spans="2:5" ht="15" x14ac:dyDescent="0.2">
      <c r="B63" s="31"/>
      <c r="C63" s="31"/>
      <c r="D63" s="31"/>
      <c r="E63" s="31"/>
    </row>
    <row r="64" spans="2:5" ht="15" x14ac:dyDescent="0.2">
      <c r="B64" s="31"/>
      <c r="C64" s="31"/>
      <c r="D64" s="31"/>
      <c r="E64" s="31"/>
    </row>
    <row r="65" spans="2:5" ht="15" x14ac:dyDescent="0.2">
      <c r="B65" s="31"/>
      <c r="C65" s="31"/>
      <c r="D65" s="31"/>
      <c r="E65" s="31"/>
    </row>
    <row r="66" spans="2:5" ht="15" x14ac:dyDescent="0.2">
      <c r="B66" s="31"/>
      <c r="C66" s="31"/>
      <c r="D66" s="31"/>
      <c r="E66" s="31"/>
    </row>
    <row r="67" spans="2:5" ht="15" x14ac:dyDescent="0.2">
      <c r="B67" s="31"/>
      <c r="C67" s="31"/>
      <c r="D67" s="31"/>
      <c r="E67" s="31"/>
    </row>
    <row r="68" spans="2:5" ht="15" x14ac:dyDescent="0.2">
      <c r="B68" s="31"/>
      <c r="C68" s="31"/>
      <c r="D68" s="31"/>
      <c r="E68" s="31"/>
    </row>
    <row r="69" spans="2:5" ht="15" x14ac:dyDescent="0.2">
      <c r="B69" s="31"/>
      <c r="C69" s="31"/>
      <c r="D69" s="31"/>
      <c r="E69" s="31"/>
    </row>
    <row r="70" spans="2:5" ht="15" x14ac:dyDescent="0.2">
      <c r="B70" s="31"/>
      <c r="C70" s="31"/>
      <c r="D70" s="31"/>
      <c r="E70" s="31"/>
    </row>
    <row r="71" spans="2:5" ht="15" x14ac:dyDescent="0.2">
      <c r="B71" s="31"/>
      <c r="C71" s="31"/>
      <c r="D71" s="31"/>
      <c r="E71" s="31"/>
    </row>
    <row r="72" spans="2:5" ht="15" x14ac:dyDescent="0.2">
      <c r="B72" s="31"/>
      <c r="C72" s="31"/>
      <c r="D72" s="31"/>
      <c r="E72" s="31"/>
    </row>
    <row r="73" spans="2:5" ht="15" x14ac:dyDescent="0.2">
      <c r="B73" s="31"/>
      <c r="C73" s="31"/>
      <c r="D73" s="31"/>
      <c r="E73" s="31"/>
    </row>
    <row r="74" spans="2:5" ht="15" x14ac:dyDescent="0.2">
      <c r="B74" s="31"/>
      <c r="C74" s="31"/>
      <c r="D74" s="31"/>
      <c r="E74" s="31"/>
    </row>
    <row r="75" spans="2:5" ht="15" x14ac:dyDescent="0.2">
      <c r="B75" s="31"/>
      <c r="C75" s="31"/>
      <c r="D75" s="31"/>
      <c r="E75" s="31"/>
    </row>
    <row r="76" spans="2:5" ht="15" x14ac:dyDescent="0.2">
      <c r="B76" s="31"/>
      <c r="C76" s="31"/>
      <c r="D76" s="31"/>
      <c r="E76" s="31"/>
    </row>
    <row r="77" spans="2:5" ht="15" x14ac:dyDescent="0.2">
      <c r="B77" s="31"/>
      <c r="C77" s="31"/>
      <c r="D77" s="31"/>
      <c r="E77" s="31"/>
    </row>
    <row r="78" spans="2:5" ht="15" x14ac:dyDescent="0.2">
      <c r="B78" s="31"/>
      <c r="C78" s="31"/>
      <c r="D78" s="31"/>
      <c r="E78" s="31"/>
    </row>
    <row r="79" spans="2:5" ht="15" x14ac:dyDescent="0.2">
      <c r="B79" s="31"/>
      <c r="C79" s="31"/>
      <c r="D79" s="31"/>
      <c r="E79" s="31"/>
    </row>
    <row r="80" spans="2:5" ht="15" x14ac:dyDescent="0.2">
      <c r="B80" s="31"/>
      <c r="C80" s="31"/>
      <c r="D80" s="31"/>
      <c r="E80" s="31"/>
    </row>
    <row r="81" spans="2:5" ht="15" x14ac:dyDescent="0.2">
      <c r="B81" s="31"/>
      <c r="C81" s="31"/>
      <c r="D81" s="31"/>
      <c r="E81" s="31"/>
    </row>
    <row r="82" spans="2:5" ht="15" x14ac:dyDescent="0.2">
      <c r="B82" s="31"/>
      <c r="C82" s="31"/>
      <c r="D82" s="31"/>
      <c r="E82" s="31"/>
    </row>
    <row r="83" spans="2:5" ht="15" x14ac:dyDescent="0.2">
      <c r="B83" s="31"/>
      <c r="C83" s="31"/>
      <c r="D83" s="31"/>
      <c r="E83" s="31"/>
    </row>
    <row r="84" spans="2:5" ht="15" x14ac:dyDescent="0.2">
      <c r="B84" s="31"/>
      <c r="C84" s="31"/>
      <c r="D84" s="31"/>
      <c r="E84" s="31"/>
    </row>
    <row r="85" spans="2:5" ht="15" x14ac:dyDescent="0.2">
      <c r="B85" s="31"/>
      <c r="C85" s="31"/>
      <c r="D85" s="31"/>
      <c r="E85" s="31"/>
    </row>
    <row r="86" spans="2:5" ht="15" x14ac:dyDescent="0.2">
      <c r="B86" s="31"/>
      <c r="C86" s="31"/>
      <c r="D86" s="31"/>
      <c r="E86" s="31"/>
    </row>
    <row r="87" spans="2:5" ht="15" x14ac:dyDescent="0.2">
      <c r="B87" s="31"/>
      <c r="C87" s="31"/>
      <c r="D87" s="31"/>
      <c r="E87" s="31"/>
    </row>
    <row r="88" spans="2:5" ht="15" x14ac:dyDescent="0.2">
      <c r="B88" s="31"/>
      <c r="C88" s="31"/>
      <c r="D88" s="31"/>
      <c r="E88" s="31"/>
    </row>
    <row r="89" spans="2:5" ht="15" x14ac:dyDescent="0.2">
      <c r="B89" s="31"/>
      <c r="C89" s="31"/>
      <c r="D89" s="31"/>
      <c r="E89" s="31"/>
    </row>
    <row r="90" spans="2:5" ht="15" x14ac:dyDescent="0.2">
      <c r="B90" s="31"/>
      <c r="C90" s="31"/>
      <c r="D90" s="31"/>
      <c r="E90" s="31"/>
    </row>
    <row r="91" spans="2:5" ht="15" x14ac:dyDescent="0.2">
      <c r="B91" s="31"/>
      <c r="C91" s="31"/>
      <c r="D91" s="31"/>
      <c r="E91" s="31"/>
    </row>
    <row r="92" spans="2:5" ht="15" x14ac:dyDescent="0.2">
      <c r="B92" s="31"/>
      <c r="C92" s="31"/>
      <c r="D92" s="31"/>
      <c r="E92" s="31"/>
    </row>
    <row r="93" spans="2:5" ht="15" x14ac:dyDescent="0.2">
      <c r="B93" s="31"/>
      <c r="C93" s="31"/>
      <c r="D93" s="31"/>
      <c r="E93" s="31"/>
    </row>
    <row r="94" spans="2:5" ht="15" x14ac:dyDescent="0.2">
      <c r="B94" s="31"/>
      <c r="C94" s="31"/>
      <c r="D94" s="31"/>
      <c r="E94" s="31"/>
    </row>
    <row r="95" spans="2:5" ht="15" x14ac:dyDescent="0.2">
      <c r="B95" s="31"/>
      <c r="C95" s="31"/>
      <c r="D95" s="31"/>
      <c r="E95" s="31"/>
    </row>
    <row r="96" spans="2:5" ht="15" x14ac:dyDescent="0.2">
      <c r="B96" s="31"/>
      <c r="C96" s="31"/>
      <c r="D96" s="31"/>
      <c r="E96" s="31"/>
    </row>
    <row r="97" spans="2:5" ht="15" x14ac:dyDescent="0.2">
      <c r="B97" s="31"/>
      <c r="C97" s="31"/>
      <c r="D97" s="31"/>
      <c r="E97" s="31"/>
    </row>
    <row r="98" spans="2:5" ht="15" x14ac:dyDescent="0.2">
      <c r="B98" s="31"/>
      <c r="C98" s="31"/>
      <c r="D98" s="31"/>
      <c r="E98" s="31"/>
    </row>
    <row r="99" spans="2:5" ht="15" x14ac:dyDescent="0.2">
      <c r="B99" s="31"/>
      <c r="C99" s="31"/>
      <c r="D99" s="31"/>
      <c r="E99" s="31"/>
    </row>
    <row r="100" spans="2:5" ht="15" x14ac:dyDescent="0.2">
      <c r="B100" s="31"/>
      <c r="C100" s="31"/>
      <c r="D100" s="31"/>
      <c r="E100" s="31"/>
    </row>
    <row r="101" spans="2:5" ht="15" x14ac:dyDescent="0.2">
      <c r="B101" s="31"/>
      <c r="C101" s="31"/>
      <c r="D101" s="31"/>
      <c r="E101" s="31"/>
    </row>
    <row r="102" spans="2:5" ht="15" x14ac:dyDescent="0.2">
      <c r="B102" s="31"/>
      <c r="C102" s="31"/>
      <c r="D102" s="31"/>
      <c r="E102" s="31"/>
    </row>
    <row r="103" spans="2:5" ht="15" x14ac:dyDescent="0.2">
      <c r="B103" s="31"/>
      <c r="C103" s="31"/>
      <c r="D103" s="31"/>
      <c r="E103" s="31"/>
    </row>
    <row r="104" spans="2:5" ht="15" x14ac:dyDescent="0.2">
      <c r="B104" s="31"/>
      <c r="C104" s="31"/>
      <c r="D104" s="31"/>
      <c r="E104" s="31"/>
    </row>
    <row r="105" spans="2:5" ht="15" x14ac:dyDescent="0.2">
      <c r="B105" s="31"/>
      <c r="C105" s="31"/>
      <c r="D105" s="31"/>
      <c r="E105" s="31"/>
    </row>
    <row r="106" spans="2:5" ht="15" x14ac:dyDescent="0.2">
      <c r="B106" s="31"/>
      <c r="C106" s="31"/>
      <c r="D106" s="31"/>
      <c r="E106" s="31"/>
    </row>
    <row r="107" spans="2:5" ht="15" x14ac:dyDescent="0.2">
      <c r="B107" s="31"/>
      <c r="C107" s="31"/>
      <c r="D107" s="31"/>
      <c r="E107" s="31"/>
    </row>
    <row r="108" spans="2:5" ht="15" x14ac:dyDescent="0.2">
      <c r="B108" s="31"/>
      <c r="C108" s="31"/>
      <c r="D108" s="31"/>
      <c r="E108" s="31"/>
    </row>
    <row r="109" spans="2:5" ht="15" x14ac:dyDescent="0.2">
      <c r="B109" s="31"/>
      <c r="C109" s="31"/>
      <c r="D109" s="31"/>
      <c r="E109" s="31"/>
    </row>
    <row r="110" spans="2:5" ht="15" x14ac:dyDescent="0.2">
      <c r="B110" s="31"/>
      <c r="C110" s="31"/>
      <c r="D110" s="31"/>
      <c r="E110" s="31"/>
    </row>
    <row r="111" spans="2:5" ht="15" x14ac:dyDescent="0.2">
      <c r="C111" s="31"/>
      <c r="D111" s="31"/>
      <c r="E111" s="31"/>
    </row>
  </sheetData>
  <mergeCells count="35">
    <mergeCell ref="F11:K11"/>
    <mergeCell ref="AF8:AK8"/>
    <mergeCell ref="I9:K9"/>
    <mergeCell ref="Z8:AE8"/>
    <mergeCell ref="T8:Y8"/>
    <mergeCell ref="AF9:AH9"/>
    <mergeCell ref="W9:Y9"/>
    <mergeCell ref="F9:H9"/>
    <mergeCell ref="M9:O9"/>
    <mergeCell ref="P9:R9"/>
    <mergeCell ref="T9:V9"/>
    <mergeCell ref="Z9:AB9"/>
    <mergeCell ref="AC9:AE9"/>
    <mergeCell ref="B1:D1"/>
    <mergeCell ref="B5:D5"/>
    <mergeCell ref="S7:AK7"/>
    <mergeCell ref="AV9:AX9"/>
    <mergeCell ref="AI9:AK9"/>
    <mergeCell ref="AL7:BJ7"/>
    <mergeCell ref="AP9:AR9"/>
    <mergeCell ref="AS9:AU9"/>
    <mergeCell ref="AY9:BA9"/>
    <mergeCell ref="BE9:BG9"/>
    <mergeCell ref="BB9:BD9"/>
    <mergeCell ref="B7:B10"/>
    <mergeCell ref="E7:E10"/>
    <mergeCell ref="C7:C10"/>
    <mergeCell ref="F7:K8"/>
    <mergeCell ref="L7:R8"/>
    <mergeCell ref="BE8:BJ8"/>
    <mergeCell ref="AY8:BD8"/>
    <mergeCell ref="AS8:AX8"/>
    <mergeCell ref="AM8:AR8"/>
    <mergeCell ref="BH9:BJ9"/>
    <mergeCell ref="AM9:AO9"/>
  </mergeCells>
  <pageMargins left="0.75" right="0.75" top="1" bottom="1" header="0.5" footer="0.5"/>
  <pageSetup paperSize="9" scale="19" orientation="landscape" verticalDpi="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I13"/>
  <sheetViews>
    <sheetView zoomScale="80" zoomScaleNormal="80" workbookViewId="0"/>
  </sheetViews>
  <sheetFormatPr defaultColWidth="9.28515625" defaultRowHeight="12.75" x14ac:dyDescent="0.2"/>
  <cols>
    <col min="1" max="1" width="12" style="22" customWidth="1"/>
    <col min="2" max="2" width="34.28515625" style="22" customWidth="1"/>
    <col min="3" max="3" width="25.5703125" style="22" customWidth="1"/>
    <col min="4" max="4" width="50.28515625" style="22" customWidth="1"/>
    <col min="5" max="5" width="20.28515625" style="22" customWidth="1"/>
    <col min="6" max="6" width="5.7109375" style="22" customWidth="1"/>
    <col min="7" max="9" width="19.7109375" style="22" customWidth="1"/>
    <col min="10" max="10" width="18.28515625" style="22" customWidth="1"/>
    <col min="11" max="16384" width="9.28515625" style="22"/>
  </cols>
  <sheetData>
    <row r="1" spans="2:9" ht="20.25" x14ac:dyDescent="0.3">
      <c r="B1" s="23" t="s">
        <v>237</v>
      </c>
      <c r="C1" s="21"/>
      <c r="D1" s="21"/>
      <c r="E1" s="21"/>
      <c r="F1" s="21"/>
      <c r="G1" s="21"/>
      <c r="H1" s="21"/>
      <c r="I1" s="21"/>
    </row>
    <row r="2" spans="2:9" ht="15" x14ac:dyDescent="0.25">
      <c r="B2" s="52" t="str">
        <f>Tradingname</f>
        <v>APT PARMELIA PTY LTD</v>
      </c>
      <c r="C2" s="53"/>
    </row>
    <row r="3" spans="2:9" ht="18" customHeight="1" x14ac:dyDescent="0.45">
      <c r="B3" s="54" t="s">
        <v>239</v>
      </c>
      <c r="C3" s="55" t="str">
        <f>TEXT(Yearstart,"dd/mm/yyyy")&amp;" to "&amp;TEXT(Yearending,"dd/mm/yyyy")</f>
        <v>01/07/2023 to 30/06/2024</v>
      </c>
      <c r="D3" s="47"/>
      <c r="E3" s="47"/>
    </row>
    <row r="4" spans="2:9" ht="20.25" x14ac:dyDescent="0.3">
      <c r="B4" s="20"/>
    </row>
    <row r="5" spans="2:9" ht="15.75" x14ac:dyDescent="0.25">
      <c r="B5" s="32" t="s">
        <v>238</v>
      </c>
    </row>
    <row r="6" spans="2:9" x14ac:dyDescent="0.2">
      <c r="B6" s="24"/>
      <c r="C6" s="27"/>
      <c r="D6" s="27"/>
      <c r="E6" s="27"/>
      <c r="G6" s="33"/>
      <c r="H6" s="29"/>
      <c r="I6" s="29"/>
    </row>
    <row r="7" spans="2:9" ht="57" customHeight="1" x14ac:dyDescent="0.2">
      <c r="B7" s="643" t="s">
        <v>137</v>
      </c>
      <c r="C7" s="644"/>
      <c r="D7" s="644"/>
      <c r="E7" s="645"/>
    </row>
    <row r="8" spans="2:9" ht="13.5" customHeight="1" x14ac:dyDescent="0.2">
      <c r="B8" s="646" t="s">
        <v>79</v>
      </c>
      <c r="C8" s="647"/>
      <c r="D8" s="647"/>
      <c r="E8" s="648"/>
    </row>
    <row r="9" spans="2:9" ht="13.5" customHeight="1" x14ac:dyDescent="0.2">
      <c r="B9" s="642"/>
      <c r="C9" s="642"/>
      <c r="D9" s="642"/>
      <c r="E9" s="642"/>
    </row>
    <row r="10" spans="2:9" ht="13.5" customHeight="1" x14ac:dyDescent="0.2">
      <c r="B10" s="642"/>
      <c r="C10" s="642"/>
      <c r="D10" s="642"/>
      <c r="E10" s="642"/>
    </row>
    <row r="11" spans="2:9" ht="13.5" customHeight="1" x14ac:dyDescent="0.2">
      <c r="B11" s="642"/>
      <c r="C11" s="642"/>
      <c r="D11" s="642"/>
      <c r="E11" s="642"/>
    </row>
    <row r="12" spans="2:9" ht="13.5" customHeight="1" x14ac:dyDescent="0.2">
      <c r="B12" s="642"/>
      <c r="C12" s="642"/>
      <c r="D12" s="642"/>
      <c r="E12" s="642"/>
    </row>
    <row r="13" spans="2:9" ht="13.5" customHeight="1" x14ac:dyDescent="0.2">
      <c r="B13" s="642"/>
      <c r="C13" s="642"/>
      <c r="D13" s="642"/>
      <c r="E13" s="642"/>
    </row>
  </sheetData>
  <mergeCells count="7">
    <mergeCell ref="B13:E13"/>
    <mergeCell ref="B7:E7"/>
    <mergeCell ref="B8:E8"/>
    <mergeCell ref="B9:E9"/>
    <mergeCell ref="B10:E10"/>
    <mergeCell ref="B11:E11"/>
    <mergeCell ref="B12:E12"/>
  </mergeCells>
  <pageMargins left="0.75" right="0.75" top="1" bottom="1" header="0.5" footer="0.5"/>
  <pageSetup paperSize="9" scale="59" orientation="landscape" r:id="rId1"/>
  <headerFooter alignWithMargins="0"/>
  <colBreaks count="1" manualBreakCount="1">
    <brk id="6" max="22"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E9D9"/>
  </sheetPr>
  <dimension ref="H2:P9"/>
  <sheetViews>
    <sheetView zoomScale="80" zoomScaleNormal="80" workbookViewId="0"/>
  </sheetViews>
  <sheetFormatPr defaultColWidth="9" defaultRowHeight="12.75" x14ac:dyDescent="0.2"/>
  <cols>
    <col min="1" max="16384" width="9" style="363"/>
  </cols>
  <sheetData>
    <row r="2" spans="8:16" x14ac:dyDescent="0.2">
      <c r="P2"/>
    </row>
    <row r="9" spans="8:16" x14ac:dyDescent="0.2">
      <c r="H9"/>
    </row>
  </sheetData>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D38"/>
  <sheetViews>
    <sheetView zoomScale="80" zoomScaleNormal="80" workbookViewId="0"/>
  </sheetViews>
  <sheetFormatPr defaultColWidth="9.28515625" defaultRowHeight="12.75" x14ac:dyDescent="0.2"/>
  <cols>
    <col min="1" max="1" width="11.7109375" style="22" customWidth="1"/>
    <col min="2" max="2" width="22.42578125" style="22" customWidth="1"/>
    <col min="3" max="3" width="15.42578125" style="22" customWidth="1"/>
    <col min="4" max="4" width="13" style="22" customWidth="1"/>
    <col min="5" max="11" width="14.28515625" style="22" customWidth="1"/>
    <col min="12" max="16384" width="9.28515625" style="22"/>
  </cols>
  <sheetData>
    <row r="1" spans="2:30" ht="20.25" x14ac:dyDescent="0.3">
      <c r="B1" s="23" t="s">
        <v>229</v>
      </c>
      <c r="C1" s="21"/>
      <c r="D1" s="21"/>
    </row>
    <row r="2" spans="2:30" ht="15" x14ac:dyDescent="0.25">
      <c r="B2" s="52" t="str">
        <f>Tradingname</f>
        <v>APT PARMELIA PTY LTD</v>
      </c>
      <c r="C2" s="53"/>
    </row>
    <row r="3" spans="2:30" ht="15.75" customHeight="1" x14ac:dyDescent="0.45">
      <c r="B3" s="54" t="s">
        <v>180</v>
      </c>
      <c r="C3" s="55">
        <f>Yearending</f>
        <v>45473</v>
      </c>
      <c r="D3" s="47"/>
    </row>
    <row r="4" spans="2:30" ht="20.25" x14ac:dyDescent="0.3">
      <c r="B4" s="20"/>
    </row>
    <row r="5" spans="2:30" ht="13.5" x14ac:dyDescent="0.2">
      <c r="B5" s="405" t="s">
        <v>741</v>
      </c>
      <c r="C5" s="406"/>
      <c r="D5" s="406"/>
      <c r="E5" s="406"/>
      <c r="F5" s="406"/>
      <c r="G5" s="406"/>
      <c r="H5" s="406"/>
      <c r="I5" s="406"/>
      <c r="J5" s="406"/>
      <c r="K5" s="406"/>
    </row>
    <row r="6" spans="2:30" ht="13.5" thickBot="1" x14ac:dyDescent="0.25">
      <c r="B6" s="407"/>
      <c r="C6" s="406"/>
      <c r="D6" s="406"/>
      <c r="E6" s="406"/>
      <c r="F6" s="406"/>
      <c r="G6" s="406"/>
      <c r="H6" s="406"/>
      <c r="I6" s="406"/>
      <c r="J6" s="406"/>
      <c r="K6" s="406"/>
    </row>
    <row r="7" spans="2:30" s="407" customFormat="1" ht="31.5" customHeight="1" thickBot="1" x14ac:dyDescent="0.25">
      <c r="B7" s="429" t="s">
        <v>277</v>
      </c>
      <c r="C7" s="652" t="s">
        <v>1366</v>
      </c>
      <c r="D7" s="653"/>
      <c r="E7" s="653"/>
      <c r="F7" s="653"/>
      <c r="G7" s="653"/>
      <c r="H7" s="653"/>
      <c r="I7" s="653"/>
      <c r="J7" s="653"/>
      <c r="K7" s="654"/>
    </row>
    <row r="8" spans="2:30" ht="16.899999999999999" customHeight="1" thickBot="1" x14ac:dyDescent="0.25">
      <c r="B8" s="408">
        <v>1.1000000000000001</v>
      </c>
      <c r="C8" s="649" t="s">
        <v>742</v>
      </c>
      <c r="D8" s="650"/>
      <c r="E8" s="650"/>
      <c r="F8" s="650"/>
      <c r="G8" s="650"/>
      <c r="H8" s="650"/>
      <c r="I8" s="650"/>
      <c r="J8" s="650"/>
      <c r="K8" s="651"/>
    </row>
    <row r="9" spans="2:30" ht="30.75" customHeight="1" thickBot="1" x14ac:dyDescent="0.25">
      <c r="B9" s="408">
        <v>1.2</v>
      </c>
      <c r="C9" s="649" t="s">
        <v>743</v>
      </c>
      <c r="D9" s="650"/>
      <c r="E9" s="650"/>
      <c r="F9" s="650"/>
      <c r="G9" s="650"/>
      <c r="H9" s="650"/>
      <c r="I9" s="650"/>
      <c r="J9" s="650"/>
      <c r="K9" s="651"/>
    </row>
    <row r="10" spans="2:30" ht="267.75" customHeight="1" thickBot="1" x14ac:dyDescent="0.25">
      <c r="B10" s="535">
        <v>2.1</v>
      </c>
      <c r="C10" s="658" t="s">
        <v>1373</v>
      </c>
      <c r="D10" s="659"/>
      <c r="E10" s="659"/>
      <c r="F10" s="659"/>
      <c r="G10" s="659"/>
      <c r="H10" s="659"/>
      <c r="I10" s="659"/>
      <c r="J10" s="659"/>
      <c r="K10" s="660"/>
    </row>
    <row r="11" spans="2:30" ht="13.5" customHeight="1" x14ac:dyDescent="0.2">
      <c r="B11" s="672" t="s">
        <v>1363</v>
      </c>
      <c r="C11" s="661" t="s">
        <v>744</v>
      </c>
      <c r="D11" s="661"/>
      <c r="E11" s="661"/>
      <c r="F11" s="661"/>
      <c r="G11" s="661"/>
      <c r="H11" s="661"/>
      <c r="I11" s="661"/>
      <c r="J11" s="661"/>
      <c r="K11" s="662"/>
    </row>
    <row r="12" spans="2:30" ht="374.25" customHeight="1" thickBot="1" x14ac:dyDescent="0.25">
      <c r="B12" s="673"/>
      <c r="C12" s="683" t="s">
        <v>1375</v>
      </c>
      <c r="D12" s="683"/>
      <c r="E12" s="683"/>
      <c r="F12" s="683"/>
      <c r="G12" s="683"/>
      <c r="H12" s="683"/>
      <c r="I12" s="683"/>
      <c r="J12" s="683"/>
      <c r="K12" s="684"/>
    </row>
    <row r="13" spans="2:30" ht="300" customHeight="1" x14ac:dyDescent="0.2">
      <c r="B13" s="691" t="s">
        <v>360</v>
      </c>
      <c r="C13" s="658" t="s">
        <v>802</v>
      </c>
      <c r="D13" s="659"/>
      <c r="E13" s="659"/>
      <c r="F13" s="659"/>
      <c r="G13" s="659"/>
      <c r="H13" s="659"/>
      <c r="I13" s="659"/>
      <c r="J13" s="659"/>
      <c r="K13" s="660"/>
      <c r="U13" s="430"/>
      <c r="V13" s="430"/>
      <c r="W13" s="430"/>
      <c r="X13" s="430"/>
      <c r="Y13" s="430"/>
      <c r="Z13" s="430"/>
      <c r="AA13" s="430"/>
      <c r="AB13" s="430"/>
      <c r="AC13" s="430"/>
      <c r="AD13" s="430"/>
    </row>
    <row r="14" spans="2:30" ht="44.25" customHeight="1" x14ac:dyDescent="0.2">
      <c r="B14" s="691"/>
      <c r="C14" s="409" t="s">
        <v>750</v>
      </c>
      <c r="D14" s="411" t="s">
        <v>751</v>
      </c>
      <c r="E14" s="411" t="s">
        <v>752</v>
      </c>
      <c r="F14" s="410"/>
      <c r="G14" s="410"/>
      <c r="H14" s="410"/>
      <c r="I14" s="410"/>
      <c r="J14" s="410"/>
      <c r="K14" s="655"/>
      <c r="U14" s="430"/>
      <c r="V14" s="430"/>
      <c r="W14" s="430"/>
      <c r="X14" s="430"/>
      <c r="Y14" s="430"/>
      <c r="Z14" s="430"/>
      <c r="AA14" s="430"/>
      <c r="AB14" s="430"/>
      <c r="AC14" s="430"/>
      <c r="AD14" s="430"/>
    </row>
    <row r="15" spans="2:30" ht="15.75" x14ac:dyDescent="0.2">
      <c r="B15" s="691"/>
      <c r="C15" s="431" t="s">
        <v>586</v>
      </c>
      <c r="D15" s="432" t="s">
        <v>586</v>
      </c>
      <c r="E15" s="432" t="s">
        <v>753</v>
      </c>
      <c r="F15" s="410"/>
      <c r="G15" s="410"/>
      <c r="H15" s="410"/>
      <c r="I15" s="410"/>
      <c r="J15" s="410"/>
      <c r="K15" s="655"/>
      <c r="U15" s="430"/>
      <c r="V15" s="430"/>
      <c r="W15" s="430"/>
      <c r="X15" s="430"/>
      <c r="Y15" s="430"/>
      <c r="Z15" s="430"/>
      <c r="AA15" s="430"/>
      <c r="AB15" s="430"/>
      <c r="AC15" s="430"/>
      <c r="AD15" s="430"/>
    </row>
    <row r="16" spans="2:30" ht="32.25" customHeight="1" x14ac:dyDescent="0.2">
      <c r="B16" s="691"/>
      <c r="C16" s="434">
        <v>108422.77353472484</v>
      </c>
      <c r="D16" s="435">
        <f>C16</f>
        <v>108422.77353472484</v>
      </c>
      <c r="E16" s="436">
        <f>C16-D16</f>
        <v>0</v>
      </c>
      <c r="F16" s="656" t="s">
        <v>754</v>
      </c>
      <c r="G16" s="656"/>
      <c r="H16" s="656"/>
      <c r="I16" s="656"/>
      <c r="J16" s="656"/>
      <c r="K16" s="657"/>
      <c r="U16" s="430"/>
      <c r="V16" s="430"/>
      <c r="W16" s="430"/>
      <c r="X16" s="430"/>
      <c r="Y16" s="430"/>
      <c r="Z16" s="430"/>
      <c r="AA16" s="430"/>
      <c r="AB16" s="430"/>
      <c r="AC16" s="430"/>
      <c r="AD16" s="430"/>
    </row>
    <row r="17" spans="2:30" ht="33" customHeight="1" x14ac:dyDescent="0.2">
      <c r="B17" s="691"/>
      <c r="C17" s="434">
        <v>-135822.60999999999</v>
      </c>
      <c r="D17" s="436">
        <v>0</v>
      </c>
      <c r="E17" s="435">
        <f>C17-D17</f>
        <v>-135822.60999999999</v>
      </c>
      <c r="F17" s="656" t="s">
        <v>755</v>
      </c>
      <c r="G17" s="656"/>
      <c r="H17" s="656"/>
      <c r="I17" s="656"/>
      <c r="J17" s="656"/>
      <c r="K17" s="657"/>
      <c r="U17" s="430"/>
      <c r="V17" s="430"/>
      <c r="W17" s="430"/>
      <c r="X17" s="430"/>
      <c r="Y17" s="430"/>
      <c r="Z17" s="430"/>
      <c r="AA17" s="430"/>
      <c r="AB17" s="430"/>
      <c r="AC17" s="430"/>
      <c r="AD17" s="430"/>
    </row>
    <row r="18" spans="2:30" ht="30.75" customHeight="1" x14ac:dyDescent="0.2">
      <c r="B18" s="691"/>
      <c r="C18" s="437">
        <f>SUM(C16:C17)</f>
        <v>-27399.836465275148</v>
      </c>
      <c r="D18" s="438">
        <f>SUM(D16:D17)</f>
        <v>108422.77353472484</v>
      </c>
      <c r="E18" s="438">
        <f>SUM(E16:E17)</f>
        <v>-135822.60999999999</v>
      </c>
      <c r="F18" s="656" t="s">
        <v>756</v>
      </c>
      <c r="G18" s="656"/>
      <c r="H18" s="656"/>
      <c r="I18" s="656"/>
      <c r="J18" s="656"/>
      <c r="K18" s="657"/>
      <c r="U18" s="430"/>
      <c r="V18" s="430"/>
      <c r="W18" s="430"/>
      <c r="X18" s="430"/>
      <c r="Y18" s="430"/>
      <c r="Z18" s="430"/>
      <c r="AA18" s="430"/>
      <c r="AB18" s="430"/>
      <c r="AC18" s="430"/>
      <c r="AD18" s="430"/>
    </row>
    <row r="19" spans="2:30" ht="53.25" customHeight="1" thickBot="1" x14ac:dyDescent="0.25">
      <c r="B19" s="689"/>
      <c r="C19" s="692" t="s">
        <v>1369</v>
      </c>
      <c r="D19" s="693"/>
      <c r="E19" s="693"/>
      <c r="F19" s="693"/>
      <c r="G19" s="693"/>
      <c r="H19" s="693"/>
      <c r="I19" s="693"/>
      <c r="J19" s="693"/>
      <c r="K19" s="694"/>
      <c r="U19" s="430"/>
      <c r="V19" s="430"/>
      <c r="W19" s="430"/>
      <c r="X19" s="430"/>
      <c r="Y19" s="430"/>
      <c r="Z19" s="430"/>
      <c r="AA19" s="430"/>
      <c r="AB19" s="430"/>
      <c r="AC19" s="430"/>
      <c r="AD19" s="430"/>
    </row>
    <row r="20" spans="2:30" s="444" customFormat="1" ht="15.75" customHeight="1" x14ac:dyDescent="0.3">
      <c r="B20" s="678" t="s">
        <v>379</v>
      </c>
      <c r="C20" s="652" t="s">
        <v>1374</v>
      </c>
      <c r="D20" s="653"/>
      <c r="E20" s="653"/>
      <c r="F20" s="653"/>
      <c r="G20" s="653"/>
      <c r="H20" s="653"/>
      <c r="I20" s="653"/>
      <c r="J20" s="653"/>
      <c r="K20" s="654"/>
    </row>
    <row r="21" spans="2:30" s="444" customFormat="1" ht="16.5" thickBot="1" x14ac:dyDescent="0.35">
      <c r="B21" s="679"/>
      <c r="C21" s="658"/>
      <c r="D21" s="659"/>
      <c r="E21" s="659"/>
      <c r="F21" s="659"/>
      <c r="G21" s="659"/>
      <c r="H21" s="659"/>
      <c r="I21" s="659"/>
      <c r="J21" s="659"/>
      <c r="K21" s="660"/>
      <c r="N21" s="445"/>
    </row>
    <row r="22" spans="2:30" ht="35.25" customHeight="1" x14ac:dyDescent="0.2">
      <c r="B22" s="674">
        <v>3.1</v>
      </c>
      <c r="C22" s="685" t="s">
        <v>803</v>
      </c>
      <c r="D22" s="686"/>
      <c r="E22" s="686"/>
      <c r="F22" s="686"/>
      <c r="G22" s="686"/>
      <c r="H22" s="686"/>
      <c r="I22" s="686"/>
      <c r="J22" s="686"/>
      <c r="K22" s="687"/>
    </row>
    <row r="23" spans="2:30" ht="53.25" customHeight="1" thickBot="1" x14ac:dyDescent="0.25">
      <c r="B23" s="675"/>
      <c r="C23" s="676" t="s">
        <v>1362</v>
      </c>
      <c r="D23" s="676"/>
      <c r="E23" s="676"/>
      <c r="F23" s="676"/>
      <c r="G23" s="676"/>
      <c r="H23" s="676"/>
      <c r="I23" s="676"/>
      <c r="J23" s="676"/>
      <c r="K23" s="677"/>
    </row>
    <row r="24" spans="2:30" ht="49.15" customHeight="1" thickBot="1" x14ac:dyDescent="0.25">
      <c r="B24" s="456" t="s">
        <v>275</v>
      </c>
      <c r="C24" s="652" t="s">
        <v>1368</v>
      </c>
      <c r="D24" s="653"/>
      <c r="E24" s="653"/>
      <c r="F24" s="653"/>
      <c r="G24" s="653"/>
      <c r="H24" s="653"/>
      <c r="I24" s="653"/>
      <c r="J24" s="653"/>
      <c r="K24" s="654"/>
    </row>
    <row r="25" spans="2:30" ht="33.6" customHeight="1" x14ac:dyDescent="0.2">
      <c r="B25" s="674" t="s">
        <v>259</v>
      </c>
      <c r="C25" s="685" t="s">
        <v>1367</v>
      </c>
      <c r="D25" s="686"/>
      <c r="E25" s="686"/>
      <c r="F25" s="686"/>
      <c r="G25" s="686"/>
      <c r="H25" s="686"/>
      <c r="I25" s="686"/>
      <c r="J25" s="686"/>
      <c r="K25" s="687"/>
    </row>
    <row r="26" spans="2:30" ht="17.649999999999999" customHeight="1" thickBot="1" x14ac:dyDescent="0.25">
      <c r="B26" s="689"/>
      <c r="C26" s="688" t="s">
        <v>1358</v>
      </c>
      <c r="D26" s="683"/>
      <c r="E26" s="683"/>
      <c r="F26" s="683"/>
      <c r="G26" s="683"/>
      <c r="H26" s="683"/>
      <c r="I26" s="683"/>
      <c r="J26" s="683"/>
      <c r="K26" s="684"/>
    </row>
    <row r="27" spans="2:30" ht="15" customHeight="1" x14ac:dyDescent="0.2">
      <c r="B27" s="690" t="s">
        <v>286</v>
      </c>
      <c r="C27" s="685" t="s">
        <v>745</v>
      </c>
      <c r="D27" s="686"/>
      <c r="E27" s="686"/>
      <c r="F27" s="686"/>
      <c r="G27" s="686"/>
      <c r="H27" s="686"/>
      <c r="I27" s="686"/>
      <c r="J27" s="686"/>
      <c r="K27" s="687"/>
    </row>
    <row r="28" spans="2:30" ht="17.25" customHeight="1" thickBot="1" x14ac:dyDescent="0.25">
      <c r="B28" s="691"/>
      <c r="C28" s="658" t="s">
        <v>746</v>
      </c>
      <c r="D28" s="659"/>
      <c r="E28" s="659"/>
      <c r="F28" s="659"/>
      <c r="G28" s="659"/>
      <c r="H28" s="659"/>
      <c r="I28" s="659"/>
      <c r="J28" s="659"/>
      <c r="K28" s="660"/>
    </row>
    <row r="29" spans="2:30" ht="99.75" customHeight="1" thickBot="1" x14ac:dyDescent="0.25">
      <c r="B29" s="408">
        <v>3.4</v>
      </c>
      <c r="C29" s="649" t="s">
        <v>1359</v>
      </c>
      <c r="D29" s="650"/>
      <c r="E29" s="650"/>
      <c r="F29" s="650"/>
      <c r="G29" s="650"/>
      <c r="H29" s="650"/>
      <c r="I29" s="650"/>
      <c r="J29" s="650"/>
      <c r="K29" s="651"/>
    </row>
    <row r="30" spans="2:30" ht="16.5" customHeight="1" x14ac:dyDescent="0.2">
      <c r="B30" s="680">
        <v>4.0999999999999996</v>
      </c>
      <c r="C30" s="663" t="s">
        <v>804</v>
      </c>
      <c r="D30" s="664"/>
      <c r="E30" s="664"/>
      <c r="F30" s="664"/>
      <c r="G30" s="664"/>
      <c r="H30" s="664"/>
      <c r="I30" s="664"/>
      <c r="J30" s="664"/>
      <c r="K30" s="665"/>
    </row>
    <row r="31" spans="2:30" ht="31.5" customHeight="1" x14ac:dyDescent="0.2">
      <c r="B31" s="681"/>
      <c r="C31" s="663" t="s">
        <v>747</v>
      </c>
      <c r="D31" s="664"/>
      <c r="E31" s="664"/>
      <c r="F31" s="664"/>
      <c r="G31" s="664"/>
      <c r="H31" s="664"/>
      <c r="I31" s="664"/>
      <c r="J31" s="664"/>
      <c r="K31" s="665"/>
    </row>
    <row r="32" spans="2:30" ht="22.5" customHeight="1" x14ac:dyDescent="0.2">
      <c r="B32" s="681"/>
      <c r="C32" s="663" t="s">
        <v>1360</v>
      </c>
      <c r="D32" s="664"/>
      <c r="E32" s="664"/>
      <c r="F32" s="664"/>
      <c r="G32" s="664"/>
      <c r="H32" s="664"/>
      <c r="I32" s="664"/>
      <c r="J32" s="664"/>
      <c r="K32" s="665"/>
    </row>
    <row r="33" spans="2:11" ht="84" customHeight="1" x14ac:dyDescent="0.2">
      <c r="B33" s="681"/>
      <c r="C33" s="663" t="s">
        <v>1361</v>
      </c>
      <c r="D33" s="664"/>
      <c r="E33" s="664"/>
      <c r="F33" s="664"/>
      <c r="G33" s="664"/>
      <c r="H33" s="664"/>
      <c r="I33" s="664"/>
      <c r="J33" s="664"/>
      <c r="K33" s="665"/>
    </row>
    <row r="34" spans="2:11" ht="70.5" customHeight="1" x14ac:dyDescent="0.2">
      <c r="B34" s="681"/>
      <c r="C34" s="663" t="s">
        <v>748</v>
      </c>
      <c r="D34" s="664"/>
      <c r="E34" s="664"/>
      <c r="F34" s="664"/>
      <c r="G34" s="664"/>
      <c r="H34" s="664"/>
      <c r="I34" s="664"/>
      <c r="J34" s="664"/>
      <c r="K34" s="665"/>
    </row>
    <row r="35" spans="2:11" ht="48" customHeight="1" x14ac:dyDescent="0.2">
      <c r="B35" s="681"/>
      <c r="C35" s="663" t="s">
        <v>794</v>
      </c>
      <c r="D35" s="664"/>
      <c r="E35" s="664"/>
      <c r="F35" s="664"/>
      <c r="G35" s="664"/>
      <c r="H35" s="664"/>
      <c r="I35" s="664"/>
      <c r="J35" s="664"/>
      <c r="K35" s="665"/>
    </row>
    <row r="36" spans="2:11" ht="21.75" customHeight="1" thickBot="1" x14ac:dyDescent="0.25">
      <c r="B36" s="682"/>
      <c r="C36" s="666" t="s">
        <v>749</v>
      </c>
      <c r="D36" s="667"/>
      <c r="E36" s="667"/>
      <c r="F36" s="667"/>
      <c r="G36" s="667"/>
      <c r="H36" s="667"/>
      <c r="I36" s="667"/>
      <c r="J36" s="667"/>
      <c r="K36" s="668"/>
    </row>
    <row r="37" spans="2:11" ht="113.25" customHeight="1" thickBot="1" x14ac:dyDescent="0.25">
      <c r="B37" s="446" t="s">
        <v>757</v>
      </c>
      <c r="C37" s="669" t="s">
        <v>805</v>
      </c>
      <c r="D37" s="670"/>
      <c r="E37" s="670"/>
      <c r="F37" s="670"/>
      <c r="G37" s="670"/>
      <c r="H37" s="670"/>
      <c r="I37" s="670"/>
      <c r="J37" s="670"/>
      <c r="K37" s="671"/>
    </row>
    <row r="38" spans="2:11" ht="48.75" customHeight="1" thickBot="1" x14ac:dyDescent="0.25">
      <c r="B38" s="408">
        <v>5.0999999999999996</v>
      </c>
      <c r="C38" s="649" t="s">
        <v>758</v>
      </c>
      <c r="D38" s="650"/>
      <c r="E38" s="650"/>
      <c r="F38" s="650"/>
      <c r="G38" s="650"/>
      <c r="H38" s="650"/>
      <c r="I38" s="650"/>
      <c r="J38" s="650"/>
      <c r="K38" s="651"/>
    </row>
  </sheetData>
  <mergeCells count="37">
    <mergeCell ref="B30:B36"/>
    <mergeCell ref="C32:K32"/>
    <mergeCell ref="C33:K33"/>
    <mergeCell ref="C12:K12"/>
    <mergeCell ref="C24:K24"/>
    <mergeCell ref="C28:K28"/>
    <mergeCell ref="C25:K25"/>
    <mergeCell ref="C26:K26"/>
    <mergeCell ref="B25:B26"/>
    <mergeCell ref="B27:B28"/>
    <mergeCell ref="C27:K27"/>
    <mergeCell ref="C29:K29"/>
    <mergeCell ref="C22:K22"/>
    <mergeCell ref="F18:K18"/>
    <mergeCell ref="C19:K19"/>
    <mergeCell ref="B13:B19"/>
    <mergeCell ref="B11:B12"/>
    <mergeCell ref="B22:B23"/>
    <mergeCell ref="C23:K23"/>
    <mergeCell ref="C20:K21"/>
    <mergeCell ref="B20:B21"/>
    <mergeCell ref="C38:K38"/>
    <mergeCell ref="C30:K30"/>
    <mergeCell ref="C36:K36"/>
    <mergeCell ref="C37:K37"/>
    <mergeCell ref="C35:K35"/>
    <mergeCell ref="C34:K34"/>
    <mergeCell ref="C31:K31"/>
    <mergeCell ref="C8:K8"/>
    <mergeCell ref="C7:K7"/>
    <mergeCell ref="K14:K15"/>
    <mergeCell ref="F16:K16"/>
    <mergeCell ref="F17:K17"/>
    <mergeCell ref="C13:K13"/>
    <mergeCell ref="C10:K10"/>
    <mergeCell ref="C9:K9"/>
    <mergeCell ref="C11:K11"/>
  </mergeCells>
  <pageMargins left="0.25" right="0.25" top="0.75" bottom="0.75" header="0.3" footer="0.3"/>
  <pageSetup paperSize="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pageSetUpPr fitToPage="1"/>
  </sheetPr>
  <dimension ref="A1:P95"/>
  <sheetViews>
    <sheetView zoomScale="80" zoomScaleNormal="80" workbookViewId="0"/>
  </sheetViews>
  <sheetFormatPr defaultColWidth="9" defaultRowHeight="12.75" x14ac:dyDescent="0.2"/>
  <cols>
    <col min="1" max="1" width="10.7109375" style="182" customWidth="1"/>
    <col min="2" max="2" width="15.7109375" style="189" customWidth="1"/>
    <col min="3" max="3" width="27.42578125" style="182" customWidth="1"/>
    <col min="4" max="4" width="22.7109375" style="189" customWidth="1"/>
    <col min="5" max="5" width="23.5703125" style="182" customWidth="1"/>
    <col min="6" max="6" width="25.28515625" style="182" customWidth="1"/>
    <col min="7" max="7" width="63.7109375" style="182" customWidth="1"/>
    <col min="8" max="8" width="19.28515625" style="196" customWidth="1"/>
    <col min="9" max="9" width="16.5703125" style="196" customWidth="1"/>
    <col min="10" max="10" width="12.42578125" style="196" customWidth="1"/>
    <col min="11" max="11" width="9.7109375" style="196" customWidth="1"/>
    <col min="12" max="12" width="9" style="196" customWidth="1"/>
    <col min="13" max="13" width="9" style="196"/>
    <col min="14" max="14" width="11.28515625" style="196" customWidth="1"/>
    <col min="15" max="15" width="9" style="196"/>
    <col min="16" max="16" width="82.28515625" style="196" customWidth="1"/>
    <col min="17" max="16384" width="9" style="182"/>
  </cols>
  <sheetData>
    <row r="1" spans="1:16" ht="22.35" customHeight="1" x14ac:dyDescent="0.2">
      <c r="H1" s="195"/>
    </row>
    <row r="2" spans="1:16" ht="28.5" customHeight="1" x14ac:dyDescent="0.2">
      <c r="A2" s="202" t="s">
        <v>240</v>
      </c>
      <c r="B2" s="203" t="s">
        <v>241</v>
      </c>
      <c r="C2" s="202" t="s">
        <v>242</v>
      </c>
      <c r="D2" s="202" t="s">
        <v>243</v>
      </c>
      <c r="E2" s="202" t="s">
        <v>244</v>
      </c>
      <c r="F2" s="202" t="s">
        <v>245</v>
      </c>
      <c r="G2" s="202" t="s">
        <v>246</v>
      </c>
      <c r="H2" s="197"/>
      <c r="I2" s="197"/>
      <c r="J2" s="197"/>
      <c r="K2" s="197"/>
      <c r="L2" s="197"/>
      <c r="M2" s="197"/>
      <c r="N2" s="197"/>
      <c r="O2" s="197"/>
      <c r="P2" s="197"/>
    </row>
    <row r="3" spans="1:16" s="185" customFormat="1" ht="25.5" x14ac:dyDescent="0.2">
      <c r="A3" s="183">
        <v>44084</v>
      </c>
      <c r="B3" s="184">
        <v>1</v>
      </c>
      <c r="C3" s="187" t="s">
        <v>249</v>
      </c>
      <c r="D3" s="190"/>
      <c r="E3" s="188"/>
      <c r="F3" s="188" t="s">
        <v>250</v>
      </c>
      <c r="G3" s="188" t="s">
        <v>328</v>
      </c>
      <c r="H3" s="198"/>
      <c r="I3" s="199"/>
      <c r="J3" s="199"/>
      <c r="K3" s="199"/>
      <c r="L3" s="199"/>
      <c r="M3" s="199"/>
      <c r="N3" s="199"/>
      <c r="O3" s="199"/>
      <c r="P3" s="200"/>
    </row>
    <row r="4" spans="1:16" s="185" customFormat="1" ht="25.5" x14ac:dyDescent="0.2">
      <c r="A4" s="183">
        <v>44084</v>
      </c>
      <c r="B4" s="184">
        <f>B3+1</f>
        <v>2</v>
      </c>
      <c r="C4" s="187" t="s">
        <v>251</v>
      </c>
      <c r="D4" s="191">
        <v>2.1</v>
      </c>
      <c r="E4" s="188" t="s">
        <v>252</v>
      </c>
      <c r="F4" s="187" t="s">
        <v>253</v>
      </c>
      <c r="G4" s="188" t="s">
        <v>254</v>
      </c>
      <c r="H4" s="198"/>
      <c r="I4" s="199"/>
      <c r="J4" s="199"/>
      <c r="K4" s="199"/>
      <c r="L4" s="199"/>
      <c r="M4" s="199"/>
      <c r="N4" s="199"/>
      <c r="O4" s="199"/>
      <c r="P4" s="200"/>
    </row>
    <row r="5" spans="1:16" s="185" customFormat="1" ht="25.5" x14ac:dyDescent="0.2">
      <c r="A5" s="183">
        <v>44084</v>
      </c>
      <c r="B5" s="184">
        <f>B4+1</f>
        <v>3</v>
      </c>
      <c r="C5" s="187" t="s">
        <v>518</v>
      </c>
      <c r="D5" s="190">
        <v>3.1</v>
      </c>
      <c r="E5" s="188" t="s">
        <v>255</v>
      </c>
      <c r="F5" s="187" t="s">
        <v>256</v>
      </c>
      <c r="G5" s="188" t="s">
        <v>257</v>
      </c>
      <c r="H5" s="198"/>
      <c r="I5" s="199"/>
      <c r="J5" s="199"/>
      <c r="K5" s="199"/>
      <c r="L5" s="199"/>
      <c r="M5" s="199"/>
      <c r="N5" s="199"/>
      <c r="O5" s="199"/>
      <c r="P5" s="200"/>
    </row>
    <row r="6" spans="1:16" s="185" customFormat="1" ht="25.5" x14ac:dyDescent="0.2">
      <c r="A6" s="183">
        <v>44084</v>
      </c>
      <c r="B6" s="184">
        <f t="shared" ref="B6:B69" si="0">B5+1</f>
        <v>4</v>
      </c>
      <c r="C6" s="187" t="s">
        <v>258</v>
      </c>
      <c r="D6" s="190" t="s">
        <v>259</v>
      </c>
      <c r="E6" s="188" t="s">
        <v>260</v>
      </c>
      <c r="F6" s="187" t="s">
        <v>261</v>
      </c>
      <c r="G6" s="188" t="s">
        <v>262</v>
      </c>
      <c r="H6" s="198"/>
      <c r="I6" s="199"/>
      <c r="J6" s="199"/>
      <c r="K6" s="199"/>
      <c r="L6" s="199"/>
      <c r="M6" s="199"/>
      <c r="N6" s="199"/>
      <c r="O6" s="199"/>
      <c r="P6" s="200"/>
    </row>
    <row r="7" spans="1:16" s="185" customFormat="1" ht="48.75" customHeight="1" x14ac:dyDescent="0.2">
      <c r="A7" s="183">
        <v>44084</v>
      </c>
      <c r="B7" s="184">
        <f t="shared" si="0"/>
        <v>5</v>
      </c>
      <c r="C7" s="187" t="s">
        <v>258</v>
      </c>
      <c r="D7" s="190" t="s">
        <v>259</v>
      </c>
      <c r="E7" s="188" t="s">
        <v>263</v>
      </c>
      <c r="F7" s="187" t="s">
        <v>264</v>
      </c>
      <c r="G7" s="188" t="s">
        <v>265</v>
      </c>
      <c r="H7" s="198"/>
      <c r="I7" s="199"/>
      <c r="J7" s="199"/>
      <c r="K7" s="199"/>
      <c r="L7" s="199"/>
      <c r="M7" s="199"/>
      <c r="N7" s="199"/>
      <c r="O7" s="199"/>
      <c r="P7" s="200"/>
    </row>
    <row r="8" spans="1:16" s="185" customFormat="1" ht="99" customHeight="1" x14ac:dyDescent="0.2">
      <c r="A8" s="183">
        <v>44084</v>
      </c>
      <c r="B8" s="184">
        <f t="shared" si="0"/>
        <v>6</v>
      </c>
      <c r="C8" s="187" t="s">
        <v>258</v>
      </c>
      <c r="D8" s="190" t="s">
        <v>259</v>
      </c>
      <c r="E8" s="188" t="s">
        <v>266</v>
      </c>
      <c r="F8" s="187" t="s">
        <v>267</v>
      </c>
      <c r="G8" s="188" t="s">
        <v>268</v>
      </c>
      <c r="H8" s="198"/>
      <c r="I8" s="199"/>
      <c r="J8" s="199"/>
      <c r="K8" s="199"/>
      <c r="L8" s="199"/>
      <c r="M8" s="199"/>
      <c r="N8" s="199"/>
      <c r="O8" s="199"/>
      <c r="P8" s="200"/>
    </row>
    <row r="9" spans="1:16" s="185" customFormat="1" ht="33" customHeight="1" x14ac:dyDescent="0.2">
      <c r="A9" s="183">
        <v>44084</v>
      </c>
      <c r="B9" s="184">
        <f t="shared" si="0"/>
        <v>7</v>
      </c>
      <c r="C9" s="187" t="s">
        <v>518</v>
      </c>
      <c r="D9" s="190">
        <v>3.1</v>
      </c>
      <c r="E9" s="188" t="s">
        <v>269</v>
      </c>
      <c r="F9" s="187" t="s">
        <v>270</v>
      </c>
      <c r="G9" s="188" t="s">
        <v>271</v>
      </c>
      <c r="H9" s="198"/>
      <c r="I9" s="199"/>
      <c r="J9" s="199"/>
      <c r="K9" s="199"/>
      <c r="L9" s="199"/>
      <c r="M9" s="199"/>
      <c r="N9" s="199"/>
      <c r="O9" s="199"/>
      <c r="P9" s="200"/>
    </row>
    <row r="10" spans="1:16" s="185" customFormat="1" x14ac:dyDescent="0.2">
      <c r="A10" s="183">
        <v>44084</v>
      </c>
      <c r="B10" s="184">
        <f t="shared" si="0"/>
        <v>8</v>
      </c>
      <c r="C10" s="187" t="s">
        <v>518</v>
      </c>
      <c r="D10" s="190">
        <v>3.1</v>
      </c>
      <c r="E10" s="187" t="s">
        <v>331</v>
      </c>
      <c r="F10" s="187" t="s">
        <v>247</v>
      </c>
      <c r="G10" s="194" t="s">
        <v>272</v>
      </c>
      <c r="H10" s="198"/>
      <c r="I10" s="199"/>
      <c r="J10" s="199"/>
      <c r="K10" s="199"/>
      <c r="L10" s="199"/>
      <c r="M10" s="199"/>
      <c r="N10" s="199"/>
      <c r="O10" s="199"/>
      <c r="P10" s="200"/>
    </row>
    <row r="11" spans="1:16" s="185" customFormat="1" ht="38.25" x14ac:dyDescent="0.2">
      <c r="A11" s="183">
        <v>44084</v>
      </c>
      <c r="B11" s="184">
        <f t="shared" si="0"/>
        <v>9</v>
      </c>
      <c r="C11" s="187" t="s">
        <v>518</v>
      </c>
      <c r="D11" s="190">
        <v>3.1</v>
      </c>
      <c r="E11" s="188" t="s">
        <v>273</v>
      </c>
      <c r="F11" s="187" t="s">
        <v>274</v>
      </c>
      <c r="G11" s="188" t="s">
        <v>327</v>
      </c>
      <c r="H11" s="198"/>
      <c r="I11" s="199"/>
      <c r="J11" s="199"/>
      <c r="K11" s="199"/>
      <c r="L11" s="199"/>
      <c r="M11" s="199"/>
      <c r="N11" s="199"/>
      <c r="O11" s="199"/>
      <c r="P11" s="200"/>
    </row>
    <row r="12" spans="1:16" s="185" customFormat="1" ht="12.75" customHeight="1" x14ac:dyDescent="0.2">
      <c r="A12" s="183">
        <v>44084</v>
      </c>
      <c r="B12" s="184">
        <f t="shared" si="0"/>
        <v>10</v>
      </c>
      <c r="C12" s="187" t="s">
        <v>248</v>
      </c>
      <c r="D12" s="190" t="s">
        <v>275</v>
      </c>
      <c r="E12" s="201" t="s">
        <v>329</v>
      </c>
      <c r="F12" s="187" t="s">
        <v>270</v>
      </c>
      <c r="G12" s="188" t="s">
        <v>276</v>
      </c>
      <c r="H12" s="198"/>
      <c r="I12" s="199"/>
      <c r="J12" s="199"/>
      <c r="K12" s="199"/>
      <c r="L12" s="199"/>
      <c r="M12" s="199"/>
      <c r="N12" s="199"/>
      <c r="O12" s="199"/>
      <c r="P12" s="200"/>
    </row>
    <row r="13" spans="1:16" s="185" customFormat="1" x14ac:dyDescent="0.2">
      <c r="A13" s="183">
        <v>44084</v>
      </c>
      <c r="B13" s="184">
        <f t="shared" si="0"/>
        <v>11</v>
      </c>
      <c r="C13" s="187" t="s">
        <v>277</v>
      </c>
      <c r="D13" s="190" t="s">
        <v>159</v>
      </c>
      <c r="E13" s="188" t="s">
        <v>278</v>
      </c>
      <c r="F13" s="187" t="s">
        <v>315</v>
      </c>
      <c r="G13" s="188" t="s">
        <v>279</v>
      </c>
      <c r="H13" s="198"/>
      <c r="I13" s="199"/>
      <c r="J13" s="199"/>
      <c r="K13" s="199"/>
      <c r="L13" s="199"/>
      <c r="M13" s="199"/>
      <c r="N13" s="199"/>
      <c r="O13" s="199"/>
      <c r="P13" s="200"/>
    </row>
    <row r="14" spans="1:16" s="185" customFormat="1" ht="38.25" x14ac:dyDescent="0.2">
      <c r="A14" s="183">
        <v>44084</v>
      </c>
      <c r="B14" s="184">
        <f t="shared" si="0"/>
        <v>12</v>
      </c>
      <c r="C14" s="187" t="s">
        <v>280</v>
      </c>
      <c r="D14" s="190" t="s">
        <v>281</v>
      </c>
      <c r="E14" s="188" t="s">
        <v>282</v>
      </c>
      <c r="F14" s="188" t="s">
        <v>283</v>
      </c>
      <c r="G14" s="188" t="s">
        <v>284</v>
      </c>
      <c r="H14" s="198"/>
      <c r="I14" s="199"/>
      <c r="J14" s="199"/>
      <c r="K14" s="199"/>
      <c r="L14" s="199"/>
      <c r="M14" s="199"/>
      <c r="N14" s="199"/>
      <c r="O14" s="199"/>
      <c r="P14" s="200"/>
    </row>
    <row r="15" spans="1:16" s="185" customFormat="1" x14ac:dyDescent="0.2">
      <c r="A15" s="183">
        <v>44084</v>
      </c>
      <c r="B15" s="184">
        <f t="shared" si="0"/>
        <v>13</v>
      </c>
      <c r="C15" s="187" t="s">
        <v>258</v>
      </c>
      <c r="D15" s="190"/>
      <c r="E15" s="188"/>
      <c r="F15" s="187"/>
      <c r="G15" s="188" t="s">
        <v>332</v>
      </c>
      <c r="H15" s="198"/>
      <c r="I15" s="199"/>
      <c r="J15" s="199"/>
      <c r="K15" s="199"/>
      <c r="L15" s="199"/>
      <c r="M15" s="199"/>
      <c r="N15" s="199"/>
      <c r="O15" s="199"/>
      <c r="P15" s="200"/>
    </row>
    <row r="16" spans="1:16" s="185" customFormat="1" x14ac:dyDescent="0.2">
      <c r="A16" s="183">
        <v>44084</v>
      </c>
      <c r="B16" s="184">
        <f t="shared" si="0"/>
        <v>14</v>
      </c>
      <c r="C16" s="187" t="s">
        <v>285</v>
      </c>
      <c r="D16" s="190" t="s">
        <v>286</v>
      </c>
      <c r="E16" s="188" t="s">
        <v>287</v>
      </c>
      <c r="F16" s="187" t="s">
        <v>288</v>
      </c>
      <c r="G16" s="188" t="s">
        <v>289</v>
      </c>
      <c r="H16" s="198"/>
      <c r="I16" s="199"/>
      <c r="J16" s="199"/>
      <c r="K16" s="199"/>
      <c r="L16" s="199"/>
      <c r="M16" s="199"/>
      <c r="N16" s="199"/>
      <c r="O16" s="199"/>
      <c r="P16" s="200"/>
    </row>
    <row r="17" spans="1:16" s="185" customFormat="1" x14ac:dyDescent="0.2">
      <c r="A17" s="183">
        <v>44084</v>
      </c>
      <c r="B17" s="184">
        <f t="shared" si="0"/>
        <v>15</v>
      </c>
      <c r="C17" s="187" t="s">
        <v>518</v>
      </c>
      <c r="D17" s="190">
        <v>3.1</v>
      </c>
      <c r="E17" s="188" t="s">
        <v>290</v>
      </c>
      <c r="F17" s="187" t="s">
        <v>270</v>
      </c>
      <c r="G17" s="188" t="s">
        <v>333</v>
      </c>
      <c r="H17" s="198"/>
      <c r="I17" s="199"/>
      <c r="J17" s="199"/>
      <c r="K17" s="199"/>
      <c r="L17" s="199"/>
      <c r="M17" s="199"/>
      <c r="N17" s="199"/>
      <c r="O17" s="199"/>
      <c r="P17" s="200"/>
    </row>
    <row r="18" spans="1:16" s="185" customFormat="1" x14ac:dyDescent="0.2">
      <c r="A18" s="183">
        <v>44084</v>
      </c>
      <c r="B18" s="184">
        <f t="shared" si="0"/>
        <v>16</v>
      </c>
      <c r="C18" s="187" t="s">
        <v>518</v>
      </c>
      <c r="D18" s="190">
        <v>3.1</v>
      </c>
      <c r="E18" s="188" t="s">
        <v>291</v>
      </c>
      <c r="F18" s="187" t="s">
        <v>247</v>
      </c>
      <c r="G18" s="188" t="s">
        <v>334</v>
      </c>
      <c r="H18" s="198"/>
      <c r="I18" s="199"/>
      <c r="J18" s="199"/>
      <c r="K18" s="199"/>
      <c r="L18" s="199"/>
      <c r="M18" s="199"/>
      <c r="N18" s="199"/>
      <c r="O18" s="199"/>
      <c r="P18" s="200"/>
    </row>
    <row r="19" spans="1:16" s="185" customFormat="1" x14ac:dyDescent="0.2">
      <c r="A19" s="183">
        <v>44084</v>
      </c>
      <c r="B19" s="184">
        <f t="shared" si="0"/>
        <v>17</v>
      </c>
      <c r="C19" s="187" t="s">
        <v>285</v>
      </c>
      <c r="D19" s="190" t="s">
        <v>259</v>
      </c>
      <c r="E19" s="188" t="s">
        <v>292</v>
      </c>
      <c r="F19" s="187" t="s">
        <v>293</v>
      </c>
      <c r="G19" s="188" t="s">
        <v>335</v>
      </c>
      <c r="H19" s="198"/>
      <c r="I19" s="199"/>
      <c r="J19" s="199"/>
      <c r="K19" s="199"/>
      <c r="L19" s="199"/>
      <c r="M19" s="199"/>
      <c r="N19" s="199"/>
      <c r="O19" s="199"/>
      <c r="P19" s="200"/>
    </row>
    <row r="20" spans="1:16" s="185" customFormat="1" x14ac:dyDescent="0.2">
      <c r="A20" s="183">
        <v>44084</v>
      </c>
      <c r="B20" s="184">
        <f t="shared" si="0"/>
        <v>18</v>
      </c>
      <c r="C20" s="187" t="s">
        <v>285</v>
      </c>
      <c r="D20" s="190" t="s">
        <v>286</v>
      </c>
      <c r="E20" s="201" t="s">
        <v>330</v>
      </c>
      <c r="F20" s="187" t="s">
        <v>293</v>
      </c>
      <c r="G20" s="188" t="s">
        <v>336</v>
      </c>
      <c r="H20" s="198"/>
      <c r="I20" s="199"/>
      <c r="J20" s="199"/>
      <c r="K20" s="199"/>
      <c r="L20" s="199"/>
      <c r="M20" s="199"/>
      <c r="N20" s="199"/>
      <c r="O20" s="199"/>
      <c r="P20" s="200"/>
    </row>
    <row r="21" spans="1:16" s="185" customFormat="1" x14ac:dyDescent="0.2">
      <c r="A21" s="183">
        <v>44084</v>
      </c>
      <c r="B21" s="184">
        <f t="shared" si="0"/>
        <v>19</v>
      </c>
      <c r="C21" s="187" t="s">
        <v>294</v>
      </c>
      <c r="D21" s="190">
        <v>4.0999999999999996</v>
      </c>
      <c r="E21" s="188" t="s">
        <v>295</v>
      </c>
      <c r="F21" s="187" t="s">
        <v>270</v>
      </c>
      <c r="G21" s="188" t="s">
        <v>296</v>
      </c>
      <c r="H21" s="198"/>
      <c r="I21" s="199"/>
      <c r="J21" s="199"/>
      <c r="K21" s="199"/>
      <c r="L21" s="199"/>
      <c r="M21" s="199"/>
      <c r="N21" s="199"/>
      <c r="O21" s="199"/>
      <c r="P21" s="200"/>
    </row>
    <row r="22" spans="1:16" s="185" customFormat="1" x14ac:dyDescent="0.2">
      <c r="A22" s="183">
        <v>44084</v>
      </c>
      <c r="B22" s="184">
        <f t="shared" si="0"/>
        <v>20</v>
      </c>
      <c r="C22" s="187" t="s">
        <v>294</v>
      </c>
      <c r="D22" s="190">
        <v>4.0999999999999996</v>
      </c>
      <c r="E22" s="188" t="s">
        <v>297</v>
      </c>
      <c r="F22" s="187" t="s">
        <v>298</v>
      </c>
      <c r="G22" s="188" t="s">
        <v>337</v>
      </c>
      <c r="H22" s="198"/>
      <c r="I22" s="199"/>
      <c r="J22" s="199"/>
      <c r="K22" s="199"/>
      <c r="L22" s="199"/>
      <c r="M22" s="199"/>
      <c r="N22" s="199"/>
      <c r="O22" s="199"/>
      <c r="P22" s="200"/>
    </row>
    <row r="23" spans="1:16" s="185" customFormat="1" ht="27" customHeight="1" x14ac:dyDescent="0.2">
      <c r="A23" s="183">
        <v>44084</v>
      </c>
      <c r="B23" s="184">
        <f t="shared" si="0"/>
        <v>21</v>
      </c>
      <c r="C23" s="187" t="s">
        <v>294</v>
      </c>
      <c r="D23" s="190">
        <v>4.0999999999999996</v>
      </c>
      <c r="E23" s="188" t="s">
        <v>299</v>
      </c>
      <c r="F23" s="187" t="s">
        <v>247</v>
      </c>
      <c r="G23" s="188" t="s">
        <v>338</v>
      </c>
      <c r="H23" s="198"/>
      <c r="I23" s="199"/>
      <c r="J23" s="199"/>
      <c r="K23" s="199"/>
      <c r="L23" s="199"/>
      <c r="M23" s="199"/>
      <c r="N23" s="199"/>
      <c r="O23" s="199"/>
      <c r="P23" s="200"/>
    </row>
    <row r="24" spans="1:16" s="185" customFormat="1" ht="25.5" x14ac:dyDescent="0.2">
      <c r="A24" s="183">
        <v>44084</v>
      </c>
      <c r="B24" s="184">
        <f t="shared" si="0"/>
        <v>22</v>
      </c>
      <c r="C24" s="187" t="s">
        <v>285</v>
      </c>
      <c r="D24" s="190" t="s">
        <v>300</v>
      </c>
      <c r="E24" s="188" t="s">
        <v>301</v>
      </c>
      <c r="F24" s="187" t="s">
        <v>264</v>
      </c>
      <c r="G24" s="188" t="s">
        <v>302</v>
      </c>
      <c r="H24" s="198"/>
      <c r="I24" s="199"/>
      <c r="J24" s="199"/>
      <c r="K24" s="199"/>
      <c r="L24" s="199"/>
      <c r="M24" s="199"/>
      <c r="N24" s="199"/>
      <c r="O24" s="199"/>
      <c r="P24" s="200"/>
    </row>
    <row r="25" spans="1:16" s="185" customFormat="1" x14ac:dyDescent="0.2">
      <c r="A25" s="183">
        <v>44084</v>
      </c>
      <c r="B25" s="184">
        <f t="shared" si="0"/>
        <v>23</v>
      </c>
      <c r="C25" s="185" t="s">
        <v>258</v>
      </c>
      <c r="D25" s="185" t="s">
        <v>259</v>
      </c>
      <c r="E25" s="186" t="s">
        <v>305</v>
      </c>
      <c r="F25" s="185" t="s">
        <v>303</v>
      </c>
      <c r="G25" s="186" t="s">
        <v>326</v>
      </c>
      <c r="H25" s="198"/>
      <c r="I25" s="199"/>
      <c r="J25" s="199"/>
      <c r="K25" s="199"/>
      <c r="L25" s="199"/>
      <c r="M25" s="199"/>
      <c r="N25" s="199"/>
      <c r="O25" s="199"/>
      <c r="P25" s="200"/>
    </row>
    <row r="26" spans="1:16" s="185" customFormat="1" x14ac:dyDescent="0.2">
      <c r="A26" s="183">
        <v>44084</v>
      </c>
      <c r="B26" s="184">
        <f t="shared" si="0"/>
        <v>24</v>
      </c>
      <c r="C26" s="185" t="s">
        <v>258</v>
      </c>
      <c r="D26" s="185" t="s">
        <v>286</v>
      </c>
      <c r="E26" s="186" t="s">
        <v>304</v>
      </c>
      <c r="F26" s="185" t="s">
        <v>303</v>
      </c>
      <c r="G26" s="186" t="s">
        <v>326</v>
      </c>
      <c r="H26" s="198"/>
      <c r="I26" s="199"/>
      <c r="J26" s="199"/>
      <c r="K26" s="199"/>
      <c r="L26" s="199"/>
      <c r="M26" s="199"/>
      <c r="N26" s="199"/>
      <c r="O26" s="199"/>
      <c r="P26" s="200"/>
    </row>
    <row r="27" spans="1:16" s="185" customFormat="1" x14ac:dyDescent="0.2">
      <c r="A27" s="183">
        <v>44084</v>
      </c>
      <c r="B27" s="184">
        <f t="shared" si="0"/>
        <v>25</v>
      </c>
      <c r="C27" s="187" t="s">
        <v>248</v>
      </c>
      <c r="D27" s="190" t="s">
        <v>275</v>
      </c>
      <c r="E27" s="186" t="s">
        <v>314</v>
      </c>
      <c r="F27" s="185" t="s">
        <v>303</v>
      </c>
      <c r="G27" s="186" t="s">
        <v>326</v>
      </c>
      <c r="H27" s="198"/>
      <c r="I27" s="199"/>
      <c r="J27" s="199"/>
      <c r="K27" s="199"/>
      <c r="L27" s="199"/>
      <c r="M27" s="199"/>
      <c r="N27" s="199"/>
      <c r="O27" s="199"/>
      <c r="P27" s="200"/>
    </row>
    <row r="28" spans="1:16" s="185" customFormat="1" x14ac:dyDescent="0.2">
      <c r="A28" s="183">
        <v>44109</v>
      </c>
      <c r="B28" s="184">
        <f t="shared" si="0"/>
        <v>26</v>
      </c>
      <c r="C28" s="185" t="s">
        <v>277</v>
      </c>
      <c r="D28" s="185" t="s">
        <v>159</v>
      </c>
      <c r="E28" s="185" t="s">
        <v>318</v>
      </c>
      <c r="F28" s="185" t="s">
        <v>319</v>
      </c>
      <c r="G28" s="186" t="s">
        <v>320</v>
      </c>
      <c r="H28" s="199"/>
      <c r="I28" s="199"/>
      <c r="J28" s="199"/>
      <c r="K28" s="199"/>
      <c r="L28" s="199"/>
      <c r="M28" s="199"/>
      <c r="N28" s="199"/>
      <c r="O28" s="199"/>
      <c r="P28" s="199"/>
    </row>
    <row r="29" spans="1:16" s="185" customFormat="1" x14ac:dyDescent="0.2">
      <c r="A29" s="183">
        <v>44109</v>
      </c>
      <c r="B29" s="206">
        <f t="shared" si="0"/>
        <v>27</v>
      </c>
      <c r="C29" s="185" t="s">
        <v>248</v>
      </c>
      <c r="D29" s="185" t="s">
        <v>275</v>
      </c>
      <c r="E29" s="185" t="s">
        <v>322</v>
      </c>
      <c r="F29" s="185" t="s">
        <v>319</v>
      </c>
      <c r="G29" s="186" t="s">
        <v>323</v>
      </c>
      <c r="H29" s="199"/>
      <c r="I29" s="199"/>
      <c r="J29" s="199"/>
      <c r="K29" s="199"/>
      <c r="L29" s="199"/>
      <c r="M29" s="199"/>
      <c r="N29" s="199"/>
      <c r="O29" s="199"/>
      <c r="P29" s="199"/>
    </row>
    <row r="30" spans="1:16" x14ac:dyDescent="0.2">
      <c r="A30" s="183">
        <v>44109</v>
      </c>
      <c r="B30" s="206">
        <f t="shared" si="0"/>
        <v>28</v>
      </c>
      <c r="C30" s="185" t="s">
        <v>294</v>
      </c>
      <c r="D30" s="185" t="s">
        <v>275</v>
      </c>
      <c r="E30" s="185" t="s">
        <v>324</v>
      </c>
      <c r="F30" s="185" t="s">
        <v>319</v>
      </c>
      <c r="G30" s="186" t="s">
        <v>323</v>
      </c>
    </row>
    <row r="31" spans="1:16" x14ac:dyDescent="0.2">
      <c r="A31" s="401">
        <v>44377</v>
      </c>
      <c r="B31" s="206">
        <f t="shared" si="0"/>
        <v>29</v>
      </c>
      <c r="C31" s="234" t="s">
        <v>277</v>
      </c>
      <c r="D31" s="235"/>
      <c r="E31" s="236" t="s">
        <v>339</v>
      </c>
      <c r="F31" s="236" t="s">
        <v>340</v>
      </c>
      <c r="G31" s="236" t="s">
        <v>341</v>
      </c>
    </row>
    <row r="32" spans="1:16" x14ac:dyDescent="0.2">
      <c r="A32" s="401">
        <v>44377</v>
      </c>
      <c r="B32" s="206">
        <f t="shared" si="0"/>
        <v>30</v>
      </c>
      <c r="C32" s="234" t="s">
        <v>277</v>
      </c>
      <c r="D32" s="236"/>
      <c r="E32" s="236" t="s">
        <v>342</v>
      </c>
      <c r="F32" s="236" t="s">
        <v>340</v>
      </c>
      <c r="G32" s="236" t="s">
        <v>343</v>
      </c>
    </row>
    <row r="33" spans="1:16" ht="51" x14ac:dyDescent="0.2">
      <c r="A33" s="401">
        <v>44377</v>
      </c>
      <c r="B33" s="206">
        <f t="shared" si="0"/>
        <v>31</v>
      </c>
      <c r="C33" s="234" t="s">
        <v>277</v>
      </c>
      <c r="D33" s="236"/>
      <c r="E33" s="236" t="s">
        <v>344</v>
      </c>
      <c r="F33" s="236" t="s">
        <v>710</v>
      </c>
      <c r="G33" s="236" t="s">
        <v>711</v>
      </c>
    </row>
    <row r="34" spans="1:16" ht="25.5" x14ac:dyDescent="0.2">
      <c r="A34" s="401">
        <v>44377</v>
      </c>
      <c r="B34" s="206">
        <f t="shared" si="0"/>
        <v>32</v>
      </c>
      <c r="C34" s="234" t="s">
        <v>532</v>
      </c>
      <c r="D34" s="240"/>
      <c r="E34" s="236"/>
      <c r="F34" s="236" t="s">
        <v>533</v>
      </c>
      <c r="G34" s="238" t="s">
        <v>712</v>
      </c>
    </row>
    <row r="35" spans="1:16" ht="38.25" x14ac:dyDescent="0.2">
      <c r="A35" s="401">
        <v>44377</v>
      </c>
      <c r="B35" s="206">
        <f t="shared" si="0"/>
        <v>33</v>
      </c>
      <c r="C35" s="234" t="s">
        <v>345</v>
      </c>
      <c r="D35" s="236"/>
      <c r="E35" s="236"/>
      <c r="F35" s="236" t="s">
        <v>346</v>
      </c>
      <c r="G35" s="236" t="s">
        <v>347</v>
      </c>
    </row>
    <row r="36" spans="1:16" x14ac:dyDescent="0.2">
      <c r="A36" s="401">
        <v>44377</v>
      </c>
      <c r="B36" s="206">
        <f t="shared" si="0"/>
        <v>34</v>
      </c>
      <c r="C36" s="234" t="s">
        <v>348</v>
      </c>
      <c r="D36" s="236">
        <v>1.2</v>
      </c>
      <c r="E36" s="236" t="s">
        <v>349</v>
      </c>
      <c r="F36" s="236" t="s">
        <v>350</v>
      </c>
      <c r="G36" s="236" t="s">
        <v>351</v>
      </c>
    </row>
    <row r="37" spans="1:16" x14ac:dyDescent="0.2">
      <c r="A37" s="401">
        <v>44377</v>
      </c>
      <c r="B37" s="206">
        <f t="shared" si="0"/>
        <v>35</v>
      </c>
      <c r="C37" s="234" t="s">
        <v>348</v>
      </c>
      <c r="D37" s="236">
        <v>1.2</v>
      </c>
      <c r="E37" s="236" t="s">
        <v>537</v>
      </c>
      <c r="F37" s="236" t="s">
        <v>538</v>
      </c>
      <c r="G37" s="238" t="s">
        <v>539</v>
      </c>
    </row>
    <row r="38" spans="1:16" s="403" customFormat="1" x14ac:dyDescent="0.2">
      <c r="A38" s="401">
        <v>44377</v>
      </c>
      <c r="B38" s="206">
        <f t="shared" si="0"/>
        <v>36</v>
      </c>
      <c r="C38" s="234" t="s">
        <v>280</v>
      </c>
      <c r="D38" s="240" t="s">
        <v>281</v>
      </c>
      <c r="E38" s="236" t="s">
        <v>282</v>
      </c>
      <c r="F38" s="236" t="s">
        <v>381</v>
      </c>
      <c r="G38" s="238" t="s">
        <v>713</v>
      </c>
      <c r="H38" s="402"/>
      <c r="I38" s="402"/>
      <c r="J38" s="402"/>
      <c r="K38" s="402"/>
      <c r="L38" s="402"/>
      <c r="M38" s="402"/>
      <c r="N38" s="402"/>
      <c r="O38" s="402"/>
      <c r="P38" s="402"/>
    </row>
    <row r="39" spans="1:16" ht="63.75" x14ac:dyDescent="0.2">
      <c r="A39" s="401">
        <v>44377</v>
      </c>
      <c r="B39" s="206">
        <f t="shared" si="0"/>
        <v>37</v>
      </c>
      <c r="C39" s="234" t="s">
        <v>251</v>
      </c>
      <c r="D39" s="236">
        <v>2.1</v>
      </c>
      <c r="E39" s="236" t="s">
        <v>352</v>
      </c>
      <c r="F39" s="236" t="s">
        <v>353</v>
      </c>
      <c r="G39" s="236" t="s">
        <v>354</v>
      </c>
    </row>
    <row r="40" spans="1:16" ht="25.5" x14ac:dyDescent="0.2">
      <c r="A40" s="401">
        <v>44377</v>
      </c>
      <c r="B40" s="206">
        <f t="shared" si="0"/>
        <v>38</v>
      </c>
      <c r="C40" s="234" t="s">
        <v>251</v>
      </c>
      <c r="D40" s="236">
        <v>2.1</v>
      </c>
      <c r="E40" s="236" t="s">
        <v>355</v>
      </c>
      <c r="F40" s="234" t="s">
        <v>253</v>
      </c>
      <c r="G40" s="236" t="s">
        <v>356</v>
      </c>
    </row>
    <row r="41" spans="1:16" ht="25.5" x14ac:dyDescent="0.2">
      <c r="A41" s="401">
        <v>44377</v>
      </c>
      <c r="B41" s="206">
        <f t="shared" si="0"/>
        <v>39</v>
      </c>
      <c r="C41" s="234" t="s">
        <v>251</v>
      </c>
      <c r="D41" s="236">
        <v>2.1</v>
      </c>
      <c r="E41" s="236" t="s">
        <v>542</v>
      </c>
      <c r="F41" s="234" t="s">
        <v>381</v>
      </c>
      <c r="G41" s="236" t="s">
        <v>714</v>
      </c>
    </row>
    <row r="42" spans="1:16" ht="25.5" x14ac:dyDescent="0.2">
      <c r="A42" s="401">
        <v>44377</v>
      </c>
      <c r="B42" s="206">
        <f t="shared" si="0"/>
        <v>40</v>
      </c>
      <c r="C42" s="234" t="s">
        <v>251</v>
      </c>
      <c r="D42" s="236">
        <v>2.1</v>
      </c>
      <c r="E42" s="236" t="s">
        <v>543</v>
      </c>
      <c r="F42" s="234" t="s">
        <v>253</v>
      </c>
      <c r="G42" s="238" t="s">
        <v>715</v>
      </c>
    </row>
    <row r="43" spans="1:16" ht="25.5" x14ac:dyDescent="0.2">
      <c r="A43" s="401">
        <v>44377</v>
      </c>
      <c r="B43" s="206">
        <f t="shared" si="0"/>
        <v>41</v>
      </c>
      <c r="C43" s="234" t="s">
        <v>251</v>
      </c>
      <c r="D43" s="236">
        <v>2.1</v>
      </c>
      <c r="E43" s="236" t="s">
        <v>357</v>
      </c>
      <c r="F43" s="234" t="s">
        <v>253</v>
      </c>
      <c r="G43" s="236" t="s">
        <v>358</v>
      </c>
    </row>
    <row r="44" spans="1:16" ht="38.25" x14ac:dyDescent="0.2">
      <c r="A44" s="401">
        <v>44377</v>
      </c>
      <c r="B44" s="206">
        <f t="shared" si="0"/>
        <v>42</v>
      </c>
      <c r="C44" s="234" t="s">
        <v>359</v>
      </c>
      <c r="D44" s="236" t="s">
        <v>360</v>
      </c>
      <c r="E44" s="236" t="s">
        <v>544</v>
      </c>
      <c r="F44" s="234" t="s">
        <v>361</v>
      </c>
      <c r="G44" s="236" t="s">
        <v>362</v>
      </c>
    </row>
    <row r="45" spans="1:16" ht="76.5" x14ac:dyDescent="0.2">
      <c r="A45" s="401">
        <v>44377</v>
      </c>
      <c r="B45" s="206">
        <f t="shared" si="0"/>
        <v>43</v>
      </c>
      <c r="C45" s="234" t="s">
        <v>359</v>
      </c>
      <c r="D45" s="236" t="s">
        <v>360</v>
      </c>
      <c r="E45" s="236" t="s">
        <v>363</v>
      </c>
      <c r="F45" s="234" t="s">
        <v>364</v>
      </c>
      <c r="G45" s="236" t="s">
        <v>716</v>
      </c>
    </row>
    <row r="46" spans="1:16" ht="38.25" x14ac:dyDescent="0.2">
      <c r="A46" s="401">
        <v>44377</v>
      </c>
      <c r="B46" s="206">
        <f t="shared" si="0"/>
        <v>44</v>
      </c>
      <c r="C46" s="234" t="s">
        <v>359</v>
      </c>
      <c r="D46" s="236" t="s">
        <v>360</v>
      </c>
      <c r="E46" s="236" t="s">
        <v>514</v>
      </c>
      <c r="F46" s="234" t="s">
        <v>717</v>
      </c>
      <c r="G46" s="236" t="s">
        <v>365</v>
      </c>
    </row>
    <row r="47" spans="1:16" ht="25.5" x14ac:dyDescent="0.2">
      <c r="A47" s="401">
        <v>44377</v>
      </c>
      <c r="B47" s="206">
        <f t="shared" si="0"/>
        <v>45</v>
      </c>
      <c r="C47" s="234" t="s">
        <v>359</v>
      </c>
      <c r="D47" s="236" t="s">
        <v>360</v>
      </c>
      <c r="E47" s="236" t="s">
        <v>366</v>
      </c>
      <c r="F47" s="234" t="s">
        <v>367</v>
      </c>
      <c r="G47" s="236" t="s">
        <v>515</v>
      </c>
    </row>
    <row r="48" spans="1:16" x14ac:dyDescent="0.2">
      <c r="A48" s="401">
        <v>44377</v>
      </c>
      <c r="B48" s="206">
        <f t="shared" si="0"/>
        <v>46</v>
      </c>
      <c r="C48" s="234" t="s">
        <v>359</v>
      </c>
      <c r="D48" s="236" t="s">
        <v>360</v>
      </c>
      <c r="E48" s="236" t="s">
        <v>368</v>
      </c>
      <c r="F48" s="234" t="s">
        <v>247</v>
      </c>
      <c r="G48" s="234" t="s">
        <v>369</v>
      </c>
    </row>
    <row r="49" spans="1:16" ht="25.5" x14ac:dyDescent="0.2">
      <c r="A49" s="401">
        <v>44377</v>
      </c>
      <c r="B49" s="206">
        <f t="shared" si="0"/>
        <v>47</v>
      </c>
      <c r="C49" s="234" t="s">
        <v>370</v>
      </c>
      <c r="D49" s="236" t="s">
        <v>371</v>
      </c>
      <c r="E49" s="236" t="s">
        <v>372</v>
      </c>
      <c r="F49" s="236" t="s">
        <v>516</v>
      </c>
      <c r="G49" s="236" t="s">
        <v>373</v>
      </c>
    </row>
    <row r="50" spans="1:16" ht="25.5" x14ac:dyDescent="0.2">
      <c r="A50" s="401">
        <v>44377</v>
      </c>
      <c r="B50" s="206">
        <f t="shared" si="0"/>
        <v>48</v>
      </c>
      <c r="C50" s="234" t="s">
        <v>374</v>
      </c>
      <c r="D50" s="236" t="s">
        <v>375</v>
      </c>
      <c r="E50" s="236" t="s">
        <v>376</v>
      </c>
      <c r="F50" s="234" t="s">
        <v>267</v>
      </c>
      <c r="G50" s="236" t="s">
        <v>377</v>
      </c>
    </row>
    <row r="51" spans="1:16" s="403" customFormat="1" x14ac:dyDescent="0.2">
      <c r="A51" s="401">
        <v>44377</v>
      </c>
      <c r="B51" s="206">
        <f t="shared" si="0"/>
        <v>49</v>
      </c>
      <c r="C51" s="234" t="s">
        <v>374</v>
      </c>
      <c r="D51" s="236" t="s">
        <v>375</v>
      </c>
      <c r="E51" s="236" t="s">
        <v>718</v>
      </c>
      <c r="F51" s="234" t="s">
        <v>381</v>
      </c>
      <c r="G51" s="238" t="s">
        <v>719</v>
      </c>
      <c r="H51" s="402"/>
      <c r="I51" s="402"/>
      <c r="J51" s="402"/>
      <c r="K51" s="402"/>
      <c r="L51" s="402"/>
      <c r="M51" s="402"/>
      <c r="N51" s="402"/>
      <c r="O51" s="402"/>
      <c r="P51" s="402"/>
    </row>
    <row r="52" spans="1:16" ht="25.5" x14ac:dyDescent="0.2">
      <c r="A52" s="401">
        <v>44377</v>
      </c>
      <c r="B52" s="206">
        <f t="shared" si="0"/>
        <v>50</v>
      </c>
      <c r="C52" s="234" t="s">
        <v>378</v>
      </c>
      <c r="D52" s="236" t="s">
        <v>379</v>
      </c>
      <c r="E52" s="236" t="s">
        <v>376</v>
      </c>
      <c r="F52" s="234" t="s">
        <v>267</v>
      </c>
      <c r="G52" s="236" t="s">
        <v>377</v>
      </c>
    </row>
    <row r="53" spans="1:16" x14ac:dyDescent="0.2">
      <c r="A53" s="401">
        <v>44377</v>
      </c>
      <c r="B53" s="206">
        <f t="shared" si="0"/>
        <v>51</v>
      </c>
      <c r="C53" s="234" t="s">
        <v>378</v>
      </c>
      <c r="D53" s="236" t="s">
        <v>379</v>
      </c>
      <c r="E53" s="236" t="s">
        <v>545</v>
      </c>
      <c r="F53" s="234" t="s">
        <v>253</v>
      </c>
      <c r="G53" s="236" t="s">
        <v>380</v>
      </c>
    </row>
    <row r="54" spans="1:16" x14ac:dyDescent="0.2">
      <c r="A54" s="401">
        <v>44377</v>
      </c>
      <c r="B54" s="206">
        <f t="shared" si="0"/>
        <v>52</v>
      </c>
      <c r="C54" s="234" t="s">
        <v>378</v>
      </c>
      <c r="D54" s="236" t="s">
        <v>379</v>
      </c>
      <c r="E54" s="236" t="s">
        <v>546</v>
      </c>
      <c r="F54" s="234" t="s">
        <v>381</v>
      </c>
      <c r="G54" s="236" t="s">
        <v>382</v>
      </c>
    </row>
    <row r="55" spans="1:16" x14ac:dyDescent="0.2">
      <c r="A55" s="401">
        <v>44377</v>
      </c>
      <c r="B55" s="206">
        <f t="shared" si="0"/>
        <v>53</v>
      </c>
      <c r="C55" s="234" t="s">
        <v>378</v>
      </c>
      <c r="D55" s="236" t="s">
        <v>379</v>
      </c>
      <c r="E55" s="236" t="s">
        <v>718</v>
      </c>
      <c r="F55" s="234" t="s">
        <v>381</v>
      </c>
      <c r="G55" s="238" t="s">
        <v>719</v>
      </c>
    </row>
    <row r="56" spans="1:16" ht="25.5" x14ac:dyDescent="0.2">
      <c r="A56" s="401">
        <v>44377</v>
      </c>
      <c r="B56" s="206">
        <f t="shared" si="0"/>
        <v>54</v>
      </c>
      <c r="C56" s="234" t="s">
        <v>518</v>
      </c>
      <c r="D56" s="236">
        <v>3.1</v>
      </c>
      <c r="E56" s="236" t="s">
        <v>547</v>
      </c>
      <c r="F56" s="234" t="s">
        <v>383</v>
      </c>
      <c r="G56" s="236" t="s">
        <v>384</v>
      </c>
    </row>
    <row r="57" spans="1:16" ht="25.5" x14ac:dyDescent="0.2">
      <c r="A57" s="401">
        <v>44377</v>
      </c>
      <c r="B57" s="206">
        <f t="shared" si="0"/>
        <v>55</v>
      </c>
      <c r="C57" s="234" t="s">
        <v>518</v>
      </c>
      <c r="D57" s="236">
        <v>3.1</v>
      </c>
      <c r="E57" s="236" t="s">
        <v>385</v>
      </c>
      <c r="F57" s="234" t="s">
        <v>350</v>
      </c>
      <c r="G57" s="236" t="s">
        <v>520</v>
      </c>
    </row>
    <row r="58" spans="1:16" ht="126.6" customHeight="1" x14ac:dyDescent="0.2">
      <c r="A58" s="401">
        <v>44377</v>
      </c>
      <c r="B58" s="206">
        <f t="shared" si="0"/>
        <v>56</v>
      </c>
      <c r="C58" s="234" t="s">
        <v>518</v>
      </c>
      <c r="D58" s="236">
        <v>3.1</v>
      </c>
      <c r="E58" s="236" t="s">
        <v>386</v>
      </c>
      <c r="F58" s="236" t="s">
        <v>536</v>
      </c>
      <c r="G58" s="236" t="s">
        <v>517</v>
      </c>
    </row>
    <row r="59" spans="1:16" ht="51" x14ac:dyDescent="0.2">
      <c r="A59" s="401">
        <v>44377</v>
      </c>
      <c r="B59" s="206">
        <f t="shared" si="0"/>
        <v>57</v>
      </c>
      <c r="C59" s="234" t="s">
        <v>518</v>
      </c>
      <c r="D59" s="234">
        <v>3.1</v>
      </c>
      <c r="E59" s="236" t="s">
        <v>720</v>
      </c>
      <c r="F59" s="236" t="s">
        <v>247</v>
      </c>
      <c r="G59" s="238" t="s">
        <v>534</v>
      </c>
    </row>
    <row r="60" spans="1:16" ht="38.25" x14ac:dyDescent="0.2">
      <c r="A60" s="401">
        <v>44377</v>
      </c>
      <c r="B60" s="206">
        <f t="shared" si="0"/>
        <v>58</v>
      </c>
      <c r="C60" s="234" t="s">
        <v>387</v>
      </c>
      <c r="D60" s="236"/>
      <c r="E60" s="236"/>
      <c r="F60" s="234" t="s">
        <v>388</v>
      </c>
      <c r="G60" s="236" t="s">
        <v>721</v>
      </c>
    </row>
    <row r="61" spans="1:16" s="403" customFormat="1" x14ac:dyDescent="0.2">
      <c r="A61" s="401">
        <v>44377</v>
      </c>
      <c r="B61" s="206">
        <f t="shared" si="0"/>
        <v>59</v>
      </c>
      <c r="C61" s="234" t="s">
        <v>387</v>
      </c>
      <c r="D61" s="240" t="s">
        <v>275</v>
      </c>
      <c r="E61" s="236" t="s">
        <v>584</v>
      </c>
      <c r="F61" s="234" t="s">
        <v>722</v>
      </c>
      <c r="G61" s="238" t="s">
        <v>723</v>
      </c>
      <c r="H61" s="402"/>
      <c r="I61" s="402"/>
      <c r="J61" s="402"/>
      <c r="K61" s="402"/>
      <c r="L61" s="402"/>
      <c r="M61" s="402"/>
      <c r="N61" s="402"/>
      <c r="O61" s="402"/>
      <c r="P61" s="402"/>
    </row>
    <row r="62" spans="1:16" x14ac:dyDescent="0.2">
      <c r="A62" s="401">
        <v>44377</v>
      </c>
      <c r="B62" s="206">
        <f t="shared" si="0"/>
        <v>60</v>
      </c>
      <c r="C62" s="234" t="s">
        <v>387</v>
      </c>
      <c r="D62" s="236" t="s">
        <v>275</v>
      </c>
      <c r="E62" s="236" t="s">
        <v>314</v>
      </c>
      <c r="F62" s="234" t="s">
        <v>381</v>
      </c>
      <c r="G62" s="236" t="s">
        <v>521</v>
      </c>
    </row>
    <row r="63" spans="1:16" ht="38.25" x14ac:dyDescent="0.2">
      <c r="A63" s="401">
        <v>44377</v>
      </c>
      <c r="B63" s="206">
        <f t="shared" si="0"/>
        <v>61</v>
      </c>
      <c r="C63" s="234" t="s">
        <v>390</v>
      </c>
      <c r="D63" s="236"/>
      <c r="E63" s="236"/>
      <c r="F63" s="234" t="s">
        <v>388</v>
      </c>
      <c r="G63" s="236" t="s">
        <v>724</v>
      </c>
    </row>
    <row r="64" spans="1:16" ht="38.25" x14ac:dyDescent="0.2">
      <c r="A64" s="401">
        <v>44377</v>
      </c>
      <c r="B64" s="206">
        <f t="shared" si="0"/>
        <v>62</v>
      </c>
      <c r="C64" s="237" t="s">
        <v>390</v>
      </c>
      <c r="D64" s="236" t="s">
        <v>725</v>
      </c>
      <c r="E64" s="236" t="s">
        <v>391</v>
      </c>
      <c r="F64" s="234" t="s">
        <v>381</v>
      </c>
      <c r="G64" s="236" t="s">
        <v>389</v>
      </c>
    </row>
    <row r="65" spans="1:16" x14ac:dyDescent="0.2">
      <c r="A65" s="401">
        <v>44377</v>
      </c>
      <c r="B65" s="206">
        <f t="shared" si="0"/>
        <v>63</v>
      </c>
      <c r="C65" s="237" t="s">
        <v>285</v>
      </c>
      <c r="D65" s="240"/>
      <c r="E65" s="236" t="s">
        <v>522</v>
      </c>
      <c r="F65" s="234" t="s">
        <v>264</v>
      </c>
      <c r="G65" s="238" t="s">
        <v>523</v>
      </c>
    </row>
    <row r="66" spans="1:16" ht="25.5" x14ac:dyDescent="0.2">
      <c r="A66" s="401">
        <v>44377</v>
      </c>
      <c r="B66" s="206">
        <f t="shared" si="0"/>
        <v>64</v>
      </c>
      <c r="C66" s="237" t="s">
        <v>285</v>
      </c>
      <c r="D66" s="236" t="s">
        <v>726</v>
      </c>
      <c r="E66" s="236" t="s">
        <v>548</v>
      </c>
      <c r="F66" s="234" t="s">
        <v>264</v>
      </c>
      <c r="G66" s="236" t="s">
        <v>524</v>
      </c>
    </row>
    <row r="67" spans="1:16" x14ac:dyDescent="0.2">
      <c r="A67" s="401">
        <v>44377</v>
      </c>
      <c r="B67" s="206">
        <f t="shared" si="0"/>
        <v>65</v>
      </c>
      <c r="C67" s="234" t="s">
        <v>285</v>
      </c>
      <c r="D67" s="236" t="s">
        <v>259</v>
      </c>
      <c r="E67" s="236" t="s">
        <v>292</v>
      </c>
      <c r="F67" s="234" t="s">
        <v>293</v>
      </c>
      <c r="G67" s="236" t="s">
        <v>392</v>
      </c>
    </row>
    <row r="68" spans="1:16" x14ac:dyDescent="0.2">
      <c r="A68" s="401">
        <v>44377</v>
      </c>
      <c r="B68" s="206">
        <f t="shared" si="0"/>
        <v>66</v>
      </c>
      <c r="C68" s="234" t="s">
        <v>285</v>
      </c>
      <c r="D68" s="236" t="s">
        <v>259</v>
      </c>
      <c r="E68" s="236" t="s">
        <v>393</v>
      </c>
      <c r="F68" s="234" t="s">
        <v>298</v>
      </c>
      <c r="G68" s="236" t="s">
        <v>394</v>
      </c>
    </row>
    <row r="69" spans="1:16" ht="25.5" x14ac:dyDescent="0.2">
      <c r="A69" s="401">
        <v>44377</v>
      </c>
      <c r="B69" s="206">
        <f t="shared" si="0"/>
        <v>67</v>
      </c>
      <c r="C69" s="234" t="s">
        <v>285</v>
      </c>
      <c r="D69" s="236" t="s">
        <v>727</v>
      </c>
      <c r="E69" s="236" t="s">
        <v>549</v>
      </c>
      <c r="F69" s="234" t="s">
        <v>381</v>
      </c>
      <c r="G69" s="236" t="s">
        <v>395</v>
      </c>
    </row>
    <row r="70" spans="1:16" ht="25.5" x14ac:dyDescent="0.2">
      <c r="A70" s="401">
        <v>44377</v>
      </c>
      <c r="B70" s="206">
        <f t="shared" ref="B70:B95" si="1">B69+1</f>
        <v>68</v>
      </c>
      <c r="C70" s="234" t="s">
        <v>285</v>
      </c>
      <c r="D70" s="238" t="s">
        <v>728</v>
      </c>
      <c r="E70" s="236" t="s">
        <v>554</v>
      </c>
      <c r="F70" s="234" t="s">
        <v>722</v>
      </c>
      <c r="G70" s="238" t="s">
        <v>729</v>
      </c>
    </row>
    <row r="71" spans="1:16" x14ac:dyDescent="0.2">
      <c r="A71" s="401">
        <v>44377</v>
      </c>
      <c r="B71" s="206">
        <f t="shared" si="1"/>
        <v>69</v>
      </c>
      <c r="C71" s="234" t="s">
        <v>285</v>
      </c>
      <c r="D71" s="236" t="s">
        <v>286</v>
      </c>
      <c r="E71" s="236" t="s">
        <v>525</v>
      </c>
      <c r="F71" s="234" t="s">
        <v>381</v>
      </c>
      <c r="G71" s="238" t="s">
        <v>526</v>
      </c>
    </row>
    <row r="72" spans="1:16" x14ac:dyDescent="0.2">
      <c r="A72" s="401">
        <v>44377</v>
      </c>
      <c r="B72" s="206">
        <f t="shared" si="1"/>
        <v>70</v>
      </c>
      <c r="C72" s="237" t="s">
        <v>285</v>
      </c>
      <c r="D72" s="236" t="s">
        <v>286</v>
      </c>
      <c r="E72" s="236" t="s">
        <v>330</v>
      </c>
      <c r="F72" s="234" t="s">
        <v>293</v>
      </c>
      <c r="G72" s="236" t="s">
        <v>392</v>
      </c>
    </row>
    <row r="73" spans="1:16" x14ac:dyDescent="0.2">
      <c r="A73" s="401">
        <v>44377</v>
      </c>
      <c r="B73" s="206">
        <f t="shared" si="1"/>
        <v>71</v>
      </c>
      <c r="C73" s="234" t="s">
        <v>396</v>
      </c>
      <c r="D73" s="234" t="s">
        <v>397</v>
      </c>
      <c r="E73" s="236" t="s">
        <v>398</v>
      </c>
      <c r="F73" s="234" t="s">
        <v>399</v>
      </c>
      <c r="G73" s="238" t="s">
        <v>527</v>
      </c>
    </row>
    <row r="74" spans="1:16" ht="25.5" x14ac:dyDescent="0.2">
      <c r="A74" s="401">
        <v>44377</v>
      </c>
      <c r="B74" s="206">
        <f t="shared" si="1"/>
        <v>72</v>
      </c>
      <c r="C74" s="234" t="s">
        <v>396</v>
      </c>
      <c r="D74" s="234" t="s">
        <v>397</v>
      </c>
      <c r="E74" s="236" t="s">
        <v>376</v>
      </c>
      <c r="F74" s="234" t="s">
        <v>267</v>
      </c>
      <c r="G74" s="238" t="s">
        <v>377</v>
      </c>
    </row>
    <row r="75" spans="1:16" s="403" customFormat="1" x14ac:dyDescent="0.2">
      <c r="A75" s="401">
        <v>44377</v>
      </c>
      <c r="B75" s="206">
        <f t="shared" si="1"/>
        <v>73</v>
      </c>
      <c r="C75" s="234" t="s">
        <v>396</v>
      </c>
      <c r="D75" s="240" t="s">
        <v>397</v>
      </c>
      <c r="E75" s="236" t="s">
        <v>718</v>
      </c>
      <c r="F75" s="234" t="s">
        <v>381</v>
      </c>
      <c r="G75" s="238" t="s">
        <v>719</v>
      </c>
      <c r="H75" s="402"/>
      <c r="I75" s="402"/>
      <c r="J75" s="402"/>
      <c r="K75" s="402"/>
      <c r="L75" s="402"/>
      <c r="M75" s="402"/>
      <c r="N75" s="402"/>
      <c r="O75" s="402"/>
      <c r="P75" s="402"/>
    </row>
    <row r="76" spans="1:16" x14ac:dyDescent="0.2">
      <c r="A76" s="401">
        <v>44377</v>
      </c>
      <c r="B76" s="206">
        <f t="shared" si="1"/>
        <v>74</v>
      </c>
      <c r="C76" s="234" t="s">
        <v>519</v>
      </c>
      <c r="D76" s="240"/>
      <c r="E76" s="236"/>
      <c r="F76" s="234" t="s">
        <v>388</v>
      </c>
      <c r="G76" s="238" t="s">
        <v>528</v>
      </c>
    </row>
    <row r="77" spans="1:16" ht="25.5" x14ac:dyDescent="0.2">
      <c r="A77" s="401">
        <v>44377</v>
      </c>
      <c r="B77" s="206">
        <f t="shared" si="1"/>
        <v>75</v>
      </c>
      <c r="C77" s="234" t="s">
        <v>519</v>
      </c>
      <c r="D77" s="234">
        <v>4.0999999999999996</v>
      </c>
      <c r="E77" s="236" t="s">
        <v>550</v>
      </c>
      <c r="F77" s="236" t="s">
        <v>353</v>
      </c>
      <c r="G77" s="238" t="s">
        <v>400</v>
      </c>
    </row>
    <row r="78" spans="1:16" ht="25.5" x14ac:dyDescent="0.2">
      <c r="A78" s="401">
        <v>44377</v>
      </c>
      <c r="B78" s="206">
        <f t="shared" si="1"/>
        <v>76</v>
      </c>
      <c r="C78" s="234" t="s">
        <v>519</v>
      </c>
      <c r="D78" s="234">
        <v>4.0999999999999996</v>
      </c>
      <c r="E78" s="236" t="s">
        <v>401</v>
      </c>
      <c r="F78" s="234" t="s">
        <v>253</v>
      </c>
      <c r="G78" s="238" t="s">
        <v>402</v>
      </c>
    </row>
    <row r="79" spans="1:16" x14ac:dyDescent="0.2">
      <c r="A79" s="401">
        <v>44377</v>
      </c>
      <c r="B79" s="206">
        <f t="shared" si="1"/>
        <v>77</v>
      </c>
      <c r="C79" s="234" t="s">
        <v>519</v>
      </c>
      <c r="D79" s="234">
        <v>4.0999999999999996</v>
      </c>
      <c r="E79" s="236" t="s">
        <v>403</v>
      </c>
      <c r="F79" s="234" t="s">
        <v>404</v>
      </c>
      <c r="G79" s="238" t="s">
        <v>405</v>
      </c>
    </row>
    <row r="80" spans="1:16" ht="25.5" x14ac:dyDescent="0.2">
      <c r="A80" s="401">
        <v>44377</v>
      </c>
      <c r="B80" s="206">
        <f t="shared" si="1"/>
        <v>78</v>
      </c>
      <c r="C80" s="234" t="s">
        <v>519</v>
      </c>
      <c r="D80" s="234">
        <v>4.0999999999999996</v>
      </c>
      <c r="E80" s="236" t="s">
        <v>408</v>
      </c>
      <c r="F80" s="234" t="s">
        <v>253</v>
      </c>
      <c r="G80" s="238" t="s">
        <v>409</v>
      </c>
    </row>
    <row r="81" spans="1:16" x14ac:dyDescent="0.2">
      <c r="A81" s="401">
        <v>44377</v>
      </c>
      <c r="B81" s="206">
        <f t="shared" si="1"/>
        <v>79</v>
      </c>
      <c r="C81" s="234" t="s">
        <v>519</v>
      </c>
      <c r="D81" s="234">
        <v>4.0999999999999996</v>
      </c>
      <c r="E81" s="236" t="s">
        <v>406</v>
      </c>
      <c r="F81" s="234" t="s">
        <v>253</v>
      </c>
      <c r="G81" s="238" t="s">
        <v>407</v>
      </c>
    </row>
    <row r="82" spans="1:16" ht="38.25" x14ac:dyDescent="0.2">
      <c r="A82" s="401">
        <v>44377</v>
      </c>
      <c r="B82" s="206">
        <f t="shared" si="1"/>
        <v>80</v>
      </c>
      <c r="C82" s="234" t="s">
        <v>529</v>
      </c>
      <c r="D82" s="234">
        <v>5.0999999999999996</v>
      </c>
      <c r="E82" s="236" t="s">
        <v>410</v>
      </c>
      <c r="F82" s="234" t="s">
        <v>411</v>
      </c>
      <c r="G82" s="238" t="s">
        <v>412</v>
      </c>
    </row>
    <row r="83" spans="1:16" ht="25.5" x14ac:dyDescent="0.2">
      <c r="A83" s="401">
        <v>44377</v>
      </c>
      <c r="B83" s="206">
        <f t="shared" si="1"/>
        <v>81</v>
      </c>
      <c r="C83" s="234" t="s">
        <v>529</v>
      </c>
      <c r="D83" s="234">
        <v>5.0999999999999996</v>
      </c>
      <c r="E83" s="236" t="s">
        <v>554</v>
      </c>
      <c r="F83" s="234" t="s">
        <v>411</v>
      </c>
      <c r="G83" s="238" t="s">
        <v>413</v>
      </c>
    </row>
    <row r="84" spans="1:16" x14ac:dyDescent="0.2">
      <c r="A84" s="401">
        <v>44377</v>
      </c>
      <c r="B84" s="206">
        <f t="shared" si="1"/>
        <v>82</v>
      </c>
      <c r="C84" s="234" t="s">
        <v>529</v>
      </c>
      <c r="D84" s="234">
        <v>5.0999999999999996</v>
      </c>
      <c r="E84" s="236" t="s">
        <v>551</v>
      </c>
      <c r="F84" s="234" t="s">
        <v>414</v>
      </c>
      <c r="G84" s="238" t="s">
        <v>415</v>
      </c>
    </row>
    <row r="85" spans="1:16" ht="63.75" x14ac:dyDescent="0.2">
      <c r="A85" s="401">
        <v>44377</v>
      </c>
      <c r="B85" s="206">
        <f t="shared" si="1"/>
        <v>83</v>
      </c>
      <c r="C85" s="234" t="s">
        <v>529</v>
      </c>
      <c r="D85" s="234">
        <v>5.0999999999999996</v>
      </c>
      <c r="E85" s="236" t="s">
        <v>416</v>
      </c>
      <c r="F85" s="236" t="s">
        <v>417</v>
      </c>
      <c r="G85" s="238" t="s">
        <v>552</v>
      </c>
    </row>
    <row r="86" spans="1:16" x14ac:dyDescent="0.2">
      <c r="A86" s="401">
        <v>44377</v>
      </c>
      <c r="B86" s="206">
        <f t="shared" si="1"/>
        <v>84</v>
      </c>
      <c r="C86" s="234" t="s">
        <v>529</v>
      </c>
      <c r="D86" s="234">
        <v>5.0999999999999996</v>
      </c>
      <c r="E86" s="236" t="s">
        <v>530</v>
      </c>
      <c r="F86" s="236" t="s">
        <v>381</v>
      </c>
      <c r="G86" s="238" t="s">
        <v>531</v>
      </c>
    </row>
    <row r="87" spans="1:16" ht="25.5" x14ac:dyDescent="0.2">
      <c r="A87" s="401">
        <v>44377</v>
      </c>
      <c r="B87" s="206">
        <f t="shared" si="1"/>
        <v>85</v>
      </c>
      <c r="C87" s="234" t="s">
        <v>529</v>
      </c>
      <c r="D87" s="236">
        <v>5.0999999999999996</v>
      </c>
      <c r="E87" s="236" t="s">
        <v>509</v>
      </c>
      <c r="F87" s="236" t="s">
        <v>510</v>
      </c>
      <c r="G87" s="236" t="s">
        <v>513</v>
      </c>
    </row>
    <row r="88" spans="1:16" ht="25.5" x14ac:dyDescent="0.2">
      <c r="A88" s="401">
        <v>44377</v>
      </c>
      <c r="B88" s="206">
        <f t="shared" si="1"/>
        <v>86</v>
      </c>
      <c r="C88" s="234" t="s">
        <v>418</v>
      </c>
      <c r="D88" s="234"/>
      <c r="E88" s="236" t="s">
        <v>419</v>
      </c>
      <c r="F88" s="234" t="s">
        <v>381</v>
      </c>
      <c r="G88" s="238" t="s">
        <v>540</v>
      </c>
    </row>
    <row r="89" spans="1:16" x14ac:dyDescent="0.2">
      <c r="A89" s="401">
        <v>44377</v>
      </c>
      <c r="B89" s="206">
        <f t="shared" si="1"/>
        <v>87</v>
      </c>
      <c r="C89" s="234" t="s">
        <v>418</v>
      </c>
      <c r="D89" s="239"/>
      <c r="E89" s="238" t="s">
        <v>511</v>
      </c>
      <c r="F89" s="234" t="s">
        <v>381</v>
      </c>
      <c r="G89" s="238" t="s">
        <v>512</v>
      </c>
    </row>
    <row r="90" spans="1:16" s="403" customFormat="1" x14ac:dyDescent="0.2">
      <c r="A90" s="401">
        <v>44377</v>
      </c>
      <c r="B90" s="206">
        <f t="shared" si="1"/>
        <v>88</v>
      </c>
      <c r="C90" s="187" t="s">
        <v>418</v>
      </c>
      <c r="D90" s="187"/>
      <c r="E90" s="187" t="s">
        <v>730</v>
      </c>
      <c r="F90" s="187" t="s">
        <v>381</v>
      </c>
      <c r="G90" s="188" t="s">
        <v>731</v>
      </c>
      <c r="H90" s="402"/>
      <c r="I90" s="402"/>
      <c r="J90" s="402"/>
      <c r="K90" s="402"/>
      <c r="L90" s="402"/>
      <c r="M90" s="402"/>
      <c r="N90" s="402"/>
      <c r="O90" s="402"/>
      <c r="P90" s="402"/>
    </row>
    <row r="91" spans="1:16" ht="25.5" x14ac:dyDescent="0.2">
      <c r="A91" s="401">
        <v>44377</v>
      </c>
      <c r="B91" s="206">
        <f t="shared" si="1"/>
        <v>89</v>
      </c>
      <c r="C91" s="238" t="s">
        <v>418</v>
      </c>
      <c r="D91" s="236"/>
      <c r="E91" s="238" t="s">
        <v>585</v>
      </c>
      <c r="F91" s="238" t="s">
        <v>381</v>
      </c>
      <c r="G91" s="238" t="s">
        <v>732</v>
      </c>
    </row>
    <row r="92" spans="1:16" ht="38.25" x14ac:dyDescent="0.2">
      <c r="A92" s="183">
        <v>44383</v>
      </c>
      <c r="B92" s="206">
        <f t="shared" si="1"/>
        <v>90</v>
      </c>
      <c r="C92" s="234" t="s">
        <v>345</v>
      </c>
      <c r="D92" s="185"/>
      <c r="E92" s="185" t="s">
        <v>733</v>
      </c>
      <c r="F92" s="185" t="s">
        <v>253</v>
      </c>
      <c r="G92" s="186" t="s">
        <v>734</v>
      </c>
    </row>
    <row r="93" spans="1:16" ht="25.5" x14ac:dyDescent="0.2">
      <c r="A93" s="183">
        <v>44383</v>
      </c>
      <c r="B93" s="206">
        <f t="shared" si="1"/>
        <v>91</v>
      </c>
      <c r="C93" s="234" t="s">
        <v>345</v>
      </c>
      <c r="D93" s="185"/>
      <c r="E93" s="185" t="s">
        <v>735</v>
      </c>
      <c r="F93" s="185" t="s">
        <v>253</v>
      </c>
      <c r="G93" s="186" t="s">
        <v>736</v>
      </c>
    </row>
    <row r="94" spans="1:16" ht="25.5" x14ac:dyDescent="0.2">
      <c r="A94" s="183">
        <v>44383</v>
      </c>
      <c r="B94" s="206">
        <f t="shared" si="1"/>
        <v>92</v>
      </c>
      <c r="C94" s="234" t="s">
        <v>518</v>
      </c>
      <c r="D94" s="236">
        <v>3.1</v>
      </c>
      <c r="E94" s="185" t="s">
        <v>737</v>
      </c>
      <c r="F94" s="185" t="s">
        <v>253</v>
      </c>
      <c r="G94" s="186" t="s">
        <v>738</v>
      </c>
    </row>
    <row r="95" spans="1:16" ht="25.5" x14ac:dyDescent="0.2">
      <c r="A95" s="183">
        <v>44383</v>
      </c>
      <c r="B95" s="206">
        <f t="shared" si="1"/>
        <v>93</v>
      </c>
      <c r="C95" s="234" t="s">
        <v>518</v>
      </c>
      <c r="D95" s="236">
        <v>3.1</v>
      </c>
      <c r="E95" s="185" t="s">
        <v>739</v>
      </c>
      <c r="F95" s="185" t="s">
        <v>253</v>
      </c>
      <c r="G95" s="186" t="s">
        <v>740</v>
      </c>
    </row>
  </sheetData>
  <pageMargins left="0.23622047244094491" right="0.23622047244094491" top="0.74803149606299213" bottom="0.74803149606299213" header="0.31496062992125984" footer="0.31496062992125984"/>
  <pageSetup paperSize="9" scale="77" fitToHeight="0" orientation="landscape" r:id="rId1"/>
  <headerFooter alignWithMargins="0">
    <oddFooter>&amp;A&amp;RPage &amp;P</oddFooter>
  </headerFooter>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pageSetUpPr fitToPage="1"/>
  </sheetPr>
  <dimension ref="A1:P24"/>
  <sheetViews>
    <sheetView zoomScale="80" zoomScaleNormal="80" workbookViewId="0"/>
  </sheetViews>
  <sheetFormatPr defaultColWidth="9" defaultRowHeight="12.75" x14ac:dyDescent="0.2"/>
  <cols>
    <col min="1" max="1" width="10.7109375" style="182" customWidth="1"/>
    <col min="2" max="2" width="15.7109375" style="189" customWidth="1"/>
    <col min="3" max="3" width="27.42578125" style="182" customWidth="1"/>
    <col min="4" max="4" width="22.7109375" style="189" customWidth="1"/>
    <col min="5" max="5" width="23.5703125" style="182" customWidth="1"/>
    <col min="6" max="6" width="25.28515625" style="182" customWidth="1"/>
    <col min="7" max="7" width="101.42578125" style="182" customWidth="1"/>
    <col min="8" max="8" width="19.28515625" style="196" customWidth="1"/>
    <col min="9" max="9" width="16.5703125" style="196" customWidth="1"/>
    <col min="10" max="10" width="12.42578125" style="196" customWidth="1"/>
    <col min="11" max="11" width="9.7109375" style="196" customWidth="1"/>
    <col min="12" max="12" width="9" style="196" customWidth="1"/>
    <col min="13" max="13" width="9" style="196"/>
    <col min="14" max="14" width="11.28515625" style="196" customWidth="1"/>
    <col min="15" max="15" width="9" style="196"/>
    <col min="16" max="16" width="82.28515625" style="196" customWidth="1"/>
    <col min="17" max="16384" width="9" style="182"/>
  </cols>
  <sheetData>
    <row r="1" spans="1:16" ht="22.35" customHeight="1" x14ac:dyDescent="0.2">
      <c r="H1" s="195"/>
    </row>
    <row r="2" spans="1:16" ht="28.5" customHeight="1" x14ac:dyDescent="0.2">
      <c r="A2" s="202" t="s">
        <v>240</v>
      </c>
      <c r="B2" s="203" t="s">
        <v>762</v>
      </c>
      <c r="C2" s="202" t="s">
        <v>242</v>
      </c>
      <c r="D2" s="202" t="s">
        <v>243</v>
      </c>
      <c r="E2" s="202" t="s">
        <v>244</v>
      </c>
      <c r="F2" s="202" t="s">
        <v>245</v>
      </c>
      <c r="G2" s="202" t="s">
        <v>246</v>
      </c>
      <c r="H2" s="197"/>
      <c r="I2" s="197"/>
      <c r="J2" s="197"/>
      <c r="K2" s="197"/>
      <c r="L2" s="197"/>
      <c r="M2" s="197"/>
      <c r="N2" s="197"/>
      <c r="O2" s="197"/>
      <c r="P2" s="197"/>
    </row>
    <row r="3" spans="1:16" s="185" customFormat="1" x14ac:dyDescent="0.2">
      <c r="A3" s="183">
        <v>44434</v>
      </c>
      <c r="B3" s="184">
        <v>1</v>
      </c>
      <c r="C3" s="413" t="s">
        <v>761</v>
      </c>
      <c r="D3" s="190"/>
      <c r="E3" s="188"/>
      <c r="F3" s="188" t="s">
        <v>250</v>
      </c>
      <c r="G3" s="188" t="s">
        <v>328</v>
      </c>
      <c r="H3" s="198"/>
      <c r="I3" s="199"/>
      <c r="J3" s="199"/>
      <c r="K3" s="199"/>
      <c r="L3" s="199"/>
      <c r="M3" s="199"/>
      <c r="N3" s="199"/>
      <c r="O3" s="199"/>
      <c r="P3" s="200"/>
    </row>
    <row r="4" spans="1:16" s="185" customFormat="1" x14ac:dyDescent="0.2">
      <c r="A4" s="183">
        <v>44434</v>
      </c>
      <c r="B4" s="184">
        <f t="shared" ref="B4:B14" si="0">B3+1</f>
        <v>2</v>
      </c>
      <c r="C4" s="413" t="s">
        <v>285</v>
      </c>
      <c r="D4" s="419" t="s">
        <v>286</v>
      </c>
      <c r="E4" s="188"/>
      <c r="F4" s="414" t="s">
        <v>763</v>
      </c>
      <c r="G4" s="414" t="s">
        <v>764</v>
      </c>
      <c r="H4" s="198"/>
      <c r="I4" s="199"/>
      <c r="J4" s="199"/>
      <c r="K4" s="199"/>
      <c r="L4" s="199"/>
      <c r="M4" s="199"/>
      <c r="N4" s="199"/>
      <c r="O4" s="199"/>
      <c r="P4" s="200"/>
    </row>
    <row r="5" spans="1:16" s="185" customFormat="1" ht="25.5" x14ac:dyDescent="0.2">
      <c r="A5" s="183">
        <v>44434</v>
      </c>
      <c r="B5" s="184">
        <f t="shared" si="0"/>
        <v>3</v>
      </c>
      <c r="C5" s="413" t="s">
        <v>285</v>
      </c>
      <c r="D5" s="419" t="s">
        <v>259</v>
      </c>
      <c r="E5" s="414" t="s">
        <v>766</v>
      </c>
      <c r="F5" s="188" t="s">
        <v>264</v>
      </c>
      <c r="G5" s="188" t="s">
        <v>265</v>
      </c>
      <c r="H5" s="198"/>
      <c r="I5" s="199"/>
      <c r="J5" s="199"/>
      <c r="K5" s="199"/>
      <c r="L5" s="199"/>
      <c r="M5" s="199"/>
      <c r="N5" s="199"/>
      <c r="O5" s="199"/>
      <c r="P5" s="200"/>
    </row>
    <row r="6" spans="1:16" s="185" customFormat="1" ht="25.5" x14ac:dyDescent="0.2">
      <c r="A6" s="420">
        <v>44432</v>
      </c>
      <c r="B6" s="421">
        <f t="shared" si="0"/>
        <v>4</v>
      </c>
      <c r="C6" s="397" t="s">
        <v>345</v>
      </c>
      <c r="D6" s="421"/>
      <c r="E6" s="397" t="s">
        <v>767</v>
      </c>
      <c r="F6" s="422" t="s">
        <v>768</v>
      </c>
      <c r="G6" s="422" t="s">
        <v>769</v>
      </c>
      <c r="H6" s="198"/>
      <c r="I6" s="199"/>
      <c r="J6" s="199"/>
      <c r="K6" s="199"/>
      <c r="L6" s="199"/>
      <c r="M6" s="199"/>
      <c r="N6" s="199"/>
      <c r="O6" s="199"/>
      <c r="P6" s="200"/>
    </row>
    <row r="7" spans="1:16" s="185" customFormat="1" x14ac:dyDescent="0.2">
      <c r="A7" s="183">
        <v>44470</v>
      </c>
      <c r="B7" s="421">
        <f t="shared" si="0"/>
        <v>5</v>
      </c>
      <c r="C7" s="413" t="s">
        <v>390</v>
      </c>
      <c r="D7" s="419" t="s">
        <v>603</v>
      </c>
      <c r="E7" s="414" t="s">
        <v>774</v>
      </c>
      <c r="F7" s="188"/>
      <c r="G7" s="414" t="s">
        <v>775</v>
      </c>
      <c r="H7" s="198"/>
      <c r="I7" s="199"/>
      <c r="J7" s="199"/>
      <c r="K7" s="199"/>
      <c r="L7" s="199"/>
      <c r="M7" s="199"/>
      <c r="N7" s="199"/>
      <c r="O7" s="199"/>
      <c r="P7" s="200"/>
    </row>
    <row r="8" spans="1:16" s="185" customFormat="1" ht="25.5" x14ac:dyDescent="0.2">
      <c r="A8" s="183">
        <v>44474</v>
      </c>
      <c r="B8" s="421">
        <f t="shared" si="0"/>
        <v>6</v>
      </c>
      <c r="C8" s="413" t="s">
        <v>518</v>
      </c>
      <c r="D8" s="190"/>
      <c r="E8" s="414" t="s">
        <v>781</v>
      </c>
      <c r="F8" s="414" t="s">
        <v>777</v>
      </c>
      <c r="G8" s="414" t="s">
        <v>778</v>
      </c>
      <c r="H8" s="198"/>
      <c r="I8" s="199"/>
      <c r="J8" s="199"/>
      <c r="K8" s="199"/>
      <c r="L8" s="199"/>
      <c r="M8" s="199"/>
      <c r="N8" s="199"/>
      <c r="O8" s="199"/>
      <c r="P8" s="200"/>
    </row>
    <row r="9" spans="1:16" s="185" customFormat="1" x14ac:dyDescent="0.2">
      <c r="A9" s="183">
        <v>44474</v>
      </c>
      <c r="B9" s="421">
        <f t="shared" si="0"/>
        <v>7</v>
      </c>
      <c r="C9" s="413" t="s">
        <v>518</v>
      </c>
      <c r="D9" s="190"/>
      <c r="E9" s="414" t="s">
        <v>783</v>
      </c>
      <c r="F9" s="414" t="s">
        <v>777</v>
      </c>
      <c r="G9" s="414" t="s">
        <v>784</v>
      </c>
      <c r="H9" s="198"/>
      <c r="I9" s="199"/>
      <c r="J9" s="199"/>
      <c r="K9" s="199"/>
      <c r="L9" s="199"/>
      <c r="M9" s="199"/>
      <c r="N9" s="199"/>
      <c r="O9" s="199"/>
      <c r="P9" s="200"/>
    </row>
    <row r="10" spans="1:16" s="185" customFormat="1" x14ac:dyDescent="0.2">
      <c r="A10" s="183">
        <v>44474</v>
      </c>
      <c r="B10" s="421">
        <f t="shared" si="0"/>
        <v>8</v>
      </c>
      <c r="C10" s="413" t="s">
        <v>518</v>
      </c>
      <c r="D10" s="419" t="s">
        <v>603</v>
      </c>
      <c r="E10" s="188"/>
      <c r="F10" s="414" t="s">
        <v>779</v>
      </c>
      <c r="G10" s="414" t="s">
        <v>780</v>
      </c>
      <c r="H10" s="198"/>
      <c r="I10" s="199"/>
      <c r="J10" s="199"/>
      <c r="K10" s="199"/>
      <c r="L10" s="199"/>
      <c r="M10" s="199"/>
      <c r="N10" s="199"/>
      <c r="O10" s="199"/>
      <c r="P10" s="200"/>
    </row>
    <row r="11" spans="1:16" s="185" customFormat="1" x14ac:dyDescent="0.2">
      <c r="A11" s="420">
        <v>44482</v>
      </c>
      <c r="B11" s="421">
        <f t="shared" si="0"/>
        <v>9</v>
      </c>
      <c r="C11" s="397" t="s">
        <v>277</v>
      </c>
      <c r="D11" s="421"/>
      <c r="E11" s="397" t="s">
        <v>785</v>
      </c>
      <c r="F11" s="433" t="s">
        <v>786</v>
      </c>
      <c r="G11" s="422" t="s">
        <v>786</v>
      </c>
      <c r="H11" s="198"/>
      <c r="I11" s="199"/>
      <c r="J11" s="199"/>
      <c r="K11" s="199"/>
      <c r="L11" s="199"/>
      <c r="M11" s="199"/>
      <c r="N11" s="199"/>
      <c r="O11" s="199"/>
      <c r="P11" s="200"/>
    </row>
    <row r="12" spans="1:16" s="185" customFormat="1" x14ac:dyDescent="0.2">
      <c r="A12" s="183">
        <v>44487</v>
      </c>
      <c r="B12" s="421">
        <f t="shared" si="0"/>
        <v>10</v>
      </c>
      <c r="C12" s="413" t="s">
        <v>280</v>
      </c>
      <c r="D12" s="419" t="s">
        <v>281</v>
      </c>
      <c r="E12" s="414" t="s">
        <v>790</v>
      </c>
      <c r="F12" s="188"/>
      <c r="G12" s="414" t="s">
        <v>775</v>
      </c>
      <c r="H12" s="198"/>
      <c r="I12" s="199"/>
      <c r="J12" s="199"/>
      <c r="K12" s="199"/>
      <c r="L12" s="199"/>
      <c r="M12" s="199"/>
      <c r="N12" s="199"/>
      <c r="O12" s="199"/>
      <c r="P12" s="200"/>
    </row>
    <row r="13" spans="1:16" s="185" customFormat="1" x14ac:dyDescent="0.2">
      <c r="A13" s="415">
        <v>44489</v>
      </c>
      <c r="B13" s="421">
        <f t="shared" si="0"/>
        <v>11</v>
      </c>
      <c r="C13" s="413" t="s">
        <v>561</v>
      </c>
      <c r="D13" s="419" t="s">
        <v>791</v>
      </c>
      <c r="E13" s="414" t="s">
        <v>792</v>
      </c>
      <c r="F13" s="234" t="s">
        <v>381</v>
      </c>
      <c r="G13" s="440" t="s">
        <v>793</v>
      </c>
      <c r="H13" s="198"/>
      <c r="I13" s="199"/>
      <c r="J13" s="199"/>
      <c r="K13" s="199"/>
      <c r="L13" s="199"/>
      <c r="M13" s="199"/>
      <c r="N13" s="199"/>
      <c r="O13" s="199"/>
      <c r="P13" s="200"/>
    </row>
    <row r="14" spans="1:16" s="185" customFormat="1" x14ac:dyDescent="0.2">
      <c r="A14" s="415">
        <v>44810</v>
      </c>
      <c r="B14" s="421">
        <f t="shared" si="0"/>
        <v>12</v>
      </c>
      <c r="C14" s="413" t="s">
        <v>285</v>
      </c>
      <c r="D14" s="419" t="s">
        <v>286</v>
      </c>
      <c r="E14" s="188"/>
      <c r="F14" s="414" t="s">
        <v>796</v>
      </c>
      <c r="G14" s="414" t="s">
        <v>764</v>
      </c>
      <c r="H14" s="198"/>
      <c r="I14" s="199"/>
      <c r="J14" s="199"/>
      <c r="K14" s="199"/>
      <c r="L14" s="199"/>
      <c r="M14" s="199"/>
      <c r="N14" s="199"/>
      <c r="O14" s="199"/>
      <c r="P14" s="200"/>
    </row>
    <row r="15" spans="1:16" s="185" customFormat="1" x14ac:dyDescent="0.2">
      <c r="A15" s="415"/>
      <c r="B15" s="416"/>
      <c r="C15" s="413"/>
      <c r="D15" s="190"/>
      <c r="E15" s="188"/>
      <c r="F15" s="414"/>
      <c r="G15" s="417"/>
      <c r="H15" s="198"/>
      <c r="I15" s="199"/>
      <c r="J15" s="199"/>
      <c r="K15" s="199"/>
      <c r="L15" s="199"/>
      <c r="M15" s="199"/>
      <c r="N15" s="199"/>
      <c r="O15" s="199"/>
      <c r="P15" s="200"/>
    </row>
    <row r="16" spans="1:16" s="185" customFormat="1" x14ac:dyDescent="0.2">
      <c r="A16" s="415"/>
      <c r="B16" s="416"/>
      <c r="C16" s="413"/>
      <c r="D16" s="190"/>
      <c r="E16" s="188"/>
      <c r="F16" s="414"/>
      <c r="G16" s="417"/>
      <c r="H16" s="198"/>
      <c r="I16" s="199"/>
      <c r="J16" s="199"/>
      <c r="K16" s="199"/>
      <c r="L16" s="199"/>
      <c r="M16" s="199"/>
      <c r="N16" s="199"/>
      <c r="O16" s="199"/>
      <c r="P16" s="200"/>
    </row>
    <row r="17" spans="1:16" s="185" customFormat="1" x14ac:dyDescent="0.2">
      <c r="A17" s="415"/>
      <c r="B17" s="416"/>
      <c r="C17" s="413"/>
      <c r="D17" s="190"/>
      <c r="E17" s="188"/>
      <c r="F17" s="414"/>
      <c r="G17" s="417"/>
      <c r="H17" s="198"/>
      <c r="I17" s="199"/>
      <c r="J17" s="199"/>
      <c r="K17" s="199"/>
      <c r="L17" s="199"/>
      <c r="M17" s="199"/>
      <c r="N17" s="199"/>
      <c r="O17" s="199"/>
      <c r="P17" s="200"/>
    </row>
    <row r="18" spans="1:16" s="185" customFormat="1" x14ac:dyDescent="0.2">
      <c r="A18" s="415"/>
      <c r="B18" s="416"/>
      <c r="C18" s="413"/>
      <c r="D18" s="190"/>
      <c r="E18" s="188"/>
      <c r="F18" s="414"/>
      <c r="G18" s="417"/>
      <c r="H18" s="198"/>
      <c r="I18" s="199"/>
      <c r="J18" s="199"/>
      <c r="K18" s="199"/>
      <c r="L18" s="199"/>
      <c r="M18" s="199"/>
      <c r="N18" s="199"/>
      <c r="O18" s="199"/>
      <c r="P18" s="200"/>
    </row>
    <row r="19" spans="1:16" s="185" customFormat="1" x14ac:dyDescent="0.2">
      <c r="A19" s="415"/>
      <c r="B19" s="416"/>
      <c r="C19" s="413"/>
      <c r="D19" s="190"/>
      <c r="E19" s="188"/>
      <c r="F19" s="414"/>
      <c r="G19" s="417"/>
      <c r="H19" s="198"/>
      <c r="I19" s="199"/>
      <c r="J19" s="199"/>
      <c r="K19" s="199"/>
      <c r="L19" s="199"/>
      <c r="M19" s="199"/>
      <c r="N19" s="199"/>
      <c r="O19" s="199"/>
      <c r="P19" s="200"/>
    </row>
    <row r="20" spans="1:16" s="185" customFormat="1" x14ac:dyDescent="0.2">
      <c r="A20" s="415"/>
      <c r="B20" s="416"/>
      <c r="C20" s="413"/>
      <c r="D20" s="190"/>
      <c r="E20" s="188"/>
      <c r="F20" s="414"/>
      <c r="G20" s="417"/>
      <c r="H20" s="198"/>
      <c r="I20" s="199"/>
      <c r="J20" s="199"/>
      <c r="K20" s="199"/>
      <c r="L20" s="199"/>
      <c r="M20" s="199"/>
      <c r="N20" s="199"/>
      <c r="O20" s="199"/>
      <c r="P20" s="200"/>
    </row>
    <row r="21" spans="1:16" s="185" customFormat="1" x14ac:dyDescent="0.2">
      <c r="A21" s="415"/>
      <c r="B21" s="416"/>
      <c r="C21" s="413"/>
      <c r="D21" s="190"/>
      <c r="E21" s="188"/>
      <c r="F21" s="414"/>
      <c r="G21" s="417"/>
      <c r="H21" s="198"/>
      <c r="I21" s="199"/>
      <c r="J21" s="199"/>
      <c r="K21" s="199"/>
      <c r="L21" s="199"/>
      <c r="M21" s="199"/>
      <c r="N21" s="199"/>
      <c r="O21" s="199"/>
      <c r="P21" s="200"/>
    </row>
    <row r="22" spans="1:16" x14ac:dyDescent="0.2">
      <c r="A22" s="415"/>
      <c r="B22" s="416"/>
      <c r="C22" s="185"/>
      <c r="D22" s="185"/>
      <c r="E22" s="185"/>
      <c r="F22" s="185"/>
      <c r="G22" s="417"/>
    </row>
    <row r="23" spans="1:16" x14ac:dyDescent="0.2">
      <c r="A23" s="415"/>
      <c r="B23" s="416"/>
      <c r="C23" s="185"/>
      <c r="D23" s="185"/>
      <c r="E23" s="185"/>
      <c r="F23" s="185"/>
      <c r="G23" s="417"/>
    </row>
    <row r="24" spans="1:16" x14ac:dyDescent="0.2">
      <c r="A24" s="415"/>
      <c r="B24" s="416"/>
      <c r="C24" s="185"/>
      <c r="D24" s="185"/>
      <c r="E24" s="185"/>
      <c r="F24" s="185"/>
      <c r="G24" s="417"/>
    </row>
  </sheetData>
  <pageMargins left="0.23622047244094491" right="0.23622047244094491" top="0.74803149606299213" bottom="0.74803149606299213" header="0.31496062992125984" footer="0.31496062992125984"/>
  <pageSetup paperSize="9" scale="64" fitToHeight="0" orientation="landscape" r:id="rId1"/>
  <headerFooter alignWithMargins="0">
    <oddFooter>&amp;A&amp;RPage &amp;P</oddFooter>
  </headerFooter>
  <drawing r:id="rId2"/>
  <tableParts count="1">
    <tablePart r:id="rId3"/>
  </tablePart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58"/>
  <sheetViews>
    <sheetView workbookViewId="0">
      <selection activeCell="AF212" sqref="AF212"/>
    </sheetView>
  </sheetViews>
  <sheetFormatPr defaultRowHeight="12.75" x14ac:dyDescent="0.2"/>
  <cols>
    <col min="1" max="1" width="48" customWidth="1"/>
    <col min="2" max="4" width="21.28515625" customWidth="1"/>
  </cols>
  <sheetData>
    <row r="1" spans="1:4" ht="12.75" customHeight="1" x14ac:dyDescent="0.2">
      <c r="A1" s="394" t="s">
        <v>839</v>
      </c>
      <c r="B1" s="461"/>
      <c r="D1" s="412"/>
    </row>
    <row r="2" spans="1:4" x14ac:dyDescent="0.2">
      <c r="A2" s="412"/>
      <c r="B2" s="412"/>
      <c r="C2" s="412"/>
      <c r="D2" s="412"/>
    </row>
    <row r="3" spans="1:4" ht="63.75" x14ac:dyDescent="0.2">
      <c r="A3" s="460" t="s">
        <v>816</v>
      </c>
      <c r="B3" s="459" t="s">
        <v>820</v>
      </c>
      <c r="C3" s="459" t="s">
        <v>821</v>
      </c>
      <c r="D3" s="459" t="s">
        <v>1357</v>
      </c>
    </row>
    <row r="4" spans="1:4" x14ac:dyDescent="0.2">
      <c r="A4" s="412" t="s">
        <v>141</v>
      </c>
      <c r="B4" s="389">
        <v>0</v>
      </c>
      <c r="C4" s="389">
        <v>417618.28</v>
      </c>
      <c r="D4" s="389">
        <f t="shared" ref="D4:D21" si="0">C4-B4</f>
        <v>417618.28</v>
      </c>
    </row>
    <row r="5" spans="1:4" x14ac:dyDescent="0.2">
      <c r="A5" s="412" t="s">
        <v>1</v>
      </c>
      <c r="B5" s="389">
        <v>3264</v>
      </c>
      <c r="C5" s="389">
        <v>17106</v>
      </c>
      <c r="D5" s="389">
        <f t="shared" si="0"/>
        <v>13842</v>
      </c>
    </row>
    <row r="6" spans="1:4" x14ac:dyDescent="0.2">
      <c r="A6" s="412" t="s">
        <v>141</v>
      </c>
      <c r="B6" s="389">
        <v>35732.089999999997</v>
      </c>
      <c r="C6" s="389">
        <v>39691.089999999997</v>
      </c>
      <c r="D6" s="389">
        <f t="shared" si="0"/>
        <v>3959</v>
      </c>
    </row>
    <row r="7" spans="1:4" x14ac:dyDescent="0.2">
      <c r="A7" s="412" t="s">
        <v>1</v>
      </c>
      <c r="B7" s="389">
        <v>39291.829921502358</v>
      </c>
      <c r="C7" s="389">
        <v>178472.5</v>
      </c>
      <c r="D7" s="389">
        <f t="shared" si="0"/>
        <v>139180.67007849764</v>
      </c>
    </row>
    <row r="8" spans="1:4" x14ac:dyDescent="0.2">
      <c r="A8" s="412" t="s">
        <v>141</v>
      </c>
      <c r="B8" s="389">
        <v>159794.45919983581</v>
      </c>
      <c r="C8" s="389">
        <v>725823.07</v>
      </c>
      <c r="D8" s="389">
        <f t="shared" si="0"/>
        <v>566028.61080016417</v>
      </c>
    </row>
    <row r="9" spans="1:4" x14ac:dyDescent="0.2">
      <c r="A9" s="412" t="s">
        <v>141</v>
      </c>
      <c r="B9" s="389">
        <v>1111862.0347271049</v>
      </c>
      <c r="C9" s="389">
        <v>5050332.28</v>
      </c>
      <c r="D9" s="389">
        <f t="shared" si="0"/>
        <v>3938470.2452728953</v>
      </c>
    </row>
    <row r="10" spans="1:4" x14ac:dyDescent="0.2">
      <c r="A10" s="412" t="s">
        <v>141</v>
      </c>
      <c r="B10" s="389">
        <v>2642.5086191329319</v>
      </c>
      <c r="C10" s="389">
        <v>12002.88</v>
      </c>
      <c r="D10" s="389">
        <f t="shared" si="0"/>
        <v>9360.3713808670673</v>
      </c>
    </row>
    <row r="11" spans="1:4" x14ac:dyDescent="0.2">
      <c r="A11" s="412" t="s">
        <v>141</v>
      </c>
      <c r="B11" s="389">
        <v>175951.37590603865</v>
      </c>
      <c r="C11" s="389">
        <v>799211.49</v>
      </c>
      <c r="D11" s="389">
        <f t="shared" si="0"/>
        <v>623260.11409396131</v>
      </c>
    </row>
    <row r="12" spans="1:4" x14ac:dyDescent="0.2">
      <c r="A12" s="412" t="s">
        <v>141</v>
      </c>
      <c r="B12" s="389">
        <v>1178879.6249466087</v>
      </c>
      <c r="C12" s="389">
        <v>5354741.54</v>
      </c>
      <c r="D12" s="389">
        <f t="shared" si="0"/>
        <v>4175861.9150533914</v>
      </c>
    </row>
    <row r="13" spans="1:4" x14ac:dyDescent="0.2">
      <c r="A13" s="412" t="s">
        <v>141</v>
      </c>
      <c r="B13" s="389">
        <v>2986.1042209213842</v>
      </c>
      <c r="C13" s="389">
        <v>13563.57</v>
      </c>
      <c r="D13" s="389">
        <f t="shared" si="0"/>
        <v>10577.465779078615</v>
      </c>
    </row>
    <row r="14" spans="1:4" x14ac:dyDescent="0.2">
      <c r="A14" s="388" t="s">
        <v>148</v>
      </c>
      <c r="B14" s="399">
        <v>54565.255337385446</v>
      </c>
      <c r="C14" s="389">
        <v>247847.9</v>
      </c>
      <c r="D14" s="389">
        <f t="shared" si="0"/>
        <v>193282.64466261456</v>
      </c>
    </row>
    <row r="15" spans="1:4" x14ac:dyDescent="0.2">
      <c r="A15" s="388" t="s">
        <v>141</v>
      </c>
      <c r="B15" s="399">
        <v>90192.62910638575</v>
      </c>
      <c r="C15" s="389">
        <v>409675.6</v>
      </c>
      <c r="D15" s="389">
        <f t="shared" si="0"/>
        <v>319482.97089361423</v>
      </c>
    </row>
    <row r="16" spans="1:4" x14ac:dyDescent="0.2">
      <c r="A16" s="388" t="s">
        <v>141</v>
      </c>
      <c r="B16" s="399">
        <v>732108.0864124787</v>
      </c>
      <c r="C16" s="389">
        <v>3325402.78</v>
      </c>
      <c r="D16" s="389">
        <f t="shared" si="0"/>
        <v>2593294.6935875211</v>
      </c>
    </row>
    <row r="17" spans="1:4" x14ac:dyDescent="0.2">
      <c r="A17" s="388" t="s">
        <v>141</v>
      </c>
      <c r="B17" s="399">
        <v>348885.02875568642</v>
      </c>
      <c r="C17" s="389">
        <v>1584715.79</v>
      </c>
      <c r="D17" s="389">
        <f t="shared" si="0"/>
        <v>1235830.7612443136</v>
      </c>
    </row>
    <row r="18" spans="1:4" x14ac:dyDescent="0.2">
      <c r="A18" s="388" t="s">
        <v>141</v>
      </c>
      <c r="B18" s="399">
        <v>19674.995395072045</v>
      </c>
      <c r="C18" s="389">
        <v>89368.34</v>
      </c>
      <c r="D18" s="389">
        <f t="shared" si="0"/>
        <v>69693.344604927959</v>
      </c>
    </row>
    <row r="19" spans="1:4" x14ac:dyDescent="0.2">
      <c r="A19" s="388" t="s">
        <v>146</v>
      </c>
      <c r="B19" s="399">
        <v>1064.8295607521072</v>
      </c>
      <c r="C19" s="389">
        <v>4836.7</v>
      </c>
      <c r="D19" s="389">
        <f t="shared" si="0"/>
        <v>3771.8704392478926</v>
      </c>
    </row>
    <row r="20" spans="1:4" x14ac:dyDescent="0.2">
      <c r="A20" s="388" t="s">
        <v>232</v>
      </c>
      <c r="B20" s="399">
        <v>1337.917933411924</v>
      </c>
      <c r="C20" s="389">
        <v>6077.13</v>
      </c>
      <c r="D20" s="389">
        <f t="shared" si="0"/>
        <v>4739.2120665880757</v>
      </c>
    </row>
    <row r="21" spans="1:4" x14ac:dyDescent="0.2">
      <c r="A21" s="388" t="s">
        <v>232</v>
      </c>
      <c r="B21" s="452">
        <v>96.617756121254118</v>
      </c>
      <c r="C21" s="450">
        <v>438.86</v>
      </c>
      <c r="D21" s="450">
        <f t="shared" si="0"/>
        <v>342.24224387874591</v>
      </c>
    </row>
    <row r="22" spans="1:4" x14ac:dyDescent="0.2">
      <c r="A22" s="388"/>
      <c r="B22" s="399">
        <f>SUM(B4:B21)</f>
        <v>3958329.3877984383</v>
      </c>
      <c r="C22" s="399">
        <f>SUM(C4:C21)</f>
        <v>18276925.799999997</v>
      </c>
      <c r="D22" s="399">
        <f>SUM(D4:D21)</f>
        <v>14318596.412201565</v>
      </c>
    </row>
    <row r="23" spans="1:4" x14ac:dyDescent="0.2">
      <c r="A23" s="388" t="s">
        <v>817</v>
      </c>
      <c r="B23" s="388"/>
      <c r="C23" s="388"/>
      <c r="D23" s="388"/>
    </row>
    <row r="24" spans="1:4" x14ac:dyDescent="0.2">
      <c r="A24" s="388"/>
      <c r="B24" s="388"/>
      <c r="C24" s="388"/>
      <c r="D24" s="388"/>
    </row>
    <row r="25" spans="1:4" x14ac:dyDescent="0.2">
      <c r="A25" s="388" t="s">
        <v>141</v>
      </c>
      <c r="B25" s="399"/>
      <c r="C25" s="399">
        <v>304887.69</v>
      </c>
      <c r="D25" s="389">
        <f>C25-B25</f>
        <v>304887.69</v>
      </c>
    </row>
    <row r="26" spans="1:4" ht="13.5" thickBot="1" x14ac:dyDescent="0.25">
      <c r="A26" s="388"/>
      <c r="B26" s="453">
        <f>SUM(B22:B25)</f>
        <v>3958329.3877984383</v>
      </c>
      <c r="C26" s="453">
        <f>SUM(C22:C25)</f>
        <v>18581813.489999998</v>
      </c>
      <c r="D26" s="453">
        <f>SUM(D22:D25)</f>
        <v>14623484.102201564</v>
      </c>
    </row>
    <row r="27" spans="1:4" ht="13.5" thickTop="1" x14ac:dyDescent="0.2">
      <c r="A27" s="388"/>
      <c r="B27" s="399"/>
      <c r="C27" s="399"/>
      <c r="D27" s="399"/>
    </row>
    <row r="28" spans="1:4" x14ac:dyDescent="0.2">
      <c r="A28" s="455" t="s">
        <v>818</v>
      </c>
      <c r="B28" s="399"/>
      <c r="C28" s="399"/>
      <c r="D28" s="399"/>
    </row>
    <row r="29" spans="1:4" x14ac:dyDescent="0.2">
      <c r="A29" s="412" t="s">
        <v>141</v>
      </c>
      <c r="B29" s="399">
        <f t="shared" ref="B29:C33" si="1">SUMIF($A$4:$A$25,$A29,B$4:B$25)</f>
        <v>3858708.937289265</v>
      </c>
      <c r="C29" s="399">
        <f t="shared" si="1"/>
        <v>18127034.400000002</v>
      </c>
      <c r="D29" s="399">
        <f>C29-B29</f>
        <v>14268325.462710738</v>
      </c>
    </row>
    <row r="30" spans="1:4" x14ac:dyDescent="0.2">
      <c r="A30" s="412" t="s">
        <v>1</v>
      </c>
      <c r="B30" s="399">
        <f t="shared" si="1"/>
        <v>42555.829921502358</v>
      </c>
      <c r="C30" s="399">
        <f t="shared" si="1"/>
        <v>195578.5</v>
      </c>
      <c r="D30" s="399">
        <f>C30-B30</f>
        <v>153022.67007849764</v>
      </c>
    </row>
    <row r="31" spans="1:4" x14ac:dyDescent="0.2">
      <c r="A31" s="388" t="s">
        <v>148</v>
      </c>
      <c r="B31" s="399">
        <f t="shared" si="1"/>
        <v>54565.255337385446</v>
      </c>
      <c r="C31" s="399">
        <f t="shared" si="1"/>
        <v>247847.9</v>
      </c>
      <c r="D31" s="399">
        <f>C31-B31</f>
        <v>193282.64466261456</v>
      </c>
    </row>
    <row r="32" spans="1:4" x14ac:dyDescent="0.2">
      <c r="A32" s="457" t="s">
        <v>146</v>
      </c>
      <c r="B32" s="399">
        <f t="shared" si="1"/>
        <v>1064.8295607521072</v>
      </c>
      <c r="C32" s="399">
        <f t="shared" si="1"/>
        <v>4836.7</v>
      </c>
      <c r="D32" s="399">
        <f>C32-B32</f>
        <v>3771.8704392478926</v>
      </c>
    </row>
    <row r="33" spans="1:4" x14ac:dyDescent="0.2">
      <c r="A33" s="388" t="s">
        <v>232</v>
      </c>
      <c r="B33" s="399">
        <f t="shared" si="1"/>
        <v>1434.5356895331781</v>
      </c>
      <c r="C33" s="399">
        <f t="shared" si="1"/>
        <v>6515.99</v>
      </c>
      <c r="D33" s="399">
        <f>C33-B33</f>
        <v>5081.4543104668219</v>
      </c>
    </row>
    <row r="34" spans="1:4" ht="13.5" thickBot="1" x14ac:dyDescent="0.25">
      <c r="A34" s="388"/>
      <c r="B34" s="453">
        <f>SUM(B29:B33)</f>
        <v>3958329.3877984378</v>
      </c>
      <c r="C34" s="453">
        <f>SUM(C29:C33)</f>
        <v>18581813.489999998</v>
      </c>
      <c r="D34" s="453">
        <f>SUM(D29:D33)</f>
        <v>14623484.102201566</v>
      </c>
    </row>
    <row r="35" spans="1:4" ht="13.5" thickTop="1" x14ac:dyDescent="0.2">
      <c r="A35" s="388"/>
      <c r="B35" s="442">
        <f>B26-B34</f>
        <v>0</v>
      </c>
      <c r="C35" s="442">
        <f>C26-C34</f>
        <v>0</v>
      </c>
      <c r="D35" s="442">
        <f>D26-D34</f>
        <v>0</v>
      </c>
    </row>
    <row r="36" spans="1:4" x14ac:dyDescent="0.2">
      <c r="A36" s="457" t="s">
        <v>819</v>
      </c>
      <c r="B36" s="388"/>
      <c r="C36" s="388"/>
      <c r="D36" s="388"/>
    </row>
    <row r="37" spans="1:4" x14ac:dyDescent="0.2">
      <c r="A37" s="388"/>
      <c r="B37" s="388"/>
      <c r="C37" s="388"/>
      <c r="D37" s="388"/>
    </row>
    <row r="38" spans="1:4" x14ac:dyDescent="0.2">
      <c r="A38" s="457" t="s">
        <v>822</v>
      </c>
      <c r="B38" s="388"/>
      <c r="C38" s="388"/>
      <c r="D38" s="458" t="s">
        <v>795</v>
      </c>
    </row>
    <row r="39" spans="1:4" x14ac:dyDescent="0.2">
      <c r="A39" s="388"/>
      <c r="B39" s="388"/>
      <c r="C39" s="388"/>
      <c r="D39" s="388"/>
    </row>
    <row r="40" spans="1:4" x14ac:dyDescent="0.2">
      <c r="A40" s="404" t="s">
        <v>823</v>
      </c>
      <c r="B40" s="462" t="s">
        <v>833</v>
      </c>
      <c r="C40" s="388"/>
      <c r="D40" s="442">
        <f>D29</f>
        <v>14268325.462710738</v>
      </c>
    </row>
    <row r="41" spans="1:4" x14ac:dyDescent="0.2">
      <c r="A41" s="457" t="s">
        <v>824</v>
      </c>
      <c r="B41" s="462" t="s">
        <v>833</v>
      </c>
      <c r="C41" s="388"/>
      <c r="D41" s="442">
        <f>-D40</f>
        <v>-14268325.462710738</v>
      </c>
    </row>
    <row r="42" spans="1:4" x14ac:dyDescent="0.2">
      <c r="A42" s="404" t="s">
        <v>825</v>
      </c>
      <c r="B42" s="462" t="s">
        <v>833</v>
      </c>
      <c r="C42" s="388"/>
      <c r="D42" s="442">
        <f>C30</f>
        <v>195578.5</v>
      </c>
    </row>
    <row r="43" spans="1:4" x14ac:dyDescent="0.2">
      <c r="A43" s="457" t="s">
        <v>826</v>
      </c>
      <c r="B43" s="462" t="s">
        <v>833</v>
      </c>
      <c r="C43" s="388"/>
      <c r="D43" s="442">
        <f>-D42</f>
        <v>-195578.5</v>
      </c>
    </row>
    <row r="44" spans="1:4" x14ac:dyDescent="0.2">
      <c r="A44" s="404" t="s">
        <v>827</v>
      </c>
      <c r="B44" s="462" t="s">
        <v>833</v>
      </c>
      <c r="C44" s="388"/>
      <c r="D44" s="442">
        <f>C31</f>
        <v>247847.9</v>
      </c>
    </row>
    <row r="45" spans="1:4" x14ac:dyDescent="0.2">
      <c r="A45" s="457" t="s">
        <v>828</v>
      </c>
      <c r="B45" s="462" t="s">
        <v>833</v>
      </c>
      <c r="C45" s="388"/>
      <c r="D45" s="442">
        <f>-D44</f>
        <v>-247847.9</v>
      </c>
    </row>
    <row r="46" spans="1:4" x14ac:dyDescent="0.2">
      <c r="A46" s="404" t="s">
        <v>829</v>
      </c>
      <c r="B46" s="462" t="s">
        <v>833</v>
      </c>
      <c r="C46" s="388"/>
      <c r="D46" s="442">
        <f>C32</f>
        <v>4836.7</v>
      </c>
    </row>
    <row r="47" spans="1:4" x14ac:dyDescent="0.2">
      <c r="A47" s="404" t="s">
        <v>830</v>
      </c>
      <c r="B47" s="462" t="s">
        <v>833</v>
      </c>
      <c r="C47" s="412"/>
      <c r="D47" s="398">
        <f>-D46</f>
        <v>-4836.7</v>
      </c>
    </row>
    <row r="48" spans="1:4" x14ac:dyDescent="0.2">
      <c r="A48" s="388" t="s">
        <v>831</v>
      </c>
      <c r="B48" s="462" t="s">
        <v>833</v>
      </c>
      <c r="C48" s="388"/>
      <c r="D48" s="442">
        <f>C33</f>
        <v>6515.99</v>
      </c>
    </row>
    <row r="49" spans="1:4" x14ac:dyDescent="0.2">
      <c r="A49" s="388" t="s">
        <v>832</v>
      </c>
      <c r="B49" s="462" t="s">
        <v>833</v>
      </c>
      <c r="C49" s="388"/>
      <c r="D49" s="442">
        <f>-D48</f>
        <v>-6515.99</v>
      </c>
    </row>
    <row r="50" spans="1:4" ht="13.5" thickBot="1" x14ac:dyDescent="0.25">
      <c r="A50" s="388"/>
      <c r="B50" s="388"/>
      <c r="C50" s="388"/>
      <c r="D50" s="454">
        <f>SUM(D40:D49)</f>
        <v>0</v>
      </c>
    </row>
    <row r="51" spans="1:4" ht="13.5" thickTop="1" x14ac:dyDescent="0.2">
      <c r="A51" s="388"/>
      <c r="B51" s="388"/>
      <c r="C51" s="388"/>
      <c r="D51" s="388"/>
    </row>
    <row r="52" spans="1:4" x14ac:dyDescent="0.2">
      <c r="A52" s="455" t="s">
        <v>838</v>
      </c>
      <c r="B52" s="388"/>
      <c r="C52" s="388"/>
      <c r="D52" s="388"/>
    </row>
    <row r="53" spans="1:4" x14ac:dyDescent="0.2">
      <c r="A53" s="388"/>
      <c r="B53" s="388"/>
      <c r="C53" s="388"/>
      <c r="D53" s="388"/>
    </row>
    <row r="54" spans="1:4" x14ac:dyDescent="0.2">
      <c r="A54" s="388" t="s">
        <v>834</v>
      </c>
      <c r="B54" s="388"/>
      <c r="C54" s="388"/>
      <c r="D54" s="442">
        <f>SUM(D40,D42,D44,D46,D48)</f>
        <v>14723104.552710738</v>
      </c>
    </row>
    <row r="55" spans="1:4" x14ac:dyDescent="0.2">
      <c r="A55" s="388" t="s">
        <v>835</v>
      </c>
      <c r="B55" s="388"/>
      <c r="C55" s="388"/>
      <c r="D55" s="442">
        <f>SUM(D41,D43,D45,D47,D49)</f>
        <v>-14723104.552710738</v>
      </c>
    </row>
    <row r="56" spans="1:4" x14ac:dyDescent="0.2">
      <c r="A56" s="388"/>
      <c r="B56" s="388"/>
      <c r="C56" s="388"/>
      <c r="D56" s="388"/>
    </row>
    <row r="57" spans="1:4" x14ac:dyDescent="0.2">
      <c r="A57" s="388" t="s">
        <v>836</v>
      </c>
      <c r="B57" s="388"/>
      <c r="C57" s="388"/>
      <c r="D57" s="442">
        <f>-D55</f>
        <v>14723104.552710738</v>
      </c>
    </row>
    <row r="58" spans="1:4" x14ac:dyDescent="0.2">
      <c r="A58" s="388" t="s">
        <v>837</v>
      </c>
      <c r="B58" s="388"/>
      <c r="C58" s="388"/>
      <c r="D58" s="442">
        <f>-D54</f>
        <v>-14723104.552710738</v>
      </c>
    </row>
  </sheetData>
  <pageMargins left="0.7" right="0.7" top="0.75" bottom="0.75" header="0.3" footer="0.3"/>
  <legacy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21"/>
  <sheetViews>
    <sheetView workbookViewId="0">
      <selection activeCell="AF212" sqref="AF212"/>
    </sheetView>
  </sheetViews>
  <sheetFormatPr defaultColWidth="9.28515625" defaultRowHeight="15" x14ac:dyDescent="0.25"/>
  <cols>
    <col min="1" max="1" width="24.42578125" style="465" customWidth="1"/>
    <col min="2" max="2" width="49.28515625" style="465" customWidth="1"/>
    <col min="3" max="3" width="8.7109375" style="465" customWidth="1"/>
    <col min="4" max="4" width="25.7109375" style="465" customWidth="1"/>
    <col min="5" max="5" width="28.5703125" style="465" customWidth="1"/>
    <col min="6" max="6" width="14.28515625" style="465" customWidth="1"/>
    <col min="7" max="7" width="11.42578125" style="465" customWidth="1"/>
    <col min="8" max="8" width="5.7109375" style="465" customWidth="1"/>
    <col min="9" max="9" width="56" style="465" customWidth="1"/>
    <col min="10" max="10" width="5.7109375" style="465" customWidth="1"/>
    <col min="11" max="11" width="28.5703125" style="465" hidden="1" customWidth="1"/>
    <col min="12" max="12" width="7.28515625" style="465" hidden="1" customWidth="1"/>
    <col min="13" max="13" width="28.5703125" style="465" hidden="1" customWidth="1"/>
    <col min="14" max="14" width="7.28515625" style="465" hidden="1" customWidth="1"/>
    <col min="15" max="15" width="35.7109375" style="465" hidden="1" customWidth="1"/>
    <col min="16" max="16" width="6" style="465" hidden="1" customWidth="1"/>
    <col min="17" max="17" width="29.28515625" style="465" hidden="1" customWidth="1"/>
    <col min="18" max="18" width="6.7109375" style="465" hidden="1" customWidth="1"/>
    <col min="19" max="19" width="25.7109375" style="465" hidden="1" customWidth="1"/>
    <col min="20" max="21" width="6.7109375" style="465" hidden="1" customWidth="1"/>
    <col min="22" max="23" width="5.7109375" style="465" hidden="1" customWidth="1"/>
    <col min="24" max="25" width="12.28515625" style="465" customWidth="1"/>
    <col min="26" max="26" width="10.28515625" style="465" customWidth="1"/>
    <col min="27" max="27" width="6.5703125" style="465" customWidth="1"/>
    <col min="28" max="28" width="9.42578125" style="465" customWidth="1"/>
    <col min="29" max="29" width="8.5703125" style="465" customWidth="1"/>
    <col min="30" max="30" width="14.28515625" style="465" customWidth="1"/>
    <col min="31" max="31" width="28.5703125" style="465" customWidth="1"/>
    <col min="32" max="32" width="35.7109375" style="465" customWidth="1"/>
    <col min="33" max="33" width="9.28515625" style="465" customWidth="1"/>
    <col min="34" max="34" width="10.28515625" style="465" customWidth="1"/>
    <col min="35" max="35" width="8.5703125" style="465" customWidth="1"/>
    <col min="36" max="36" width="10.28515625" style="465" customWidth="1"/>
    <col min="37" max="37" width="8.5703125" style="465" customWidth="1"/>
    <col min="38" max="38" width="5.28515625" style="465" customWidth="1"/>
    <col min="39" max="39" width="8.5703125" style="465" customWidth="1"/>
    <col min="40" max="40" width="10.28515625" style="465" customWidth="1"/>
    <col min="41" max="41" width="28.5703125" style="465" customWidth="1"/>
    <col min="42" max="42" width="21.5703125" style="465" customWidth="1"/>
    <col min="43" max="43" width="28.5703125" style="465" customWidth="1"/>
    <col min="44" max="48" width="9.42578125" style="465" customWidth="1"/>
    <col min="49" max="49" width="7.7109375" style="465" customWidth="1"/>
    <col min="50" max="50" width="6.7109375" style="465" customWidth="1"/>
    <col min="51" max="52" width="5.28515625" style="465" customWidth="1"/>
    <col min="53" max="53" width="7.28515625" style="465" customWidth="1"/>
    <col min="54" max="54" width="5.28515625" style="465" customWidth="1"/>
    <col min="55" max="55" width="7.28515625" style="465" customWidth="1"/>
    <col min="56" max="56" width="5" style="465" customWidth="1"/>
    <col min="57" max="57" width="10.28515625" style="465" customWidth="1"/>
    <col min="58" max="58" width="5" style="465" customWidth="1"/>
    <col min="59" max="59" width="5.28515625" style="465" customWidth="1"/>
    <col min="60" max="60" width="5" style="465" customWidth="1"/>
    <col min="61" max="61" width="10.42578125" style="465" customWidth="1"/>
    <col min="62" max="62" width="0.7109375" style="465" customWidth="1"/>
    <col min="63" max="16384" width="9.28515625" style="465"/>
  </cols>
  <sheetData>
    <row r="1" spans="1:61" x14ac:dyDescent="0.25">
      <c r="A1" s="495" t="s">
        <v>623</v>
      </c>
    </row>
    <row r="2" spans="1:61" ht="22.5" x14ac:dyDescent="0.25">
      <c r="A2" s="496" t="s">
        <v>1322</v>
      </c>
    </row>
    <row r="3" spans="1:61" x14ac:dyDescent="0.25">
      <c r="A3" s="497" t="s">
        <v>588</v>
      </c>
    </row>
    <row r="4" spans="1:61" ht="56.25" x14ac:dyDescent="0.25">
      <c r="A4" s="498" t="s">
        <v>624</v>
      </c>
      <c r="B4" s="498" t="s">
        <v>625</v>
      </c>
      <c r="C4" s="498" t="s">
        <v>626</v>
      </c>
      <c r="D4" s="498" t="s">
        <v>627</v>
      </c>
      <c r="E4" s="498" t="s">
        <v>628</v>
      </c>
      <c r="F4" s="498" t="s">
        <v>629</v>
      </c>
      <c r="G4" s="498" t="s">
        <v>630</v>
      </c>
      <c r="H4" s="498" t="s">
        <v>631</v>
      </c>
      <c r="I4" s="498" t="s">
        <v>18</v>
      </c>
      <c r="J4" s="499" t="s">
        <v>617</v>
      </c>
      <c r="K4" s="498" t="s">
        <v>632</v>
      </c>
      <c r="L4" s="499" t="s">
        <v>633</v>
      </c>
      <c r="M4" s="498" t="s">
        <v>634</v>
      </c>
      <c r="N4" s="499" t="s">
        <v>635</v>
      </c>
      <c r="O4" s="498" t="s">
        <v>636</v>
      </c>
      <c r="P4" s="498" t="s">
        <v>637</v>
      </c>
      <c r="Q4" s="498" t="s">
        <v>638</v>
      </c>
      <c r="R4" s="498" t="s">
        <v>639</v>
      </c>
      <c r="S4" s="498" t="s">
        <v>640</v>
      </c>
      <c r="T4" s="498" t="s">
        <v>641</v>
      </c>
      <c r="U4" s="498" t="s">
        <v>642</v>
      </c>
      <c r="V4" s="498" t="s">
        <v>643</v>
      </c>
      <c r="W4" s="499" t="s">
        <v>644</v>
      </c>
      <c r="X4" s="500" t="s">
        <v>645</v>
      </c>
      <c r="Y4" s="500" t="s">
        <v>646</v>
      </c>
      <c r="Z4" s="500" t="s">
        <v>647</v>
      </c>
      <c r="AA4" s="499" t="s">
        <v>648</v>
      </c>
      <c r="AB4" s="498" t="s">
        <v>649</v>
      </c>
      <c r="AC4" s="498" t="s">
        <v>650</v>
      </c>
      <c r="AD4" s="498" t="s">
        <v>651</v>
      </c>
      <c r="AE4" s="498" t="s">
        <v>652</v>
      </c>
      <c r="AF4" s="498" t="s">
        <v>653</v>
      </c>
      <c r="AG4" s="498" t="s">
        <v>654</v>
      </c>
      <c r="AH4" s="498" t="s">
        <v>655</v>
      </c>
      <c r="AI4" s="498" t="s">
        <v>656</v>
      </c>
      <c r="AJ4" s="498" t="s">
        <v>657</v>
      </c>
      <c r="AK4" s="498" t="s">
        <v>658</v>
      </c>
      <c r="AL4" s="498" t="s">
        <v>659</v>
      </c>
      <c r="AM4" s="498" t="s">
        <v>660</v>
      </c>
      <c r="AN4" s="498" t="s">
        <v>661</v>
      </c>
      <c r="AO4" s="498" t="s">
        <v>622</v>
      </c>
      <c r="AP4" s="498" t="s">
        <v>662</v>
      </c>
      <c r="AQ4" s="498" t="s">
        <v>663</v>
      </c>
      <c r="AR4" s="498" t="s">
        <v>664</v>
      </c>
      <c r="AS4" s="498" t="s">
        <v>665</v>
      </c>
      <c r="AT4" s="498" t="s">
        <v>666</v>
      </c>
      <c r="AU4" s="498" t="s">
        <v>667</v>
      </c>
      <c r="AV4" s="498" t="s">
        <v>668</v>
      </c>
      <c r="AW4" s="498" t="s">
        <v>669</v>
      </c>
      <c r="AX4" s="498" t="s">
        <v>670</v>
      </c>
      <c r="AY4" s="498" t="s">
        <v>621</v>
      </c>
      <c r="AZ4" s="498" t="s">
        <v>671</v>
      </c>
      <c r="BA4" s="498" t="s">
        <v>672</v>
      </c>
      <c r="BB4" s="498" t="s">
        <v>673</v>
      </c>
      <c r="BC4" s="498" t="s">
        <v>674</v>
      </c>
      <c r="BD4" s="498" t="s">
        <v>675</v>
      </c>
      <c r="BE4" s="498" t="s">
        <v>676</v>
      </c>
      <c r="BF4" s="498" t="s">
        <v>677</v>
      </c>
      <c r="BG4" s="498" t="s">
        <v>678</v>
      </c>
      <c r="BH4" s="498" t="s">
        <v>679</v>
      </c>
      <c r="BI4" s="501" t="s">
        <v>680</v>
      </c>
    </row>
    <row r="5" spans="1:61" ht="45" x14ac:dyDescent="0.25">
      <c r="A5" s="502" t="s">
        <v>681</v>
      </c>
      <c r="B5" s="502" t="s">
        <v>807</v>
      </c>
      <c r="C5" s="503">
        <v>44750.699097222219</v>
      </c>
      <c r="D5" s="502" t="s">
        <v>1323</v>
      </c>
      <c r="E5" s="502" t="s">
        <v>1324</v>
      </c>
      <c r="F5" s="502" t="s">
        <v>1325</v>
      </c>
      <c r="G5" s="502" t="s">
        <v>682</v>
      </c>
      <c r="H5" s="504">
        <v>3</v>
      </c>
      <c r="I5" s="502" t="s">
        <v>1317</v>
      </c>
      <c r="J5" s="505" t="s">
        <v>683</v>
      </c>
      <c r="K5" s="502" t="s">
        <v>684</v>
      </c>
      <c r="L5" s="505" t="s">
        <v>1326</v>
      </c>
      <c r="M5" s="502" t="s">
        <v>1327</v>
      </c>
      <c r="N5" s="505" t="s">
        <v>1328</v>
      </c>
      <c r="O5" s="502" t="s">
        <v>587</v>
      </c>
      <c r="P5" s="502" t="s">
        <v>686</v>
      </c>
      <c r="Q5" s="502" t="s">
        <v>687</v>
      </c>
      <c r="R5" s="502" t="s">
        <v>686</v>
      </c>
      <c r="S5" s="502" t="s">
        <v>1329</v>
      </c>
      <c r="T5" s="502" t="s">
        <v>1330</v>
      </c>
      <c r="U5" s="502" t="s">
        <v>1331</v>
      </c>
      <c r="V5" s="506"/>
      <c r="W5" s="505" t="s">
        <v>688</v>
      </c>
      <c r="X5" s="507">
        <v>261556.16</v>
      </c>
      <c r="Y5" s="508"/>
      <c r="Z5" s="507">
        <v>261556.16</v>
      </c>
      <c r="AA5" s="505" t="s">
        <v>689</v>
      </c>
      <c r="AB5" s="507">
        <v>261556.16</v>
      </c>
      <c r="AC5" s="504">
        <v>0</v>
      </c>
      <c r="AD5" s="506"/>
      <c r="AE5" s="506"/>
      <c r="AF5" s="506"/>
      <c r="AG5" s="506"/>
      <c r="AH5" s="506"/>
      <c r="AI5" s="504">
        <v>0</v>
      </c>
      <c r="AJ5" s="506"/>
      <c r="AK5" s="504">
        <v>0</v>
      </c>
      <c r="AL5" s="506"/>
      <c r="AM5" s="508"/>
      <c r="AN5" s="502" t="s">
        <v>690</v>
      </c>
      <c r="AO5" s="502" t="s">
        <v>690</v>
      </c>
      <c r="AP5" s="506"/>
      <c r="AQ5" s="506"/>
      <c r="AR5" s="506"/>
      <c r="AS5" s="506"/>
      <c r="AT5" s="506"/>
      <c r="AU5" s="506"/>
      <c r="AV5" s="508"/>
      <c r="AW5" s="506"/>
      <c r="AX5" s="506"/>
      <c r="AY5" s="502" t="s">
        <v>813</v>
      </c>
      <c r="AZ5" s="502" t="s">
        <v>691</v>
      </c>
      <c r="BA5" s="502" t="s">
        <v>692</v>
      </c>
      <c r="BB5" s="502" t="s">
        <v>693</v>
      </c>
      <c r="BC5" s="502" t="s">
        <v>602</v>
      </c>
      <c r="BD5" s="502" t="s">
        <v>694</v>
      </c>
      <c r="BE5" s="502" t="s">
        <v>759</v>
      </c>
      <c r="BF5" s="502" t="s">
        <v>695</v>
      </c>
      <c r="BG5" s="502" t="s">
        <v>760</v>
      </c>
      <c r="BH5" s="502" t="s">
        <v>696</v>
      </c>
      <c r="BI5" s="509" t="s">
        <v>692</v>
      </c>
    </row>
    <row r="6" spans="1:61" ht="45" x14ac:dyDescent="0.25">
      <c r="A6" s="510" t="s">
        <v>681</v>
      </c>
      <c r="B6" s="510" t="s">
        <v>807</v>
      </c>
      <c r="C6" s="511">
        <v>44753.696469907409</v>
      </c>
      <c r="D6" s="510" t="s">
        <v>1332</v>
      </c>
      <c r="E6" s="510" t="s">
        <v>1333</v>
      </c>
      <c r="F6" s="510" t="s">
        <v>1325</v>
      </c>
      <c r="G6" s="510" t="s">
        <v>682</v>
      </c>
      <c r="H6" s="512">
        <v>3</v>
      </c>
      <c r="I6" s="510" t="s">
        <v>1318</v>
      </c>
      <c r="J6" s="513" t="s">
        <v>1051</v>
      </c>
      <c r="K6" s="510" t="s">
        <v>1052</v>
      </c>
      <c r="L6" s="513" t="s">
        <v>1326</v>
      </c>
      <c r="M6" s="510" t="s">
        <v>1327</v>
      </c>
      <c r="N6" s="513" t="s">
        <v>1328</v>
      </c>
      <c r="O6" s="510" t="s">
        <v>587</v>
      </c>
      <c r="P6" s="510" t="s">
        <v>686</v>
      </c>
      <c r="Q6" s="510" t="s">
        <v>687</v>
      </c>
      <c r="R6" s="510" t="s">
        <v>686</v>
      </c>
      <c r="S6" s="510" t="s">
        <v>1334</v>
      </c>
      <c r="T6" s="510" t="s">
        <v>1330</v>
      </c>
      <c r="U6" s="510" t="s">
        <v>1331</v>
      </c>
      <c r="V6" s="514"/>
      <c r="W6" s="513" t="s">
        <v>688</v>
      </c>
      <c r="X6" s="515">
        <v>43331.53</v>
      </c>
      <c r="Y6" s="516"/>
      <c r="Z6" s="515">
        <v>43331.53</v>
      </c>
      <c r="AA6" s="513" t="s">
        <v>689</v>
      </c>
      <c r="AB6" s="515">
        <v>43331.53</v>
      </c>
      <c r="AC6" s="512">
        <v>0</v>
      </c>
      <c r="AD6" s="514"/>
      <c r="AE6" s="514"/>
      <c r="AF6" s="514"/>
      <c r="AG6" s="514"/>
      <c r="AH6" s="514"/>
      <c r="AI6" s="512">
        <v>0</v>
      </c>
      <c r="AJ6" s="514"/>
      <c r="AK6" s="512">
        <v>0</v>
      </c>
      <c r="AL6" s="514"/>
      <c r="AM6" s="516"/>
      <c r="AN6" s="510" t="s">
        <v>690</v>
      </c>
      <c r="AO6" s="510" t="s">
        <v>690</v>
      </c>
      <c r="AP6" s="514"/>
      <c r="AQ6" s="514"/>
      <c r="AR6" s="514"/>
      <c r="AS6" s="514"/>
      <c r="AT6" s="514"/>
      <c r="AU6" s="514"/>
      <c r="AV6" s="516"/>
      <c r="AW6" s="514"/>
      <c r="AX6" s="514"/>
      <c r="AY6" s="510" t="s">
        <v>813</v>
      </c>
      <c r="AZ6" s="510" t="s">
        <v>1335</v>
      </c>
      <c r="BA6" s="510" t="s">
        <v>1336</v>
      </c>
      <c r="BB6" s="510" t="s">
        <v>1337</v>
      </c>
      <c r="BC6" s="510" t="s">
        <v>1338</v>
      </c>
      <c r="BD6" s="510" t="s">
        <v>1339</v>
      </c>
      <c r="BE6" s="510" t="s">
        <v>1340</v>
      </c>
      <c r="BF6" s="510" t="s">
        <v>1341</v>
      </c>
      <c r="BG6" s="510" t="s">
        <v>1342</v>
      </c>
      <c r="BH6" s="510" t="s">
        <v>1343</v>
      </c>
      <c r="BI6" s="517" t="s">
        <v>1344</v>
      </c>
    </row>
    <row r="7" spans="1:61" ht="45" x14ac:dyDescent="0.25">
      <c r="A7" s="502" t="s">
        <v>681</v>
      </c>
      <c r="B7" s="502" t="s">
        <v>807</v>
      </c>
      <c r="C7" s="503">
        <v>44776.748090277775</v>
      </c>
      <c r="D7" s="502" t="s">
        <v>1345</v>
      </c>
      <c r="E7" s="502" t="s">
        <v>1346</v>
      </c>
      <c r="F7" s="502" t="s">
        <v>1325</v>
      </c>
      <c r="G7" s="502" t="s">
        <v>682</v>
      </c>
      <c r="H7" s="504">
        <v>3</v>
      </c>
      <c r="I7" s="502" t="s">
        <v>1317</v>
      </c>
      <c r="J7" s="505" t="s">
        <v>683</v>
      </c>
      <c r="K7" s="502" t="s">
        <v>684</v>
      </c>
      <c r="L7" s="505" t="s">
        <v>1326</v>
      </c>
      <c r="M7" s="502" t="s">
        <v>1327</v>
      </c>
      <c r="N7" s="505" t="s">
        <v>1328</v>
      </c>
      <c r="O7" s="502" t="s">
        <v>587</v>
      </c>
      <c r="P7" s="502" t="s">
        <v>686</v>
      </c>
      <c r="Q7" s="502" t="s">
        <v>687</v>
      </c>
      <c r="R7" s="502" t="s">
        <v>686</v>
      </c>
      <c r="S7" s="502" t="s">
        <v>1329</v>
      </c>
      <c r="T7" s="502" t="s">
        <v>1330</v>
      </c>
      <c r="U7" s="502" t="s">
        <v>1331</v>
      </c>
      <c r="V7" s="506"/>
      <c r="W7" s="505" t="s">
        <v>688</v>
      </c>
      <c r="X7" s="508"/>
      <c r="Y7" s="507">
        <v>261556.16</v>
      </c>
      <c r="Z7" s="518">
        <v>-261556.16</v>
      </c>
      <c r="AA7" s="505" t="s">
        <v>689</v>
      </c>
      <c r="AB7" s="507">
        <v>-261556.16</v>
      </c>
      <c r="AC7" s="504">
        <v>0</v>
      </c>
      <c r="AD7" s="506"/>
      <c r="AE7" s="506"/>
      <c r="AF7" s="506"/>
      <c r="AG7" s="506"/>
      <c r="AH7" s="506"/>
      <c r="AI7" s="504">
        <v>0</v>
      </c>
      <c r="AJ7" s="506"/>
      <c r="AK7" s="504">
        <v>0</v>
      </c>
      <c r="AL7" s="506"/>
      <c r="AM7" s="508"/>
      <c r="AN7" s="502" t="s">
        <v>690</v>
      </c>
      <c r="AO7" s="502" t="s">
        <v>690</v>
      </c>
      <c r="AP7" s="506"/>
      <c r="AQ7" s="506"/>
      <c r="AR7" s="506"/>
      <c r="AS7" s="506"/>
      <c r="AT7" s="506"/>
      <c r="AU7" s="506"/>
      <c r="AV7" s="508"/>
      <c r="AW7" s="506"/>
      <c r="AX7" s="506"/>
      <c r="AY7" s="502" t="s">
        <v>813</v>
      </c>
      <c r="AZ7" s="502" t="s">
        <v>691</v>
      </c>
      <c r="BA7" s="502" t="s">
        <v>692</v>
      </c>
      <c r="BB7" s="502" t="s">
        <v>693</v>
      </c>
      <c r="BC7" s="502" t="s">
        <v>602</v>
      </c>
      <c r="BD7" s="502" t="s">
        <v>694</v>
      </c>
      <c r="BE7" s="502" t="s">
        <v>759</v>
      </c>
      <c r="BF7" s="502" t="s">
        <v>695</v>
      </c>
      <c r="BG7" s="502" t="s">
        <v>760</v>
      </c>
      <c r="BH7" s="502" t="s">
        <v>696</v>
      </c>
      <c r="BI7" s="509" t="s">
        <v>692</v>
      </c>
    </row>
    <row r="8" spans="1:61" ht="45" x14ac:dyDescent="0.25">
      <c r="A8" s="510" t="s">
        <v>681</v>
      </c>
      <c r="B8" s="510" t="s">
        <v>808</v>
      </c>
      <c r="C8" s="511">
        <v>44777.746261574073</v>
      </c>
      <c r="D8" s="510" t="s">
        <v>1347</v>
      </c>
      <c r="E8" s="510" t="s">
        <v>1348</v>
      </c>
      <c r="F8" s="510" t="s">
        <v>1325</v>
      </c>
      <c r="G8" s="510" t="s">
        <v>682</v>
      </c>
      <c r="H8" s="512">
        <v>3</v>
      </c>
      <c r="I8" s="510" t="s">
        <v>1317</v>
      </c>
      <c r="J8" s="513" t="s">
        <v>683</v>
      </c>
      <c r="K8" s="510" t="s">
        <v>684</v>
      </c>
      <c r="L8" s="513" t="s">
        <v>1326</v>
      </c>
      <c r="M8" s="510" t="s">
        <v>1327</v>
      </c>
      <c r="N8" s="513" t="s">
        <v>1328</v>
      </c>
      <c r="O8" s="510" t="s">
        <v>587</v>
      </c>
      <c r="P8" s="510" t="s">
        <v>686</v>
      </c>
      <c r="Q8" s="510" t="s">
        <v>687</v>
      </c>
      <c r="R8" s="510" t="s">
        <v>686</v>
      </c>
      <c r="S8" s="510" t="s">
        <v>1329</v>
      </c>
      <c r="T8" s="510" t="s">
        <v>1330</v>
      </c>
      <c r="U8" s="510" t="s">
        <v>1331</v>
      </c>
      <c r="V8" s="514"/>
      <c r="W8" s="513" t="s">
        <v>688</v>
      </c>
      <c r="X8" s="515">
        <v>261556.16</v>
      </c>
      <c r="Y8" s="516"/>
      <c r="Z8" s="518">
        <v>261556.16</v>
      </c>
      <c r="AA8" s="513" t="s">
        <v>689</v>
      </c>
      <c r="AB8" s="515">
        <v>261556.16</v>
      </c>
      <c r="AC8" s="512">
        <v>0</v>
      </c>
      <c r="AD8" s="514"/>
      <c r="AE8" s="514"/>
      <c r="AF8" s="514"/>
      <c r="AG8" s="514"/>
      <c r="AH8" s="514"/>
      <c r="AI8" s="512">
        <v>0</v>
      </c>
      <c r="AJ8" s="514"/>
      <c r="AK8" s="512">
        <v>0</v>
      </c>
      <c r="AL8" s="514"/>
      <c r="AM8" s="516"/>
      <c r="AN8" s="510" t="s">
        <v>690</v>
      </c>
      <c r="AO8" s="510" t="s">
        <v>690</v>
      </c>
      <c r="AP8" s="514"/>
      <c r="AQ8" s="514"/>
      <c r="AR8" s="514"/>
      <c r="AS8" s="514"/>
      <c r="AT8" s="514"/>
      <c r="AU8" s="514"/>
      <c r="AV8" s="516"/>
      <c r="AW8" s="514"/>
      <c r="AX8" s="514"/>
      <c r="AY8" s="510" t="s">
        <v>813</v>
      </c>
      <c r="AZ8" s="510" t="s">
        <v>691</v>
      </c>
      <c r="BA8" s="510" t="s">
        <v>692</v>
      </c>
      <c r="BB8" s="510" t="s">
        <v>693</v>
      </c>
      <c r="BC8" s="510" t="s">
        <v>602</v>
      </c>
      <c r="BD8" s="510" t="s">
        <v>694</v>
      </c>
      <c r="BE8" s="510" t="s">
        <v>759</v>
      </c>
      <c r="BF8" s="510" t="s">
        <v>695</v>
      </c>
      <c r="BG8" s="510" t="s">
        <v>760</v>
      </c>
      <c r="BH8" s="510" t="s">
        <v>696</v>
      </c>
      <c r="BI8" s="517" t="s">
        <v>692</v>
      </c>
    </row>
    <row r="9" spans="1:61" x14ac:dyDescent="0.25">
      <c r="A9" s="519" t="s">
        <v>594</v>
      </c>
      <c r="B9" s="520"/>
      <c r="C9" s="520"/>
      <c r="D9" s="520"/>
      <c r="E9" s="520"/>
      <c r="F9" s="520"/>
      <c r="G9" s="520"/>
      <c r="H9" s="521"/>
      <c r="I9" s="520"/>
      <c r="J9" s="520"/>
      <c r="K9" s="520"/>
      <c r="L9" s="520"/>
      <c r="M9" s="520"/>
      <c r="N9" s="520"/>
      <c r="O9" s="520"/>
      <c r="P9" s="520"/>
      <c r="Q9" s="520"/>
      <c r="R9" s="520"/>
      <c r="S9" s="520"/>
      <c r="T9" s="520"/>
      <c r="U9" s="520"/>
      <c r="V9" s="520"/>
      <c r="W9" s="520"/>
      <c r="X9" s="522">
        <v>566443.85</v>
      </c>
      <c r="Y9" s="522">
        <v>261556.16</v>
      </c>
      <c r="Z9" s="522">
        <v>304887.69</v>
      </c>
      <c r="AA9" s="520"/>
      <c r="AB9" s="522">
        <v>304887.69</v>
      </c>
      <c r="AC9" s="521"/>
      <c r="AD9" s="520"/>
      <c r="AE9" s="520"/>
      <c r="AF9" s="520"/>
      <c r="AG9" s="520"/>
      <c r="AH9" s="520"/>
      <c r="AI9" s="521"/>
      <c r="AJ9" s="520"/>
      <c r="AK9" s="521"/>
      <c r="AL9" s="520"/>
      <c r="AM9" s="521"/>
      <c r="AN9" s="520"/>
      <c r="AO9" s="520"/>
      <c r="AP9" s="520"/>
      <c r="AQ9" s="520"/>
      <c r="AR9" s="520"/>
      <c r="AS9" s="520"/>
      <c r="AT9" s="520"/>
      <c r="AU9" s="520"/>
      <c r="AV9" s="521"/>
      <c r="AW9" s="520"/>
      <c r="AX9" s="520"/>
      <c r="AY9" s="520"/>
      <c r="AZ9" s="520"/>
      <c r="BA9" s="520"/>
      <c r="BB9" s="520"/>
      <c r="BC9" s="520"/>
      <c r="BD9" s="520"/>
      <c r="BE9" s="520"/>
      <c r="BF9" s="520"/>
      <c r="BG9" s="520"/>
      <c r="BH9" s="520"/>
      <c r="BI9" s="523"/>
    </row>
    <row r="10" spans="1:61" x14ac:dyDescent="0.25">
      <c r="A10" s="497" t="s">
        <v>588</v>
      </c>
    </row>
    <row r="11" spans="1:61" x14ac:dyDescent="0.25">
      <c r="A11" s="497"/>
      <c r="B11" s="524" t="s">
        <v>810</v>
      </c>
    </row>
    <row r="12" spans="1:61" x14ac:dyDescent="0.25">
      <c r="A12" s="525" t="s">
        <v>697</v>
      </c>
      <c r="B12" s="524" t="s">
        <v>1349</v>
      </c>
    </row>
    <row r="13" spans="1:61" x14ac:dyDescent="0.25">
      <c r="A13" s="525" t="s">
        <v>697</v>
      </c>
      <c r="B13" s="524" t="s">
        <v>1350</v>
      </c>
      <c r="I13" s="465" t="s">
        <v>1351</v>
      </c>
      <c r="Z13" s="465">
        <v>-304887.69</v>
      </c>
    </row>
    <row r="14" spans="1:61" x14ac:dyDescent="0.25">
      <c r="A14" s="525" t="s">
        <v>697</v>
      </c>
      <c r="B14" s="524" t="s">
        <v>811</v>
      </c>
    </row>
    <row r="15" spans="1:61" x14ac:dyDescent="0.25">
      <c r="A15" s="525" t="s">
        <v>697</v>
      </c>
      <c r="B15" s="524" t="s">
        <v>812</v>
      </c>
      <c r="I15" s="465" t="s">
        <v>1352</v>
      </c>
    </row>
    <row r="16" spans="1:61" x14ac:dyDescent="0.25">
      <c r="I16" s="465" t="s">
        <v>1317</v>
      </c>
      <c r="Z16" s="526">
        <f>Z5</f>
        <v>261556.16</v>
      </c>
    </row>
    <row r="17" spans="9:26" x14ac:dyDescent="0.25">
      <c r="I17" s="465" t="s">
        <v>1318</v>
      </c>
      <c r="Z17" s="526">
        <f>Z6</f>
        <v>43331.53</v>
      </c>
    </row>
    <row r="18" spans="9:26" x14ac:dyDescent="0.25">
      <c r="I18" s="465" t="s">
        <v>1353</v>
      </c>
      <c r="Z18" s="527">
        <f>SUM(Z16:Z17)</f>
        <v>304887.69</v>
      </c>
    </row>
    <row r="20" spans="9:26" ht="15.75" thickBot="1" x14ac:dyDescent="0.3">
      <c r="I20" s="465" t="s">
        <v>1354</v>
      </c>
      <c r="Z20" s="528">
        <f>Z13+Z18</f>
        <v>0</v>
      </c>
    </row>
    <row r="21" spans="9:26" ht="15.75" thickTop="1" x14ac:dyDescent="0.25"/>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L212"/>
  <sheetViews>
    <sheetView zoomScale="90" zoomScaleNormal="90" workbookViewId="0">
      <pane ySplit="6" topLeftCell="A175" activePane="bottomLeft" state="frozen"/>
      <selection activeCell="AF212" sqref="AF212"/>
      <selection pane="bottomLeft" activeCell="AF212" sqref="AF212"/>
    </sheetView>
  </sheetViews>
  <sheetFormatPr defaultColWidth="9.28515625" defaultRowHeight="15" outlineLevelRow="1" x14ac:dyDescent="0.25"/>
  <cols>
    <col min="1" max="1" width="9.28515625" style="465"/>
    <col min="2" max="2" width="29.28515625" style="465" customWidth="1"/>
    <col min="3" max="3" width="11.7109375" style="465" bestFit="1" customWidth="1"/>
    <col min="4" max="4" width="39" style="465" customWidth="1"/>
    <col min="5" max="5" width="9.28515625" style="465"/>
    <col min="6" max="6" width="24.42578125" style="465" customWidth="1"/>
    <col min="7" max="27" width="0" style="465" hidden="1" customWidth="1"/>
    <col min="28" max="28" width="13.28515625" style="465" bestFit="1" customWidth="1"/>
    <col min="29" max="29" width="11.5703125" style="465" bestFit="1" customWidth="1"/>
    <col min="30" max="31" width="13.28515625" style="465" bestFit="1" customWidth="1"/>
    <col min="32" max="32" width="19" style="465" customWidth="1"/>
    <col min="33" max="34" width="14.28515625" style="465" bestFit="1" customWidth="1"/>
    <col min="35" max="35" width="17.5703125" style="465" bestFit="1" customWidth="1"/>
    <col min="36" max="36" width="10.5703125" style="491" bestFit="1" customWidth="1"/>
    <col min="37" max="37" width="23.28515625" style="465" bestFit="1" customWidth="1"/>
    <col min="38" max="16384" width="9.28515625" style="465"/>
  </cols>
  <sheetData>
    <row r="1" spans="1:37" x14ac:dyDescent="0.25">
      <c r="A1" s="463" t="s">
        <v>809</v>
      </c>
      <c r="B1" s="464"/>
      <c r="C1" s="464"/>
      <c r="D1" s="464"/>
      <c r="E1" s="464"/>
      <c r="F1" s="464"/>
      <c r="G1" s="464"/>
      <c r="H1" s="464"/>
      <c r="I1" s="464"/>
      <c r="J1" s="464"/>
      <c r="K1" s="464"/>
      <c r="L1" s="464"/>
      <c r="M1" s="464"/>
      <c r="N1" s="464"/>
      <c r="O1" s="464"/>
      <c r="P1" s="464"/>
      <c r="Q1" s="464"/>
      <c r="R1" s="464"/>
      <c r="S1" s="464"/>
      <c r="T1" s="464"/>
      <c r="U1" s="464"/>
      <c r="V1" s="464"/>
      <c r="W1" s="464"/>
      <c r="X1" s="464"/>
      <c r="Y1" s="464"/>
      <c r="Z1" s="464"/>
      <c r="AA1" s="464"/>
      <c r="AB1" s="464"/>
      <c r="AC1" s="464"/>
      <c r="AD1" s="464"/>
      <c r="AE1" s="464"/>
      <c r="AF1" s="464"/>
      <c r="AG1" s="464"/>
      <c r="AH1" s="464"/>
      <c r="AI1" s="464"/>
    </row>
    <row r="2" spans="1:37" x14ac:dyDescent="0.25">
      <c r="A2" s="463" t="s">
        <v>840</v>
      </c>
      <c r="B2" s="464"/>
      <c r="C2" s="464"/>
      <c r="D2" s="464"/>
      <c r="E2" s="464"/>
      <c r="F2" s="464"/>
      <c r="G2" s="464"/>
      <c r="H2" s="464"/>
      <c r="I2" s="464"/>
      <c r="J2" s="464"/>
      <c r="K2" s="464"/>
      <c r="L2" s="464"/>
      <c r="M2" s="464"/>
      <c r="N2" s="464"/>
      <c r="O2" s="464"/>
      <c r="P2" s="464"/>
      <c r="Q2" s="464"/>
      <c r="R2" s="464"/>
      <c r="S2" s="464"/>
      <c r="T2" s="464"/>
      <c r="U2" s="464"/>
      <c r="V2" s="464"/>
      <c r="W2" s="464"/>
      <c r="X2" s="464"/>
      <c r="Y2" s="464"/>
      <c r="Z2" s="464"/>
      <c r="AA2" s="464"/>
      <c r="AB2" s="464"/>
      <c r="AC2" s="464"/>
      <c r="AD2" s="464"/>
      <c r="AE2" s="464"/>
      <c r="AF2" s="464"/>
      <c r="AG2" s="464"/>
      <c r="AH2" s="464"/>
      <c r="AI2" s="464"/>
    </row>
    <row r="3" spans="1:37" x14ac:dyDescent="0.25">
      <c r="A3" s="466" t="s">
        <v>841</v>
      </c>
      <c r="B3" s="464"/>
      <c r="C3" s="464"/>
      <c r="D3" s="464"/>
      <c r="E3" s="464"/>
      <c r="F3" s="464"/>
      <c r="G3" s="464"/>
      <c r="H3" s="464"/>
      <c r="I3" s="464"/>
      <c r="J3" s="464"/>
      <c r="K3" s="464"/>
      <c r="L3" s="464"/>
      <c r="M3" s="464"/>
      <c r="N3" s="464"/>
      <c r="O3" s="464"/>
      <c r="P3" s="464"/>
      <c r="Q3" s="464"/>
      <c r="R3" s="464"/>
      <c r="S3" s="464"/>
      <c r="T3" s="464"/>
      <c r="U3" s="464"/>
      <c r="V3" s="464"/>
      <c r="W3" s="464"/>
      <c r="X3" s="464"/>
      <c r="Y3" s="464"/>
      <c r="Z3" s="464"/>
      <c r="AA3" s="464"/>
      <c r="AB3" s="464"/>
      <c r="AC3" s="464"/>
      <c r="AD3" s="464"/>
      <c r="AE3" s="464"/>
      <c r="AF3" s="464"/>
      <c r="AG3" s="464"/>
      <c r="AH3" s="464"/>
      <c r="AI3" s="464"/>
    </row>
    <row r="4" spans="1:37" x14ac:dyDescent="0.25">
      <c r="A4" s="466" t="s">
        <v>842</v>
      </c>
      <c r="B4" s="464"/>
      <c r="C4" s="464"/>
      <c r="D4" s="464"/>
      <c r="E4" s="464"/>
      <c r="F4" s="464"/>
      <c r="G4" s="464"/>
      <c r="H4" s="464"/>
      <c r="I4" s="464"/>
      <c r="J4" s="464"/>
      <c r="K4" s="464"/>
      <c r="L4" s="464"/>
      <c r="M4" s="464"/>
      <c r="N4" s="464"/>
      <c r="O4" s="464"/>
      <c r="P4" s="464"/>
      <c r="Q4" s="464"/>
      <c r="R4" s="464"/>
      <c r="S4" s="464"/>
      <c r="T4" s="464"/>
      <c r="U4" s="464"/>
      <c r="V4" s="464"/>
      <c r="W4" s="464"/>
      <c r="X4" s="464"/>
      <c r="Y4" s="464"/>
      <c r="Z4" s="464"/>
      <c r="AA4" s="464"/>
      <c r="AB4" s="464"/>
      <c r="AC4" s="464"/>
      <c r="AD4" s="464"/>
      <c r="AE4" s="464"/>
      <c r="AF4" s="464"/>
      <c r="AG4" s="464"/>
      <c r="AH4" s="464"/>
      <c r="AI4" s="464"/>
    </row>
    <row r="5" spans="1:37" x14ac:dyDescent="0.25">
      <c r="A5" s="467" t="s">
        <v>843</v>
      </c>
      <c r="B5" s="464"/>
      <c r="C5" s="464"/>
      <c r="D5" s="464"/>
      <c r="E5" s="464"/>
      <c r="F5" s="464"/>
      <c r="G5" s="464"/>
      <c r="H5" s="464"/>
      <c r="I5" s="464"/>
      <c r="J5" s="464"/>
      <c r="K5" s="464"/>
      <c r="L5" s="464"/>
      <c r="M5" s="464"/>
      <c r="N5" s="464"/>
      <c r="O5" s="464"/>
      <c r="P5" s="464"/>
      <c r="Q5" s="464"/>
      <c r="R5" s="464"/>
      <c r="S5" s="464"/>
      <c r="T5" s="464"/>
      <c r="U5" s="464"/>
      <c r="V5" s="464"/>
      <c r="W5" s="464"/>
      <c r="X5" s="464"/>
      <c r="Y5" s="464"/>
      <c r="Z5" s="464"/>
      <c r="AA5" s="464"/>
      <c r="AB5" s="464"/>
      <c r="AC5" s="464"/>
      <c r="AD5" s="464"/>
      <c r="AE5" s="464"/>
      <c r="AF5" s="464"/>
      <c r="AG5" s="464"/>
      <c r="AH5" s="464"/>
      <c r="AI5" s="464"/>
    </row>
    <row r="6" spans="1:37" x14ac:dyDescent="0.25">
      <c r="A6" s="468" t="s">
        <v>844</v>
      </c>
      <c r="B6" s="468" t="s">
        <v>622</v>
      </c>
      <c r="C6" s="468" t="s">
        <v>845</v>
      </c>
      <c r="D6" s="468" t="s">
        <v>846</v>
      </c>
      <c r="E6" s="468" t="s">
        <v>847</v>
      </c>
      <c r="F6" s="468" t="s">
        <v>632</v>
      </c>
      <c r="G6" s="468" t="s">
        <v>848</v>
      </c>
      <c r="H6" s="468" t="s">
        <v>849</v>
      </c>
      <c r="I6" s="468" t="s">
        <v>850</v>
      </c>
      <c r="J6" s="468" t="s">
        <v>851</v>
      </c>
      <c r="K6" s="468" t="s">
        <v>852</v>
      </c>
      <c r="L6" s="468" t="s">
        <v>853</v>
      </c>
      <c r="M6" s="468" t="s">
        <v>854</v>
      </c>
      <c r="N6" s="468" t="s">
        <v>855</v>
      </c>
      <c r="O6" s="468" t="s">
        <v>856</v>
      </c>
      <c r="P6" s="468" t="s">
        <v>857</v>
      </c>
      <c r="Q6" s="468" t="s">
        <v>644</v>
      </c>
      <c r="R6" s="468" t="s">
        <v>858</v>
      </c>
      <c r="S6" s="468" t="s">
        <v>859</v>
      </c>
      <c r="T6" s="468" t="s">
        <v>860</v>
      </c>
      <c r="U6" s="468" t="s">
        <v>861</v>
      </c>
      <c r="V6" s="468" t="s">
        <v>862</v>
      </c>
      <c r="W6" s="468" t="s">
        <v>863</v>
      </c>
      <c r="X6" s="468" t="s">
        <v>864</v>
      </c>
      <c r="Y6" s="468" t="s">
        <v>865</v>
      </c>
      <c r="Z6" s="468" t="s">
        <v>866</v>
      </c>
      <c r="AA6" s="468" t="s">
        <v>867</v>
      </c>
      <c r="AB6" s="469" t="s">
        <v>868</v>
      </c>
      <c r="AC6" s="469" t="s">
        <v>869</v>
      </c>
      <c r="AD6" s="469" t="s">
        <v>870</v>
      </c>
      <c r="AE6" s="469" t="s">
        <v>871</v>
      </c>
      <c r="AF6" s="469" t="s">
        <v>872</v>
      </c>
      <c r="AG6" s="469" t="s">
        <v>873</v>
      </c>
      <c r="AH6" s="469" t="s">
        <v>874</v>
      </c>
      <c r="AI6" s="469" t="s">
        <v>875</v>
      </c>
      <c r="AJ6" s="491" t="s">
        <v>1355</v>
      </c>
      <c r="AK6" s="465" t="s">
        <v>592</v>
      </c>
    </row>
    <row r="7" spans="1:37" outlineLevel="1" x14ac:dyDescent="0.25">
      <c r="A7" s="470" t="s">
        <v>876</v>
      </c>
      <c r="B7" s="470" t="s">
        <v>877</v>
      </c>
      <c r="C7" s="470" t="s">
        <v>878</v>
      </c>
      <c r="D7" s="470" t="s">
        <v>879</v>
      </c>
      <c r="E7" s="470" t="s">
        <v>683</v>
      </c>
      <c r="F7" s="470" t="s">
        <v>684</v>
      </c>
      <c r="G7" s="470" t="s">
        <v>880</v>
      </c>
      <c r="H7" s="470" t="s">
        <v>685</v>
      </c>
      <c r="I7" s="470" t="s">
        <v>881</v>
      </c>
      <c r="J7" s="470" t="s">
        <v>882</v>
      </c>
      <c r="K7" s="471">
        <v>41808.437407407408</v>
      </c>
      <c r="L7" s="472"/>
      <c r="M7" s="472"/>
      <c r="N7" s="472"/>
      <c r="O7" s="472"/>
      <c r="P7" s="472"/>
      <c r="Q7" s="470" t="s">
        <v>883</v>
      </c>
      <c r="R7" s="471">
        <v>40570.647152777776</v>
      </c>
      <c r="S7" s="471">
        <v>40382</v>
      </c>
      <c r="T7" s="473">
        <v>0</v>
      </c>
      <c r="U7" s="474">
        <v>0</v>
      </c>
      <c r="V7" s="470" t="s">
        <v>884</v>
      </c>
      <c r="W7" s="471">
        <v>40109</v>
      </c>
      <c r="X7" s="471">
        <v>44012</v>
      </c>
      <c r="Y7" s="470" t="s">
        <v>885</v>
      </c>
      <c r="Z7" s="470" t="s">
        <v>885</v>
      </c>
      <c r="AA7" s="470" t="s">
        <v>885</v>
      </c>
      <c r="AB7" s="475">
        <v>0</v>
      </c>
      <c r="AC7" s="475">
        <v>0</v>
      </c>
      <c r="AD7" s="475">
        <v>0</v>
      </c>
      <c r="AE7" s="475">
        <v>0</v>
      </c>
      <c r="AF7" s="475">
        <v>0</v>
      </c>
      <c r="AG7" s="475">
        <v>26475.02</v>
      </c>
      <c r="AH7" s="475">
        <v>26475.02</v>
      </c>
      <c r="AI7" s="475">
        <v>0</v>
      </c>
    </row>
    <row r="8" spans="1:37" outlineLevel="1" x14ac:dyDescent="0.25">
      <c r="A8" s="476" t="s">
        <v>886</v>
      </c>
      <c r="B8" s="476" t="s">
        <v>887</v>
      </c>
      <c r="C8" s="476" t="s">
        <v>878</v>
      </c>
      <c r="D8" s="476" t="s">
        <v>879</v>
      </c>
      <c r="E8" s="476" t="s">
        <v>683</v>
      </c>
      <c r="F8" s="476" t="s">
        <v>684</v>
      </c>
      <c r="G8" s="476" t="s">
        <v>880</v>
      </c>
      <c r="H8" s="476" t="s">
        <v>685</v>
      </c>
      <c r="I8" s="476" t="s">
        <v>881</v>
      </c>
      <c r="J8" s="476" t="s">
        <v>882</v>
      </c>
      <c r="K8" s="477">
        <v>41808.438773148147</v>
      </c>
      <c r="L8" s="478"/>
      <c r="M8" s="478"/>
      <c r="N8" s="478"/>
      <c r="O8" s="478"/>
      <c r="P8" s="478"/>
      <c r="Q8" s="476" t="s">
        <v>883</v>
      </c>
      <c r="R8" s="477">
        <v>40570.63181712963</v>
      </c>
      <c r="S8" s="477">
        <v>40417</v>
      </c>
      <c r="T8" s="479">
        <v>0</v>
      </c>
      <c r="U8" s="480">
        <v>0</v>
      </c>
      <c r="V8" s="476" t="s">
        <v>884</v>
      </c>
      <c r="W8" s="477">
        <v>40207</v>
      </c>
      <c r="X8" s="477">
        <v>44012</v>
      </c>
      <c r="Y8" s="476" t="s">
        <v>885</v>
      </c>
      <c r="Z8" s="476" t="s">
        <v>885</v>
      </c>
      <c r="AA8" s="476" t="s">
        <v>885</v>
      </c>
      <c r="AB8" s="481">
        <v>0</v>
      </c>
      <c r="AC8" s="481">
        <v>0</v>
      </c>
      <c r="AD8" s="481">
        <v>0</v>
      </c>
      <c r="AE8" s="481">
        <v>0</v>
      </c>
      <c r="AF8" s="481">
        <v>0</v>
      </c>
      <c r="AG8" s="481">
        <v>23081.13</v>
      </c>
      <c r="AH8" s="481">
        <v>23081.13</v>
      </c>
      <c r="AI8" s="481">
        <v>0</v>
      </c>
    </row>
    <row r="9" spans="1:37" outlineLevel="1" x14ac:dyDescent="0.25">
      <c r="A9" s="470" t="s">
        <v>888</v>
      </c>
      <c r="B9" s="470" t="s">
        <v>889</v>
      </c>
      <c r="C9" s="470" t="s">
        <v>878</v>
      </c>
      <c r="D9" s="470" t="s">
        <v>879</v>
      </c>
      <c r="E9" s="470" t="s">
        <v>683</v>
      </c>
      <c r="F9" s="470" t="s">
        <v>684</v>
      </c>
      <c r="G9" s="470" t="s">
        <v>880</v>
      </c>
      <c r="H9" s="470" t="s">
        <v>685</v>
      </c>
      <c r="I9" s="470" t="s">
        <v>881</v>
      </c>
      <c r="J9" s="470" t="s">
        <v>882</v>
      </c>
      <c r="K9" s="471">
        <v>41808.440185185187</v>
      </c>
      <c r="L9" s="472"/>
      <c r="M9" s="472"/>
      <c r="N9" s="472"/>
      <c r="O9" s="472"/>
      <c r="P9" s="472"/>
      <c r="Q9" s="470" t="s">
        <v>883</v>
      </c>
      <c r="R9" s="471">
        <v>40570.63417824074</v>
      </c>
      <c r="S9" s="471">
        <v>40354</v>
      </c>
      <c r="T9" s="473">
        <v>0</v>
      </c>
      <c r="U9" s="474">
        <v>0</v>
      </c>
      <c r="V9" s="470" t="s">
        <v>884</v>
      </c>
      <c r="W9" s="471">
        <v>39995</v>
      </c>
      <c r="X9" s="471">
        <v>40543</v>
      </c>
      <c r="Y9" s="470" t="s">
        <v>885</v>
      </c>
      <c r="Z9" s="470" t="s">
        <v>885</v>
      </c>
      <c r="AA9" s="470" t="s">
        <v>885</v>
      </c>
      <c r="AB9" s="475">
        <v>0</v>
      </c>
      <c r="AC9" s="475">
        <v>0</v>
      </c>
      <c r="AD9" s="475">
        <v>0</v>
      </c>
      <c r="AE9" s="475">
        <v>0</v>
      </c>
      <c r="AF9" s="475">
        <v>0</v>
      </c>
      <c r="AG9" s="475">
        <v>28860.36</v>
      </c>
      <c r="AH9" s="475">
        <v>28860.36</v>
      </c>
      <c r="AI9" s="475">
        <v>0</v>
      </c>
    </row>
    <row r="10" spans="1:37" outlineLevel="1" x14ac:dyDescent="0.25">
      <c r="A10" s="476" t="s">
        <v>890</v>
      </c>
      <c r="B10" s="476" t="s">
        <v>891</v>
      </c>
      <c r="C10" s="476" t="s">
        <v>878</v>
      </c>
      <c r="D10" s="476" t="s">
        <v>879</v>
      </c>
      <c r="E10" s="476" t="s">
        <v>683</v>
      </c>
      <c r="F10" s="476" t="s">
        <v>684</v>
      </c>
      <c r="G10" s="476" t="s">
        <v>880</v>
      </c>
      <c r="H10" s="476" t="s">
        <v>685</v>
      </c>
      <c r="I10" s="476" t="s">
        <v>881</v>
      </c>
      <c r="J10" s="476" t="s">
        <v>882</v>
      </c>
      <c r="K10" s="477">
        <v>41808.440798611111</v>
      </c>
      <c r="L10" s="478"/>
      <c r="M10" s="478"/>
      <c r="N10" s="478"/>
      <c r="O10" s="478"/>
      <c r="P10" s="478"/>
      <c r="Q10" s="476" t="s">
        <v>883</v>
      </c>
      <c r="R10" s="477">
        <v>40570.545393518521</v>
      </c>
      <c r="S10" s="477">
        <v>40382</v>
      </c>
      <c r="T10" s="479">
        <v>0</v>
      </c>
      <c r="U10" s="480">
        <v>0</v>
      </c>
      <c r="V10" s="476" t="s">
        <v>884</v>
      </c>
      <c r="W10" s="477">
        <v>39995</v>
      </c>
      <c r="X10" s="477">
        <v>40543</v>
      </c>
      <c r="Y10" s="476" t="s">
        <v>885</v>
      </c>
      <c r="Z10" s="476" t="s">
        <v>885</v>
      </c>
      <c r="AA10" s="476" t="s">
        <v>885</v>
      </c>
      <c r="AB10" s="481">
        <v>0</v>
      </c>
      <c r="AC10" s="481">
        <v>0</v>
      </c>
      <c r="AD10" s="481">
        <v>0</v>
      </c>
      <c r="AE10" s="481">
        <v>0</v>
      </c>
      <c r="AF10" s="481">
        <v>0</v>
      </c>
      <c r="AG10" s="481">
        <v>37481.519999999997</v>
      </c>
      <c r="AH10" s="481">
        <v>37481.519999999997</v>
      </c>
      <c r="AI10" s="481">
        <v>0</v>
      </c>
    </row>
    <row r="11" spans="1:37" outlineLevel="1" x14ac:dyDescent="0.25">
      <c r="A11" s="470" t="s">
        <v>892</v>
      </c>
      <c r="B11" s="470" t="s">
        <v>893</v>
      </c>
      <c r="C11" s="470" t="s">
        <v>878</v>
      </c>
      <c r="D11" s="470" t="s">
        <v>879</v>
      </c>
      <c r="E11" s="470" t="s">
        <v>683</v>
      </c>
      <c r="F11" s="470" t="s">
        <v>684</v>
      </c>
      <c r="G11" s="470" t="s">
        <v>880</v>
      </c>
      <c r="H11" s="470" t="s">
        <v>685</v>
      </c>
      <c r="I11" s="470" t="s">
        <v>881</v>
      </c>
      <c r="J11" s="470" t="s">
        <v>882</v>
      </c>
      <c r="K11" s="471">
        <v>41808.441400462965</v>
      </c>
      <c r="L11" s="472"/>
      <c r="M11" s="472"/>
      <c r="N11" s="472"/>
      <c r="O11" s="472"/>
      <c r="P11" s="472"/>
      <c r="Q11" s="470" t="s">
        <v>883</v>
      </c>
      <c r="R11" s="471">
        <v>40570.596944444442</v>
      </c>
      <c r="S11" s="471">
        <v>40354</v>
      </c>
      <c r="T11" s="473">
        <v>0</v>
      </c>
      <c r="U11" s="474">
        <v>0</v>
      </c>
      <c r="V11" s="470" t="s">
        <v>884</v>
      </c>
      <c r="W11" s="471">
        <v>39995</v>
      </c>
      <c r="X11" s="471">
        <v>40543</v>
      </c>
      <c r="Y11" s="470" t="s">
        <v>885</v>
      </c>
      <c r="Z11" s="470" t="s">
        <v>885</v>
      </c>
      <c r="AA11" s="470" t="s">
        <v>885</v>
      </c>
      <c r="AB11" s="475">
        <v>0</v>
      </c>
      <c r="AC11" s="475">
        <v>0</v>
      </c>
      <c r="AD11" s="475">
        <v>0</v>
      </c>
      <c r="AE11" s="475">
        <v>0</v>
      </c>
      <c r="AF11" s="475">
        <v>0</v>
      </c>
      <c r="AG11" s="475">
        <v>18914.16</v>
      </c>
      <c r="AH11" s="475">
        <v>18914.16</v>
      </c>
      <c r="AI11" s="475">
        <v>0</v>
      </c>
    </row>
    <row r="12" spans="1:37" outlineLevel="1" x14ac:dyDescent="0.25">
      <c r="A12" s="476" t="s">
        <v>894</v>
      </c>
      <c r="B12" s="476" t="s">
        <v>895</v>
      </c>
      <c r="C12" s="476" t="s">
        <v>878</v>
      </c>
      <c r="D12" s="476" t="s">
        <v>879</v>
      </c>
      <c r="E12" s="476" t="s">
        <v>683</v>
      </c>
      <c r="F12" s="476" t="s">
        <v>684</v>
      </c>
      <c r="G12" s="476" t="s">
        <v>880</v>
      </c>
      <c r="H12" s="476" t="s">
        <v>685</v>
      </c>
      <c r="I12" s="476" t="s">
        <v>896</v>
      </c>
      <c r="J12" s="476" t="s">
        <v>882</v>
      </c>
      <c r="K12" s="477">
        <v>41107.767118055555</v>
      </c>
      <c r="L12" s="478"/>
      <c r="M12" s="478"/>
      <c r="N12" s="478"/>
      <c r="O12" s="478"/>
      <c r="P12" s="478"/>
      <c r="Q12" s="476" t="s">
        <v>883</v>
      </c>
      <c r="R12" s="477">
        <v>40840.534097222226</v>
      </c>
      <c r="S12" s="477">
        <v>40596</v>
      </c>
      <c r="T12" s="479">
        <v>0</v>
      </c>
      <c r="U12" s="480">
        <v>0</v>
      </c>
      <c r="V12" s="476" t="s">
        <v>884</v>
      </c>
      <c r="W12" s="477">
        <v>40053</v>
      </c>
      <c r="X12" s="477">
        <v>40694</v>
      </c>
      <c r="Y12" s="476" t="s">
        <v>885</v>
      </c>
      <c r="Z12" s="476" t="s">
        <v>885</v>
      </c>
      <c r="AA12" s="476" t="s">
        <v>885</v>
      </c>
      <c r="AB12" s="481">
        <v>0</v>
      </c>
      <c r="AC12" s="481">
        <v>0</v>
      </c>
      <c r="AD12" s="481">
        <v>0</v>
      </c>
      <c r="AE12" s="481">
        <v>0</v>
      </c>
      <c r="AF12" s="481">
        <v>0</v>
      </c>
      <c r="AG12" s="481">
        <v>68427.02</v>
      </c>
      <c r="AH12" s="481">
        <v>68427.02</v>
      </c>
      <c r="AI12" s="481">
        <v>0</v>
      </c>
    </row>
    <row r="13" spans="1:37" outlineLevel="1" x14ac:dyDescent="0.25">
      <c r="A13" s="476" t="s">
        <v>897</v>
      </c>
      <c r="B13" s="476" t="s">
        <v>898</v>
      </c>
      <c r="C13" s="476" t="s">
        <v>878</v>
      </c>
      <c r="D13" s="476" t="s">
        <v>879</v>
      </c>
      <c r="E13" s="476" t="s">
        <v>683</v>
      </c>
      <c r="F13" s="476" t="s">
        <v>684</v>
      </c>
      <c r="G13" s="476" t="s">
        <v>880</v>
      </c>
      <c r="H13" s="476" t="s">
        <v>685</v>
      </c>
      <c r="I13" s="476" t="s">
        <v>899</v>
      </c>
      <c r="J13" s="478"/>
      <c r="K13" s="477">
        <v>41703.684918981482</v>
      </c>
      <c r="L13" s="478"/>
      <c r="M13" s="478"/>
      <c r="N13" s="478"/>
      <c r="O13" s="478"/>
      <c r="P13" s="478"/>
      <c r="Q13" s="476" t="s">
        <v>883</v>
      </c>
      <c r="R13" s="478"/>
      <c r="S13" s="477">
        <v>41698</v>
      </c>
      <c r="T13" s="479">
        <v>0</v>
      </c>
      <c r="U13" s="480">
        <v>0</v>
      </c>
      <c r="V13" s="476" t="s">
        <v>884</v>
      </c>
      <c r="W13" s="477">
        <v>39535</v>
      </c>
      <c r="X13" s="477">
        <v>44012</v>
      </c>
      <c r="Y13" s="476" t="s">
        <v>900</v>
      </c>
      <c r="Z13" s="476" t="s">
        <v>885</v>
      </c>
      <c r="AA13" s="476" t="s">
        <v>885</v>
      </c>
      <c r="AB13" s="481">
        <v>0</v>
      </c>
      <c r="AC13" s="481">
        <v>0</v>
      </c>
      <c r="AD13" s="481">
        <v>0</v>
      </c>
      <c r="AE13" s="481">
        <v>0</v>
      </c>
      <c r="AF13" s="481">
        <v>0</v>
      </c>
      <c r="AG13" s="481">
        <v>0</v>
      </c>
      <c r="AH13" s="481">
        <v>0</v>
      </c>
      <c r="AI13" s="481">
        <v>0</v>
      </c>
    </row>
    <row r="14" spans="1:37" outlineLevel="1" x14ac:dyDescent="0.25">
      <c r="A14" s="470" t="s">
        <v>901</v>
      </c>
      <c r="B14" s="470" t="s">
        <v>902</v>
      </c>
      <c r="C14" s="470" t="s">
        <v>878</v>
      </c>
      <c r="D14" s="470" t="s">
        <v>879</v>
      </c>
      <c r="E14" s="470" t="s">
        <v>683</v>
      </c>
      <c r="F14" s="470" t="s">
        <v>684</v>
      </c>
      <c r="G14" s="470" t="s">
        <v>880</v>
      </c>
      <c r="H14" s="470" t="s">
        <v>685</v>
      </c>
      <c r="I14" s="470" t="s">
        <v>903</v>
      </c>
      <c r="J14" s="472"/>
      <c r="K14" s="471">
        <v>42230.631331018521</v>
      </c>
      <c r="L14" s="472"/>
      <c r="M14" s="472"/>
      <c r="N14" s="472"/>
      <c r="O14" s="472"/>
      <c r="P14" s="472"/>
      <c r="Q14" s="470" t="s">
        <v>883</v>
      </c>
      <c r="R14" s="472"/>
      <c r="S14" s="472"/>
      <c r="T14" s="473">
        <v>0</v>
      </c>
      <c r="U14" s="474">
        <v>0</v>
      </c>
      <c r="V14" s="470" t="s">
        <v>884</v>
      </c>
      <c r="W14" s="471">
        <v>39995</v>
      </c>
      <c r="X14" s="471">
        <v>40543</v>
      </c>
      <c r="Y14" s="470" t="s">
        <v>900</v>
      </c>
      <c r="Z14" s="470" t="s">
        <v>900</v>
      </c>
      <c r="AA14" s="470" t="s">
        <v>885</v>
      </c>
      <c r="AB14" s="475">
        <v>0</v>
      </c>
      <c r="AC14" s="475">
        <v>0</v>
      </c>
      <c r="AD14" s="475">
        <v>0</v>
      </c>
      <c r="AE14" s="475">
        <v>0</v>
      </c>
      <c r="AF14" s="475">
        <v>0</v>
      </c>
      <c r="AG14" s="475">
        <v>0</v>
      </c>
      <c r="AH14" s="475">
        <v>0</v>
      </c>
      <c r="AI14" s="475">
        <v>0</v>
      </c>
    </row>
    <row r="15" spans="1:37" outlineLevel="1" x14ac:dyDescent="0.25">
      <c r="A15" s="476" t="s">
        <v>904</v>
      </c>
      <c r="B15" s="476" t="s">
        <v>905</v>
      </c>
      <c r="C15" s="476" t="s">
        <v>878</v>
      </c>
      <c r="D15" s="476" t="s">
        <v>879</v>
      </c>
      <c r="E15" s="476" t="s">
        <v>683</v>
      </c>
      <c r="F15" s="476" t="s">
        <v>684</v>
      </c>
      <c r="G15" s="476" t="s">
        <v>880</v>
      </c>
      <c r="H15" s="476" t="s">
        <v>685</v>
      </c>
      <c r="I15" s="476" t="s">
        <v>906</v>
      </c>
      <c r="J15" s="476" t="s">
        <v>882</v>
      </c>
      <c r="K15" s="477">
        <v>41808.443888888891</v>
      </c>
      <c r="L15" s="478"/>
      <c r="M15" s="478"/>
      <c r="N15" s="478"/>
      <c r="O15" s="478"/>
      <c r="P15" s="478"/>
      <c r="Q15" s="476" t="s">
        <v>883</v>
      </c>
      <c r="R15" s="477">
        <v>40603.435902777775</v>
      </c>
      <c r="S15" s="477">
        <v>40599</v>
      </c>
      <c r="T15" s="479">
        <v>0</v>
      </c>
      <c r="U15" s="480">
        <v>0</v>
      </c>
      <c r="V15" s="476" t="s">
        <v>884</v>
      </c>
      <c r="W15" s="477">
        <v>39995</v>
      </c>
      <c r="X15" s="477">
        <v>40633</v>
      </c>
      <c r="Y15" s="476" t="s">
        <v>885</v>
      </c>
      <c r="Z15" s="476" t="s">
        <v>885</v>
      </c>
      <c r="AA15" s="476" t="s">
        <v>885</v>
      </c>
      <c r="AB15" s="481">
        <v>0</v>
      </c>
      <c r="AC15" s="481">
        <v>0</v>
      </c>
      <c r="AD15" s="481">
        <v>0</v>
      </c>
      <c r="AE15" s="481">
        <v>0</v>
      </c>
      <c r="AF15" s="481">
        <v>0</v>
      </c>
      <c r="AG15" s="481">
        <v>19515.53</v>
      </c>
      <c r="AH15" s="481">
        <v>19515.53</v>
      </c>
      <c r="AI15" s="481">
        <v>0</v>
      </c>
    </row>
    <row r="16" spans="1:37" outlineLevel="1" x14ac:dyDescent="0.25">
      <c r="A16" s="470" t="s">
        <v>907</v>
      </c>
      <c r="B16" s="470" t="s">
        <v>908</v>
      </c>
      <c r="C16" s="470" t="s">
        <v>878</v>
      </c>
      <c r="D16" s="470" t="s">
        <v>879</v>
      </c>
      <c r="E16" s="470" t="s">
        <v>683</v>
      </c>
      <c r="F16" s="470" t="s">
        <v>684</v>
      </c>
      <c r="G16" s="470" t="s">
        <v>880</v>
      </c>
      <c r="H16" s="470" t="s">
        <v>685</v>
      </c>
      <c r="I16" s="470" t="s">
        <v>881</v>
      </c>
      <c r="J16" s="470" t="s">
        <v>882</v>
      </c>
      <c r="K16" s="471">
        <v>41186.663287037038</v>
      </c>
      <c r="L16" s="472"/>
      <c r="M16" s="472"/>
      <c r="N16" s="472"/>
      <c r="O16" s="472"/>
      <c r="P16" s="472"/>
      <c r="Q16" s="470" t="s">
        <v>883</v>
      </c>
      <c r="R16" s="471">
        <v>40840.400659722225</v>
      </c>
      <c r="S16" s="471">
        <v>41152</v>
      </c>
      <c r="T16" s="473">
        <v>0</v>
      </c>
      <c r="U16" s="474">
        <v>0</v>
      </c>
      <c r="V16" s="470" t="s">
        <v>884</v>
      </c>
      <c r="W16" s="471">
        <v>40391</v>
      </c>
      <c r="X16" s="471">
        <v>44012</v>
      </c>
      <c r="Y16" s="470" t="s">
        <v>885</v>
      </c>
      <c r="Z16" s="470" t="s">
        <v>885</v>
      </c>
      <c r="AA16" s="470" t="s">
        <v>885</v>
      </c>
      <c r="AB16" s="475">
        <v>0</v>
      </c>
      <c r="AC16" s="475">
        <v>0</v>
      </c>
      <c r="AD16" s="475">
        <v>0</v>
      </c>
      <c r="AE16" s="475">
        <v>0</v>
      </c>
      <c r="AF16" s="475">
        <v>0</v>
      </c>
      <c r="AG16" s="475">
        <v>103578.87</v>
      </c>
      <c r="AH16" s="475">
        <v>103578.87</v>
      </c>
      <c r="AI16" s="475">
        <v>0</v>
      </c>
    </row>
    <row r="17" spans="1:35" outlineLevel="1" x14ac:dyDescent="0.25">
      <c r="A17" s="476" t="s">
        <v>909</v>
      </c>
      <c r="B17" s="476" t="s">
        <v>910</v>
      </c>
      <c r="C17" s="476" t="s">
        <v>878</v>
      </c>
      <c r="D17" s="476" t="s">
        <v>879</v>
      </c>
      <c r="E17" s="476" t="s">
        <v>683</v>
      </c>
      <c r="F17" s="476" t="s">
        <v>684</v>
      </c>
      <c r="G17" s="476" t="s">
        <v>880</v>
      </c>
      <c r="H17" s="476" t="s">
        <v>685</v>
      </c>
      <c r="I17" s="476" t="s">
        <v>911</v>
      </c>
      <c r="J17" s="476" t="s">
        <v>882</v>
      </c>
      <c r="K17" s="477">
        <v>41096.60659722222</v>
      </c>
      <c r="L17" s="478"/>
      <c r="M17" s="478"/>
      <c r="N17" s="478"/>
      <c r="O17" s="478"/>
      <c r="P17" s="478"/>
      <c r="Q17" s="476" t="s">
        <v>883</v>
      </c>
      <c r="R17" s="477">
        <v>40837.712280092594</v>
      </c>
      <c r="S17" s="477">
        <v>41082</v>
      </c>
      <c r="T17" s="479">
        <v>0</v>
      </c>
      <c r="U17" s="480">
        <v>0</v>
      </c>
      <c r="V17" s="476" t="s">
        <v>884</v>
      </c>
      <c r="W17" s="477">
        <v>40442</v>
      </c>
      <c r="X17" s="477">
        <v>44012</v>
      </c>
      <c r="Y17" s="476" t="s">
        <v>885</v>
      </c>
      <c r="Z17" s="476" t="s">
        <v>885</v>
      </c>
      <c r="AA17" s="476" t="s">
        <v>885</v>
      </c>
      <c r="AB17" s="481">
        <v>0</v>
      </c>
      <c r="AC17" s="481">
        <v>0</v>
      </c>
      <c r="AD17" s="481">
        <v>0</v>
      </c>
      <c r="AE17" s="481">
        <v>0</v>
      </c>
      <c r="AF17" s="481">
        <v>0</v>
      </c>
      <c r="AG17" s="481">
        <v>68223.38</v>
      </c>
      <c r="AH17" s="481">
        <v>68223.38</v>
      </c>
      <c r="AI17" s="481">
        <v>0</v>
      </c>
    </row>
    <row r="18" spans="1:35" outlineLevel="1" x14ac:dyDescent="0.25">
      <c r="A18" s="476" t="s">
        <v>912</v>
      </c>
      <c r="B18" s="476" t="s">
        <v>913</v>
      </c>
      <c r="C18" s="476" t="s">
        <v>878</v>
      </c>
      <c r="D18" s="476" t="s">
        <v>879</v>
      </c>
      <c r="E18" s="476" t="s">
        <v>683</v>
      </c>
      <c r="F18" s="476" t="s">
        <v>684</v>
      </c>
      <c r="G18" s="476" t="s">
        <v>880</v>
      </c>
      <c r="H18" s="476" t="s">
        <v>685</v>
      </c>
      <c r="I18" s="476" t="s">
        <v>881</v>
      </c>
      <c r="J18" s="476" t="s">
        <v>882</v>
      </c>
      <c r="K18" s="477">
        <v>41808.444374999999</v>
      </c>
      <c r="L18" s="478"/>
      <c r="M18" s="478"/>
      <c r="N18" s="478"/>
      <c r="O18" s="478"/>
      <c r="P18" s="478"/>
      <c r="Q18" s="476" t="s">
        <v>883</v>
      </c>
      <c r="R18" s="477">
        <v>40570.642743055556</v>
      </c>
      <c r="S18" s="477">
        <v>40354</v>
      </c>
      <c r="T18" s="479">
        <v>0</v>
      </c>
      <c r="U18" s="480">
        <v>0</v>
      </c>
      <c r="V18" s="476" t="s">
        <v>884</v>
      </c>
      <c r="W18" s="477">
        <v>40109</v>
      </c>
      <c r="X18" s="477">
        <v>44012</v>
      </c>
      <c r="Y18" s="476" t="s">
        <v>885</v>
      </c>
      <c r="Z18" s="476" t="s">
        <v>885</v>
      </c>
      <c r="AA18" s="476" t="s">
        <v>885</v>
      </c>
      <c r="AB18" s="481">
        <v>0</v>
      </c>
      <c r="AC18" s="481">
        <v>0</v>
      </c>
      <c r="AD18" s="481">
        <v>0</v>
      </c>
      <c r="AE18" s="481">
        <v>0</v>
      </c>
      <c r="AF18" s="481">
        <v>0</v>
      </c>
      <c r="AG18" s="481">
        <v>37780.769999999997</v>
      </c>
      <c r="AH18" s="481">
        <v>37780.769999999997</v>
      </c>
      <c r="AI18" s="481">
        <v>0</v>
      </c>
    </row>
    <row r="19" spans="1:35" outlineLevel="1" x14ac:dyDescent="0.25">
      <c r="A19" s="470" t="s">
        <v>914</v>
      </c>
      <c r="B19" s="470" t="s">
        <v>915</v>
      </c>
      <c r="C19" s="470" t="s">
        <v>878</v>
      </c>
      <c r="D19" s="470" t="s">
        <v>879</v>
      </c>
      <c r="E19" s="470" t="s">
        <v>683</v>
      </c>
      <c r="F19" s="470" t="s">
        <v>684</v>
      </c>
      <c r="G19" s="470" t="s">
        <v>880</v>
      </c>
      <c r="H19" s="470" t="s">
        <v>685</v>
      </c>
      <c r="I19" s="470" t="s">
        <v>916</v>
      </c>
      <c r="J19" s="470" t="s">
        <v>882</v>
      </c>
      <c r="K19" s="471">
        <v>41808.444826388892</v>
      </c>
      <c r="L19" s="472"/>
      <c r="M19" s="472"/>
      <c r="N19" s="472"/>
      <c r="O19" s="472"/>
      <c r="P19" s="472"/>
      <c r="Q19" s="470" t="s">
        <v>883</v>
      </c>
      <c r="R19" s="471">
        <v>40570.55164351852</v>
      </c>
      <c r="S19" s="471">
        <v>40354</v>
      </c>
      <c r="T19" s="473">
        <v>0</v>
      </c>
      <c r="U19" s="474">
        <v>0</v>
      </c>
      <c r="V19" s="470" t="s">
        <v>884</v>
      </c>
      <c r="W19" s="471">
        <v>39995</v>
      </c>
      <c r="X19" s="471">
        <v>40543</v>
      </c>
      <c r="Y19" s="470" t="s">
        <v>885</v>
      </c>
      <c r="Z19" s="470" t="s">
        <v>885</v>
      </c>
      <c r="AA19" s="470" t="s">
        <v>885</v>
      </c>
      <c r="AB19" s="475">
        <v>0</v>
      </c>
      <c r="AC19" s="475">
        <v>0</v>
      </c>
      <c r="AD19" s="475">
        <v>0</v>
      </c>
      <c r="AE19" s="475">
        <v>0</v>
      </c>
      <c r="AF19" s="475">
        <v>0</v>
      </c>
      <c r="AG19" s="475">
        <v>21546.01</v>
      </c>
      <c r="AH19" s="475">
        <v>21546.01</v>
      </c>
      <c r="AI19" s="475">
        <v>0</v>
      </c>
    </row>
    <row r="20" spans="1:35" outlineLevel="1" x14ac:dyDescent="0.25">
      <c r="A20" s="476" t="s">
        <v>917</v>
      </c>
      <c r="B20" s="476" t="s">
        <v>918</v>
      </c>
      <c r="C20" s="476" t="s">
        <v>878</v>
      </c>
      <c r="D20" s="476" t="s">
        <v>879</v>
      </c>
      <c r="E20" s="476" t="s">
        <v>683</v>
      </c>
      <c r="F20" s="476" t="s">
        <v>684</v>
      </c>
      <c r="G20" s="476" t="s">
        <v>880</v>
      </c>
      <c r="H20" s="476" t="s">
        <v>685</v>
      </c>
      <c r="I20" s="476" t="s">
        <v>919</v>
      </c>
      <c r="J20" s="476" t="s">
        <v>882</v>
      </c>
      <c r="K20" s="477">
        <v>41808.445601851854</v>
      </c>
      <c r="L20" s="478"/>
      <c r="M20" s="478"/>
      <c r="N20" s="478"/>
      <c r="O20" s="478"/>
      <c r="P20" s="478"/>
      <c r="Q20" s="476" t="s">
        <v>883</v>
      </c>
      <c r="R20" s="477">
        <v>40570.620115740741</v>
      </c>
      <c r="S20" s="477">
        <v>40690</v>
      </c>
      <c r="T20" s="479">
        <v>0</v>
      </c>
      <c r="U20" s="480">
        <v>0</v>
      </c>
      <c r="V20" s="476" t="s">
        <v>884</v>
      </c>
      <c r="W20" s="477">
        <v>40235</v>
      </c>
      <c r="X20" s="477">
        <v>44012</v>
      </c>
      <c r="Y20" s="476" t="s">
        <v>885</v>
      </c>
      <c r="Z20" s="476" t="s">
        <v>885</v>
      </c>
      <c r="AA20" s="476" t="s">
        <v>885</v>
      </c>
      <c r="AB20" s="481">
        <v>0</v>
      </c>
      <c r="AC20" s="481">
        <v>0</v>
      </c>
      <c r="AD20" s="481">
        <v>0</v>
      </c>
      <c r="AE20" s="481">
        <v>0</v>
      </c>
      <c r="AF20" s="481">
        <v>0</v>
      </c>
      <c r="AG20" s="481">
        <v>80940.820000000007</v>
      </c>
      <c r="AH20" s="481">
        <v>80940.820000000007</v>
      </c>
      <c r="AI20" s="481">
        <v>0</v>
      </c>
    </row>
    <row r="21" spans="1:35" outlineLevel="1" x14ac:dyDescent="0.25">
      <c r="A21" s="476" t="s">
        <v>920</v>
      </c>
      <c r="B21" s="476" t="s">
        <v>921</v>
      </c>
      <c r="C21" s="476" t="s">
        <v>878</v>
      </c>
      <c r="D21" s="476" t="s">
        <v>879</v>
      </c>
      <c r="E21" s="476" t="s">
        <v>683</v>
      </c>
      <c r="F21" s="476" t="s">
        <v>684</v>
      </c>
      <c r="G21" s="476" t="s">
        <v>880</v>
      </c>
      <c r="H21" s="476" t="s">
        <v>685</v>
      </c>
      <c r="I21" s="476" t="s">
        <v>881</v>
      </c>
      <c r="J21" s="476" t="s">
        <v>922</v>
      </c>
      <c r="K21" s="477">
        <v>41141.619710648149</v>
      </c>
      <c r="L21" s="478"/>
      <c r="M21" s="478"/>
      <c r="N21" s="478"/>
      <c r="O21" s="478"/>
      <c r="P21" s="478"/>
      <c r="Q21" s="476" t="s">
        <v>883</v>
      </c>
      <c r="R21" s="477">
        <v>41089.676157407404</v>
      </c>
      <c r="S21" s="477">
        <v>41123</v>
      </c>
      <c r="T21" s="479">
        <v>0</v>
      </c>
      <c r="U21" s="480">
        <v>0</v>
      </c>
      <c r="V21" s="476" t="s">
        <v>884</v>
      </c>
      <c r="W21" s="477">
        <v>40459</v>
      </c>
      <c r="X21" s="477">
        <v>44012</v>
      </c>
      <c r="Y21" s="476" t="s">
        <v>885</v>
      </c>
      <c r="Z21" s="476" t="s">
        <v>885</v>
      </c>
      <c r="AA21" s="476" t="s">
        <v>885</v>
      </c>
      <c r="AB21" s="481">
        <v>0</v>
      </c>
      <c r="AC21" s="481">
        <v>0</v>
      </c>
      <c r="AD21" s="481">
        <v>0</v>
      </c>
      <c r="AE21" s="481">
        <v>0</v>
      </c>
      <c r="AF21" s="481">
        <v>0</v>
      </c>
      <c r="AG21" s="481">
        <v>431118.83</v>
      </c>
      <c r="AH21" s="481">
        <v>431118.83</v>
      </c>
      <c r="AI21" s="481">
        <v>0</v>
      </c>
    </row>
    <row r="22" spans="1:35" outlineLevel="1" x14ac:dyDescent="0.25">
      <c r="A22" s="470" t="s">
        <v>923</v>
      </c>
      <c r="B22" s="470" t="s">
        <v>924</v>
      </c>
      <c r="C22" s="470" t="s">
        <v>878</v>
      </c>
      <c r="D22" s="470" t="s">
        <v>879</v>
      </c>
      <c r="E22" s="470" t="s">
        <v>683</v>
      </c>
      <c r="F22" s="470" t="s">
        <v>684</v>
      </c>
      <c r="G22" s="470" t="s">
        <v>880</v>
      </c>
      <c r="H22" s="470" t="s">
        <v>685</v>
      </c>
      <c r="I22" s="470" t="s">
        <v>881</v>
      </c>
      <c r="J22" s="470" t="s">
        <v>882</v>
      </c>
      <c r="K22" s="471">
        <v>41141.513865740744</v>
      </c>
      <c r="L22" s="472"/>
      <c r="M22" s="472"/>
      <c r="N22" s="472"/>
      <c r="O22" s="472"/>
      <c r="P22" s="472"/>
      <c r="Q22" s="470" t="s">
        <v>883</v>
      </c>
      <c r="R22" s="471">
        <v>40841.521041666667</v>
      </c>
      <c r="S22" s="471">
        <v>41089</v>
      </c>
      <c r="T22" s="473">
        <v>0</v>
      </c>
      <c r="U22" s="474">
        <v>0</v>
      </c>
      <c r="V22" s="470" t="s">
        <v>884</v>
      </c>
      <c r="W22" s="471">
        <v>40442</v>
      </c>
      <c r="X22" s="471">
        <v>44012</v>
      </c>
      <c r="Y22" s="470" t="s">
        <v>885</v>
      </c>
      <c r="Z22" s="470" t="s">
        <v>885</v>
      </c>
      <c r="AA22" s="470" t="s">
        <v>885</v>
      </c>
      <c r="AB22" s="475">
        <v>0</v>
      </c>
      <c r="AC22" s="475">
        <v>0</v>
      </c>
      <c r="AD22" s="475">
        <v>0</v>
      </c>
      <c r="AE22" s="475">
        <v>0</v>
      </c>
      <c r="AF22" s="475">
        <v>0</v>
      </c>
      <c r="AG22" s="475">
        <v>27425.7</v>
      </c>
      <c r="AH22" s="475">
        <v>27425.7</v>
      </c>
      <c r="AI22" s="475">
        <v>0</v>
      </c>
    </row>
    <row r="23" spans="1:35" outlineLevel="1" x14ac:dyDescent="0.25">
      <c r="A23" s="470" t="s">
        <v>925</v>
      </c>
      <c r="B23" s="470" t="s">
        <v>926</v>
      </c>
      <c r="C23" s="470" t="s">
        <v>878</v>
      </c>
      <c r="D23" s="470" t="s">
        <v>879</v>
      </c>
      <c r="E23" s="470" t="s">
        <v>683</v>
      </c>
      <c r="F23" s="470" t="s">
        <v>684</v>
      </c>
      <c r="G23" s="470" t="s">
        <v>880</v>
      </c>
      <c r="H23" s="470" t="s">
        <v>685</v>
      </c>
      <c r="I23" s="470" t="s">
        <v>881</v>
      </c>
      <c r="J23" s="470" t="s">
        <v>882</v>
      </c>
      <c r="K23" s="471">
        <v>41808.446793981479</v>
      </c>
      <c r="L23" s="472"/>
      <c r="M23" s="472"/>
      <c r="N23" s="472"/>
      <c r="O23" s="472"/>
      <c r="P23" s="472"/>
      <c r="Q23" s="470" t="s">
        <v>883</v>
      </c>
      <c r="R23" s="471">
        <v>40602.720416666663</v>
      </c>
      <c r="S23" s="471">
        <v>40417</v>
      </c>
      <c r="T23" s="473">
        <v>0</v>
      </c>
      <c r="U23" s="474">
        <v>0</v>
      </c>
      <c r="V23" s="470" t="s">
        <v>884</v>
      </c>
      <c r="W23" s="471">
        <v>39995</v>
      </c>
      <c r="X23" s="471">
        <v>40543</v>
      </c>
      <c r="Y23" s="470" t="s">
        <v>885</v>
      </c>
      <c r="Z23" s="470" t="s">
        <v>885</v>
      </c>
      <c r="AA23" s="470" t="s">
        <v>885</v>
      </c>
      <c r="AB23" s="475">
        <v>0</v>
      </c>
      <c r="AC23" s="475">
        <v>0</v>
      </c>
      <c r="AD23" s="475">
        <v>0</v>
      </c>
      <c r="AE23" s="475">
        <v>0</v>
      </c>
      <c r="AF23" s="475">
        <v>0</v>
      </c>
      <c r="AG23" s="475">
        <v>9084.7000000000007</v>
      </c>
      <c r="AH23" s="475">
        <v>9084.7000000000007</v>
      </c>
      <c r="AI23" s="475">
        <v>0</v>
      </c>
    </row>
    <row r="24" spans="1:35" outlineLevel="1" x14ac:dyDescent="0.25">
      <c r="A24" s="476" t="s">
        <v>927</v>
      </c>
      <c r="B24" s="476" t="s">
        <v>928</v>
      </c>
      <c r="C24" s="476" t="s">
        <v>878</v>
      </c>
      <c r="D24" s="476" t="s">
        <v>879</v>
      </c>
      <c r="E24" s="476" t="s">
        <v>683</v>
      </c>
      <c r="F24" s="476" t="s">
        <v>684</v>
      </c>
      <c r="G24" s="476" t="s">
        <v>880</v>
      </c>
      <c r="H24" s="476" t="s">
        <v>685</v>
      </c>
      <c r="I24" s="476" t="s">
        <v>929</v>
      </c>
      <c r="J24" s="476" t="s">
        <v>882</v>
      </c>
      <c r="K24" s="477">
        <v>41808.447268518517</v>
      </c>
      <c r="L24" s="478"/>
      <c r="M24" s="478"/>
      <c r="N24" s="478"/>
      <c r="O24" s="478"/>
      <c r="P24" s="478"/>
      <c r="Q24" s="476" t="s">
        <v>883</v>
      </c>
      <c r="R24" s="477">
        <v>40570.478703703702</v>
      </c>
      <c r="S24" s="477">
        <v>40382</v>
      </c>
      <c r="T24" s="479">
        <v>0</v>
      </c>
      <c r="U24" s="480">
        <v>0</v>
      </c>
      <c r="V24" s="476" t="s">
        <v>884</v>
      </c>
      <c r="W24" s="477">
        <v>39995</v>
      </c>
      <c r="X24" s="477">
        <v>40543</v>
      </c>
      <c r="Y24" s="476" t="s">
        <v>885</v>
      </c>
      <c r="Z24" s="476" t="s">
        <v>885</v>
      </c>
      <c r="AA24" s="476" t="s">
        <v>885</v>
      </c>
      <c r="AB24" s="481">
        <v>0</v>
      </c>
      <c r="AC24" s="481">
        <v>0</v>
      </c>
      <c r="AD24" s="481">
        <v>0</v>
      </c>
      <c r="AE24" s="481">
        <v>0</v>
      </c>
      <c r="AF24" s="481">
        <v>0</v>
      </c>
      <c r="AG24" s="481">
        <v>39905</v>
      </c>
      <c r="AH24" s="481">
        <v>39905</v>
      </c>
      <c r="AI24" s="481">
        <v>0</v>
      </c>
    </row>
    <row r="25" spans="1:35" outlineLevel="1" x14ac:dyDescent="0.25">
      <c r="A25" s="470" t="s">
        <v>930</v>
      </c>
      <c r="B25" s="470" t="s">
        <v>931</v>
      </c>
      <c r="C25" s="470" t="s">
        <v>878</v>
      </c>
      <c r="D25" s="470" t="s">
        <v>879</v>
      </c>
      <c r="E25" s="470" t="s">
        <v>683</v>
      </c>
      <c r="F25" s="470" t="s">
        <v>684</v>
      </c>
      <c r="G25" s="470" t="s">
        <v>880</v>
      </c>
      <c r="H25" s="470" t="s">
        <v>685</v>
      </c>
      <c r="I25" s="470" t="s">
        <v>881</v>
      </c>
      <c r="J25" s="470" t="s">
        <v>882</v>
      </c>
      <c r="K25" s="471">
        <v>41808.447685185187</v>
      </c>
      <c r="L25" s="472"/>
      <c r="M25" s="472"/>
      <c r="N25" s="472"/>
      <c r="O25" s="472"/>
      <c r="P25" s="472"/>
      <c r="Q25" s="470" t="s">
        <v>883</v>
      </c>
      <c r="R25" s="471">
        <v>40570.61173611111</v>
      </c>
      <c r="S25" s="471">
        <v>40508</v>
      </c>
      <c r="T25" s="473">
        <v>0</v>
      </c>
      <c r="U25" s="474">
        <v>0</v>
      </c>
      <c r="V25" s="470" t="s">
        <v>884</v>
      </c>
      <c r="W25" s="471">
        <v>39995</v>
      </c>
      <c r="X25" s="471">
        <v>40543</v>
      </c>
      <c r="Y25" s="470" t="s">
        <v>885</v>
      </c>
      <c r="Z25" s="470" t="s">
        <v>885</v>
      </c>
      <c r="AA25" s="470" t="s">
        <v>885</v>
      </c>
      <c r="AB25" s="475">
        <v>0</v>
      </c>
      <c r="AC25" s="475">
        <v>0</v>
      </c>
      <c r="AD25" s="475">
        <v>0</v>
      </c>
      <c r="AE25" s="475">
        <v>0</v>
      </c>
      <c r="AF25" s="475">
        <v>0</v>
      </c>
      <c r="AG25" s="475">
        <v>21545.78</v>
      </c>
      <c r="AH25" s="475">
        <v>21545.78</v>
      </c>
      <c r="AI25" s="475">
        <v>0</v>
      </c>
    </row>
    <row r="26" spans="1:35" outlineLevel="1" x14ac:dyDescent="0.25">
      <c r="A26" s="476" t="s">
        <v>932</v>
      </c>
      <c r="B26" s="476" t="s">
        <v>933</v>
      </c>
      <c r="C26" s="476" t="s">
        <v>878</v>
      </c>
      <c r="D26" s="476" t="s">
        <v>879</v>
      </c>
      <c r="E26" s="476" t="s">
        <v>683</v>
      </c>
      <c r="F26" s="476" t="s">
        <v>684</v>
      </c>
      <c r="G26" s="476" t="s">
        <v>880</v>
      </c>
      <c r="H26" s="476" t="s">
        <v>685</v>
      </c>
      <c r="I26" s="476" t="s">
        <v>934</v>
      </c>
      <c r="J26" s="476" t="s">
        <v>882</v>
      </c>
      <c r="K26" s="477">
        <v>41808.448796296296</v>
      </c>
      <c r="L26" s="478"/>
      <c r="M26" s="478"/>
      <c r="N26" s="478"/>
      <c r="O26" s="478"/>
      <c r="P26" s="478"/>
      <c r="Q26" s="476" t="s">
        <v>883</v>
      </c>
      <c r="R26" s="477">
        <v>40570.588923611111</v>
      </c>
      <c r="S26" s="477">
        <v>40354</v>
      </c>
      <c r="T26" s="479">
        <v>0</v>
      </c>
      <c r="U26" s="480">
        <v>0</v>
      </c>
      <c r="V26" s="476" t="s">
        <v>884</v>
      </c>
      <c r="W26" s="477">
        <v>39995</v>
      </c>
      <c r="X26" s="477">
        <v>40543</v>
      </c>
      <c r="Y26" s="476" t="s">
        <v>885</v>
      </c>
      <c r="Z26" s="476" t="s">
        <v>885</v>
      </c>
      <c r="AA26" s="476" t="s">
        <v>885</v>
      </c>
      <c r="AB26" s="481">
        <v>0</v>
      </c>
      <c r="AC26" s="481">
        <v>0</v>
      </c>
      <c r="AD26" s="481">
        <v>0</v>
      </c>
      <c r="AE26" s="481">
        <v>0</v>
      </c>
      <c r="AF26" s="481">
        <v>0</v>
      </c>
      <c r="AG26" s="481">
        <v>23581.14</v>
      </c>
      <c r="AH26" s="481">
        <v>23581.14</v>
      </c>
      <c r="AI26" s="481">
        <v>0</v>
      </c>
    </row>
    <row r="27" spans="1:35" outlineLevel="1" x14ac:dyDescent="0.25">
      <c r="A27" s="470" t="s">
        <v>935</v>
      </c>
      <c r="B27" s="470" t="s">
        <v>936</v>
      </c>
      <c r="C27" s="470" t="s">
        <v>878</v>
      </c>
      <c r="D27" s="470" t="s">
        <v>879</v>
      </c>
      <c r="E27" s="470" t="s">
        <v>683</v>
      </c>
      <c r="F27" s="470" t="s">
        <v>684</v>
      </c>
      <c r="G27" s="470" t="s">
        <v>880</v>
      </c>
      <c r="H27" s="470" t="s">
        <v>685</v>
      </c>
      <c r="I27" s="470" t="s">
        <v>881</v>
      </c>
      <c r="J27" s="470" t="s">
        <v>882</v>
      </c>
      <c r="K27" s="471">
        <v>41141.563113425924</v>
      </c>
      <c r="L27" s="472"/>
      <c r="M27" s="472"/>
      <c r="N27" s="472"/>
      <c r="O27" s="472"/>
      <c r="P27" s="472"/>
      <c r="Q27" s="470" t="s">
        <v>883</v>
      </c>
      <c r="R27" s="471">
        <v>40570.555150462962</v>
      </c>
      <c r="S27" s="471">
        <v>41082</v>
      </c>
      <c r="T27" s="473">
        <v>0</v>
      </c>
      <c r="U27" s="474">
        <v>0</v>
      </c>
      <c r="V27" s="470" t="s">
        <v>884</v>
      </c>
      <c r="W27" s="471">
        <v>40326</v>
      </c>
      <c r="X27" s="471">
        <v>44012</v>
      </c>
      <c r="Y27" s="470" t="s">
        <v>885</v>
      </c>
      <c r="Z27" s="470" t="s">
        <v>885</v>
      </c>
      <c r="AA27" s="470" t="s">
        <v>885</v>
      </c>
      <c r="AB27" s="475">
        <v>0</v>
      </c>
      <c r="AC27" s="475">
        <v>0</v>
      </c>
      <c r="AD27" s="475">
        <v>0</v>
      </c>
      <c r="AE27" s="475">
        <v>0</v>
      </c>
      <c r="AF27" s="475">
        <v>0</v>
      </c>
      <c r="AG27" s="475">
        <v>47543.29</v>
      </c>
      <c r="AH27" s="475">
        <v>47543.29</v>
      </c>
      <c r="AI27" s="475">
        <v>0</v>
      </c>
    </row>
    <row r="28" spans="1:35" outlineLevel="1" x14ac:dyDescent="0.25">
      <c r="A28" s="470" t="s">
        <v>937</v>
      </c>
      <c r="B28" s="470" t="s">
        <v>938</v>
      </c>
      <c r="C28" s="470" t="s">
        <v>878</v>
      </c>
      <c r="D28" s="470" t="s">
        <v>879</v>
      </c>
      <c r="E28" s="470" t="s">
        <v>683</v>
      </c>
      <c r="F28" s="470" t="s">
        <v>684</v>
      </c>
      <c r="G28" s="470" t="s">
        <v>880</v>
      </c>
      <c r="H28" s="470" t="s">
        <v>685</v>
      </c>
      <c r="I28" s="470" t="s">
        <v>939</v>
      </c>
      <c r="J28" s="472"/>
      <c r="K28" s="471">
        <v>42123</v>
      </c>
      <c r="L28" s="472"/>
      <c r="M28" s="472"/>
      <c r="N28" s="472"/>
      <c r="O28" s="472"/>
      <c r="P28" s="472"/>
      <c r="Q28" s="470" t="s">
        <v>883</v>
      </c>
      <c r="R28" s="472"/>
      <c r="S28" s="472"/>
      <c r="T28" s="473">
        <v>0</v>
      </c>
      <c r="U28" s="474">
        <v>30000000.010000002</v>
      </c>
      <c r="V28" s="470" t="s">
        <v>884</v>
      </c>
      <c r="W28" s="471">
        <v>40360</v>
      </c>
      <c r="X28" s="471">
        <v>44012</v>
      </c>
      <c r="Y28" s="470" t="s">
        <v>900</v>
      </c>
      <c r="Z28" s="470" t="s">
        <v>900</v>
      </c>
      <c r="AA28" s="470" t="s">
        <v>885</v>
      </c>
      <c r="AB28" s="475">
        <v>0</v>
      </c>
      <c r="AC28" s="475">
        <v>0</v>
      </c>
      <c r="AD28" s="475">
        <v>0</v>
      </c>
      <c r="AE28" s="475">
        <v>0</v>
      </c>
      <c r="AF28" s="475">
        <v>0</v>
      </c>
      <c r="AG28" s="475">
        <v>0</v>
      </c>
      <c r="AH28" s="475">
        <v>0</v>
      </c>
      <c r="AI28" s="475">
        <v>0</v>
      </c>
    </row>
    <row r="29" spans="1:35" outlineLevel="1" x14ac:dyDescent="0.25">
      <c r="A29" s="476" t="s">
        <v>940</v>
      </c>
      <c r="B29" s="476" t="s">
        <v>941</v>
      </c>
      <c r="C29" s="476" t="s">
        <v>878</v>
      </c>
      <c r="D29" s="476" t="s">
        <v>879</v>
      </c>
      <c r="E29" s="476" t="s">
        <v>683</v>
      </c>
      <c r="F29" s="476" t="s">
        <v>684</v>
      </c>
      <c r="G29" s="476" t="s">
        <v>880</v>
      </c>
      <c r="H29" s="476" t="s">
        <v>685</v>
      </c>
      <c r="I29" s="476" t="s">
        <v>942</v>
      </c>
      <c r="J29" s="476" t="s">
        <v>882</v>
      </c>
      <c r="K29" s="477">
        <v>41808.449467592596</v>
      </c>
      <c r="L29" s="478"/>
      <c r="M29" s="478"/>
      <c r="N29" s="478"/>
      <c r="O29" s="478"/>
      <c r="P29" s="478"/>
      <c r="Q29" s="476" t="s">
        <v>883</v>
      </c>
      <c r="R29" s="477">
        <v>40570.685740740744</v>
      </c>
      <c r="S29" s="477">
        <v>40235</v>
      </c>
      <c r="T29" s="479">
        <v>0</v>
      </c>
      <c r="U29" s="480">
        <v>0</v>
      </c>
      <c r="V29" s="476" t="s">
        <v>884</v>
      </c>
      <c r="W29" s="477">
        <v>39780</v>
      </c>
      <c r="X29" s="477">
        <v>44012</v>
      </c>
      <c r="Y29" s="476" t="s">
        <v>885</v>
      </c>
      <c r="Z29" s="476" t="s">
        <v>885</v>
      </c>
      <c r="AA29" s="476" t="s">
        <v>885</v>
      </c>
      <c r="AB29" s="481">
        <v>0</v>
      </c>
      <c r="AC29" s="481">
        <v>0</v>
      </c>
      <c r="AD29" s="481">
        <v>0</v>
      </c>
      <c r="AE29" s="481">
        <v>0</v>
      </c>
      <c r="AF29" s="481">
        <v>0</v>
      </c>
      <c r="AG29" s="481">
        <v>65727.509999999995</v>
      </c>
      <c r="AH29" s="481">
        <v>65727.509999999995</v>
      </c>
      <c r="AI29" s="481">
        <v>0</v>
      </c>
    </row>
    <row r="30" spans="1:35" outlineLevel="1" x14ac:dyDescent="0.25">
      <c r="A30" s="470" t="s">
        <v>943</v>
      </c>
      <c r="B30" s="470" t="s">
        <v>944</v>
      </c>
      <c r="C30" s="470" t="s">
        <v>878</v>
      </c>
      <c r="D30" s="470" t="s">
        <v>879</v>
      </c>
      <c r="E30" s="470" t="s">
        <v>683</v>
      </c>
      <c r="F30" s="470" t="s">
        <v>684</v>
      </c>
      <c r="G30" s="470" t="s">
        <v>880</v>
      </c>
      <c r="H30" s="470" t="s">
        <v>685</v>
      </c>
      <c r="I30" s="470" t="s">
        <v>881</v>
      </c>
      <c r="J30" s="470" t="s">
        <v>882</v>
      </c>
      <c r="K30" s="471">
        <v>41808.450624999998</v>
      </c>
      <c r="L30" s="472"/>
      <c r="M30" s="472"/>
      <c r="N30" s="472"/>
      <c r="O30" s="472"/>
      <c r="P30" s="472"/>
      <c r="Q30" s="470" t="s">
        <v>883</v>
      </c>
      <c r="R30" s="471">
        <v>40570.656226851854</v>
      </c>
      <c r="S30" s="471">
        <v>40445</v>
      </c>
      <c r="T30" s="473">
        <v>0</v>
      </c>
      <c r="U30" s="474">
        <v>0</v>
      </c>
      <c r="V30" s="470" t="s">
        <v>884</v>
      </c>
      <c r="W30" s="471">
        <v>39995</v>
      </c>
      <c r="X30" s="471">
        <v>40543</v>
      </c>
      <c r="Y30" s="470" t="s">
        <v>885</v>
      </c>
      <c r="Z30" s="470" t="s">
        <v>885</v>
      </c>
      <c r="AA30" s="470" t="s">
        <v>885</v>
      </c>
      <c r="AB30" s="475">
        <v>0</v>
      </c>
      <c r="AC30" s="475">
        <v>0</v>
      </c>
      <c r="AD30" s="475">
        <v>0</v>
      </c>
      <c r="AE30" s="475">
        <v>0</v>
      </c>
      <c r="AF30" s="475">
        <v>0</v>
      </c>
      <c r="AG30" s="475">
        <v>39479.949999999997</v>
      </c>
      <c r="AH30" s="475">
        <v>39479.949999999997</v>
      </c>
      <c r="AI30" s="475">
        <v>0</v>
      </c>
    </row>
    <row r="31" spans="1:35" outlineLevel="1" x14ac:dyDescent="0.25">
      <c r="A31" s="476" t="s">
        <v>945</v>
      </c>
      <c r="B31" s="476" t="s">
        <v>946</v>
      </c>
      <c r="C31" s="476" t="s">
        <v>878</v>
      </c>
      <c r="D31" s="476" t="s">
        <v>879</v>
      </c>
      <c r="E31" s="476" t="s">
        <v>683</v>
      </c>
      <c r="F31" s="476" t="s">
        <v>684</v>
      </c>
      <c r="G31" s="476" t="s">
        <v>880</v>
      </c>
      <c r="H31" s="476" t="s">
        <v>685</v>
      </c>
      <c r="I31" s="476" t="s">
        <v>906</v>
      </c>
      <c r="J31" s="476" t="s">
        <v>882</v>
      </c>
      <c r="K31" s="477">
        <v>41808.451064814813</v>
      </c>
      <c r="L31" s="478"/>
      <c r="M31" s="478"/>
      <c r="N31" s="478"/>
      <c r="O31" s="478"/>
      <c r="P31" s="478"/>
      <c r="Q31" s="476" t="s">
        <v>883</v>
      </c>
      <c r="R31" s="477">
        <v>40570.616469907407</v>
      </c>
      <c r="S31" s="477">
        <v>40354</v>
      </c>
      <c r="T31" s="479">
        <v>0</v>
      </c>
      <c r="U31" s="480">
        <v>0</v>
      </c>
      <c r="V31" s="476" t="s">
        <v>884</v>
      </c>
      <c r="W31" s="477">
        <v>39995</v>
      </c>
      <c r="X31" s="477">
        <v>40543</v>
      </c>
      <c r="Y31" s="476" t="s">
        <v>885</v>
      </c>
      <c r="Z31" s="476" t="s">
        <v>885</v>
      </c>
      <c r="AA31" s="476" t="s">
        <v>885</v>
      </c>
      <c r="AB31" s="481">
        <v>0</v>
      </c>
      <c r="AC31" s="481">
        <v>0</v>
      </c>
      <c r="AD31" s="481">
        <v>0</v>
      </c>
      <c r="AE31" s="481">
        <v>0</v>
      </c>
      <c r="AF31" s="481">
        <v>0</v>
      </c>
      <c r="AG31" s="481">
        <v>7317.88</v>
      </c>
      <c r="AH31" s="481">
        <v>7317.88</v>
      </c>
      <c r="AI31" s="481">
        <v>0</v>
      </c>
    </row>
    <row r="32" spans="1:35" outlineLevel="1" x14ac:dyDescent="0.25">
      <c r="A32" s="476" t="s">
        <v>947</v>
      </c>
      <c r="B32" s="476" t="s">
        <v>948</v>
      </c>
      <c r="C32" s="476" t="s">
        <v>878</v>
      </c>
      <c r="D32" s="476" t="s">
        <v>879</v>
      </c>
      <c r="E32" s="476" t="s">
        <v>683</v>
      </c>
      <c r="F32" s="476" t="s">
        <v>684</v>
      </c>
      <c r="G32" s="476" t="s">
        <v>880</v>
      </c>
      <c r="H32" s="476" t="s">
        <v>685</v>
      </c>
      <c r="I32" s="476" t="s">
        <v>881</v>
      </c>
      <c r="J32" s="476" t="s">
        <v>882</v>
      </c>
      <c r="K32" s="477">
        <v>41808.454363425924</v>
      </c>
      <c r="L32" s="478"/>
      <c r="M32" s="478"/>
      <c r="N32" s="478"/>
      <c r="O32" s="478"/>
      <c r="P32" s="478"/>
      <c r="Q32" s="476" t="s">
        <v>883</v>
      </c>
      <c r="R32" s="477">
        <v>40570.636979166666</v>
      </c>
      <c r="S32" s="477">
        <v>40382</v>
      </c>
      <c r="T32" s="479">
        <v>0</v>
      </c>
      <c r="U32" s="480">
        <v>0</v>
      </c>
      <c r="V32" s="476" t="s">
        <v>884</v>
      </c>
      <c r="W32" s="477">
        <v>39995</v>
      </c>
      <c r="X32" s="477">
        <v>40543</v>
      </c>
      <c r="Y32" s="476" t="s">
        <v>885</v>
      </c>
      <c r="Z32" s="476" t="s">
        <v>885</v>
      </c>
      <c r="AA32" s="476" t="s">
        <v>885</v>
      </c>
      <c r="AB32" s="481">
        <v>0</v>
      </c>
      <c r="AC32" s="481">
        <v>0</v>
      </c>
      <c r="AD32" s="481">
        <v>0</v>
      </c>
      <c r="AE32" s="481">
        <v>0</v>
      </c>
      <c r="AF32" s="481">
        <v>0</v>
      </c>
      <c r="AG32" s="481">
        <v>87159.28</v>
      </c>
      <c r="AH32" s="481">
        <v>87159.28</v>
      </c>
      <c r="AI32" s="481">
        <v>0</v>
      </c>
    </row>
    <row r="33" spans="1:35" outlineLevel="1" x14ac:dyDescent="0.25">
      <c r="A33" s="470" t="s">
        <v>949</v>
      </c>
      <c r="B33" s="470" t="s">
        <v>950</v>
      </c>
      <c r="C33" s="470" t="s">
        <v>878</v>
      </c>
      <c r="D33" s="470" t="s">
        <v>879</v>
      </c>
      <c r="E33" s="470" t="s">
        <v>683</v>
      </c>
      <c r="F33" s="470" t="s">
        <v>684</v>
      </c>
      <c r="G33" s="470" t="s">
        <v>880</v>
      </c>
      <c r="H33" s="470" t="s">
        <v>685</v>
      </c>
      <c r="I33" s="470" t="s">
        <v>951</v>
      </c>
      <c r="J33" s="470" t="s">
        <v>882</v>
      </c>
      <c r="K33" s="471">
        <v>41808.454780092594</v>
      </c>
      <c r="L33" s="472"/>
      <c r="M33" s="472"/>
      <c r="N33" s="472"/>
      <c r="O33" s="472"/>
      <c r="P33" s="472"/>
      <c r="Q33" s="470" t="s">
        <v>883</v>
      </c>
      <c r="R33" s="471">
        <v>40603.442881944444</v>
      </c>
      <c r="S33" s="471">
        <v>40599</v>
      </c>
      <c r="T33" s="473">
        <v>0</v>
      </c>
      <c r="U33" s="474">
        <v>0</v>
      </c>
      <c r="V33" s="470" t="s">
        <v>884</v>
      </c>
      <c r="W33" s="471">
        <v>39995</v>
      </c>
      <c r="X33" s="471">
        <v>40633</v>
      </c>
      <c r="Y33" s="470" t="s">
        <v>885</v>
      </c>
      <c r="Z33" s="470" t="s">
        <v>885</v>
      </c>
      <c r="AA33" s="470" t="s">
        <v>885</v>
      </c>
      <c r="AB33" s="475">
        <v>0</v>
      </c>
      <c r="AC33" s="475">
        <v>0</v>
      </c>
      <c r="AD33" s="475">
        <v>0</v>
      </c>
      <c r="AE33" s="475">
        <v>0</v>
      </c>
      <c r="AF33" s="475">
        <v>0</v>
      </c>
      <c r="AG33" s="475">
        <v>46810</v>
      </c>
      <c r="AH33" s="475">
        <v>46810</v>
      </c>
      <c r="AI33" s="475">
        <v>0</v>
      </c>
    </row>
    <row r="34" spans="1:35" outlineLevel="1" x14ac:dyDescent="0.25">
      <c r="A34" s="470" t="s">
        <v>952</v>
      </c>
      <c r="B34" s="470" t="s">
        <v>953</v>
      </c>
      <c r="C34" s="470" t="s">
        <v>878</v>
      </c>
      <c r="D34" s="470" t="s">
        <v>879</v>
      </c>
      <c r="E34" s="470" t="s">
        <v>683</v>
      </c>
      <c r="F34" s="470" t="s">
        <v>684</v>
      </c>
      <c r="G34" s="470" t="s">
        <v>880</v>
      </c>
      <c r="H34" s="470" t="s">
        <v>685</v>
      </c>
      <c r="I34" s="470" t="s">
        <v>954</v>
      </c>
      <c r="J34" s="470" t="s">
        <v>922</v>
      </c>
      <c r="K34" s="471">
        <v>41141.610532407409</v>
      </c>
      <c r="L34" s="472"/>
      <c r="M34" s="472"/>
      <c r="N34" s="472"/>
      <c r="O34" s="472"/>
      <c r="P34" s="472"/>
      <c r="Q34" s="470" t="s">
        <v>883</v>
      </c>
      <c r="R34" s="471">
        <v>41089.707719907405</v>
      </c>
      <c r="S34" s="471">
        <v>41061</v>
      </c>
      <c r="T34" s="473">
        <v>0</v>
      </c>
      <c r="U34" s="474">
        <v>0</v>
      </c>
      <c r="V34" s="470" t="s">
        <v>884</v>
      </c>
      <c r="W34" s="471">
        <v>40459</v>
      </c>
      <c r="X34" s="471">
        <v>44012</v>
      </c>
      <c r="Y34" s="470" t="s">
        <v>885</v>
      </c>
      <c r="Z34" s="470" t="s">
        <v>885</v>
      </c>
      <c r="AA34" s="470" t="s">
        <v>885</v>
      </c>
      <c r="AB34" s="475">
        <v>0</v>
      </c>
      <c r="AC34" s="475">
        <v>0</v>
      </c>
      <c r="AD34" s="475">
        <v>0</v>
      </c>
      <c r="AE34" s="475">
        <v>0</v>
      </c>
      <c r="AF34" s="475">
        <v>0</v>
      </c>
      <c r="AG34" s="475">
        <v>76189.52</v>
      </c>
      <c r="AH34" s="475">
        <v>76189.52</v>
      </c>
      <c r="AI34" s="475">
        <v>0</v>
      </c>
    </row>
    <row r="35" spans="1:35" outlineLevel="1" x14ac:dyDescent="0.25">
      <c r="A35" s="476" t="s">
        <v>955</v>
      </c>
      <c r="B35" s="476" t="s">
        <v>956</v>
      </c>
      <c r="C35" s="476" t="s">
        <v>878</v>
      </c>
      <c r="D35" s="476" t="s">
        <v>879</v>
      </c>
      <c r="E35" s="476" t="s">
        <v>683</v>
      </c>
      <c r="F35" s="476" t="s">
        <v>684</v>
      </c>
      <c r="G35" s="476" t="s">
        <v>880</v>
      </c>
      <c r="H35" s="476" t="s">
        <v>685</v>
      </c>
      <c r="I35" s="476" t="s">
        <v>919</v>
      </c>
      <c r="J35" s="476" t="s">
        <v>882</v>
      </c>
      <c r="K35" s="477">
        <v>41808.455347222225</v>
      </c>
      <c r="L35" s="478"/>
      <c r="M35" s="478"/>
      <c r="N35" s="478"/>
      <c r="O35" s="478"/>
      <c r="P35" s="478"/>
      <c r="Q35" s="476" t="s">
        <v>883</v>
      </c>
      <c r="R35" s="477">
        <v>40570.649224537039</v>
      </c>
      <c r="S35" s="477">
        <v>40382</v>
      </c>
      <c r="T35" s="479">
        <v>0</v>
      </c>
      <c r="U35" s="480">
        <v>0</v>
      </c>
      <c r="V35" s="476" t="s">
        <v>884</v>
      </c>
      <c r="W35" s="477">
        <v>39995</v>
      </c>
      <c r="X35" s="477">
        <v>40543</v>
      </c>
      <c r="Y35" s="476" t="s">
        <v>885</v>
      </c>
      <c r="Z35" s="476" t="s">
        <v>885</v>
      </c>
      <c r="AA35" s="476" t="s">
        <v>885</v>
      </c>
      <c r="AB35" s="481">
        <v>0</v>
      </c>
      <c r="AC35" s="481">
        <v>0</v>
      </c>
      <c r="AD35" s="481">
        <v>0</v>
      </c>
      <c r="AE35" s="481">
        <v>0</v>
      </c>
      <c r="AF35" s="481">
        <v>0</v>
      </c>
      <c r="AG35" s="481">
        <v>56804.52</v>
      </c>
      <c r="AH35" s="481">
        <v>56804.52</v>
      </c>
      <c r="AI35" s="481">
        <v>0</v>
      </c>
    </row>
    <row r="36" spans="1:35" outlineLevel="1" x14ac:dyDescent="0.25">
      <c r="A36" s="470" t="s">
        <v>957</v>
      </c>
      <c r="B36" s="470" t="s">
        <v>958</v>
      </c>
      <c r="C36" s="470" t="s">
        <v>878</v>
      </c>
      <c r="D36" s="470" t="s">
        <v>879</v>
      </c>
      <c r="E36" s="470" t="s">
        <v>683</v>
      </c>
      <c r="F36" s="470" t="s">
        <v>684</v>
      </c>
      <c r="G36" s="470" t="s">
        <v>880</v>
      </c>
      <c r="H36" s="470" t="s">
        <v>685</v>
      </c>
      <c r="I36" s="470" t="s">
        <v>881</v>
      </c>
      <c r="J36" s="470" t="s">
        <v>882</v>
      </c>
      <c r="K36" s="471">
        <v>41808.45579861111</v>
      </c>
      <c r="L36" s="472"/>
      <c r="M36" s="472"/>
      <c r="N36" s="472"/>
      <c r="O36" s="472"/>
      <c r="P36" s="472"/>
      <c r="Q36" s="470" t="s">
        <v>883</v>
      </c>
      <c r="R36" s="471">
        <v>40570.583460648151</v>
      </c>
      <c r="S36" s="471">
        <v>40326</v>
      </c>
      <c r="T36" s="473">
        <v>0</v>
      </c>
      <c r="U36" s="474">
        <v>0</v>
      </c>
      <c r="V36" s="470" t="s">
        <v>884</v>
      </c>
      <c r="W36" s="471">
        <v>39995</v>
      </c>
      <c r="X36" s="471">
        <v>40543</v>
      </c>
      <c r="Y36" s="470" t="s">
        <v>885</v>
      </c>
      <c r="Z36" s="470" t="s">
        <v>885</v>
      </c>
      <c r="AA36" s="470" t="s">
        <v>885</v>
      </c>
      <c r="AB36" s="475">
        <v>0</v>
      </c>
      <c r="AC36" s="475">
        <v>0</v>
      </c>
      <c r="AD36" s="475">
        <v>0</v>
      </c>
      <c r="AE36" s="475">
        <v>0</v>
      </c>
      <c r="AF36" s="475">
        <v>0</v>
      </c>
      <c r="AG36" s="475">
        <v>19136.23</v>
      </c>
      <c r="AH36" s="475">
        <v>19136.23</v>
      </c>
      <c r="AI36" s="475">
        <v>0</v>
      </c>
    </row>
    <row r="37" spans="1:35" outlineLevel="1" x14ac:dyDescent="0.25">
      <c r="A37" s="470" t="s">
        <v>959</v>
      </c>
      <c r="B37" s="470" t="s">
        <v>960</v>
      </c>
      <c r="C37" s="470" t="s">
        <v>878</v>
      </c>
      <c r="D37" s="470" t="s">
        <v>879</v>
      </c>
      <c r="E37" s="470" t="s">
        <v>683</v>
      </c>
      <c r="F37" s="470" t="s">
        <v>684</v>
      </c>
      <c r="G37" s="470" t="s">
        <v>880</v>
      </c>
      <c r="H37" s="470" t="s">
        <v>685</v>
      </c>
      <c r="I37" s="470" t="s">
        <v>884</v>
      </c>
      <c r="J37" s="470" t="s">
        <v>882</v>
      </c>
      <c r="K37" s="471">
        <v>41460.474421296298</v>
      </c>
      <c r="L37" s="472"/>
      <c r="M37" s="472"/>
      <c r="N37" s="472"/>
      <c r="O37" s="472"/>
      <c r="P37" s="472"/>
      <c r="Q37" s="470" t="s">
        <v>883</v>
      </c>
      <c r="R37" s="471">
        <v>41453.575335648151</v>
      </c>
      <c r="S37" s="471">
        <v>41117</v>
      </c>
      <c r="T37" s="473">
        <v>0</v>
      </c>
      <c r="U37" s="474">
        <v>2174000.0099999998</v>
      </c>
      <c r="V37" s="470" t="s">
        <v>884</v>
      </c>
      <c r="W37" s="471">
        <v>39255</v>
      </c>
      <c r="X37" s="471">
        <v>44012</v>
      </c>
      <c r="Y37" s="470" t="s">
        <v>885</v>
      </c>
      <c r="Z37" s="470" t="s">
        <v>885</v>
      </c>
      <c r="AA37" s="470" t="s">
        <v>885</v>
      </c>
      <c r="AB37" s="475">
        <v>0</v>
      </c>
      <c r="AC37" s="475">
        <v>0</v>
      </c>
      <c r="AD37" s="475">
        <v>0</v>
      </c>
      <c r="AE37" s="475">
        <v>0</v>
      </c>
      <c r="AF37" s="475">
        <v>0</v>
      </c>
      <c r="AG37" s="475">
        <v>1076292.53</v>
      </c>
      <c r="AH37" s="475">
        <v>1076292.53</v>
      </c>
      <c r="AI37" s="475">
        <v>0</v>
      </c>
    </row>
    <row r="38" spans="1:35" outlineLevel="1" x14ac:dyDescent="0.25">
      <c r="A38" s="476" t="s">
        <v>961</v>
      </c>
      <c r="B38" s="476" t="s">
        <v>962</v>
      </c>
      <c r="C38" s="476" t="s">
        <v>878</v>
      </c>
      <c r="D38" s="476" t="s">
        <v>879</v>
      </c>
      <c r="E38" s="476" t="s">
        <v>683</v>
      </c>
      <c r="F38" s="476" t="s">
        <v>684</v>
      </c>
      <c r="G38" s="476" t="s">
        <v>880</v>
      </c>
      <c r="H38" s="476" t="s">
        <v>685</v>
      </c>
      <c r="I38" s="476" t="s">
        <v>881</v>
      </c>
      <c r="J38" s="476" t="s">
        <v>882</v>
      </c>
      <c r="K38" s="477">
        <v>41808.456342592595</v>
      </c>
      <c r="L38" s="478"/>
      <c r="M38" s="478"/>
      <c r="N38" s="478"/>
      <c r="O38" s="478"/>
      <c r="P38" s="478"/>
      <c r="Q38" s="476" t="s">
        <v>883</v>
      </c>
      <c r="R38" s="477">
        <v>40570.626597222225</v>
      </c>
      <c r="S38" s="477">
        <v>40354</v>
      </c>
      <c r="T38" s="479">
        <v>0</v>
      </c>
      <c r="U38" s="480">
        <v>0</v>
      </c>
      <c r="V38" s="476" t="s">
        <v>884</v>
      </c>
      <c r="W38" s="477">
        <v>39995</v>
      </c>
      <c r="X38" s="477">
        <v>40543</v>
      </c>
      <c r="Y38" s="476" t="s">
        <v>885</v>
      </c>
      <c r="Z38" s="476" t="s">
        <v>885</v>
      </c>
      <c r="AA38" s="476" t="s">
        <v>885</v>
      </c>
      <c r="AB38" s="481">
        <v>0</v>
      </c>
      <c r="AC38" s="481">
        <v>0</v>
      </c>
      <c r="AD38" s="481">
        <v>0</v>
      </c>
      <c r="AE38" s="481">
        <v>0</v>
      </c>
      <c r="AF38" s="481">
        <v>0</v>
      </c>
      <c r="AG38" s="481">
        <v>48216.800000000003</v>
      </c>
      <c r="AH38" s="481">
        <v>48216.800000000003</v>
      </c>
      <c r="AI38" s="481">
        <v>0</v>
      </c>
    </row>
    <row r="39" spans="1:35" outlineLevel="1" x14ac:dyDescent="0.25">
      <c r="A39" s="470" t="s">
        <v>963</v>
      </c>
      <c r="B39" s="470" t="s">
        <v>964</v>
      </c>
      <c r="C39" s="470" t="s">
        <v>878</v>
      </c>
      <c r="D39" s="470" t="s">
        <v>879</v>
      </c>
      <c r="E39" s="470" t="s">
        <v>683</v>
      </c>
      <c r="F39" s="470" t="s">
        <v>684</v>
      </c>
      <c r="G39" s="470" t="s">
        <v>880</v>
      </c>
      <c r="H39" s="470" t="s">
        <v>685</v>
      </c>
      <c r="I39" s="470" t="s">
        <v>881</v>
      </c>
      <c r="J39" s="470" t="s">
        <v>882</v>
      </c>
      <c r="K39" s="471">
        <v>41808.456724537034</v>
      </c>
      <c r="L39" s="472"/>
      <c r="M39" s="472"/>
      <c r="N39" s="472"/>
      <c r="O39" s="472"/>
      <c r="P39" s="472"/>
      <c r="Q39" s="470" t="s">
        <v>883</v>
      </c>
      <c r="R39" s="471">
        <v>40694.403611111113</v>
      </c>
      <c r="S39" s="471">
        <v>40578</v>
      </c>
      <c r="T39" s="473">
        <v>0</v>
      </c>
      <c r="U39" s="474">
        <v>0</v>
      </c>
      <c r="V39" s="470" t="s">
        <v>884</v>
      </c>
      <c r="W39" s="471">
        <v>40442</v>
      </c>
      <c r="X39" s="471">
        <v>44012</v>
      </c>
      <c r="Y39" s="470" t="s">
        <v>885</v>
      </c>
      <c r="Z39" s="470" t="s">
        <v>885</v>
      </c>
      <c r="AA39" s="470" t="s">
        <v>885</v>
      </c>
      <c r="AB39" s="475">
        <v>0</v>
      </c>
      <c r="AC39" s="475">
        <v>0</v>
      </c>
      <c r="AD39" s="475">
        <v>0</v>
      </c>
      <c r="AE39" s="475">
        <v>0</v>
      </c>
      <c r="AF39" s="475">
        <v>0</v>
      </c>
      <c r="AG39" s="475">
        <v>35000</v>
      </c>
      <c r="AH39" s="475">
        <v>35000</v>
      </c>
      <c r="AI39" s="475">
        <v>0</v>
      </c>
    </row>
    <row r="40" spans="1:35" outlineLevel="1" x14ac:dyDescent="0.25">
      <c r="A40" s="470" t="s">
        <v>965</v>
      </c>
      <c r="B40" s="470" t="s">
        <v>966</v>
      </c>
      <c r="C40" s="470" t="s">
        <v>878</v>
      </c>
      <c r="D40" s="470" t="s">
        <v>879</v>
      </c>
      <c r="E40" s="470" t="s">
        <v>683</v>
      </c>
      <c r="F40" s="470" t="s">
        <v>684</v>
      </c>
      <c r="G40" s="470" t="s">
        <v>880</v>
      </c>
      <c r="H40" s="470" t="s">
        <v>685</v>
      </c>
      <c r="I40" s="470" t="s">
        <v>919</v>
      </c>
      <c r="J40" s="470" t="s">
        <v>882</v>
      </c>
      <c r="K40" s="471">
        <v>41808.457245370373</v>
      </c>
      <c r="L40" s="472"/>
      <c r="M40" s="472"/>
      <c r="N40" s="472"/>
      <c r="O40" s="472"/>
      <c r="P40" s="472"/>
      <c r="Q40" s="470" t="s">
        <v>883</v>
      </c>
      <c r="R40" s="471">
        <v>40570.651226851849</v>
      </c>
      <c r="S40" s="471">
        <v>40382</v>
      </c>
      <c r="T40" s="473">
        <v>0</v>
      </c>
      <c r="U40" s="474">
        <v>0</v>
      </c>
      <c r="V40" s="470" t="s">
        <v>884</v>
      </c>
      <c r="W40" s="471">
        <v>39995</v>
      </c>
      <c r="X40" s="471">
        <v>40543</v>
      </c>
      <c r="Y40" s="470" t="s">
        <v>885</v>
      </c>
      <c r="Z40" s="470" t="s">
        <v>885</v>
      </c>
      <c r="AA40" s="470" t="s">
        <v>885</v>
      </c>
      <c r="AB40" s="475">
        <v>0</v>
      </c>
      <c r="AC40" s="475">
        <v>0</v>
      </c>
      <c r="AD40" s="475">
        <v>0</v>
      </c>
      <c r="AE40" s="475">
        <v>0</v>
      </c>
      <c r="AF40" s="475">
        <v>0</v>
      </c>
      <c r="AG40" s="475">
        <v>44869.37</v>
      </c>
      <c r="AH40" s="475">
        <v>44869.37</v>
      </c>
      <c r="AI40" s="475">
        <v>0</v>
      </c>
    </row>
    <row r="41" spans="1:35" outlineLevel="1" x14ac:dyDescent="0.25">
      <c r="A41" s="476" t="s">
        <v>967</v>
      </c>
      <c r="B41" s="476" t="s">
        <v>968</v>
      </c>
      <c r="C41" s="476" t="s">
        <v>878</v>
      </c>
      <c r="D41" s="476" t="s">
        <v>879</v>
      </c>
      <c r="E41" s="476" t="s">
        <v>683</v>
      </c>
      <c r="F41" s="476" t="s">
        <v>684</v>
      </c>
      <c r="G41" s="476" t="s">
        <v>880</v>
      </c>
      <c r="H41" s="476" t="s">
        <v>685</v>
      </c>
      <c r="I41" s="476" t="s">
        <v>884</v>
      </c>
      <c r="J41" s="478"/>
      <c r="K41" s="477">
        <v>42885</v>
      </c>
      <c r="L41" s="478"/>
      <c r="M41" s="478"/>
      <c r="N41" s="478"/>
      <c r="O41" s="476" t="s">
        <v>800</v>
      </c>
      <c r="P41" s="478"/>
      <c r="Q41" s="476" t="s">
        <v>883</v>
      </c>
      <c r="R41" s="477">
        <v>42852.405914351853</v>
      </c>
      <c r="S41" s="477">
        <v>42846</v>
      </c>
      <c r="T41" s="479">
        <v>0</v>
      </c>
      <c r="U41" s="480">
        <v>4260000</v>
      </c>
      <c r="V41" s="476" t="s">
        <v>884</v>
      </c>
      <c r="W41" s="477">
        <v>40513</v>
      </c>
      <c r="X41" s="477">
        <v>42846</v>
      </c>
      <c r="Y41" s="476" t="s">
        <v>885</v>
      </c>
      <c r="Z41" s="476" t="s">
        <v>885</v>
      </c>
      <c r="AA41" s="476" t="s">
        <v>885</v>
      </c>
      <c r="AB41" s="481">
        <v>0</v>
      </c>
      <c r="AC41" s="481">
        <v>0</v>
      </c>
      <c r="AD41" s="481">
        <v>0</v>
      </c>
      <c r="AE41" s="481">
        <v>0</v>
      </c>
      <c r="AF41" s="481">
        <v>0</v>
      </c>
      <c r="AG41" s="481">
        <v>4259351.3600000003</v>
      </c>
      <c r="AH41" s="481">
        <v>4259351.3600000003</v>
      </c>
      <c r="AI41" s="481">
        <v>0</v>
      </c>
    </row>
    <row r="42" spans="1:35" outlineLevel="1" x14ac:dyDescent="0.25">
      <c r="A42" s="476" t="s">
        <v>969</v>
      </c>
      <c r="B42" s="476" t="s">
        <v>970</v>
      </c>
      <c r="C42" s="476" t="s">
        <v>878</v>
      </c>
      <c r="D42" s="476" t="s">
        <v>879</v>
      </c>
      <c r="E42" s="476" t="s">
        <v>683</v>
      </c>
      <c r="F42" s="476" t="s">
        <v>684</v>
      </c>
      <c r="G42" s="476" t="s">
        <v>880</v>
      </c>
      <c r="H42" s="476" t="s">
        <v>685</v>
      </c>
      <c r="I42" s="476" t="s">
        <v>942</v>
      </c>
      <c r="J42" s="476" t="s">
        <v>882</v>
      </c>
      <c r="K42" s="477">
        <v>41141.553900462961</v>
      </c>
      <c r="L42" s="478"/>
      <c r="M42" s="478"/>
      <c r="N42" s="478"/>
      <c r="O42" s="478"/>
      <c r="P42" s="478"/>
      <c r="Q42" s="476" t="s">
        <v>883</v>
      </c>
      <c r="R42" s="477">
        <v>40840.5309375</v>
      </c>
      <c r="S42" s="477">
        <v>40900</v>
      </c>
      <c r="T42" s="479">
        <v>0</v>
      </c>
      <c r="U42" s="480">
        <v>55134</v>
      </c>
      <c r="V42" s="476" t="s">
        <v>884</v>
      </c>
      <c r="W42" s="477">
        <v>40575</v>
      </c>
      <c r="X42" s="477">
        <v>40999</v>
      </c>
      <c r="Y42" s="476" t="s">
        <v>885</v>
      </c>
      <c r="Z42" s="476" t="s">
        <v>885</v>
      </c>
      <c r="AA42" s="476" t="s">
        <v>885</v>
      </c>
      <c r="AB42" s="481">
        <v>0</v>
      </c>
      <c r="AC42" s="481">
        <v>0</v>
      </c>
      <c r="AD42" s="481">
        <v>0</v>
      </c>
      <c r="AE42" s="481">
        <v>0</v>
      </c>
      <c r="AF42" s="481">
        <v>0</v>
      </c>
      <c r="AG42" s="481">
        <v>49584.45</v>
      </c>
      <c r="AH42" s="481">
        <v>49584.45</v>
      </c>
      <c r="AI42" s="481">
        <v>0</v>
      </c>
    </row>
    <row r="43" spans="1:35" outlineLevel="1" x14ac:dyDescent="0.25">
      <c r="A43" s="470" t="s">
        <v>971</v>
      </c>
      <c r="B43" s="470" t="s">
        <v>972</v>
      </c>
      <c r="C43" s="470" t="s">
        <v>878</v>
      </c>
      <c r="D43" s="470" t="s">
        <v>879</v>
      </c>
      <c r="E43" s="470" t="s">
        <v>683</v>
      </c>
      <c r="F43" s="470" t="s">
        <v>684</v>
      </c>
      <c r="G43" s="470" t="s">
        <v>880</v>
      </c>
      <c r="H43" s="470" t="s">
        <v>685</v>
      </c>
      <c r="I43" s="470" t="s">
        <v>942</v>
      </c>
      <c r="J43" s="470" t="s">
        <v>882</v>
      </c>
      <c r="K43" s="471">
        <v>41808.459837962961</v>
      </c>
      <c r="L43" s="472"/>
      <c r="M43" s="472"/>
      <c r="N43" s="472"/>
      <c r="O43" s="472"/>
      <c r="P43" s="472"/>
      <c r="Q43" s="470" t="s">
        <v>883</v>
      </c>
      <c r="R43" s="471">
        <v>40840.507233796299</v>
      </c>
      <c r="S43" s="471">
        <v>40723</v>
      </c>
      <c r="T43" s="473">
        <v>0</v>
      </c>
      <c r="U43" s="474">
        <v>38223</v>
      </c>
      <c r="V43" s="470" t="s">
        <v>884</v>
      </c>
      <c r="W43" s="471">
        <v>40575</v>
      </c>
      <c r="X43" s="471">
        <v>41090</v>
      </c>
      <c r="Y43" s="470" t="s">
        <v>885</v>
      </c>
      <c r="Z43" s="470" t="s">
        <v>885</v>
      </c>
      <c r="AA43" s="470" t="s">
        <v>885</v>
      </c>
      <c r="AB43" s="475">
        <v>0</v>
      </c>
      <c r="AC43" s="475">
        <v>0</v>
      </c>
      <c r="AD43" s="475">
        <v>0</v>
      </c>
      <c r="AE43" s="475">
        <v>0</v>
      </c>
      <c r="AF43" s="475">
        <v>0</v>
      </c>
      <c r="AG43" s="475">
        <v>38093.61</v>
      </c>
      <c r="AH43" s="475">
        <v>38093.61</v>
      </c>
      <c r="AI43" s="475">
        <v>0</v>
      </c>
    </row>
    <row r="44" spans="1:35" outlineLevel="1" x14ac:dyDescent="0.25">
      <c r="A44" s="476" t="s">
        <v>973</v>
      </c>
      <c r="B44" s="476" t="s">
        <v>974</v>
      </c>
      <c r="C44" s="476" t="s">
        <v>878</v>
      </c>
      <c r="D44" s="476" t="s">
        <v>879</v>
      </c>
      <c r="E44" s="476" t="s">
        <v>683</v>
      </c>
      <c r="F44" s="476" t="s">
        <v>684</v>
      </c>
      <c r="G44" s="476" t="s">
        <v>880</v>
      </c>
      <c r="H44" s="476" t="s">
        <v>685</v>
      </c>
      <c r="I44" s="476" t="s">
        <v>975</v>
      </c>
      <c r="J44" s="478"/>
      <c r="K44" s="477">
        <v>40841</v>
      </c>
      <c r="L44" s="478"/>
      <c r="M44" s="478"/>
      <c r="N44" s="478"/>
      <c r="O44" s="478"/>
      <c r="P44" s="478"/>
      <c r="Q44" s="476" t="s">
        <v>883</v>
      </c>
      <c r="R44" s="477">
        <v>40840.522974537038</v>
      </c>
      <c r="S44" s="477">
        <v>40744</v>
      </c>
      <c r="T44" s="479">
        <v>0</v>
      </c>
      <c r="U44" s="480">
        <v>25000</v>
      </c>
      <c r="V44" s="476" t="s">
        <v>884</v>
      </c>
      <c r="W44" s="477">
        <v>40575</v>
      </c>
      <c r="X44" s="477">
        <v>41333</v>
      </c>
      <c r="Y44" s="476" t="s">
        <v>885</v>
      </c>
      <c r="Z44" s="476" t="s">
        <v>885</v>
      </c>
      <c r="AA44" s="476" t="s">
        <v>885</v>
      </c>
      <c r="AB44" s="481">
        <v>0</v>
      </c>
      <c r="AC44" s="481">
        <v>0</v>
      </c>
      <c r="AD44" s="481">
        <v>0</v>
      </c>
      <c r="AE44" s="481">
        <v>0</v>
      </c>
      <c r="AF44" s="481">
        <v>0</v>
      </c>
      <c r="AG44" s="481">
        <v>17859.63</v>
      </c>
      <c r="AH44" s="481">
        <v>17859.63</v>
      </c>
      <c r="AI44" s="481">
        <v>0</v>
      </c>
    </row>
    <row r="45" spans="1:35" outlineLevel="1" x14ac:dyDescent="0.25">
      <c r="A45" s="470" t="s">
        <v>976</v>
      </c>
      <c r="B45" s="470" t="s">
        <v>977</v>
      </c>
      <c r="C45" s="470" t="s">
        <v>878</v>
      </c>
      <c r="D45" s="470" t="s">
        <v>879</v>
      </c>
      <c r="E45" s="470" t="s">
        <v>683</v>
      </c>
      <c r="F45" s="470" t="s">
        <v>684</v>
      </c>
      <c r="G45" s="470" t="s">
        <v>880</v>
      </c>
      <c r="H45" s="470" t="s">
        <v>685</v>
      </c>
      <c r="I45" s="470" t="s">
        <v>903</v>
      </c>
      <c r="J45" s="472"/>
      <c r="K45" s="472"/>
      <c r="L45" s="472"/>
      <c r="M45" s="472"/>
      <c r="N45" s="472"/>
      <c r="O45" s="472"/>
      <c r="P45" s="472"/>
      <c r="Q45" s="470" t="s">
        <v>978</v>
      </c>
      <c r="R45" s="472"/>
      <c r="S45" s="472"/>
      <c r="T45" s="473">
        <v>0</v>
      </c>
      <c r="U45" s="474">
        <v>0</v>
      </c>
      <c r="V45" s="470" t="s">
        <v>884</v>
      </c>
      <c r="W45" s="471">
        <v>40575</v>
      </c>
      <c r="X45" s="471">
        <v>41333</v>
      </c>
      <c r="Y45" s="470" t="s">
        <v>900</v>
      </c>
      <c r="Z45" s="470" t="s">
        <v>900</v>
      </c>
      <c r="AA45" s="470" t="s">
        <v>885</v>
      </c>
      <c r="AB45" s="475">
        <v>0</v>
      </c>
      <c r="AC45" s="475">
        <v>0</v>
      </c>
      <c r="AD45" s="475">
        <v>0</v>
      </c>
      <c r="AE45" s="475">
        <v>0</v>
      </c>
      <c r="AF45" s="475">
        <v>0</v>
      </c>
      <c r="AG45" s="475">
        <v>0</v>
      </c>
      <c r="AH45" s="475">
        <v>0</v>
      </c>
      <c r="AI45" s="475">
        <v>0</v>
      </c>
    </row>
    <row r="46" spans="1:35" outlineLevel="1" x14ac:dyDescent="0.25">
      <c r="A46" s="476" t="s">
        <v>979</v>
      </c>
      <c r="B46" s="476" t="s">
        <v>980</v>
      </c>
      <c r="C46" s="476" t="s">
        <v>878</v>
      </c>
      <c r="D46" s="476" t="s">
        <v>879</v>
      </c>
      <c r="E46" s="476" t="s">
        <v>683</v>
      </c>
      <c r="F46" s="476" t="s">
        <v>684</v>
      </c>
      <c r="G46" s="476" t="s">
        <v>880</v>
      </c>
      <c r="H46" s="476" t="s">
        <v>685</v>
      </c>
      <c r="I46" s="476" t="s">
        <v>981</v>
      </c>
      <c r="J46" s="476" t="s">
        <v>882</v>
      </c>
      <c r="K46" s="477">
        <v>41808.460636574076</v>
      </c>
      <c r="L46" s="478"/>
      <c r="M46" s="478"/>
      <c r="N46" s="478"/>
      <c r="O46" s="478"/>
      <c r="P46" s="478"/>
      <c r="Q46" s="476" t="s">
        <v>883</v>
      </c>
      <c r="R46" s="477">
        <v>40840.493379629632</v>
      </c>
      <c r="S46" s="477">
        <v>40690</v>
      </c>
      <c r="T46" s="479">
        <v>0</v>
      </c>
      <c r="U46" s="480">
        <v>5000</v>
      </c>
      <c r="V46" s="476" t="s">
        <v>884</v>
      </c>
      <c r="W46" s="477">
        <v>40575</v>
      </c>
      <c r="X46" s="477">
        <v>41698</v>
      </c>
      <c r="Y46" s="476" t="s">
        <v>885</v>
      </c>
      <c r="Z46" s="476" t="s">
        <v>885</v>
      </c>
      <c r="AA46" s="476" t="s">
        <v>885</v>
      </c>
      <c r="AB46" s="481">
        <v>0</v>
      </c>
      <c r="AC46" s="481">
        <v>0</v>
      </c>
      <c r="AD46" s="481">
        <v>0</v>
      </c>
      <c r="AE46" s="481">
        <v>0</v>
      </c>
      <c r="AF46" s="481">
        <v>0</v>
      </c>
      <c r="AG46" s="481">
        <v>3229.63</v>
      </c>
      <c r="AH46" s="481">
        <v>3229.63</v>
      </c>
      <c r="AI46" s="481">
        <v>0</v>
      </c>
    </row>
    <row r="47" spans="1:35" outlineLevel="1" x14ac:dyDescent="0.25">
      <c r="A47" s="476" t="s">
        <v>982</v>
      </c>
      <c r="B47" s="476" t="s">
        <v>983</v>
      </c>
      <c r="C47" s="476" t="s">
        <v>878</v>
      </c>
      <c r="D47" s="476" t="s">
        <v>879</v>
      </c>
      <c r="E47" s="476" t="s">
        <v>683</v>
      </c>
      <c r="F47" s="476" t="s">
        <v>684</v>
      </c>
      <c r="G47" s="476" t="s">
        <v>880</v>
      </c>
      <c r="H47" s="476" t="s">
        <v>685</v>
      </c>
      <c r="I47" s="476" t="s">
        <v>984</v>
      </c>
      <c r="J47" s="476" t="s">
        <v>882</v>
      </c>
      <c r="K47" s="477">
        <v>41460.472060185188</v>
      </c>
      <c r="L47" s="478"/>
      <c r="M47" s="478"/>
      <c r="N47" s="478"/>
      <c r="O47" s="478"/>
      <c r="P47" s="478"/>
      <c r="Q47" s="476" t="s">
        <v>883</v>
      </c>
      <c r="R47" s="477">
        <v>41453.581018518518</v>
      </c>
      <c r="S47" s="477">
        <v>41453</v>
      </c>
      <c r="T47" s="479">
        <v>0</v>
      </c>
      <c r="U47" s="480">
        <v>0</v>
      </c>
      <c r="V47" s="476" t="s">
        <v>884</v>
      </c>
      <c r="W47" s="477">
        <v>40575</v>
      </c>
      <c r="X47" s="477">
        <v>41698</v>
      </c>
      <c r="Y47" s="476" t="s">
        <v>885</v>
      </c>
      <c r="Z47" s="476" t="s">
        <v>885</v>
      </c>
      <c r="AA47" s="476" t="s">
        <v>885</v>
      </c>
      <c r="AB47" s="481">
        <v>0</v>
      </c>
      <c r="AC47" s="481">
        <v>0</v>
      </c>
      <c r="AD47" s="481">
        <v>0</v>
      </c>
      <c r="AE47" s="481">
        <v>0</v>
      </c>
      <c r="AF47" s="481">
        <v>0</v>
      </c>
      <c r="AG47" s="481">
        <v>400089.87</v>
      </c>
      <c r="AH47" s="481">
        <v>400089.87</v>
      </c>
      <c r="AI47" s="481">
        <v>0</v>
      </c>
    </row>
    <row r="48" spans="1:35" outlineLevel="1" x14ac:dyDescent="0.25">
      <c r="A48" s="476" t="s">
        <v>985</v>
      </c>
      <c r="B48" s="476" t="s">
        <v>986</v>
      </c>
      <c r="C48" s="476" t="s">
        <v>878</v>
      </c>
      <c r="D48" s="476" t="s">
        <v>879</v>
      </c>
      <c r="E48" s="476" t="s">
        <v>683</v>
      </c>
      <c r="F48" s="476" t="s">
        <v>684</v>
      </c>
      <c r="G48" s="476" t="s">
        <v>880</v>
      </c>
      <c r="H48" s="476" t="s">
        <v>685</v>
      </c>
      <c r="I48" s="476" t="s">
        <v>942</v>
      </c>
      <c r="J48" s="476" t="s">
        <v>882</v>
      </c>
      <c r="K48" s="477">
        <v>42300.654039351852</v>
      </c>
      <c r="L48" s="478"/>
      <c r="M48" s="478"/>
      <c r="N48" s="478"/>
      <c r="O48" s="478"/>
      <c r="P48" s="478"/>
      <c r="Q48" s="476" t="s">
        <v>883</v>
      </c>
      <c r="R48" s="477">
        <v>40840.50408564815</v>
      </c>
      <c r="S48" s="477">
        <v>42272</v>
      </c>
      <c r="T48" s="479">
        <v>0</v>
      </c>
      <c r="U48" s="480">
        <v>50000</v>
      </c>
      <c r="V48" s="476" t="s">
        <v>884</v>
      </c>
      <c r="W48" s="477">
        <v>40575</v>
      </c>
      <c r="X48" s="477">
        <v>42277</v>
      </c>
      <c r="Y48" s="476" t="s">
        <v>885</v>
      </c>
      <c r="Z48" s="476" t="s">
        <v>885</v>
      </c>
      <c r="AA48" s="476" t="s">
        <v>885</v>
      </c>
      <c r="AB48" s="481">
        <v>0</v>
      </c>
      <c r="AC48" s="481">
        <v>0</v>
      </c>
      <c r="AD48" s="481">
        <v>0</v>
      </c>
      <c r="AE48" s="481">
        <v>0</v>
      </c>
      <c r="AF48" s="481">
        <v>0</v>
      </c>
      <c r="AG48" s="481">
        <v>63884.2</v>
      </c>
      <c r="AH48" s="481">
        <v>63884.2</v>
      </c>
      <c r="AI48" s="481">
        <v>0</v>
      </c>
    </row>
    <row r="49" spans="1:35" outlineLevel="1" x14ac:dyDescent="0.25">
      <c r="A49" s="470" t="s">
        <v>987</v>
      </c>
      <c r="B49" s="470" t="s">
        <v>988</v>
      </c>
      <c r="C49" s="470" t="s">
        <v>878</v>
      </c>
      <c r="D49" s="470" t="s">
        <v>879</v>
      </c>
      <c r="E49" s="470" t="s">
        <v>683</v>
      </c>
      <c r="F49" s="470" t="s">
        <v>684</v>
      </c>
      <c r="G49" s="470" t="s">
        <v>880</v>
      </c>
      <c r="H49" s="470" t="s">
        <v>685</v>
      </c>
      <c r="I49" s="470" t="s">
        <v>989</v>
      </c>
      <c r="J49" s="470" t="s">
        <v>882</v>
      </c>
      <c r="K49" s="471">
        <v>41808.461064814815</v>
      </c>
      <c r="L49" s="472"/>
      <c r="M49" s="472"/>
      <c r="N49" s="472"/>
      <c r="O49" s="472"/>
      <c r="P49" s="472"/>
      <c r="Q49" s="470" t="s">
        <v>883</v>
      </c>
      <c r="R49" s="471">
        <v>40840.488935185182</v>
      </c>
      <c r="S49" s="471">
        <v>40627</v>
      </c>
      <c r="T49" s="473">
        <v>0</v>
      </c>
      <c r="U49" s="474">
        <v>11800</v>
      </c>
      <c r="V49" s="470" t="s">
        <v>884</v>
      </c>
      <c r="W49" s="471">
        <v>40575</v>
      </c>
      <c r="X49" s="471">
        <v>40968</v>
      </c>
      <c r="Y49" s="470" t="s">
        <v>885</v>
      </c>
      <c r="Z49" s="470" t="s">
        <v>885</v>
      </c>
      <c r="AA49" s="470" t="s">
        <v>885</v>
      </c>
      <c r="AB49" s="475">
        <v>0</v>
      </c>
      <c r="AC49" s="475">
        <v>0</v>
      </c>
      <c r="AD49" s="475">
        <v>0</v>
      </c>
      <c r="AE49" s="475">
        <v>0</v>
      </c>
      <c r="AF49" s="475">
        <v>0</v>
      </c>
      <c r="AG49" s="475">
        <v>4830.47</v>
      </c>
      <c r="AH49" s="475">
        <v>4830.47</v>
      </c>
      <c r="AI49" s="475">
        <v>0</v>
      </c>
    </row>
    <row r="50" spans="1:35" outlineLevel="1" x14ac:dyDescent="0.25">
      <c r="A50" s="470" t="s">
        <v>990</v>
      </c>
      <c r="B50" s="470" t="s">
        <v>991</v>
      </c>
      <c r="C50" s="470" t="s">
        <v>878</v>
      </c>
      <c r="D50" s="470" t="s">
        <v>879</v>
      </c>
      <c r="E50" s="470" t="s">
        <v>683</v>
      </c>
      <c r="F50" s="470" t="s">
        <v>684</v>
      </c>
      <c r="G50" s="470" t="s">
        <v>880</v>
      </c>
      <c r="H50" s="470" t="s">
        <v>685</v>
      </c>
      <c r="I50" s="470" t="s">
        <v>881</v>
      </c>
      <c r="J50" s="470" t="s">
        <v>882</v>
      </c>
      <c r="K50" s="471">
        <v>41124.652013888888</v>
      </c>
      <c r="L50" s="472"/>
      <c r="M50" s="472"/>
      <c r="N50" s="472"/>
      <c r="O50" s="472"/>
      <c r="P50" s="472"/>
      <c r="Q50" s="470" t="s">
        <v>883</v>
      </c>
      <c r="R50" s="471">
        <v>40840.515196759261</v>
      </c>
      <c r="S50" s="471">
        <v>40793</v>
      </c>
      <c r="T50" s="473">
        <v>0</v>
      </c>
      <c r="U50" s="474">
        <v>66000</v>
      </c>
      <c r="V50" s="470" t="s">
        <v>884</v>
      </c>
      <c r="W50" s="471">
        <v>40575</v>
      </c>
      <c r="X50" s="471">
        <v>41306</v>
      </c>
      <c r="Y50" s="470" t="s">
        <v>885</v>
      </c>
      <c r="Z50" s="470" t="s">
        <v>885</v>
      </c>
      <c r="AA50" s="470" t="s">
        <v>885</v>
      </c>
      <c r="AB50" s="475">
        <v>0</v>
      </c>
      <c r="AC50" s="475">
        <v>0</v>
      </c>
      <c r="AD50" s="475">
        <v>0</v>
      </c>
      <c r="AE50" s="475">
        <v>0</v>
      </c>
      <c r="AF50" s="475">
        <v>0</v>
      </c>
      <c r="AG50" s="475">
        <v>57308.9</v>
      </c>
      <c r="AH50" s="475">
        <v>57308.9</v>
      </c>
      <c r="AI50" s="475">
        <v>0</v>
      </c>
    </row>
    <row r="51" spans="1:35" outlineLevel="1" x14ac:dyDescent="0.25">
      <c r="A51" s="476" t="s">
        <v>992</v>
      </c>
      <c r="B51" s="476" t="s">
        <v>993</v>
      </c>
      <c r="C51" s="476" t="s">
        <v>878</v>
      </c>
      <c r="D51" s="476" t="s">
        <v>879</v>
      </c>
      <c r="E51" s="476" t="s">
        <v>683</v>
      </c>
      <c r="F51" s="476" t="s">
        <v>684</v>
      </c>
      <c r="G51" s="476" t="s">
        <v>880</v>
      </c>
      <c r="H51" s="476" t="s">
        <v>685</v>
      </c>
      <c r="I51" s="476" t="s">
        <v>881</v>
      </c>
      <c r="J51" s="476" t="s">
        <v>882</v>
      </c>
      <c r="K51" s="477">
        <v>41589.5778587963</v>
      </c>
      <c r="L51" s="478"/>
      <c r="M51" s="478"/>
      <c r="N51" s="478"/>
      <c r="O51" s="478"/>
      <c r="P51" s="478"/>
      <c r="Q51" s="476" t="s">
        <v>883</v>
      </c>
      <c r="R51" s="477">
        <v>40840.511122685188</v>
      </c>
      <c r="S51" s="477">
        <v>40716</v>
      </c>
      <c r="T51" s="479">
        <v>0</v>
      </c>
      <c r="U51" s="480">
        <v>32600</v>
      </c>
      <c r="V51" s="476" t="s">
        <v>884</v>
      </c>
      <c r="W51" s="477">
        <v>40575</v>
      </c>
      <c r="X51" s="477">
        <v>41306</v>
      </c>
      <c r="Y51" s="476" t="s">
        <v>885</v>
      </c>
      <c r="Z51" s="476" t="s">
        <v>885</v>
      </c>
      <c r="AA51" s="476" t="s">
        <v>885</v>
      </c>
      <c r="AB51" s="481">
        <v>0</v>
      </c>
      <c r="AC51" s="481">
        <v>0</v>
      </c>
      <c r="AD51" s="481">
        <v>0</v>
      </c>
      <c r="AE51" s="481">
        <v>0</v>
      </c>
      <c r="AF51" s="481">
        <v>0</v>
      </c>
      <c r="AG51" s="481">
        <v>29372.42</v>
      </c>
      <c r="AH51" s="481">
        <v>29372.42</v>
      </c>
      <c r="AI51" s="481">
        <v>0</v>
      </c>
    </row>
    <row r="52" spans="1:35" outlineLevel="1" x14ac:dyDescent="0.25">
      <c r="A52" s="476" t="s">
        <v>994</v>
      </c>
      <c r="B52" s="476" t="s">
        <v>995</v>
      </c>
      <c r="C52" s="476" t="s">
        <v>878</v>
      </c>
      <c r="D52" s="476" t="s">
        <v>879</v>
      </c>
      <c r="E52" s="476" t="s">
        <v>683</v>
      </c>
      <c r="F52" s="476" t="s">
        <v>684</v>
      </c>
      <c r="G52" s="476" t="s">
        <v>880</v>
      </c>
      <c r="H52" s="476" t="s">
        <v>685</v>
      </c>
      <c r="I52" s="476" t="s">
        <v>881</v>
      </c>
      <c r="J52" s="476" t="s">
        <v>882</v>
      </c>
      <c r="K52" s="477">
        <v>41124.653900462959</v>
      </c>
      <c r="L52" s="478"/>
      <c r="M52" s="478"/>
      <c r="N52" s="478"/>
      <c r="O52" s="478"/>
      <c r="P52" s="478"/>
      <c r="Q52" s="476" t="s">
        <v>883</v>
      </c>
      <c r="R52" s="477">
        <v>40840.484594907408</v>
      </c>
      <c r="S52" s="477">
        <v>40849</v>
      </c>
      <c r="T52" s="479">
        <v>0</v>
      </c>
      <c r="U52" s="480">
        <v>59000</v>
      </c>
      <c r="V52" s="476" t="s">
        <v>884</v>
      </c>
      <c r="W52" s="477">
        <v>40603</v>
      </c>
      <c r="X52" s="477">
        <v>40998</v>
      </c>
      <c r="Y52" s="476" t="s">
        <v>885</v>
      </c>
      <c r="Z52" s="476" t="s">
        <v>885</v>
      </c>
      <c r="AA52" s="476" t="s">
        <v>885</v>
      </c>
      <c r="AB52" s="481">
        <v>0</v>
      </c>
      <c r="AC52" s="481">
        <v>0</v>
      </c>
      <c r="AD52" s="481">
        <v>0</v>
      </c>
      <c r="AE52" s="481">
        <v>0</v>
      </c>
      <c r="AF52" s="481">
        <v>0</v>
      </c>
      <c r="AG52" s="481">
        <v>41993.599999999999</v>
      </c>
      <c r="AH52" s="481">
        <v>41993.599999999999</v>
      </c>
      <c r="AI52" s="481">
        <v>0</v>
      </c>
    </row>
    <row r="53" spans="1:35" outlineLevel="1" x14ac:dyDescent="0.25">
      <c r="A53" s="476" t="s">
        <v>996</v>
      </c>
      <c r="B53" s="476" t="s">
        <v>997</v>
      </c>
      <c r="C53" s="476" t="s">
        <v>878</v>
      </c>
      <c r="D53" s="476" t="s">
        <v>879</v>
      </c>
      <c r="E53" s="476" t="s">
        <v>683</v>
      </c>
      <c r="F53" s="476" t="s">
        <v>684</v>
      </c>
      <c r="G53" s="476" t="s">
        <v>880</v>
      </c>
      <c r="H53" s="476" t="s">
        <v>685</v>
      </c>
      <c r="I53" s="476" t="s">
        <v>881</v>
      </c>
      <c r="J53" s="476" t="s">
        <v>882</v>
      </c>
      <c r="K53" s="477">
        <v>41141.612025462964</v>
      </c>
      <c r="L53" s="478"/>
      <c r="M53" s="478"/>
      <c r="N53" s="478"/>
      <c r="O53" s="478"/>
      <c r="P53" s="478"/>
      <c r="Q53" s="476" t="s">
        <v>883</v>
      </c>
      <c r="R53" s="477">
        <v>41089.671226851853</v>
      </c>
      <c r="S53" s="477">
        <v>40807</v>
      </c>
      <c r="T53" s="479">
        <v>0</v>
      </c>
      <c r="U53" s="480">
        <v>36000</v>
      </c>
      <c r="V53" s="476" t="s">
        <v>884</v>
      </c>
      <c r="W53" s="477">
        <v>40634</v>
      </c>
      <c r="X53" s="477">
        <v>41394</v>
      </c>
      <c r="Y53" s="476" t="s">
        <v>885</v>
      </c>
      <c r="Z53" s="476" t="s">
        <v>885</v>
      </c>
      <c r="AA53" s="476" t="s">
        <v>885</v>
      </c>
      <c r="AB53" s="481">
        <v>0</v>
      </c>
      <c r="AC53" s="481">
        <v>0</v>
      </c>
      <c r="AD53" s="481">
        <v>0</v>
      </c>
      <c r="AE53" s="481">
        <v>0</v>
      </c>
      <c r="AF53" s="481">
        <v>0</v>
      </c>
      <c r="AG53" s="481">
        <v>10187.64</v>
      </c>
      <c r="AH53" s="481">
        <v>10187.64</v>
      </c>
      <c r="AI53" s="481">
        <v>0</v>
      </c>
    </row>
    <row r="54" spans="1:35" outlineLevel="1" x14ac:dyDescent="0.25">
      <c r="A54" s="470" t="s">
        <v>998</v>
      </c>
      <c r="B54" s="470" t="s">
        <v>999</v>
      </c>
      <c r="C54" s="470" t="s">
        <v>878</v>
      </c>
      <c r="D54" s="470" t="s">
        <v>879</v>
      </c>
      <c r="E54" s="470" t="s">
        <v>683</v>
      </c>
      <c r="F54" s="470" t="s">
        <v>684</v>
      </c>
      <c r="G54" s="470" t="s">
        <v>880</v>
      </c>
      <c r="H54" s="470" t="s">
        <v>685</v>
      </c>
      <c r="I54" s="470" t="s">
        <v>954</v>
      </c>
      <c r="J54" s="470" t="s">
        <v>922</v>
      </c>
      <c r="K54" s="471">
        <v>41394</v>
      </c>
      <c r="L54" s="472"/>
      <c r="M54" s="472"/>
      <c r="N54" s="472"/>
      <c r="O54" s="472"/>
      <c r="P54" s="472"/>
      <c r="Q54" s="470" t="s">
        <v>883</v>
      </c>
      <c r="R54" s="471">
        <v>41394.400520833333</v>
      </c>
      <c r="S54" s="471">
        <v>41261</v>
      </c>
      <c r="T54" s="473">
        <v>0</v>
      </c>
      <c r="U54" s="474">
        <v>455000</v>
      </c>
      <c r="V54" s="470" t="s">
        <v>884</v>
      </c>
      <c r="W54" s="471">
        <v>40725</v>
      </c>
      <c r="X54" s="471">
        <v>45838</v>
      </c>
      <c r="Y54" s="470" t="s">
        <v>885</v>
      </c>
      <c r="Z54" s="470" t="s">
        <v>885</v>
      </c>
      <c r="AA54" s="470" t="s">
        <v>885</v>
      </c>
      <c r="AB54" s="475">
        <v>0</v>
      </c>
      <c r="AC54" s="475">
        <v>0</v>
      </c>
      <c r="AD54" s="475">
        <v>0</v>
      </c>
      <c r="AE54" s="475">
        <v>0</v>
      </c>
      <c r="AF54" s="475">
        <v>0</v>
      </c>
      <c r="AG54" s="475">
        <v>1041672.91</v>
      </c>
      <c r="AH54" s="475">
        <v>1041672.91</v>
      </c>
      <c r="AI54" s="475">
        <v>0</v>
      </c>
    </row>
    <row r="55" spans="1:35" outlineLevel="1" x14ac:dyDescent="0.25">
      <c r="A55" s="476" t="s">
        <v>1000</v>
      </c>
      <c r="B55" s="476" t="s">
        <v>1001</v>
      </c>
      <c r="C55" s="476" t="s">
        <v>878</v>
      </c>
      <c r="D55" s="476" t="s">
        <v>879</v>
      </c>
      <c r="E55" s="476" t="s">
        <v>683</v>
      </c>
      <c r="F55" s="476" t="s">
        <v>684</v>
      </c>
      <c r="G55" s="476" t="s">
        <v>880</v>
      </c>
      <c r="H55" s="476" t="s">
        <v>685</v>
      </c>
      <c r="I55" s="476" t="s">
        <v>1002</v>
      </c>
      <c r="J55" s="476" t="s">
        <v>1003</v>
      </c>
      <c r="K55" s="477">
        <v>41460.472881944443</v>
      </c>
      <c r="L55" s="478"/>
      <c r="M55" s="478"/>
      <c r="N55" s="478"/>
      <c r="O55" s="478"/>
      <c r="P55" s="478"/>
      <c r="Q55" s="476" t="s">
        <v>883</v>
      </c>
      <c r="R55" s="477">
        <v>41453.583113425928</v>
      </c>
      <c r="S55" s="477">
        <v>41383</v>
      </c>
      <c r="T55" s="479">
        <v>0</v>
      </c>
      <c r="U55" s="480">
        <v>230000</v>
      </c>
      <c r="V55" s="476" t="s">
        <v>884</v>
      </c>
      <c r="W55" s="477">
        <v>40725</v>
      </c>
      <c r="X55" s="477">
        <v>45838</v>
      </c>
      <c r="Y55" s="476" t="s">
        <v>885</v>
      </c>
      <c r="Z55" s="476" t="s">
        <v>885</v>
      </c>
      <c r="AA55" s="476" t="s">
        <v>885</v>
      </c>
      <c r="AB55" s="481">
        <v>0</v>
      </c>
      <c r="AC55" s="481">
        <v>0</v>
      </c>
      <c r="AD55" s="481">
        <v>0</v>
      </c>
      <c r="AE55" s="481">
        <v>0</v>
      </c>
      <c r="AF55" s="481">
        <v>0</v>
      </c>
      <c r="AG55" s="481">
        <v>99028.78</v>
      </c>
      <c r="AH55" s="481">
        <v>99028.78</v>
      </c>
      <c r="AI55" s="481">
        <v>0</v>
      </c>
    </row>
    <row r="56" spans="1:35" outlineLevel="1" x14ac:dyDescent="0.25">
      <c r="A56" s="476" t="s">
        <v>1004</v>
      </c>
      <c r="B56" s="476" t="s">
        <v>1005</v>
      </c>
      <c r="C56" s="476" t="s">
        <v>878</v>
      </c>
      <c r="D56" s="476" t="s">
        <v>879</v>
      </c>
      <c r="E56" s="476" t="s">
        <v>683</v>
      </c>
      <c r="F56" s="476" t="s">
        <v>684</v>
      </c>
      <c r="G56" s="476" t="s">
        <v>880</v>
      </c>
      <c r="H56" s="476" t="s">
        <v>685</v>
      </c>
      <c r="I56" s="476" t="s">
        <v>942</v>
      </c>
      <c r="J56" s="476" t="s">
        <v>882</v>
      </c>
      <c r="K56" s="477">
        <v>41297</v>
      </c>
      <c r="L56" s="478"/>
      <c r="M56" s="478"/>
      <c r="N56" s="478"/>
      <c r="O56" s="478"/>
      <c r="P56" s="478"/>
      <c r="Q56" s="476" t="s">
        <v>883</v>
      </c>
      <c r="R56" s="477">
        <v>41297.519618055558</v>
      </c>
      <c r="S56" s="477">
        <v>41110</v>
      </c>
      <c r="T56" s="479">
        <v>0</v>
      </c>
      <c r="U56" s="480">
        <v>44150</v>
      </c>
      <c r="V56" s="476" t="s">
        <v>884</v>
      </c>
      <c r="W56" s="477">
        <v>40695</v>
      </c>
      <c r="X56" s="477">
        <v>45838</v>
      </c>
      <c r="Y56" s="476" t="s">
        <v>885</v>
      </c>
      <c r="Z56" s="476" t="s">
        <v>885</v>
      </c>
      <c r="AA56" s="476" t="s">
        <v>885</v>
      </c>
      <c r="AB56" s="481">
        <v>0</v>
      </c>
      <c r="AC56" s="481">
        <v>0</v>
      </c>
      <c r="AD56" s="481">
        <v>0</v>
      </c>
      <c r="AE56" s="481">
        <v>0</v>
      </c>
      <c r="AF56" s="481">
        <v>0</v>
      </c>
      <c r="AG56" s="481">
        <v>41877.29</v>
      </c>
      <c r="AH56" s="481">
        <v>41877.29</v>
      </c>
      <c r="AI56" s="481">
        <v>0</v>
      </c>
    </row>
    <row r="57" spans="1:35" outlineLevel="1" x14ac:dyDescent="0.25">
      <c r="A57" s="470" t="s">
        <v>1006</v>
      </c>
      <c r="B57" s="470" t="s">
        <v>1007</v>
      </c>
      <c r="C57" s="470" t="s">
        <v>878</v>
      </c>
      <c r="D57" s="470" t="s">
        <v>879</v>
      </c>
      <c r="E57" s="470" t="s">
        <v>683</v>
      </c>
      <c r="F57" s="470" t="s">
        <v>684</v>
      </c>
      <c r="G57" s="470" t="s">
        <v>880</v>
      </c>
      <c r="H57" s="470" t="s">
        <v>685</v>
      </c>
      <c r="I57" s="470" t="s">
        <v>942</v>
      </c>
      <c r="J57" s="470" t="s">
        <v>882</v>
      </c>
      <c r="K57" s="471">
        <v>41297</v>
      </c>
      <c r="L57" s="472"/>
      <c r="M57" s="472"/>
      <c r="N57" s="472"/>
      <c r="O57" s="472"/>
      <c r="P57" s="472"/>
      <c r="Q57" s="470" t="s">
        <v>883</v>
      </c>
      <c r="R57" s="471">
        <v>41297.52207175926</v>
      </c>
      <c r="S57" s="471">
        <v>41143</v>
      </c>
      <c r="T57" s="473">
        <v>0</v>
      </c>
      <c r="U57" s="474">
        <v>41650</v>
      </c>
      <c r="V57" s="470" t="s">
        <v>884</v>
      </c>
      <c r="W57" s="471">
        <v>40725</v>
      </c>
      <c r="X57" s="471">
        <v>45833</v>
      </c>
      <c r="Y57" s="470" t="s">
        <v>885</v>
      </c>
      <c r="Z57" s="470" t="s">
        <v>885</v>
      </c>
      <c r="AA57" s="470" t="s">
        <v>885</v>
      </c>
      <c r="AB57" s="475">
        <v>0</v>
      </c>
      <c r="AC57" s="475">
        <v>0</v>
      </c>
      <c r="AD57" s="475">
        <v>0</v>
      </c>
      <c r="AE57" s="475">
        <v>0</v>
      </c>
      <c r="AF57" s="475">
        <v>0</v>
      </c>
      <c r="AG57" s="475">
        <v>39316.239999999998</v>
      </c>
      <c r="AH57" s="475">
        <v>39316.239999999998</v>
      </c>
      <c r="AI57" s="475">
        <v>0</v>
      </c>
    </row>
    <row r="58" spans="1:35" outlineLevel="1" x14ac:dyDescent="0.25">
      <c r="A58" s="476" t="s">
        <v>1008</v>
      </c>
      <c r="B58" s="476" t="s">
        <v>1009</v>
      </c>
      <c r="C58" s="476" t="s">
        <v>878</v>
      </c>
      <c r="D58" s="476" t="s">
        <v>879</v>
      </c>
      <c r="E58" s="476" t="s">
        <v>683</v>
      </c>
      <c r="F58" s="476" t="s">
        <v>684</v>
      </c>
      <c r="G58" s="476" t="s">
        <v>880</v>
      </c>
      <c r="H58" s="476" t="s">
        <v>1010</v>
      </c>
      <c r="I58" s="476" t="s">
        <v>881</v>
      </c>
      <c r="J58" s="476" t="s">
        <v>882</v>
      </c>
      <c r="K58" s="477">
        <v>41451</v>
      </c>
      <c r="L58" s="478"/>
      <c r="M58" s="478"/>
      <c r="N58" s="478"/>
      <c r="O58" s="478"/>
      <c r="P58" s="478"/>
      <c r="Q58" s="476" t="s">
        <v>883</v>
      </c>
      <c r="R58" s="477">
        <v>41451.581967592596</v>
      </c>
      <c r="S58" s="477">
        <v>41453</v>
      </c>
      <c r="T58" s="479">
        <v>0</v>
      </c>
      <c r="U58" s="480">
        <v>35000</v>
      </c>
      <c r="V58" s="476" t="s">
        <v>884</v>
      </c>
      <c r="W58" s="477">
        <v>40725</v>
      </c>
      <c r="X58" s="477">
        <v>45838</v>
      </c>
      <c r="Y58" s="476" t="s">
        <v>885</v>
      </c>
      <c r="Z58" s="476" t="s">
        <v>885</v>
      </c>
      <c r="AA58" s="476" t="s">
        <v>885</v>
      </c>
      <c r="AB58" s="481">
        <v>0</v>
      </c>
      <c r="AC58" s="481">
        <v>0</v>
      </c>
      <c r="AD58" s="481">
        <v>0</v>
      </c>
      <c r="AE58" s="481">
        <v>0</v>
      </c>
      <c r="AF58" s="481">
        <v>0</v>
      </c>
      <c r="AG58" s="481">
        <v>41195.51</v>
      </c>
      <c r="AH58" s="481">
        <v>41195.51</v>
      </c>
      <c r="AI58" s="481">
        <v>0</v>
      </c>
    </row>
    <row r="59" spans="1:35" outlineLevel="1" x14ac:dyDescent="0.25">
      <c r="A59" s="470" t="s">
        <v>1011</v>
      </c>
      <c r="B59" s="470" t="s">
        <v>1012</v>
      </c>
      <c r="C59" s="470" t="s">
        <v>878</v>
      </c>
      <c r="D59" s="470" t="s">
        <v>879</v>
      </c>
      <c r="E59" s="470" t="s">
        <v>683</v>
      </c>
      <c r="F59" s="470" t="s">
        <v>684</v>
      </c>
      <c r="G59" s="470" t="s">
        <v>880</v>
      </c>
      <c r="H59" s="470" t="s">
        <v>685</v>
      </c>
      <c r="I59" s="470" t="s">
        <v>1013</v>
      </c>
      <c r="J59" s="470" t="s">
        <v>882</v>
      </c>
      <c r="K59" s="471">
        <v>41102.493009259262</v>
      </c>
      <c r="L59" s="472"/>
      <c r="M59" s="472"/>
      <c r="N59" s="472"/>
      <c r="O59" s="472"/>
      <c r="P59" s="472"/>
      <c r="Q59" s="470" t="s">
        <v>883</v>
      </c>
      <c r="R59" s="472"/>
      <c r="S59" s="472"/>
      <c r="T59" s="473">
        <v>0</v>
      </c>
      <c r="U59" s="474">
        <v>343263</v>
      </c>
      <c r="V59" s="470" t="s">
        <v>884</v>
      </c>
      <c r="W59" s="471">
        <v>40725</v>
      </c>
      <c r="X59" s="471">
        <v>41090</v>
      </c>
      <c r="Y59" s="470" t="s">
        <v>900</v>
      </c>
      <c r="Z59" s="470" t="s">
        <v>900</v>
      </c>
      <c r="AA59" s="470" t="s">
        <v>885</v>
      </c>
      <c r="AB59" s="475">
        <v>0</v>
      </c>
      <c r="AC59" s="475">
        <v>0</v>
      </c>
      <c r="AD59" s="475">
        <v>0</v>
      </c>
      <c r="AE59" s="475">
        <v>0</v>
      </c>
      <c r="AF59" s="475">
        <v>0</v>
      </c>
      <c r="AG59" s="475">
        <v>0</v>
      </c>
      <c r="AH59" s="475">
        <v>0</v>
      </c>
      <c r="AI59" s="475">
        <v>0</v>
      </c>
    </row>
    <row r="60" spans="1:35" outlineLevel="1" x14ac:dyDescent="0.25">
      <c r="A60" s="476" t="s">
        <v>1014</v>
      </c>
      <c r="B60" s="476" t="s">
        <v>1015</v>
      </c>
      <c r="C60" s="476" t="s">
        <v>878</v>
      </c>
      <c r="D60" s="476" t="s">
        <v>879</v>
      </c>
      <c r="E60" s="476" t="s">
        <v>683</v>
      </c>
      <c r="F60" s="476" t="s">
        <v>684</v>
      </c>
      <c r="G60" s="476" t="s">
        <v>880</v>
      </c>
      <c r="H60" s="476" t="s">
        <v>685</v>
      </c>
      <c r="I60" s="476" t="s">
        <v>1013</v>
      </c>
      <c r="J60" s="476" t="s">
        <v>882</v>
      </c>
      <c r="K60" s="477">
        <v>40842.625277777777</v>
      </c>
      <c r="L60" s="478"/>
      <c r="M60" s="478"/>
      <c r="N60" s="478"/>
      <c r="O60" s="478"/>
      <c r="P60" s="478"/>
      <c r="Q60" s="476" t="s">
        <v>883</v>
      </c>
      <c r="R60" s="478"/>
      <c r="S60" s="478"/>
      <c r="T60" s="479">
        <v>0</v>
      </c>
      <c r="U60" s="480">
        <v>200000</v>
      </c>
      <c r="V60" s="476" t="s">
        <v>884</v>
      </c>
      <c r="W60" s="477">
        <v>40725</v>
      </c>
      <c r="X60" s="477">
        <v>41090</v>
      </c>
      <c r="Y60" s="476" t="s">
        <v>900</v>
      </c>
      <c r="Z60" s="476" t="s">
        <v>900</v>
      </c>
      <c r="AA60" s="476" t="s">
        <v>885</v>
      </c>
      <c r="AB60" s="481">
        <v>0</v>
      </c>
      <c r="AC60" s="481">
        <v>0</v>
      </c>
      <c r="AD60" s="481">
        <v>0</v>
      </c>
      <c r="AE60" s="481">
        <v>0</v>
      </c>
      <c r="AF60" s="481">
        <v>0</v>
      </c>
      <c r="AG60" s="481">
        <v>0</v>
      </c>
      <c r="AH60" s="481">
        <v>0</v>
      </c>
      <c r="AI60" s="481">
        <v>0</v>
      </c>
    </row>
    <row r="61" spans="1:35" outlineLevel="1" x14ac:dyDescent="0.25">
      <c r="A61" s="470" t="s">
        <v>1016</v>
      </c>
      <c r="B61" s="470" t="s">
        <v>1017</v>
      </c>
      <c r="C61" s="470" t="s">
        <v>878</v>
      </c>
      <c r="D61" s="470" t="s">
        <v>879</v>
      </c>
      <c r="E61" s="470" t="s">
        <v>683</v>
      </c>
      <c r="F61" s="470" t="s">
        <v>684</v>
      </c>
      <c r="G61" s="470" t="s">
        <v>880</v>
      </c>
      <c r="H61" s="470" t="s">
        <v>685</v>
      </c>
      <c r="I61" s="470" t="s">
        <v>1013</v>
      </c>
      <c r="J61" s="470" t="s">
        <v>882</v>
      </c>
      <c r="K61" s="471">
        <v>41703.685787037037</v>
      </c>
      <c r="L61" s="472"/>
      <c r="M61" s="472"/>
      <c r="N61" s="472"/>
      <c r="O61" s="472"/>
      <c r="P61" s="472"/>
      <c r="Q61" s="470" t="s">
        <v>883</v>
      </c>
      <c r="R61" s="472"/>
      <c r="S61" s="471">
        <v>41698</v>
      </c>
      <c r="T61" s="473">
        <v>0</v>
      </c>
      <c r="U61" s="474">
        <v>75000</v>
      </c>
      <c r="V61" s="470" t="s">
        <v>884</v>
      </c>
      <c r="W61" s="471">
        <v>40725</v>
      </c>
      <c r="X61" s="471">
        <v>41820</v>
      </c>
      <c r="Y61" s="470" t="s">
        <v>900</v>
      </c>
      <c r="Z61" s="470" t="s">
        <v>885</v>
      </c>
      <c r="AA61" s="470" t="s">
        <v>885</v>
      </c>
      <c r="AB61" s="475">
        <v>0</v>
      </c>
      <c r="AC61" s="475">
        <v>0</v>
      </c>
      <c r="AD61" s="475">
        <v>0</v>
      </c>
      <c r="AE61" s="475">
        <v>0</v>
      </c>
      <c r="AF61" s="475">
        <v>0</v>
      </c>
      <c r="AG61" s="475">
        <v>0</v>
      </c>
      <c r="AH61" s="475">
        <v>0</v>
      </c>
      <c r="AI61" s="475">
        <v>0</v>
      </c>
    </row>
    <row r="62" spans="1:35" outlineLevel="1" x14ac:dyDescent="0.25">
      <c r="A62" s="476" t="s">
        <v>1018</v>
      </c>
      <c r="B62" s="476" t="s">
        <v>1019</v>
      </c>
      <c r="C62" s="476" t="s">
        <v>878</v>
      </c>
      <c r="D62" s="476" t="s">
        <v>879</v>
      </c>
      <c r="E62" s="476" t="s">
        <v>683</v>
      </c>
      <c r="F62" s="476" t="s">
        <v>684</v>
      </c>
      <c r="G62" s="476" t="s">
        <v>880</v>
      </c>
      <c r="H62" s="476" t="s">
        <v>685</v>
      </c>
      <c r="I62" s="476" t="s">
        <v>1013</v>
      </c>
      <c r="J62" s="476" t="s">
        <v>882</v>
      </c>
      <c r="K62" s="477">
        <v>41102.494421296295</v>
      </c>
      <c r="L62" s="478"/>
      <c r="M62" s="478"/>
      <c r="N62" s="478"/>
      <c r="O62" s="478"/>
      <c r="P62" s="478"/>
      <c r="Q62" s="476" t="s">
        <v>883</v>
      </c>
      <c r="R62" s="478"/>
      <c r="S62" s="478"/>
      <c r="T62" s="479">
        <v>0</v>
      </c>
      <c r="U62" s="480">
        <v>25000</v>
      </c>
      <c r="V62" s="476" t="s">
        <v>884</v>
      </c>
      <c r="W62" s="477">
        <v>40725</v>
      </c>
      <c r="X62" s="477">
        <v>41090</v>
      </c>
      <c r="Y62" s="476" t="s">
        <v>900</v>
      </c>
      <c r="Z62" s="476" t="s">
        <v>900</v>
      </c>
      <c r="AA62" s="476" t="s">
        <v>885</v>
      </c>
      <c r="AB62" s="481">
        <v>0</v>
      </c>
      <c r="AC62" s="481">
        <v>0</v>
      </c>
      <c r="AD62" s="481">
        <v>0</v>
      </c>
      <c r="AE62" s="481">
        <v>0</v>
      </c>
      <c r="AF62" s="481">
        <v>0</v>
      </c>
      <c r="AG62" s="481">
        <v>0</v>
      </c>
      <c r="AH62" s="481">
        <v>0</v>
      </c>
      <c r="AI62" s="481">
        <v>0</v>
      </c>
    </row>
    <row r="63" spans="1:35" outlineLevel="1" x14ac:dyDescent="0.25">
      <c r="A63" s="470" t="s">
        <v>1020</v>
      </c>
      <c r="B63" s="470" t="s">
        <v>1021</v>
      </c>
      <c r="C63" s="470" t="s">
        <v>878</v>
      </c>
      <c r="D63" s="470" t="s">
        <v>879</v>
      </c>
      <c r="E63" s="470" t="s">
        <v>683</v>
      </c>
      <c r="F63" s="470" t="s">
        <v>684</v>
      </c>
      <c r="G63" s="470" t="s">
        <v>880</v>
      </c>
      <c r="H63" s="470" t="s">
        <v>685</v>
      </c>
      <c r="I63" s="470" t="s">
        <v>1013</v>
      </c>
      <c r="J63" s="470" t="s">
        <v>882</v>
      </c>
      <c r="K63" s="471">
        <v>41102.495000000003</v>
      </c>
      <c r="L63" s="472"/>
      <c r="M63" s="472"/>
      <c r="N63" s="472"/>
      <c r="O63" s="472"/>
      <c r="P63" s="472"/>
      <c r="Q63" s="470" t="s">
        <v>883</v>
      </c>
      <c r="R63" s="472"/>
      <c r="S63" s="472"/>
      <c r="T63" s="473">
        <v>0</v>
      </c>
      <c r="U63" s="474">
        <v>25000</v>
      </c>
      <c r="V63" s="470" t="s">
        <v>884</v>
      </c>
      <c r="W63" s="471">
        <v>40725</v>
      </c>
      <c r="X63" s="471">
        <v>41090</v>
      </c>
      <c r="Y63" s="470" t="s">
        <v>900</v>
      </c>
      <c r="Z63" s="470" t="s">
        <v>900</v>
      </c>
      <c r="AA63" s="470" t="s">
        <v>885</v>
      </c>
      <c r="AB63" s="475">
        <v>0</v>
      </c>
      <c r="AC63" s="475">
        <v>0</v>
      </c>
      <c r="AD63" s="475">
        <v>0</v>
      </c>
      <c r="AE63" s="475">
        <v>0</v>
      </c>
      <c r="AF63" s="475">
        <v>0</v>
      </c>
      <c r="AG63" s="475">
        <v>0</v>
      </c>
      <c r="AH63" s="475">
        <v>0</v>
      </c>
      <c r="AI63" s="475">
        <v>0</v>
      </c>
    </row>
    <row r="64" spans="1:35" outlineLevel="1" x14ac:dyDescent="0.25">
      <c r="A64" s="476" t="s">
        <v>1022</v>
      </c>
      <c r="B64" s="476" t="s">
        <v>1023</v>
      </c>
      <c r="C64" s="476" t="s">
        <v>878</v>
      </c>
      <c r="D64" s="476" t="s">
        <v>879</v>
      </c>
      <c r="E64" s="476" t="s">
        <v>683</v>
      </c>
      <c r="F64" s="476" t="s">
        <v>684</v>
      </c>
      <c r="G64" s="476" t="s">
        <v>880</v>
      </c>
      <c r="H64" s="476" t="s">
        <v>685</v>
      </c>
      <c r="I64" s="476" t="s">
        <v>1013</v>
      </c>
      <c r="J64" s="476" t="s">
        <v>882</v>
      </c>
      <c r="K64" s="477">
        <v>40868.401574074072</v>
      </c>
      <c r="L64" s="478"/>
      <c r="M64" s="478"/>
      <c r="N64" s="478"/>
      <c r="O64" s="478"/>
      <c r="P64" s="478"/>
      <c r="Q64" s="476" t="s">
        <v>883</v>
      </c>
      <c r="R64" s="478"/>
      <c r="S64" s="478"/>
      <c r="T64" s="479">
        <v>0</v>
      </c>
      <c r="U64" s="480">
        <v>55000</v>
      </c>
      <c r="V64" s="476" t="s">
        <v>884</v>
      </c>
      <c r="W64" s="477">
        <v>40725</v>
      </c>
      <c r="X64" s="477">
        <v>41090</v>
      </c>
      <c r="Y64" s="476" t="s">
        <v>900</v>
      </c>
      <c r="Z64" s="476" t="s">
        <v>900</v>
      </c>
      <c r="AA64" s="476" t="s">
        <v>885</v>
      </c>
      <c r="AB64" s="481">
        <v>0</v>
      </c>
      <c r="AC64" s="481">
        <v>0</v>
      </c>
      <c r="AD64" s="481">
        <v>0</v>
      </c>
      <c r="AE64" s="481">
        <v>0</v>
      </c>
      <c r="AF64" s="481">
        <v>0</v>
      </c>
      <c r="AG64" s="481">
        <v>0</v>
      </c>
      <c r="AH64" s="481">
        <v>0</v>
      </c>
      <c r="AI64" s="481">
        <v>0</v>
      </c>
    </row>
    <row r="65" spans="1:35" outlineLevel="1" x14ac:dyDescent="0.25">
      <c r="A65" s="470" t="s">
        <v>1024</v>
      </c>
      <c r="B65" s="470" t="s">
        <v>1025</v>
      </c>
      <c r="C65" s="470" t="s">
        <v>878</v>
      </c>
      <c r="D65" s="470" t="s">
        <v>879</v>
      </c>
      <c r="E65" s="470" t="s">
        <v>683</v>
      </c>
      <c r="F65" s="470" t="s">
        <v>684</v>
      </c>
      <c r="G65" s="470" t="s">
        <v>880</v>
      </c>
      <c r="H65" s="470" t="s">
        <v>685</v>
      </c>
      <c r="I65" s="470" t="s">
        <v>1013</v>
      </c>
      <c r="J65" s="470" t="s">
        <v>882</v>
      </c>
      <c r="K65" s="471">
        <v>40819.654953703706</v>
      </c>
      <c r="L65" s="472"/>
      <c r="M65" s="472"/>
      <c r="N65" s="472"/>
      <c r="O65" s="472"/>
      <c r="P65" s="472"/>
      <c r="Q65" s="470" t="s">
        <v>883</v>
      </c>
      <c r="R65" s="472"/>
      <c r="S65" s="472"/>
      <c r="T65" s="473">
        <v>0</v>
      </c>
      <c r="U65" s="474">
        <v>100000</v>
      </c>
      <c r="V65" s="470" t="s">
        <v>884</v>
      </c>
      <c r="W65" s="471">
        <v>40725</v>
      </c>
      <c r="X65" s="471">
        <v>41090</v>
      </c>
      <c r="Y65" s="470" t="s">
        <v>900</v>
      </c>
      <c r="Z65" s="470" t="s">
        <v>900</v>
      </c>
      <c r="AA65" s="470" t="s">
        <v>885</v>
      </c>
      <c r="AB65" s="475">
        <v>0</v>
      </c>
      <c r="AC65" s="475">
        <v>0</v>
      </c>
      <c r="AD65" s="475">
        <v>0</v>
      </c>
      <c r="AE65" s="475">
        <v>0</v>
      </c>
      <c r="AF65" s="475">
        <v>0</v>
      </c>
      <c r="AG65" s="475">
        <v>0</v>
      </c>
      <c r="AH65" s="475">
        <v>0</v>
      </c>
      <c r="AI65" s="475">
        <v>0</v>
      </c>
    </row>
    <row r="66" spans="1:35" outlineLevel="1" x14ac:dyDescent="0.25">
      <c r="A66" s="476" t="s">
        <v>1026</v>
      </c>
      <c r="B66" s="476" t="s">
        <v>1027</v>
      </c>
      <c r="C66" s="476" t="s">
        <v>878</v>
      </c>
      <c r="D66" s="476" t="s">
        <v>879</v>
      </c>
      <c r="E66" s="476" t="s">
        <v>683</v>
      </c>
      <c r="F66" s="476" t="s">
        <v>684</v>
      </c>
      <c r="G66" s="476" t="s">
        <v>880</v>
      </c>
      <c r="H66" s="476" t="s">
        <v>685</v>
      </c>
      <c r="I66" s="476" t="s">
        <v>881</v>
      </c>
      <c r="J66" s="476" t="s">
        <v>882</v>
      </c>
      <c r="K66" s="477">
        <v>41394</v>
      </c>
      <c r="L66" s="478"/>
      <c r="M66" s="478"/>
      <c r="N66" s="478"/>
      <c r="O66" s="478"/>
      <c r="P66" s="478"/>
      <c r="Q66" s="476" t="s">
        <v>883</v>
      </c>
      <c r="R66" s="477">
        <v>41394.418761574074</v>
      </c>
      <c r="S66" s="477">
        <v>41037</v>
      </c>
      <c r="T66" s="479">
        <v>0</v>
      </c>
      <c r="U66" s="480">
        <v>100000</v>
      </c>
      <c r="V66" s="476" t="s">
        <v>884</v>
      </c>
      <c r="W66" s="477">
        <v>40817</v>
      </c>
      <c r="X66" s="477">
        <v>45838</v>
      </c>
      <c r="Y66" s="476" t="s">
        <v>885</v>
      </c>
      <c r="Z66" s="476" t="s">
        <v>885</v>
      </c>
      <c r="AA66" s="476" t="s">
        <v>885</v>
      </c>
      <c r="AB66" s="481">
        <v>0</v>
      </c>
      <c r="AC66" s="481">
        <v>0</v>
      </c>
      <c r="AD66" s="481">
        <v>0</v>
      </c>
      <c r="AE66" s="481">
        <v>0</v>
      </c>
      <c r="AF66" s="481">
        <v>0</v>
      </c>
      <c r="AG66" s="481">
        <v>88923.06</v>
      </c>
      <c r="AH66" s="481">
        <v>88923.06</v>
      </c>
      <c r="AI66" s="481">
        <v>0</v>
      </c>
    </row>
    <row r="67" spans="1:35" outlineLevel="1" x14ac:dyDescent="0.25">
      <c r="A67" s="470" t="s">
        <v>1028</v>
      </c>
      <c r="B67" s="470" t="s">
        <v>1029</v>
      </c>
      <c r="C67" s="470" t="s">
        <v>878</v>
      </c>
      <c r="D67" s="470" t="s">
        <v>879</v>
      </c>
      <c r="E67" s="470" t="s">
        <v>683</v>
      </c>
      <c r="F67" s="470" t="s">
        <v>684</v>
      </c>
      <c r="G67" s="470" t="s">
        <v>880</v>
      </c>
      <c r="H67" s="470" t="s">
        <v>685</v>
      </c>
      <c r="I67" s="470" t="s">
        <v>1030</v>
      </c>
      <c r="J67" s="470" t="s">
        <v>882</v>
      </c>
      <c r="K67" s="471">
        <v>41394</v>
      </c>
      <c r="L67" s="472"/>
      <c r="M67" s="472"/>
      <c r="N67" s="472"/>
      <c r="O67" s="472"/>
      <c r="P67" s="472"/>
      <c r="Q67" s="470" t="s">
        <v>883</v>
      </c>
      <c r="R67" s="471">
        <v>41394.443599537037</v>
      </c>
      <c r="S67" s="471">
        <v>41143</v>
      </c>
      <c r="T67" s="473">
        <v>0</v>
      </c>
      <c r="U67" s="474">
        <v>22937</v>
      </c>
      <c r="V67" s="470" t="s">
        <v>884</v>
      </c>
      <c r="W67" s="471">
        <v>40817</v>
      </c>
      <c r="X67" s="471">
        <v>45838</v>
      </c>
      <c r="Y67" s="470" t="s">
        <v>885</v>
      </c>
      <c r="Z67" s="470" t="s">
        <v>885</v>
      </c>
      <c r="AA67" s="470" t="s">
        <v>885</v>
      </c>
      <c r="AB67" s="475">
        <v>0</v>
      </c>
      <c r="AC67" s="475">
        <v>0</v>
      </c>
      <c r="AD67" s="475">
        <v>0</v>
      </c>
      <c r="AE67" s="475">
        <v>0</v>
      </c>
      <c r="AF67" s="475">
        <v>0</v>
      </c>
      <c r="AG67" s="475">
        <v>13583.75</v>
      </c>
      <c r="AH67" s="475">
        <v>13583.75</v>
      </c>
      <c r="AI67" s="475">
        <v>0</v>
      </c>
    </row>
    <row r="68" spans="1:35" outlineLevel="1" x14ac:dyDescent="0.25">
      <c r="A68" s="470" t="s">
        <v>1031</v>
      </c>
      <c r="B68" s="470" t="s">
        <v>1032</v>
      </c>
      <c r="C68" s="470" t="s">
        <v>878</v>
      </c>
      <c r="D68" s="470" t="s">
        <v>879</v>
      </c>
      <c r="E68" s="470" t="s">
        <v>683</v>
      </c>
      <c r="F68" s="470" t="s">
        <v>684</v>
      </c>
      <c r="G68" s="470" t="s">
        <v>880</v>
      </c>
      <c r="H68" s="470" t="s">
        <v>685</v>
      </c>
      <c r="I68" s="470" t="s">
        <v>1030</v>
      </c>
      <c r="J68" s="470" t="s">
        <v>882</v>
      </c>
      <c r="K68" s="471">
        <v>42885</v>
      </c>
      <c r="L68" s="472"/>
      <c r="M68" s="472"/>
      <c r="N68" s="472"/>
      <c r="O68" s="470" t="s">
        <v>800</v>
      </c>
      <c r="P68" s="472"/>
      <c r="Q68" s="470" t="s">
        <v>883</v>
      </c>
      <c r="R68" s="471">
        <v>42852.410995370374</v>
      </c>
      <c r="S68" s="471">
        <v>42846</v>
      </c>
      <c r="T68" s="473">
        <v>0</v>
      </c>
      <c r="U68" s="474">
        <v>32825</v>
      </c>
      <c r="V68" s="470" t="s">
        <v>884</v>
      </c>
      <c r="W68" s="471">
        <v>40848</v>
      </c>
      <c r="X68" s="471">
        <v>42846</v>
      </c>
      <c r="Y68" s="470" t="s">
        <v>885</v>
      </c>
      <c r="Z68" s="470" t="s">
        <v>885</v>
      </c>
      <c r="AA68" s="470" t="s">
        <v>885</v>
      </c>
      <c r="AB68" s="475">
        <v>0</v>
      </c>
      <c r="AC68" s="475">
        <v>0</v>
      </c>
      <c r="AD68" s="475">
        <v>0</v>
      </c>
      <c r="AE68" s="475">
        <v>0</v>
      </c>
      <c r="AF68" s="475">
        <v>0</v>
      </c>
      <c r="AG68" s="475">
        <v>39433.269999999997</v>
      </c>
      <c r="AH68" s="475">
        <v>39433.269999999997</v>
      </c>
      <c r="AI68" s="475">
        <v>0</v>
      </c>
    </row>
    <row r="69" spans="1:35" outlineLevel="1" x14ac:dyDescent="0.25">
      <c r="A69" s="470" t="s">
        <v>1033</v>
      </c>
      <c r="B69" s="470" t="s">
        <v>1034</v>
      </c>
      <c r="C69" s="470" t="s">
        <v>878</v>
      </c>
      <c r="D69" s="470" t="s">
        <v>879</v>
      </c>
      <c r="E69" s="470" t="s">
        <v>683</v>
      </c>
      <c r="F69" s="470" t="s">
        <v>684</v>
      </c>
      <c r="G69" s="470" t="s">
        <v>880</v>
      </c>
      <c r="H69" s="470" t="s">
        <v>685</v>
      </c>
      <c r="I69" s="470" t="s">
        <v>942</v>
      </c>
      <c r="J69" s="470" t="s">
        <v>882</v>
      </c>
      <c r="K69" s="471">
        <v>42286.551817129628</v>
      </c>
      <c r="L69" s="472"/>
      <c r="M69" s="472"/>
      <c r="N69" s="472"/>
      <c r="O69" s="472"/>
      <c r="P69" s="472"/>
      <c r="Q69" s="470" t="s">
        <v>883</v>
      </c>
      <c r="R69" s="471">
        <v>41453.585844907408</v>
      </c>
      <c r="S69" s="471">
        <v>42272</v>
      </c>
      <c r="T69" s="473">
        <v>100</v>
      </c>
      <c r="U69" s="474">
        <v>55000</v>
      </c>
      <c r="V69" s="470" t="s">
        <v>884</v>
      </c>
      <c r="W69" s="471">
        <v>40725</v>
      </c>
      <c r="X69" s="471">
        <v>42277</v>
      </c>
      <c r="Y69" s="470" t="s">
        <v>885</v>
      </c>
      <c r="Z69" s="470" t="s">
        <v>885</v>
      </c>
      <c r="AA69" s="470" t="s">
        <v>885</v>
      </c>
      <c r="AB69" s="475">
        <v>0</v>
      </c>
      <c r="AC69" s="475">
        <v>0</v>
      </c>
      <c r="AD69" s="475">
        <v>0</v>
      </c>
      <c r="AE69" s="475">
        <v>0</v>
      </c>
      <c r="AF69" s="475">
        <v>0</v>
      </c>
      <c r="AG69" s="475">
        <v>58950.19</v>
      </c>
      <c r="AH69" s="475">
        <v>58950.19</v>
      </c>
      <c r="AI69" s="475">
        <v>0</v>
      </c>
    </row>
    <row r="70" spans="1:35" outlineLevel="1" x14ac:dyDescent="0.25">
      <c r="A70" s="476" t="s">
        <v>1035</v>
      </c>
      <c r="B70" s="476" t="s">
        <v>1036</v>
      </c>
      <c r="C70" s="476" t="s">
        <v>878</v>
      </c>
      <c r="D70" s="476" t="s">
        <v>879</v>
      </c>
      <c r="E70" s="476" t="s">
        <v>683</v>
      </c>
      <c r="F70" s="476" t="s">
        <v>684</v>
      </c>
      <c r="G70" s="476" t="s">
        <v>880</v>
      </c>
      <c r="H70" s="476" t="s">
        <v>685</v>
      </c>
      <c r="I70" s="476" t="s">
        <v>1030</v>
      </c>
      <c r="J70" s="476" t="s">
        <v>882</v>
      </c>
      <c r="K70" s="477">
        <v>42174.525891203702</v>
      </c>
      <c r="L70" s="478"/>
      <c r="M70" s="478"/>
      <c r="N70" s="478"/>
      <c r="O70" s="478"/>
      <c r="P70" s="478"/>
      <c r="Q70" s="476" t="s">
        <v>883</v>
      </c>
      <c r="R70" s="477">
        <v>41453.587500000001</v>
      </c>
      <c r="S70" s="477">
        <v>42153</v>
      </c>
      <c r="T70" s="479">
        <v>0</v>
      </c>
      <c r="U70" s="480">
        <v>607500</v>
      </c>
      <c r="V70" s="476" t="s">
        <v>884</v>
      </c>
      <c r="W70" s="477">
        <v>40940</v>
      </c>
      <c r="X70" s="477">
        <v>42185</v>
      </c>
      <c r="Y70" s="476" t="s">
        <v>885</v>
      </c>
      <c r="Z70" s="476" t="s">
        <v>885</v>
      </c>
      <c r="AA70" s="476" t="s">
        <v>885</v>
      </c>
      <c r="AB70" s="481">
        <v>0</v>
      </c>
      <c r="AC70" s="481">
        <v>0</v>
      </c>
      <c r="AD70" s="481">
        <v>0</v>
      </c>
      <c r="AE70" s="481">
        <v>0</v>
      </c>
      <c r="AF70" s="481">
        <v>0</v>
      </c>
      <c r="AG70" s="481">
        <v>503442.84</v>
      </c>
      <c r="AH70" s="481">
        <v>503442.84</v>
      </c>
      <c r="AI70" s="481">
        <v>0</v>
      </c>
    </row>
    <row r="71" spans="1:35" outlineLevel="1" x14ac:dyDescent="0.25">
      <c r="A71" s="470" t="s">
        <v>1037</v>
      </c>
      <c r="B71" s="470" t="s">
        <v>1038</v>
      </c>
      <c r="C71" s="470" t="s">
        <v>878</v>
      </c>
      <c r="D71" s="470" t="s">
        <v>879</v>
      </c>
      <c r="E71" s="470" t="s">
        <v>683</v>
      </c>
      <c r="F71" s="470" t="s">
        <v>684</v>
      </c>
      <c r="G71" s="470" t="s">
        <v>880</v>
      </c>
      <c r="H71" s="470" t="s">
        <v>685</v>
      </c>
      <c r="I71" s="470" t="s">
        <v>942</v>
      </c>
      <c r="J71" s="470" t="s">
        <v>882</v>
      </c>
      <c r="K71" s="471">
        <v>41297</v>
      </c>
      <c r="L71" s="472"/>
      <c r="M71" s="472"/>
      <c r="N71" s="472"/>
      <c r="O71" s="472"/>
      <c r="P71" s="472"/>
      <c r="Q71" s="470" t="s">
        <v>883</v>
      </c>
      <c r="R71" s="471">
        <v>41297.523564814815</v>
      </c>
      <c r="S71" s="471">
        <v>41095</v>
      </c>
      <c r="T71" s="473">
        <v>0</v>
      </c>
      <c r="U71" s="474">
        <v>75000</v>
      </c>
      <c r="V71" s="470" t="s">
        <v>884</v>
      </c>
      <c r="W71" s="471">
        <v>40940</v>
      </c>
      <c r="X71" s="471">
        <v>41121</v>
      </c>
      <c r="Y71" s="470" t="s">
        <v>885</v>
      </c>
      <c r="Z71" s="470" t="s">
        <v>885</v>
      </c>
      <c r="AA71" s="470" t="s">
        <v>885</v>
      </c>
      <c r="AB71" s="475">
        <v>0</v>
      </c>
      <c r="AC71" s="475">
        <v>0</v>
      </c>
      <c r="AD71" s="475">
        <v>0</v>
      </c>
      <c r="AE71" s="475">
        <v>0</v>
      </c>
      <c r="AF71" s="475">
        <v>0</v>
      </c>
      <c r="AG71" s="475">
        <v>75627.81</v>
      </c>
      <c r="AH71" s="475">
        <v>75627.81</v>
      </c>
      <c r="AI71" s="475">
        <v>0</v>
      </c>
    </row>
    <row r="72" spans="1:35" outlineLevel="1" x14ac:dyDescent="0.25">
      <c r="A72" s="470" t="s">
        <v>1039</v>
      </c>
      <c r="B72" s="470" t="s">
        <v>1040</v>
      </c>
      <c r="C72" s="470" t="s">
        <v>878</v>
      </c>
      <c r="D72" s="470" t="s">
        <v>879</v>
      </c>
      <c r="E72" s="470" t="s">
        <v>683</v>
      </c>
      <c r="F72" s="470" t="s">
        <v>684</v>
      </c>
      <c r="G72" s="470" t="s">
        <v>880</v>
      </c>
      <c r="H72" s="470" t="s">
        <v>685</v>
      </c>
      <c r="I72" s="470" t="s">
        <v>881</v>
      </c>
      <c r="J72" s="470" t="s">
        <v>882</v>
      </c>
      <c r="K72" s="471">
        <v>41394</v>
      </c>
      <c r="L72" s="472"/>
      <c r="M72" s="472"/>
      <c r="N72" s="472"/>
      <c r="O72" s="472"/>
      <c r="P72" s="472"/>
      <c r="Q72" s="470" t="s">
        <v>883</v>
      </c>
      <c r="R72" s="471">
        <v>41394.448518518519</v>
      </c>
      <c r="S72" s="471">
        <v>41151</v>
      </c>
      <c r="T72" s="473">
        <v>0</v>
      </c>
      <c r="U72" s="474">
        <v>50000</v>
      </c>
      <c r="V72" s="470" t="s">
        <v>884</v>
      </c>
      <c r="W72" s="471">
        <v>40969</v>
      </c>
      <c r="X72" s="471">
        <v>41639</v>
      </c>
      <c r="Y72" s="470" t="s">
        <v>885</v>
      </c>
      <c r="Z72" s="470" t="s">
        <v>885</v>
      </c>
      <c r="AA72" s="470" t="s">
        <v>885</v>
      </c>
      <c r="AB72" s="475">
        <v>0</v>
      </c>
      <c r="AC72" s="475">
        <v>0</v>
      </c>
      <c r="AD72" s="475">
        <v>0</v>
      </c>
      <c r="AE72" s="475">
        <v>0</v>
      </c>
      <c r="AF72" s="475">
        <v>0</v>
      </c>
      <c r="AG72" s="475">
        <v>55452.32</v>
      </c>
      <c r="AH72" s="475">
        <v>55452.32</v>
      </c>
      <c r="AI72" s="475">
        <v>0</v>
      </c>
    </row>
    <row r="73" spans="1:35" outlineLevel="1" x14ac:dyDescent="0.25">
      <c r="A73" s="476" t="s">
        <v>1041</v>
      </c>
      <c r="B73" s="476" t="s">
        <v>1042</v>
      </c>
      <c r="C73" s="476" t="s">
        <v>878</v>
      </c>
      <c r="D73" s="476" t="s">
        <v>879</v>
      </c>
      <c r="E73" s="476" t="s">
        <v>683</v>
      </c>
      <c r="F73" s="476" t="s">
        <v>684</v>
      </c>
      <c r="G73" s="476" t="s">
        <v>880</v>
      </c>
      <c r="H73" s="476" t="s">
        <v>685</v>
      </c>
      <c r="I73" s="476" t="s">
        <v>1043</v>
      </c>
      <c r="J73" s="476" t="s">
        <v>1044</v>
      </c>
      <c r="K73" s="477">
        <v>41598.542523148149</v>
      </c>
      <c r="L73" s="478"/>
      <c r="M73" s="478"/>
      <c r="N73" s="478"/>
      <c r="O73" s="478"/>
      <c r="P73" s="478"/>
      <c r="Q73" s="476" t="s">
        <v>883</v>
      </c>
      <c r="R73" s="477">
        <v>41585.403923611113</v>
      </c>
      <c r="S73" s="477">
        <v>41572</v>
      </c>
      <c r="T73" s="479">
        <v>0</v>
      </c>
      <c r="U73" s="480">
        <v>50000</v>
      </c>
      <c r="V73" s="476" t="s">
        <v>884</v>
      </c>
      <c r="W73" s="477">
        <v>41091</v>
      </c>
      <c r="X73" s="477">
        <v>41639</v>
      </c>
      <c r="Y73" s="476" t="s">
        <v>885</v>
      </c>
      <c r="Z73" s="476" t="s">
        <v>885</v>
      </c>
      <c r="AA73" s="476" t="s">
        <v>885</v>
      </c>
      <c r="AB73" s="481">
        <v>0</v>
      </c>
      <c r="AC73" s="481">
        <v>0</v>
      </c>
      <c r="AD73" s="481">
        <v>0</v>
      </c>
      <c r="AE73" s="481">
        <v>0</v>
      </c>
      <c r="AF73" s="481">
        <v>0</v>
      </c>
      <c r="AG73" s="481">
        <v>37893.78</v>
      </c>
      <c r="AH73" s="481">
        <v>37893.78</v>
      </c>
      <c r="AI73" s="481">
        <v>0</v>
      </c>
    </row>
    <row r="74" spans="1:35" outlineLevel="1" x14ac:dyDescent="0.25">
      <c r="A74" s="470" t="s">
        <v>1045</v>
      </c>
      <c r="B74" s="470" t="s">
        <v>1046</v>
      </c>
      <c r="C74" s="470" t="s">
        <v>878</v>
      </c>
      <c r="D74" s="470" t="s">
        <v>879</v>
      </c>
      <c r="E74" s="470" t="s">
        <v>683</v>
      </c>
      <c r="F74" s="470" t="s">
        <v>684</v>
      </c>
      <c r="G74" s="470" t="s">
        <v>880</v>
      </c>
      <c r="H74" s="470" t="s">
        <v>685</v>
      </c>
      <c r="I74" s="470" t="s">
        <v>984</v>
      </c>
      <c r="J74" s="470" t="s">
        <v>882</v>
      </c>
      <c r="K74" s="471">
        <v>41460.475775462961</v>
      </c>
      <c r="L74" s="472"/>
      <c r="M74" s="472"/>
      <c r="N74" s="472"/>
      <c r="O74" s="472"/>
      <c r="P74" s="472"/>
      <c r="Q74" s="470" t="s">
        <v>883</v>
      </c>
      <c r="R74" s="471">
        <v>41453.589594907404</v>
      </c>
      <c r="S74" s="471">
        <v>41348</v>
      </c>
      <c r="T74" s="473">
        <v>0</v>
      </c>
      <c r="U74" s="474">
        <v>300000</v>
      </c>
      <c r="V74" s="470" t="s">
        <v>884</v>
      </c>
      <c r="W74" s="471">
        <v>41091</v>
      </c>
      <c r="X74" s="471">
        <v>41455</v>
      </c>
      <c r="Y74" s="470" t="s">
        <v>885</v>
      </c>
      <c r="Z74" s="470" t="s">
        <v>885</v>
      </c>
      <c r="AA74" s="470" t="s">
        <v>885</v>
      </c>
      <c r="AB74" s="475">
        <v>0</v>
      </c>
      <c r="AC74" s="475">
        <v>0</v>
      </c>
      <c r="AD74" s="475">
        <v>0</v>
      </c>
      <c r="AE74" s="475">
        <v>0</v>
      </c>
      <c r="AF74" s="475">
        <v>0</v>
      </c>
      <c r="AG74" s="475">
        <v>307629.25</v>
      </c>
      <c r="AH74" s="475">
        <v>307629.25</v>
      </c>
      <c r="AI74" s="475">
        <v>0</v>
      </c>
    </row>
    <row r="75" spans="1:35" outlineLevel="1" x14ac:dyDescent="0.25">
      <c r="A75" s="470" t="s">
        <v>1047</v>
      </c>
      <c r="B75" s="470" t="s">
        <v>1048</v>
      </c>
      <c r="C75" s="470" t="s">
        <v>878</v>
      </c>
      <c r="D75" s="470" t="s">
        <v>879</v>
      </c>
      <c r="E75" s="470" t="s">
        <v>683</v>
      </c>
      <c r="F75" s="470" t="s">
        <v>684</v>
      </c>
      <c r="G75" s="470" t="s">
        <v>880</v>
      </c>
      <c r="H75" s="470" t="s">
        <v>1010</v>
      </c>
      <c r="I75" s="470" t="s">
        <v>942</v>
      </c>
      <c r="J75" s="470" t="s">
        <v>882</v>
      </c>
      <c r="K75" s="471">
        <v>41512</v>
      </c>
      <c r="L75" s="472"/>
      <c r="M75" s="472"/>
      <c r="N75" s="472"/>
      <c r="O75" s="472"/>
      <c r="P75" s="472"/>
      <c r="Q75" s="470" t="s">
        <v>883</v>
      </c>
      <c r="R75" s="471">
        <v>41512.529085648152</v>
      </c>
      <c r="S75" s="471">
        <v>41450</v>
      </c>
      <c r="T75" s="473">
        <v>0</v>
      </c>
      <c r="U75" s="474">
        <v>59458.6</v>
      </c>
      <c r="V75" s="470" t="s">
        <v>884</v>
      </c>
      <c r="W75" s="471">
        <v>41244</v>
      </c>
      <c r="X75" s="471">
        <v>41455</v>
      </c>
      <c r="Y75" s="470" t="s">
        <v>885</v>
      </c>
      <c r="Z75" s="470" t="s">
        <v>885</v>
      </c>
      <c r="AA75" s="470" t="s">
        <v>885</v>
      </c>
      <c r="AB75" s="475">
        <v>0</v>
      </c>
      <c r="AC75" s="475">
        <v>0</v>
      </c>
      <c r="AD75" s="475">
        <v>0</v>
      </c>
      <c r="AE75" s="475">
        <v>0</v>
      </c>
      <c r="AF75" s="475">
        <v>0</v>
      </c>
      <c r="AG75" s="475">
        <v>61359.13</v>
      </c>
      <c r="AH75" s="475">
        <v>61359.13</v>
      </c>
      <c r="AI75" s="475">
        <v>0</v>
      </c>
    </row>
    <row r="76" spans="1:35" outlineLevel="1" x14ac:dyDescent="0.25">
      <c r="A76" s="476" t="s">
        <v>1049</v>
      </c>
      <c r="B76" s="476" t="s">
        <v>1050</v>
      </c>
      <c r="C76" s="476" t="s">
        <v>878</v>
      </c>
      <c r="D76" s="476" t="s">
        <v>879</v>
      </c>
      <c r="E76" s="476" t="s">
        <v>1051</v>
      </c>
      <c r="F76" s="476" t="s">
        <v>1052</v>
      </c>
      <c r="G76" s="476" t="s">
        <v>880</v>
      </c>
      <c r="H76" s="476" t="s">
        <v>1053</v>
      </c>
      <c r="I76" s="476" t="s">
        <v>1054</v>
      </c>
      <c r="J76" s="476" t="s">
        <v>1055</v>
      </c>
      <c r="K76" s="477">
        <v>41603.705555555556</v>
      </c>
      <c r="L76" s="478"/>
      <c r="M76" s="478"/>
      <c r="N76" s="478"/>
      <c r="O76" s="478"/>
      <c r="P76" s="478"/>
      <c r="Q76" s="476" t="s">
        <v>883</v>
      </c>
      <c r="R76" s="478"/>
      <c r="S76" s="477">
        <v>41572</v>
      </c>
      <c r="T76" s="479">
        <v>0</v>
      </c>
      <c r="U76" s="480">
        <v>3463171</v>
      </c>
      <c r="V76" s="476" t="s">
        <v>1056</v>
      </c>
      <c r="W76" s="477">
        <v>41262</v>
      </c>
      <c r="X76" s="477">
        <v>41639</v>
      </c>
      <c r="Y76" s="476" t="s">
        <v>900</v>
      </c>
      <c r="Z76" s="476" t="s">
        <v>885</v>
      </c>
      <c r="AA76" s="476" t="s">
        <v>885</v>
      </c>
      <c r="AB76" s="481">
        <v>0</v>
      </c>
      <c r="AC76" s="481">
        <v>0</v>
      </c>
      <c r="AD76" s="481">
        <v>0</v>
      </c>
      <c r="AE76" s="481">
        <v>0</v>
      </c>
      <c r="AF76" s="481">
        <v>0</v>
      </c>
      <c r="AG76" s="481">
        <v>0</v>
      </c>
      <c r="AH76" s="481">
        <v>0</v>
      </c>
      <c r="AI76" s="481">
        <v>0</v>
      </c>
    </row>
    <row r="77" spans="1:35" outlineLevel="1" x14ac:dyDescent="0.25">
      <c r="A77" s="476" t="s">
        <v>1057</v>
      </c>
      <c r="B77" s="476" t="s">
        <v>1058</v>
      </c>
      <c r="C77" s="476" t="s">
        <v>878</v>
      </c>
      <c r="D77" s="476" t="s">
        <v>879</v>
      </c>
      <c r="E77" s="476" t="s">
        <v>1051</v>
      </c>
      <c r="F77" s="476" t="s">
        <v>1052</v>
      </c>
      <c r="G77" s="476" t="s">
        <v>880</v>
      </c>
      <c r="H77" s="476" t="s">
        <v>1053</v>
      </c>
      <c r="I77" s="478"/>
      <c r="J77" s="476" t="s">
        <v>1055</v>
      </c>
      <c r="K77" s="477">
        <v>43749</v>
      </c>
      <c r="L77" s="478"/>
      <c r="M77" s="478"/>
      <c r="N77" s="478"/>
      <c r="O77" s="476" t="s">
        <v>800</v>
      </c>
      <c r="P77" s="478"/>
      <c r="Q77" s="476" t="s">
        <v>883</v>
      </c>
      <c r="R77" s="477">
        <v>42852.506736111114</v>
      </c>
      <c r="S77" s="477">
        <v>43735</v>
      </c>
      <c r="T77" s="479">
        <v>0</v>
      </c>
      <c r="U77" s="480">
        <v>3463171.07</v>
      </c>
      <c r="V77" s="476" t="s">
        <v>884</v>
      </c>
      <c r="W77" s="477">
        <v>41244</v>
      </c>
      <c r="X77" s="477">
        <v>43738</v>
      </c>
      <c r="Y77" s="476" t="s">
        <v>885</v>
      </c>
      <c r="Z77" s="476" t="s">
        <v>885</v>
      </c>
      <c r="AA77" s="476" t="s">
        <v>885</v>
      </c>
      <c r="AB77" s="481">
        <v>0</v>
      </c>
      <c r="AC77" s="481">
        <v>0</v>
      </c>
      <c r="AD77" s="481">
        <v>0</v>
      </c>
      <c r="AE77" s="481">
        <v>0</v>
      </c>
      <c r="AF77" s="481">
        <v>0</v>
      </c>
      <c r="AG77" s="481">
        <v>2400484.84</v>
      </c>
      <c r="AH77" s="481">
        <v>2400484.84</v>
      </c>
      <c r="AI77" s="481">
        <v>0</v>
      </c>
    </row>
    <row r="78" spans="1:35" outlineLevel="1" x14ac:dyDescent="0.25">
      <c r="A78" s="476" t="s">
        <v>1059</v>
      </c>
      <c r="B78" s="476" t="s">
        <v>1060</v>
      </c>
      <c r="C78" s="476" t="s">
        <v>878</v>
      </c>
      <c r="D78" s="476" t="s">
        <v>879</v>
      </c>
      <c r="E78" s="476" t="s">
        <v>683</v>
      </c>
      <c r="F78" s="476" t="s">
        <v>684</v>
      </c>
      <c r="G78" s="476" t="s">
        <v>880</v>
      </c>
      <c r="H78" s="476" t="s">
        <v>1010</v>
      </c>
      <c r="I78" s="476" t="s">
        <v>1002</v>
      </c>
      <c r="J78" s="476" t="s">
        <v>1044</v>
      </c>
      <c r="K78" s="477">
        <v>41513.43068287037</v>
      </c>
      <c r="L78" s="478"/>
      <c r="M78" s="478"/>
      <c r="N78" s="478"/>
      <c r="O78" s="478"/>
      <c r="P78" s="478"/>
      <c r="Q78" s="476" t="s">
        <v>883</v>
      </c>
      <c r="R78" s="477">
        <v>41512.533206018517</v>
      </c>
      <c r="S78" s="477">
        <v>41481</v>
      </c>
      <c r="T78" s="479">
        <v>0</v>
      </c>
      <c r="U78" s="480">
        <v>119650</v>
      </c>
      <c r="V78" s="476" t="s">
        <v>884</v>
      </c>
      <c r="W78" s="477">
        <v>41334</v>
      </c>
      <c r="X78" s="477">
        <v>41517</v>
      </c>
      <c r="Y78" s="476" t="s">
        <v>885</v>
      </c>
      <c r="Z78" s="476" t="s">
        <v>885</v>
      </c>
      <c r="AA78" s="476" t="s">
        <v>885</v>
      </c>
      <c r="AB78" s="481">
        <v>0</v>
      </c>
      <c r="AC78" s="481">
        <v>0</v>
      </c>
      <c r="AD78" s="481">
        <v>0</v>
      </c>
      <c r="AE78" s="481">
        <v>0</v>
      </c>
      <c r="AF78" s="481">
        <v>0</v>
      </c>
      <c r="AG78" s="481">
        <v>102500.64</v>
      </c>
      <c r="AH78" s="481">
        <v>102500.64</v>
      </c>
      <c r="AI78" s="481">
        <v>0</v>
      </c>
    </row>
    <row r="79" spans="1:35" outlineLevel="1" x14ac:dyDescent="0.25">
      <c r="A79" s="470" t="s">
        <v>1061</v>
      </c>
      <c r="B79" s="470" t="s">
        <v>1062</v>
      </c>
      <c r="C79" s="470" t="s">
        <v>878</v>
      </c>
      <c r="D79" s="470" t="s">
        <v>879</v>
      </c>
      <c r="E79" s="470" t="s">
        <v>683</v>
      </c>
      <c r="F79" s="470" t="s">
        <v>684</v>
      </c>
      <c r="G79" s="470" t="s">
        <v>880</v>
      </c>
      <c r="H79" s="470" t="s">
        <v>1010</v>
      </c>
      <c r="I79" s="470" t="s">
        <v>954</v>
      </c>
      <c r="J79" s="470" t="s">
        <v>1044</v>
      </c>
      <c r="K79" s="471">
        <v>41606.504641203705</v>
      </c>
      <c r="L79" s="472"/>
      <c r="M79" s="472"/>
      <c r="N79" s="472"/>
      <c r="O79" s="472"/>
      <c r="P79" s="472"/>
      <c r="Q79" s="470" t="s">
        <v>883</v>
      </c>
      <c r="R79" s="471">
        <v>41606.496365740742</v>
      </c>
      <c r="S79" s="471">
        <v>41479</v>
      </c>
      <c r="T79" s="473">
        <v>0</v>
      </c>
      <c r="U79" s="474">
        <v>151326.20000000001</v>
      </c>
      <c r="V79" s="470" t="s">
        <v>884</v>
      </c>
      <c r="W79" s="471">
        <v>41365</v>
      </c>
      <c r="X79" s="471">
        <v>41486</v>
      </c>
      <c r="Y79" s="470" t="s">
        <v>885</v>
      </c>
      <c r="Z79" s="470" t="s">
        <v>885</v>
      </c>
      <c r="AA79" s="470" t="s">
        <v>885</v>
      </c>
      <c r="AB79" s="475">
        <v>0</v>
      </c>
      <c r="AC79" s="475">
        <v>0</v>
      </c>
      <c r="AD79" s="475">
        <v>0</v>
      </c>
      <c r="AE79" s="475">
        <v>0</v>
      </c>
      <c r="AF79" s="475">
        <v>0</v>
      </c>
      <c r="AG79" s="475">
        <v>140655.73000000001</v>
      </c>
      <c r="AH79" s="475">
        <v>140655.73000000001</v>
      </c>
      <c r="AI79" s="475">
        <v>0</v>
      </c>
    </row>
    <row r="80" spans="1:35" outlineLevel="1" x14ac:dyDescent="0.25">
      <c r="A80" s="476" t="s">
        <v>1063</v>
      </c>
      <c r="B80" s="476" t="s">
        <v>1064</v>
      </c>
      <c r="C80" s="476" t="s">
        <v>878</v>
      </c>
      <c r="D80" s="476" t="s">
        <v>879</v>
      </c>
      <c r="E80" s="476" t="s">
        <v>683</v>
      </c>
      <c r="F80" s="476" t="s">
        <v>684</v>
      </c>
      <c r="G80" s="476" t="s">
        <v>880</v>
      </c>
      <c r="H80" s="476" t="s">
        <v>1010</v>
      </c>
      <c r="I80" s="476" t="s">
        <v>881</v>
      </c>
      <c r="J80" s="476" t="s">
        <v>1044</v>
      </c>
      <c r="K80" s="477">
        <v>41513.428449074076</v>
      </c>
      <c r="L80" s="478"/>
      <c r="M80" s="478"/>
      <c r="N80" s="478"/>
      <c r="O80" s="478"/>
      <c r="P80" s="478"/>
      <c r="Q80" s="476" t="s">
        <v>883</v>
      </c>
      <c r="R80" s="477">
        <v>41512.650879629633</v>
      </c>
      <c r="S80" s="477">
        <v>41456</v>
      </c>
      <c r="T80" s="479">
        <v>0</v>
      </c>
      <c r="U80" s="480">
        <v>12000</v>
      </c>
      <c r="V80" s="476" t="s">
        <v>884</v>
      </c>
      <c r="W80" s="477">
        <v>41409</v>
      </c>
      <c r="X80" s="477">
        <v>41486</v>
      </c>
      <c r="Y80" s="476" t="s">
        <v>885</v>
      </c>
      <c r="Z80" s="476" t="s">
        <v>885</v>
      </c>
      <c r="AA80" s="476" t="s">
        <v>885</v>
      </c>
      <c r="AB80" s="481">
        <v>0</v>
      </c>
      <c r="AC80" s="481">
        <v>0</v>
      </c>
      <c r="AD80" s="481">
        <v>0</v>
      </c>
      <c r="AE80" s="481">
        <v>0</v>
      </c>
      <c r="AF80" s="481">
        <v>0</v>
      </c>
      <c r="AG80" s="481">
        <v>15011</v>
      </c>
      <c r="AH80" s="481">
        <v>15011</v>
      </c>
      <c r="AI80" s="481">
        <v>0</v>
      </c>
    </row>
    <row r="81" spans="1:35" outlineLevel="1" x14ac:dyDescent="0.25">
      <c r="A81" s="470" t="s">
        <v>1065</v>
      </c>
      <c r="B81" s="470" t="s">
        <v>1066</v>
      </c>
      <c r="C81" s="470" t="s">
        <v>878</v>
      </c>
      <c r="D81" s="470" t="s">
        <v>879</v>
      </c>
      <c r="E81" s="470" t="s">
        <v>683</v>
      </c>
      <c r="F81" s="470" t="s">
        <v>684</v>
      </c>
      <c r="G81" s="470" t="s">
        <v>880</v>
      </c>
      <c r="H81" s="470" t="s">
        <v>1010</v>
      </c>
      <c r="I81" s="470" t="s">
        <v>881</v>
      </c>
      <c r="J81" s="470" t="s">
        <v>882</v>
      </c>
      <c r="K81" s="471">
        <v>41439.512314814812</v>
      </c>
      <c r="L81" s="472"/>
      <c r="M81" s="472"/>
      <c r="N81" s="472"/>
      <c r="O81" s="472"/>
      <c r="P81" s="472"/>
      <c r="Q81" s="470" t="s">
        <v>883</v>
      </c>
      <c r="R81" s="472"/>
      <c r="S81" s="472"/>
      <c r="T81" s="473">
        <v>0</v>
      </c>
      <c r="U81" s="474">
        <v>0</v>
      </c>
      <c r="V81" s="470" t="s">
        <v>884</v>
      </c>
      <c r="W81" s="471">
        <v>41435</v>
      </c>
      <c r="X81" s="471">
        <v>41820</v>
      </c>
      <c r="Y81" s="470" t="s">
        <v>900</v>
      </c>
      <c r="Z81" s="470" t="s">
        <v>900</v>
      </c>
      <c r="AA81" s="470" t="s">
        <v>885</v>
      </c>
      <c r="AB81" s="475">
        <v>0</v>
      </c>
      <c r="AC81" s="475">
        <v>0</v>
      </c>
      <c r="AD81" s="475">
        <v>0</v>
      </c>
      <c r="AE81" s="475">
        <v>0</v>
      </c>
      <c r="AF81" s="475">
        <v>0</v>
      </c>
      <c r="AG81" s="475">
        <v>0</v>
      </c>
      <c r="AH81" s="475">
        <v>0</v>
      </c>
      <c r="AI81" s="475">
        <v>0</v>
      </c>
    </row>
    <row r="82" spans="1:35" outlineLevel="1" x14ac:dyDescent="0.25">
      <c r="A82" s="476" t="s">
        <v>1067</v>
      </c>
      <c r="B82" s="476" t="s">
        <v>1068</v>
      </c>
      <c r="C82" s="476" t="s">
        <v>878</v>
      </c>
      <c r="D82" s="476" t="s">
        <v>879</v>
      </c>
      <c r="E82" s="476" t="s">
        <v>683</v>
      </c>
      <c r="F82" s="476" t="s">
        <v>684</v>
      </c>
      <c r="G82" s="476" t="s">
        <v>1069</v>
      </c>
      <c r="H82" s="476" t="s">
        <v>1010</v>
      </c>
      <c r="I82" s="476" t="s">
        <v>881</v>
      </c>
      <c r="J82" s="476" t="s">
        <v>1070</v>
      </c>
      <c r="K82" s="477">
        <v>41792</v>
      </c>
      <c r="L82" s="478"/>
      <c r="M82" s="478"/>
      <c r="N82" s="478"/>
      <c r="O82" s="478"/>
      <c r="P82" s="478"/>
      <c r="Q82" s="476" t="s">
        <v>883</v>
      </c>
      <c r="R82" s="477">
        <v>41792.607199074075</v>
      </c>
      <c r="S82" s="477">
        <v>41452</v>
      </c>
      <c r="T82" s="479">
        <v>0</v>
      </c>
      <c r="U82" s="480">
        <v>206618</v>
      </c>
      <c r="V82" s="476" t="s">
        <v>884</v>
      </c>
      <c r="W82" s="477">
        <v>41092</v>
      </c>
      <c r="X82" s="477">
        <v>43646</v>
      </c>
      <c r="Y82" s="476" t="s">
        <v>885</v>
      </c>
      <c r="Z82" s="476" t="s">
        <v>885</v>
      </c>
      <c r="AA82" s="476" t="s">
        <v>885</v>
      </c>
      <c r="AB82" s="481">
        <v>0</v>
      </c>
      <c r="AC82" s="481">
        <v>0</v>
      </c>
      <c r="AD82" s="481">
        <v>0</v>
      </c>
      <c r="AE82" s="481">
        <v>0</v>
      </c>
      <c r="AF82" s="481">
        <v>0</v>
      </c>
      <c r="AG82" s="481">
        <v>183557</v>
      </c>
      <c r="AH82" s="481">
        <v>183557</v>
      </c>
      <c r="AI82" s="481">
        <v>0</v>
      </c>
    </row>
    <row r="83" spans="1:35" outlineLevel="1" x14ac:dyDescent="0.25">
      <c r="A83" s="476" t="s">
        <v>1071</v>
      </c>
      <c r="B83" s="476" t="s">
        <v>1072</v>
      </c>
      <c r="C83" s="476" t="s">
        <v>878</v>
      </c>
      <c r="D83" s="476" t="s">
        <v>879</v>
      </c>
      <c r="E83" s="476" t="s">
        <v>683</v>
      </c>
      <c r="F83" s="476" t="s">
        <v>684</v>
      </c>
      <c r="G83" s="476" t="s">
        <v>880</v>
      </c>
      <c r="H83" s="476" t="s">
        <v>1073</v>
      </c>
      <c r="I83" s="476" t="s">
        <v>881</v>
      </c>
      <c r="J83" s="476" t="s">
        <v>1044</v>
      </c>
      <c r="K83" s="477">
        <v>41992.679016203707</v>
      </c>
      <c r="L83" s="478"/>
      <c r="M83" s="478"/>
      <c r="N83" s="478"/>
      <c r="O83" s="478"/>
      <c r="P83" s="478"/>
      <c r="Q83" s="476" t="s">
        <v>883</v>
      </c>
      <c r="R83" s="477">
        <v>41942.531342592592</v>
      </c>
      <c r="S83" s="477">
        <v>41873</v>
      </c>
      <c r="T83" s="479">
        <v>0</v>
      </c>
      <c r="U83" s="480">
        <v>50000</v>
      </c>
      <c r="V83" s="476" t="s">
        <v>884</v>
      </c>
      <c r="W83" s="477">
        <v>41518</v>
      </c>
      <c r="X83" s="477">
        <v>41882</v>
      </c>
      <c r="Y83" s="476" t="s">
        <v>885</v>
      </c>
      <c r="Z83" s="476" t="s">
        <v>885</v>
      </c>
      <c r="AA83" s="476" t="s">
        <v>885</v>
      </c>
      <c r="AB83" s="481">
        <v>0</v>
      </c>
      <c r="AC83" s="481">
        <v>0</v>
      </c>
      <c r="AD83" s="481">
        <v>0</v>
      </c>
      <c r="AE83" s="481">
        <v>0</v>
      </c>
      <c r="AF83" s="481">
        <v>0</v>
      </c>
      <c r="AG83" s="481">
        <v>20570</v>
      </c>
      <c r="AH83" s="481">
        <v>20570</v>
      </c>
      <c r="AI83" s="481">
        <v>0</v>
      </c>
    </row>
    <row r="84" spans="1:35" outlineLevel="1" x14ac:dyDescent="0.25">
      <c r="A84" s="476" t="s">
        <v>1074</v>
      </c>
      <c r="B84" s="476" t="s">
        <v>1075</v>
      </c>
      <c r="C84" s="476" t="s">
        <v>878</v>
      </c>
      <c r="D84" s="476" t="s">
        <v>879</v>
      </c>
      <c r="E84" s="476" t="s">
        <v>683</v>
      </c>
      <c r="F84" s="476" t="s">
        <v>684</v>
      </c>
      <c r="G84" s="476" t="s">
        <v>880</v>
      </c>
      <c r="H84" s="476" t="s">
        <v>1010</v>
      </c>
      <c r="I84" s="476" t="s">
        <v>884</v>
      </c>
      <c r="J84" s="476" t="s">
        <v>1044</v>
      </c>
      <c r="K84" s="477">
        <v>42632.621921296297</v>
      </c>
      <c r="L84" s="478"/>
      <c r="M84" s="478"/>
      <c r="N84" s="478"/>
      <c r="O84" s="478"/>
      <c r="P84" s="478"/>
      <c r="Q84" s="476" t="s">
        <v>883</v>
      </c>
      <c r="R84" s="478"/>
      <c r="S84" s="478"/>
      <c r="T84" s="479">
        <v>0</v>
      </c>
      <c r="U84" s="480">
        <v>656000</v>
      </c>
      <c r="V84" s="476" t="s">
        <v>884</v>
      </c>
      <c r="W84" s="477">
        <v>41456</v>
      </c>
      <c r="X84" s="477">
        <v>41820</v>
      </c>
      <c r="Y84" s="476" t="s">
        <v>900</v>
      </c>
      <c r="Z84" s="476" t="s">
        <v>900</v>
      </c>
      <c r="AA84" s="476" t="s">
        <v>885</v>
      </c>
      <c r="AB84" s="481">
        <v>0</v>
      </c>
      <c r="AC84" s="481">
        <v>0</v>
      </c>
      <c r="AD84" s="481">
        <v>0</v>
      </c>
      <c r="AE84" s="481">
        <v>0</v>
      </c>
      <c r="AF84" s="481">
        <v>0</v>
      </c>
      <c r="AG84" s="481">
        <v>0</v>
      </c>
      <c r="AH84" s="481">
        <v>0</v>
      </c>
      <c r="AI84" s="481">
        <v>0</v>
      </c>
    </row>
    <row r="85" spans="1:35" outlineLevel="1" x14ac:dyDescent="0.25">
      <c r="A85" s="470" t="s">
        <v>1076</v>
      </c>
      <c r="B85" s="470" t="s">
        <v>1077</v>
      </c>
      <c r="C85" s="470" t="s">
        <v>878</v>
      </c>
      <c r="D85" s="470" t="s">
        <v>879</v>
      </c>
      <c r="E85" s="470" t="s">
        <v>683</v>
      </c>
      <c r="F85" s="470" t="s">
        <v>684</v>
      </c>
      <c r="G85" s="470" t="s">
        <v>880</v>
      </c>
      <c r="H85" s="470" t="s">
        <v>1010</v>
      </c>
      <c r="I85" s="470" t="s">
        <v>881</v>
      </c>
      <c r="J85" s="470" t="s">
        <v>1044</v>
      </c>
      <c r="K85" s="471">
        <v>41880</v>
      </c>
      <c r="L85" s="472"/>
      <c r="M85" s="472"/>
      <c r="N85" s="472"/>
      <c r="O85" s="472"/>
      <c r="P85" s="472"/>
      <c r="Q85" s="470" t="s">
        <v>883</v>
      </c>
      <c r="R85" s="471">
        <v>41880.657175925924</v>
      </c>
      <c r="S85" s="471">
        <v>41817</v>
      </c>
      <c r="T85" s="473">
        <v>0</v>
      </c>
      <c r="U85" s="474">
        <v>120000</v>
      </c>
      <c r="V85" s="470" t="s">
        <v>884</v>
      </c>
      <c r="W85" s="471">
        <v>41640</v>
      </c>
      <c r="X85" s="471">
        <v>41820</v>
      </c>
      <c r="Y85" s="470" t="s">
        <v>885</v>
      </c>
      <c r="Z85" s="470" t="s">
        <v>885</v>
      </c>
      <c r="AA85" s="470" t="s">
        <v>885</v>
      </c>
      <c r="AB85" s="475">
        <v>0</v>
      </c>
      <c r="AC85" s="475">
        <v>0</v>
      </c>
      <c r="AD85" s="475">
        <v>0</v>
      </c>
      <c r="AE85" s="475">
        <v>0</v>
      </c>
      <c r="AF85" s="475">
        <v>0</v>
      </c>
      <c r="AG85" s="475">
        <v>65941.8</v>
      </c>
      <c r="AH85" s="475">
        <v>65941.8</v>
      </c>
      <c r="AI85" s="475">
        <v>0</v>
      </c>
    </row>
    <row r="86" spans="1:35" outlineLevel="1" x14ac:dyDescent="0.25">
      <c r="A86" s="470" t="s">
        <v>1078</v>
      </c>
      <c r="B86" s="470" t="s">
        <v>1079</v>
      </c>
      <c r="C86" s="470" t="s">
        <v>878</v>
      </c>
      <c r="D86" s="470" t="s">
        <v>879</v>
      </c>
      <c r="E86" s="470" t="s">
        <v>683</v>
      </c>
      <c r="F86" s="470" t="s">
        <v>684</v>
      </c>
      <c r="G86" s="470" t="s">
        <v>880</v>
      </c>
      <c r="H86" s="470" t="s">
        <v>1010</v>
      </c>
      <c r="I86" s="470" t="s">
        <v>881</v>
      </c>
      <c r="J86" s="470" t="s">
        <v>1044</v>
      </c>
      <c r="K86" s="471">
        <v>41942</v>
      </c>
      <c r="L86" s="472"/>
      <c r="M86" s="472"/>
      <c r="N86" s="472"/>
      <c r="O86" s="472"/>
      <c r="P86" s="472"/>
      <c r="Q86" s="470" t="s">
        <v>883</v>
      </c>
      <c r="R86" s="471">
        <v>41942.538124999999</v>
      </c>
      <c r="S86" s="471">
        <v>41815</v>
      </c>
      <c r="T86" s="473">
        <v>0</v>
      </c>
      <c r="U86" s="474">
        <v>24000</v>
      </c>
      <c r="V86" s="470" t="s">
        <v>884</v>
      </c>
      <c r="W86" s="471">
        <v>41671</v>
      </c>
      <c r="X86" s="471">
        <v>41912</v>
      </c>
      <c r="Y86" s="470" t="s">
        <v>885</v>
      </c>
      <c r="Z86" s="470" t="s">
        <v>885</v>
      </c>
      <c r="AA86" s="470" t="s">
        <v>885</v>
      </c>
      <c r="AB86" s="475">
        <v>0</v>
      </c>
      <c r="AC86" s="475">
        <v>0</v>
      </c>
      <c r="AD86" s="475">
        <v>0</v>
      </c>
      <c r="AE86" s="475">
        <v>0</v>
      </c>
      <c r="AF86" s="475">
        <v>0</v>
      </c>
      <c r="AG86" s="475">
        <v>26000.78</v>
      </c>
      <c r="AH86" s="475">
        <v>26000.78</v>
      </c>
      <c r="AI86" s="475">
        <v>0</v>
      </c>
    </row>
    <row r="87" spans="1:35" outlineLevel="1" x14ac:dyDescent="0.25">
      <c r="A87" s="470" t="s">
        <v>1080</v>
      </c>
      <c r="B87" s="470" t="s">
        <v>1081</v>
      </c>
      <c r="C87" s="470" t="s">
        <v>878</v>
      </c>
      <c r="D87" s="470" t="s">
        <v>879</v>
      </c>
      <c r="E87" s="470" t="s">
        <v>683</v>
      </c>
      <c r="F87" s="470" t="s">
        <v>684</v>
      </c>
      <c r="G87" s="470" t="s">
        <v>880</v>
      </c>
      <c r="H87" s="470" t="s">
        <v>1010</v>
      </c>
      <c r="I87" s="470" t="s">
        <v>989</v>
      </c>
      <c r="J87" s="470" t="s">
        <v>1044</v>
      </c>
      <c r="K87" s="471">
        <v>41942</v>
      </c>
      <c r="L87" s="472"/>
      <c r="M87" s="472"/>
      <c r="N87" s="472"/>
      <c r="O87" s="472"/>
      <c r="P87" s="472"/>
      <c r="Q87" s="470" t="s">
        <v>883</v>
      </c>
      <c r="R87" s="471">
        <v>41942.53528935185</v>
      </c>
      <c r="S87" s="471">
        <v>41827</v>
      </c>
      <c r="T87" s="473">
        <v>0</v>
      </c>
      <c r="U87" s="474">
        <v>180000</v>
      </c>
      <c r="V87" s="470" t="s">
        <v>884</v>
      </c>
      <c r="W87" s="471">
        <v>41456</v>
      </c>
      <c r="X87" s="471">
        <v>42185</v>
      </c>
      <c r="Y87" s="470" t="s">
        <v>885</v>
      </c>
      <c r="Z87" s="470" t="s">
        <v>885</v>
      </c>
      <c r="AA87" s="470" t="s">
        <v>885</v>
      </c>
      <c r="AB87" s="475">
        <v>0</v>
      </c>
      <c r="AC87" s="475">
        <v>0</v>
      </c>
      <c r="AD87" s="475">
        <v>0</v>
      </c>
      <c r="AE87" s="475">
        <v>0</v>
      </c>
      <c r="AF87" s="475">
        <v>0</v>
      </c>
      <c r="AG87" s="475">
        <v>202183.89</v>
      </c>
      <c r="AH87" s="475">
        <v>202183.89</v>
      </c>
      <c r="AI87" s="475">
        <v>0</v>
      </c>
    </row>
    <row r="88" spans="1:35" outlineLevel="1" x14ac:dyDescent="0.25">
      <c r="A88" s="470" t="s">
        <v>1082</v>
      </c>
      <c r="B88" s="470" t="s">
        <v>1083</v>
      </c>
      <c r="C88" s="470" t="s">
        <v>878</v>
      </c>
      <c r="D88" s="470" t="s">
        <v>879</v>
      </c>
      <c r="E88" s="470" t="s">
        <v>683</v>
      </c>
      <c r="F88" s="470" t="s">
        <v>684</v>
      </c>
      <c r="G88" s="470" t="s">
        <v>880</v>
      </c>
      <c r="H88" s="470" t="s">
        <v>1010</v>
      </c>
      <c r="I88" s="470" t="s">
        <v>1002</v>
      </c>
      <c r="J88" s="470" t="s">
        <v>1044</v>
      </c>
      <c r="K88" s="471">
        <v>41880</v>
      </c>
      <c r="L88" s="472"/>
      <c r="M88" s="472"/>
      <c r="N88" s="472"/>
      <c r="O88" s="472"/>
      <c r="P88" s="472"/>
      <c r="Q88" s="470" t="s">
        <v>883</v>
      </c>
      <c r="R88" s="471">
        <v>41880.67763888889</v>
      </c>
      <c r="S88" s="471">
        <v>41817</v>
      </c>
      <c r="T88" s="473">
        <v>0</v>
      </c>
      <c r="U88" s="474">
        <v>42800</v>
      </c>
      <c r="V88" s="470" t="s">
        <v>884</v>
      </c>
      <c r="W88" s="471">
        <v>41738</v>
      </c>
      <c r="X88" s="471">
        <v>42004</v>
      </c>
      <c r="Y88" s="470" t="s">
        <v>885</v>
      </c>
      <c r="Z88" s="470" t="s">
        <v>885</v>
      </c>
      <c r="AA88" s="470" t="s">
        <v>885</v>
      </c>
      <c r="AB88" s="475">
        <v>0</v>
      </c>
      <c r="AC88" s="475">
        <v>0</v>
      </c>
      <c r="AD88" s="475">
        <v>0</v>
      </c>
      <c r="AE88" s="475">
        <v>0</v>
      </c>
      <c r="AF88" s="475">
        <v>0</v>
      </c>
      <c r="AG88" s="475">
        <v>33110</v>
      </c>
      <c r="AH88" s="475">
        <v>33110</v>
      </c>
      <c r="AI88" s="475">
        <v>0</v>
      </c>
    </row>
    <row r="89" spans="1:35" outlineLevel="1" x14ac:dyDescent="0.25">
      <c r="A89" s="476" t="s">
        <v>1084</v>
      </c>
      <c r="B89" s="476" t="s">
        <v>1085</v>
      </c>
      <c r="C89" s="476" t="s">
        <v>878</v>
      </c>
      <c r="D89" s="476" t="s">
        <v>879</v>
      </c>
      <c r="E89" s="476" t="s">
        <v>683</v>
      </c>
      <c r="F89" s="476" t="s">
        <v>684</v>
      </c>
      <c r="G89" s="476" t="s">
        <v>880</v>
      </c>
      <c r="H89" s="476" t="s">
        <v>1010</v>
      </c>
      <c r="I89" s="476" t="s">
        <v>929</v>
      </c>
      <c r="J89" s="476" t="s">
        <v>1044</v>
      </c>
      <c r="K89" s="477">
        <v>43272.647870370369</v>
      </c>
      <c r="L89" s="478"/>
      <c r="M89" s="478"/>
      <c r="N89" s="478"/>
      <c r="O89" s="478"/>
      <c r="P89" s="478"/>
      <c r="Q89" s="476" t="s">
        <v>883</v>
      </c>
      <c r="R89" s="477">
        <v>43102.42528935185</v>
      </c>
      <c r="S89" s="477">
        <v>42909</v>
      </c>
      <c r="T89" s="479">
        <v>0</v>
      </c>
      <c r="U89" s="480">
        <v>30000</v>
      </c>
      <c r="V89" s="476" t="s">
        <v>884</v>
      </c>
      <c r="W89" s="477">
        <v>41739</v>
      </c>
      <c r="X89" s="477">
        <v>43101</v>
      </c>
      <c r="Y89" s="476" t="s">
        <v>885</v>
      </c>
      <c r="Z89" s="476" t="s">
        <v>885</v>
      </c>
      <c r="AA89" s="476" t="s">
        <v>885</v>
      </c>
      <c r="AB89" s="481">
        <v>0</v>
      </c>
      <c r="AC89" s="481">
        <v>0</v>
      </c>
      <c r="AD89" s="481">
        <v>0</v>
      </c>
      <c r="AE89" s="481">
        <v>0</v>
      </c>
      <c r="AF89" s="481">
        <v>0</v>
      </c>
      <c r="AG89" s="481">
        <v>345061.47</v>
      </c>
      <c r="AH89" s="481">
        <v>345061.47</v>
      </c>
      <c r="AI89" s="481">
        <v>0</v>
      </c>
    </row>
    <row r="90" spans="1:35" outlineLevel="1" x14ac:dyDescent="0.25">
      <c r="A90" s="470" t="s">
        <v>1086</v>
      </c>
      <c r="B90" s="470" t="s">
        <v>1087</v>
      </c>
      <c r="C90" s="470" t="s">
        <v>878</v>
      </c>
      <c r="D90" s="470" t="s">
        <v>879</v>
      </c>
      <c r="E90" s="470" t="s">
        <v>683</v>
      </c>
      <c r="F90" s="470" t="s">
        <v>684</v>
      </c>
      <c r="G90" s="470" t="s">
        <v>880</v>
      </c>
      <c r="H90" s="470" t="s">
        <v>1010</v>
      </c>
      <c r="I90" s="470" t="s">
        <v>954</v>
      </c>
      <c r="J90" s="470" t="s">
        <v>882</v>
      </c>
      <c r="K90" s="471">
        <v>42355.569189814814</v>
      </c>
      <c r="L90" s="472"/>
      <c r="M90" s="470" t="s">
        <v>800</v>
      </c>
      <c r="N90" s="472"/>
      <c r="O90" s="472"/>
      <c r="P90" s="472"/>
      <c r="Q90" s="470" t="s">
        <v>883</v>
      </c>
      <c r="R90" s="471">
        <v>42354.594039351854</v>
      </c>
      <c r="S90" s="471">
        <v>42227</v>
      </c>
      <c r="T90" s="473">
        <v>0</v>
      </c>
      <c r="U90" s="474">
        <v>350000</v>
      </c>
      <c r="V90" s="470" t="s">
        <v>884</v>
      </c>
      <c r="W90" s="471">
        <v>41757</v>
      </c>
      <c r="X90" s="471">
        <v>42247</v>
      </c>
      <c r="Y90" s="470" t="s">
        <v>885</v>
      </c>
      <c r="Z90" s="470" t="s">
        <v>885</v>
      </c>
      <c r="AA90" s="470" t="s">
        <v>885</v>
      </c>
      <c r="AB90" s="475">
        <v>0</v>
      </c>
      <c r="AC90" s="475">
        <v>0</v>
      </c>
      <c r="AD90" s="475">
        <v>0</v>
      </c>
      <c r="AE90" s="475">
        <v>0</v>
      </c>
      <c r="AF90" s="475">
        <v>0</v>
      </c>
      <c r="AG90" s="475">
        <v>265643.92</v>
      </c>
      <c r="AH90" s="475">
        <v>265643.92</v>
      </c>
      <c r="AI90" s="475">
        <v>0</v>
      </c>
    </row>
    <row r="91" spans="1:35" outlineLevel="1" x14ac:dyDescent="0.25">
      <c r="A91" s="470" t="s">
        <v>1088</v>
      </c>
      <c r="B91" s="470" t="s">
        <v>1089</v>
      </c>
      <c r="C91" s="470" t="s">
        <v>878</v>
      </c>
      <c r="D91" s="470" t="s">
        <v>879</v>
      </c>
      <c r="E91" s="470" t="s">
        <v>683</v>
      </c>
      <c r="F91" s="470" t="s">
        <v>684</v>
      </c>
      <c r="G91" s="470" t="s">
        <v>880</v>
      </c>
      <c r="H91" s="470" t="s">
        <v>1010</v>
      </c>
      <c r="I91" s="470" t="s">
        <v>981</v>
      </c>
      <c r="J91" s="470" t="s">
        <v>1044</v>
      </c>
      <c r="K91" s="471">
        <v>41992.679548611108</v>
      </c>
      <c r="L91" s="472"/>
      <c r="M91" s="472"/>
      <c r="N91" s="472"/>
      <c r="O91" s="472"/>
      <c r="P91" s="472"/>
      <c r="Q91" s="470" t="s">
        <v>883</v>
      </c>
      <c r="R91" s="471">
        <v>41943.392476851855</v>
      </c>
      <c r="S91" s="471">
        <v>41820</v>
      </c>
      <c r="T91" s="473">
        <v>0</v>
      </c>
      <c r="U91" s="474">
        <v>0</v>
      </c>
      <c r="V91" s="470" t="s">
        <v>884</v>
      </c>
      <c r="W91" s="471">
        <v>41759</v>
      </c>
      <c r="X91" s="471">
        <v>42004</v>
      </c>
      <c r="Y91" s="470" t="s">
        <v>885</v>
      </c>
      <c r="Z91" s="470" t="s">
        <v>885</v>
      </c>
      <c r="AA91" s="470" t="s">
        <v>885</v>
      </c>
      <c r="AB91" s="475">
        <v>0</v>
      </c>
      <c r="AC91" s="475">
        <v>0</v>
      </c>
      <c r="AD91" s="475">
        <v>0</v>
      </c>
      <c r="AE91" s="475">
        <v>0</v>
      </c>
      <c r="AF91" s="475">
        <v>0</v>
      </c>
      <c r="AG91" s="475">
        <v>21698.02</v>
      </c>
      <c r="AH91" s="475">
        <v>21698.02</v>
      </c>
      <c r="AI91" s="475">
        <v>0</v>
      </c>
    </row>
    <row r="92" spans="1:35" outlineLevel="1" x14ac:dyDescent="0.25">
      <c r="A92" s="476" t="s">
        <v>1090</v>
      </c>
      <c r="B92" s="476" t="s">
        <v>1091</v>
      </c>
      <c r="C92" s="476" t="s">
        <v>878</v>
      </c>
      <c r="D92" s="476" t="s">
        <v>879</v>
      </c>
      <c r="E92" s="476" t="s">
        <v>683</v>
      </c>
      <c r="F92" s="476" t="s">
        <v>684</v>
      </c>
      <c r="G92" s="476" t="s">
        <v>880</v>
      </c>
      <c r="H92" s="476" t="s">
        <v>1010</v>
      </c>
      <c r="I92" s="476" t="s">
        <v>884</v>
      </c>
      <c r="J92" s="476" t="s">
        <v>1044</v>
      </c>
      <c r="K92" s="477">
        <v>42632.624826388892</v>
      </c>
      <c r="L92" s="478"/>
      <c r="M92" s="478"/>
      <c r="N92" s="478"/>
      <c r="O92" s="478"/>
      <c r="P92" s="478"/>
      <c r="Q92" s="476" t="s">
        <v>883</v>
      </c>
      <c r="R92" s="478"/>
      <c r="S92" s="478"/>
      <c r="T92" s="479">
        <v>0</v>
      </c>
      <c r="U92" s="480">
        <v>786500</v>
      </c>
      <c r="V92" s="476" t="s">
        <v>884</v>
      </c>
      <c r="W92" s="477">
        <v>41821</v>
      </c>
      <c r="X92" s="477">
        <v>45838</v>
      </c>
      <c r="Y92" s="476" t="s">
        <v>900</v>
      </c>
      <c r="Z92" s="476" t="s">
        <v>900</v>
      </c>
      <c r="AA92" s="476" t="s">
        <v>885</v>
      </c>
      <c r="AB92" s="481">
        <v>0</v>
      </c>
      <c r="AC92" s="481">
        <v>0</v>
      </c>
      <c r="AD92" s="481">
        <v>0</v>
      </c>
      <c r="AE92" s="481">
        <v>0</v>
      </c>
      <c r="AF92" s="481">
        <v>0</v>
      </c>
      <c r="AG92" s="481">
        <v>0</v>
      </c>
      <c r="AH92" s="481">
        <v>0</v>
      </c>
      <c r="AI92" s="481">
        <v>0</v>
      </c>
    </row>
    <row r="93" spans="1:35" outlineLevel="1" x14ac:dyDescent="0.25">
      <c r="A93" s="470" t="s">
        <v>1092</v>
      </c>
      <c r="B93" s="470" t="s">
        <v>1093</v>
      </c>
      <c r="C93" s="470" t="s">
        <v>878</v>
      </c>
      <c r="D93" s="470" t="s">
        <v>879</v>
      </c>
      <c r="E93" s="470" t="s">
        <v>683</v>
      </c>
      <c r="F93" s="470" t="s">
        <v>684</v>
      </c>
      <c r="G93" s="470" t="s">
        <v>880</v>
      </c>
      <c r="H93" s="470" t="s">
        <v>1010</v>
      </c>
      <c r="I93" s="470" t="s">
        <v>989</v>
      </c>
      <c r="J93" s="470" t="s">
        <v>882</v>
      </c>
      <c r="K93" s="471">
        <v>42311.681932870371</v>
      </c>
      <c r="L93" s="472"/>
      <c r="M93" s="470" t="s">
        <v>800</v>
      </c>
      <c r="N93" s="472"/>
      <c r="O93" s="472"/>
      <c r="P93" s="472"/>
      <c r="Q93" s="470" t="s">
        <v>883</v>
      </c>
      <c r="R93" s="471">
        <v>42311.448159722226</v>
      </c>
      <c r="S93" s="471">
        <v>42244</v>
      </c>
      <c r="T93" s="473">
        <v>0</v>
      </c>
      <c r="U93" s="474">
        <v>210000</v>
      </c>
      <c r="V93" s="470" t="s">
        <v>884</v>
      </c>
      <c r="W93" s="471">
        <v>41897</v>
      </c>
      <c r="X93" s="471">
        <v>42277</v>
      </c>
      <c r="Y93" s="470" t="s">
        <v>885</v>
      </c>
      <c r="Z93" s="470" t="s">
        <v>885</v>
      </c>
      <c r="AA93" s="470" t="s">
        <v>885</v>
      </c>
      <c r="AB93" s="475">
        <v>0</v>
      </c>
      <c r="AC93" s="475">
        <v>0</v>
      </c>
      <c r="AD93" s="475">
        <v>0</v>
      </c>
      <c r="AE93" s="475">
        <v>0</v>
      </c>
      <c r="AF93" s="475">
        <v>0</v>
      </c>
      <c r="AG93" s="475">
        <v>234618.52</v>
      </c>
      <c r="AH93" s="475">
        <v>234618.52</v>
      </c>
      <c r="AI93" s="475">
        <v>0</v>
      </c>
    </row>
    <row r="94" spans="1:35" outlineLevel="1" x14ac:dyDescent="0.25">
      <c r="A94" s="470" t="s">
        <v>1094</v>
      </c>
      <c r="B94" s="470" t="s">
        <v>1095</v>
      </c>
      <c r="C94" s="470" t="s">
        <v>878</v>
      </c>
      <c r="D94" s="470" t="s">
        <v>879</v>
      </c>
      <c r="E94" s="470" t="s">
        <v>683</v>
      </c>
      <c r="F94" s="470" t="s">
        <v>684</v>
      </c>
      <c r="G94" s="470" t="s">
        <v>880</v>
      </c>
      <c r="H94" s="470" t="s">
        <v>1010</v>
      </c>
      <c r="I94" s="470" t="s">
        <v>1096</v>
      </c>
      <c r="J94" s="470" t="s">
        <v>1044</v>
      </c>
      <c r="K94" s="471">
        <v>42426.65724537037</v>
      </c>
      <c r="L94" s="472"/>
      <c r="M94" s="472"/>
      <c r="N94" s="472"/>
      <c r="O94" s="472"/>
      <c r="P94" s="472"/>
      <c r="Q94" s="470" t="s">
        <v>883</v>
      </c>
      <c r="R94" s="471">
        <v>42422.559293981481</v>
      </c>
      <c r="S94" s="471">
        <v>42352</v>
      </c>
      <c r="T94" s="473">
        <v>0</v>
      </c>
      <c r="U94" s="474">
        <v>60488</v>
      </c>
      <c r="V94" s="470" t="s">
        <v>884</v>
      </c>
      <c r="W94" s="471">
        <v>41925</v>
      </c>
      <c r="X94" s="471">
        <v>42551</v>
      </c>
      <c r="Y94" s="470" t="s">
        <v>885</v>
      </c>
      <c r="Z94" s="470" t="s">
        <v>885</v>
      </c>
      <c r="AA94" s="470" t="s">
        <v>885</v>
      </c>
      <c r="AB94" s="475">
        <v>0</v>
      </c>
      <c r="AC94" s="475">
        <v>0</v>
      </c>
      <c r="AD94" s="475">
        <v>0</v>
      </c>
      <c r="AE94" s="475">
        <v>0</v>
      </c>
      <c r="AF94" s="475">
        <v>0</v>
      </c>
      <c r="AG94" s="475">
        <v>86855.69</v>
      </c>
      <c r="AH94" s="475">
        <v>86855.69</v>
      </c>
      <c r="AI94" s="475">
        <v>0</v>
      </c>
    </row>
    <row r="95" spans="1:35" outlineLevel="1" x14ac:dyDescent="0.25">
      <c r="A95" s="476" t="s">
        <v>1097</v>
      </c>
      <c r="B95" s="476" t="s">
        <v>1098</v>
      </c>
      <c r="C95" s="476" t="s">
        <v>878</v>
      </c>
      <c r="D95" s="476" t="s">
        <v>879</v>
      </c>
      <c r="E95" s="476" t="s">
        <v>683</v>
      </c>
      <c r="F95" s="476" t="s">
        <v>684</v>
      </c>
      <c r="G95" s="476" t="s">
        <v>880</v>
      </c>
      <c r="H95" s="476" t="s">
        <v>1010</v>
      </c>
      <c r="I95" s="476" t="s">
        <v>951</v>
      </c>
      <c r="J95" s="476" t="s">
        <v>1044</v>
      </c>
      <c r="K95" s="477">
        <v>42388.541655092595</v>
      </c>
      <c r="L95" s="478"/>
      <c r="M95" s="478"/>
      <c r="N95" s="478"/>
      <c r="O95" s="478"/>
      <c r="P95" s="478"/>
      <c r="Q95" s="476" t="s">
        <v>883</v>
      </c>
      <c r="R95" s="478"/>
      <c r="S95" s="477">
        <v>42356</v>
      </c>
      <c r="T95" s="479">
        <v>0</v>
      </c>
      <c r="U95" s="480">
        <v>15000</v>
      </c>
      <c r="V95" s="476" t="s">
        <v>884</v>
      </c>
      <c r="W95" s="477">
        <v>41925</v>
      </c>
      <c r="X95" s="477">
        <v>42551</v>
      </c>
      <c r="Y95" s="476" t="s">
        <v>900</v>
      </c>
      <c r="Z95" s="476" t="s">
        <v>885</v>
      </c>
      <c r="AA95" s="476" t="s">
        <v>885</v>
      </c>
      <c r="AB95" s="481">
        <v>0</v>
      </c>
      <c r="AC95" s="481">
        <v>0</v>
      </c>
      <c r="AD95" s="481">
        <v>0</v>
      </c>
      <c r="AE95" s="481">
        <v>0</v>
      </c>
      <c r="AF95" s="481">
        <v>0</v>
      </c>
      <c r="AG95" s="481">
        <v>0</v>
      </c>
      <c r="AH95" s="481">
        <v>0</v>
      </c>
      <c r="AI95" s="481">
        <v>0</v>
      </c>
    </row>
    <row r="96" spans="1:35" outlineLevel="1" x14ac:dyDescent="0.25">
      <c r="A96" s="476" t="s">
        <v>1099</v>
      </c>
      <c r="B96" s="476" t="s">
        <v>1100</v>
      </c>
      <c r="C96" s="476" t="s">
        <v>878</v>
      </c>
      <c r="D96" s="476" t="s">
        <v>879</v>
      </c>
      <c r="E96" s="476" t="s">
        <v>683</v>
      </c>
      <c r="F96" s="476" t="s">
        <v>684</v>
      </c>
      <c r="G96" s="476" t="s">
        <v>880</v>
      </c>
      <c r="H96" s="476" t="s">
        <v>1010</v>
      </c>
      <c r="I96" s="476" t="s">
        <v>1101</v>
      </c>
      <c r="J96" s="476" t="s">
        <v>1044</v>
      </c>
      <c r="K96" s="477">
        <v>42311.67496527778</v>
      </c>
      <c r="L96" s="478"/>
      <c r="M96" s="476" t="s">
        <v>800</v>
      </c>
      <c r="N96" s="478"/>
      <c r="O96" s="478"/>
      <c r="P96" s="478"/>
      <c r="Q96" s="476" t="s">
        <v>883</v>
      </c>
      <c r="R96" s="477">
        <v>42310.409537037034</v>
      </c>
      <c r="S96" s="477">
        <v>42198</v>
      </c>
      <c r="T96" s="479">
        <v>0</v>
      </c>
      <c r="U96" s="480">
        <v>19996</v>
      </c>
      <c r="V96" s="476" t="s">
        <v>884</v>
      </c>
      <c r="W96" s="477">
        <v>42009</v>
      </c>
      <c r="X96" s="477">
        <v>42217</v>
      </c>
      <c r="Y96" s="476" t="s">
        <v>885</v>
      </c>
      <c r="Z96" s="476" t="s">
        <v>885</v>
      </c>
      <c r="AA96" s="476" t="s">
        <v>885</v>
      </c>
      <c r="AB96" s="481">
        <v>0</v>
      </c>
      <c r="AC96" s="481">
        <v>0</v>
      </c>
      <c r="AD96" s="481">
        <v>0</v>
      </c>
      <c r="AE96" s="481">
        <v>0</v>
      </c>
      <c r="AF96" s="481">
        <v>0</v>
      </c>
      <c r="AG96" s="481">
        <v>19521.29</v>
      </c>
      <c r="AH96" s="481">
        <v>19521.29</v>
      </c>
      <c r="AI96" s="481">
        <v>0</v>
      </c>
    </row>
    <row r="97" spans="1:35" outlineLevel="1" x14ac:dyDescent="0.25">
      <c r="A97" s="470" t="s">
        <v>1102</v>
      </c>
      <c r="B97" s="470" t="s">
        <v>1103</v>
      </c>
      <c r="C97" s="470" t="s">
        <v>878</v>
      </c>
      <c r="D97" s="470" t="s">
        <v>879</v>
      </c>
      <c r="E97" s="470" t="s">
        <v>683</v>
      </c>
      <c r="F97" s="470" t="s">
        <v>684</v>
      </c>
      <c r="G97" s="470" t="s">
        <v>880</v>
      </c>
      <c r="H97" s="470" t="s">
        <v>1010</v>
      </c>
      <c r="I97" s="470" t="s">
        <v>929</v>
      </c>
      <c r="J97" s="470" t="s">
        <v>1044</v>
      </c>
      <c r="K97" s="471">
        <v>43206.537395833337</v>
      </c>
      <c r="L97" s="472"/>
      <c r="M97" s="472"/>
      <c r="N97" s="472"/>
      <c r="O97" s="472"/>
      <c r="P97" s="472"/>
      <c r="Q97" s="470" t="s">
        <v>883</v>
      </c>
      <c r="R97" s="471">
        <v>43102.412268518521</v>
      </c>
      <c r="S97" s="471">
        <v>43011</v>
      </c>
      <c r="T97" s="473">
        <v>0</v>
      </c>
      <c r="U97" s="474">
        <v>105000</v>
      </c>
      <c r="V97" s="470" t="s">
        <v>884</v>
      </c>
      <c r="W97" s="471">
        <v>41939</v>
      </c>
      <c r="X97" s="471">
        <v>43100</v>
      </c>
      <c r="Y97" s="470" t="s">
        <v>885</v>
      </c>
      <c r="Z97" s="470" t="s">
        <v>885</v>
      </c>
      <c r="AA97" s="470" t="s">
        <v>885</v>
      </c>
      <c r="AB97" s="475">
        <v>0</v>
      </c>
      <c r="AC97" s="475">
        <v>0</v>
      </c>
      <c r="AD97" s="475">
        <v>0</v>
      </c>
      <c r="AE97" s="475">
        <v>0</v>
      </c>
      <c r="AF97" s="475">
        <v>0</v>
      </c>
      <c r="AG97" s="475">
        <v>406999.46</v>
      </c>
      <c r="AH97" s="475">
        <v>406999.46</v>
      </c>
      <c r="AI97" s="475">
        <v>0</v>
      </c>
    </row>
    <row r="98" spans="1:35" outlineLevel="1" x14ac:dyDescent="0.25">
      <c r="A98" s="470" t="s">
        <v>1104</v>
      </c>
      <c r="B98" s="470" t="s">
        <v>1105</v>
      </c>
      <c r="C98" s="470" t="s">
        <v>878</v>
      </c>
      <c r="D98" s="470" t="s">
        <v>879</v>
      </c>
      <c r="E98" s="470" t="s">
        <v>683</v>
      </c>
      <c r="F98" s="470" t="s">
        <v>684</v>
      </c>
      <c r="G98" s="470" t="s">
        <v>880</v>
      </c>
      <c r="H98" s="470" t="s">
        <v>1010</v>
      </c>
      <c r="I98" s="470" t="s">
        <v>981</v>
      </c>
      <c r="J98" s="470" t="s">
        <v>1044</v>
      </c>
      <c r="K98" s="471">
        <v>42185.719861111109</v>
      </c>
      <c r="L98" s="472"/>
      <c r="M98" s="470" t="s">
        <v>800</v>
      </c>
      <c r="N98" s="472"/>
      <c r="O98" s="472"/>
      <c r="P98" s="472"/>
      <c r="Q98" s="470" t="s">
        <v>883</v>
      </c>
      <c r="R98" s="471">
        <v>42185.533263888887</v>
      </c>
      <c r="S98" s="471">
        <v>42020</v>
      </c>
      <c r="T98" s="473">
        <v>0</v>
      </c>
      <c r="U98" s="474">
        <v>4000</v>
      </c>
      <c r="V98" s="470" t="s">
        <v>884</v>
      </c>
      <c r="W98" s="471">
        <v>41974</v>
      </c>
      <c r="X98" s="471">
        <v>42185</v>
      </c>
      <c r="Y98" s="470" t="s">
        <v>885</v>
      </c>
      <c r="Z98" s="470" t="s">
        <v>885</v>
      </c>
      <c r="AA98" s="470" t="s">
        <v>885</v>
      </c>
      <c r="AB98" s="475">
        <v>0</v>
      </c>
      <c r="AC98" s="475">
        <v>0</v>
      </c>
      <c r="AD98" s="475">
        <v>0</v>
      </c>
      <c r="AE98" s="475">
        <v>0</v>
      </c>
      <c r="AF98" s="475">
        <v>0</v>
      </c>
      <c r="AG98" s="475">
        <v>3900</v>
      </c>
      <c r="AH98" s="475">
        <v>3900</v>
      </c>
      <c r="AI98" s="475">
        <v>0</v>
      </c>
    </row>
    <row r="99" spans="1:35" outlineLevel="1" x14ac:dyDescent="0.25">
      <c r="A99" s="470" t="s">
        <v>1106</v>
      </c>
      <c r="B99" s="470" t="s">
        <v>1107</v>
      </c>
      <c r="C99" s="470" t="s">
        <v>878</v>
      </c>
      <c r="D99" s="470" t="s">
        <v>879</v>
      </c>
      <c r="E99" s="470" t="s">
        <v>683</v>
      </c>
      <c r="F99" s="470" t="s">
        <v>684</v>
      </c>
      <c r="G99" s="470" t="s">
        <v>880</v>
      </c>
      <c r="H99" s="470" t="s">
        <v>1010</v>
      </c>
      <c r="I99" s="470" t="s">
        <v>929</v>
      </c>
      <c r="J99" s="470" t="s">
        <v>1044</v>
      </c>
      <c r="K99" s="471">
        <v>43206.539849537039</v>
      </c>
      <c r="L99" s="472"/>
      <c r="M99" s="472"/>
      <c r="N99" s="472"/>
      <c r="O99" s="472"/>
      <c r="P99" s="472"/>
      <c r="Q99" s="470" t="s">
        <v>883</v>
      </c>
      <c r="R99" s="471">
        <v>43090.652002314811</v>
      </c>
      <c r="S99" s="471">
        <v>42915</v>
      </c>
      <c r="T99" s="473">
        <v>0</v>
      </c>
      <c r="U99" s="474">
        <v>90000</v>
      </c>
      <c r="V99" s="470" t="s">
        <v>884</v>
      </c>
      <c r="W99" s="471">
        <v>41974</v>
      </c>
      <c r="X99" s="471">
        <v>43099</v>
      </c>
      <c r="Y99" s="470" t="s">
        <v>885</v>
      </c>
      <c r="Z99" s="470" t="s">
        <v>885</v>
      </c>
      <c r="AA99" s="470" t="s">
        <v>885</v>
      </c>
      <c r="AB99" s="475">
        <v>0</v>
      </c>
      <c r="AC99" s="475">
        <v>0</v>
      </c>
      <c r="AD99" s="475">
        <v>0</v>
      </c>
      <c r="AE99" s="475">
        <v>0</v>
      </c>
      <c r="AF99" s="475">
        <v>0</v>
      </c>
      <c r="AG99" s="475">
        <v>262358.49</v>
      </c>
      <c r="AH99" s="475">
        <v>262358.49</v>
      </c>
      <c r="AI99" s="475">
        <v>0</v>
      </c>
    </row>
    <row r="100" spans="1:35" outlineLevel="1" x14ac:dyDescent="0.25">
      <c r="A100" s="476" t="s">
        <v>1108</v>
      </c>
      <c r="B100" s="476" t="s">
        <v>1109</v>
      </c>
      <c r="C100" s="476" t="s">
        <v>878</v>
      </c>
      <c r="D100" s="476" t="s">
        <v>879</v>
      </c>
      <c r="E100" s="476" t="s">
        <v>683</v>
      </c>
      <c r="F100" s="476" t="s">
        <v>684</v>
      </c>
      <c r="G100" s="476" t="s">
        <v>880</v>
      </c>
      <c r="H100" s="476" t="s">
        <v>1010</v>
      </c>
      <c r="I100" s="476" t="s">
        <v>981</v>
      </c>
      <c r="J100" s="476" t="s">
        <v>1044</v>
      </c>
      <c r="K100" s="477">
        <v>42184.702013888891</v>
      </c>
      <c r="L100" s="478"/>
      <c r="M100" s="476" t="s">
        <v>800</v>
      </c>
      <c r="N100" s="478"/>
      <c r="O100" s="478"/>
      <c r="P100" s="478"/>
      <c r="Q100" s="476" t="s">
        <v>883</v>
      </c>
      <c r="R100" s="478"/>
      <c r="S100" s="477">
        <v>42181</v>
      </c>
      <c r="T100" s="479">
        <v>0</v>
      </c>
      <c r="U100" s="480">
        <v>2500</v>
      </c>
      <c r="V100" s="476" t="s">
        <v>884</v>
      </c>
      <c r="W100" s="477">
        <v>41989</v>
      </c>
      <c r="X100" s="477">
        <v>42185</v>
      </c>
      <c r="Y100" s="476" t="s">
        <v>900</v>
      </c>
      <c r="Z100" s="476" t="s">
        <v>885</v>
      </c>
      <c r="AA100" s="476" t="s">
        <v>885</v>
      </c>
      <c r="AB100" s="481">
        <v>0</v>
      </c>
      <c r="AC100" s="481">
        <v>0</v>
      </c>
      <c r="AD100" s="481">
        <v>0</v>
      </c>
      <c r="AE100" s="481">
        <v>0</v>
      </c>
      <c r="AF100" s="481">
        <v>0</v>
      </c>
      <c r="AG100" s="481">
        <v>0</v>
      </c>
      <c r="AH100" s="481">
        <v>0</v>
      </c>
      <c r="AI100" s="481">
        <v>0</v>
      </c>
    </row>
    <row r="101" spans="1:35" outlineLevel="1" x14ac:dyDescent="0.25">
      <c r="A101" s="470" t="s">
        <v>1110</v>
      </c>
      <c r="B101" s="470" t="s">
        <v>1111</v>
      </c>
      <c r="C101" s="470" t="s">
        <v>878</v>
      </c>
      <c r="D101" s="470" t="s">
        <v>879</v>
      </c>
      <c r="E101" s="470" t="s">
        <v>683</v>
      </c>
      <c r="F101" s="470" t="s">
        <v>684</v>
      </c>
      <c r="G101" s="470" t="s">
        <v>880</v>
      </c>
      <c r="H101" s="470" t="s">
        <v>1010</v>
      </c>
      <c r="I101" s="470" t="s">
        <v>881</v>
      </c>
      <c r="J101" s="470" t="s">
        <v>1044</v>
      </c>
      <c r="K101" s="471">
        <v>42321.699513888889</v>
      </c>
      <c r="L101" s="472"/>
      <c r="M101" s="472"/>
      <c r="N101" s="472"/>
      <c r="O101" s="472"/>
      <c r="P101" s="472"/>
      <c r="Q101" s="470" t="s">
        <v>883</v>
      </c>
      <c r="R101" s="472"/>
      <c r="S101" s="472"/>
      <c r="T101" s="473">
        <v>0</v>
      </c>
      <c r="U101" s="474">
        <v>80000</v>
      </c>
      <c r="V101" s="470" t="s">
        <v>884</v>
      </c>
      <c r="W101" s="471">
        <v>41989</v>
      </c>
      <c r="X101" s="471">
        <v>42185</v>
      </c>
      <c r="Y101" s="470" t="s">
        <v>900</v>
      </c>
      <c r="Z101" s="470" t="s">
        <v>900</v>
      </c>
      <c r="AA101" s="470" t="s">
        <v>885</v>
      </c>
      <c r="AB101" s="475">
        <v>0</v>
      </c>
      <c r="AC101" s="475">
        <v>0</v>
      </c>
      <c r="AD101" s="475">
        <v>0</v>
      </c>
      <c r="AE101" s="475">
        <v>0</v>
      </c>
      <c r="AF101" s="475">
        <v>0</v>
      </c>
      <c r="AG101" s="475">
        <v>0</v>
      </c>
      <c r="AH101" s="475">
        <v>0</v>
      </c>
      <c r="AI101" s="475">
        <v>0</v>
      </c>
    </row>
    <row r="102" spans="1:35" outlineLevel="1" x14ac:dyDescent="0.25">
      <c r="A102" s="476" t="s">
        <v>1112</v>
      </c>
      <c r="B102" s="476" t="s">
        <v>1113</v>
      </c>
      <c r="C102" s="476" t="s">
        <v>878</v>
      </c>
      <c r="D102" s="476" t="s">
        <v>879</v>
      </c>
      <c r="E102" s="476" t="s">
        <v>683</v>
      </c>
      <c r="F102" s="476" t="s">
        <v>684</v>
      </c>
      <c r="G102" s="476" t="s">
        <v>880</v>
      </c>
      <c r="H102" s="476" t="s">
        <v>1010</v>
      </c>
      <c r="I102" s="476" t="s">
        <v>881</v>
      </c>
      <c r="J102" s="476" t="s">
        <v>1044</v>
      </c>
      <c r="K102" s="477">
        <v>42426.658194444448</v>
      </c>
      <c r="L102" s="478"/>
      <c r="M102" s="478"/>
      <c r="N102" s="478"/>
      <c r="O102" s="478"/>
      <c r="P102" s="478"/>
      <c r="Q102" s="476" t="s">
        <v>883</v>
      </c>
      <c r="R102" s="477">
        <v>42423.369166666664</v>
      </c>
      <c r="S102" s="477">
        <v>42321</v>
      </c>
      <c r="T102" s="479">
        <v>0</v>
      </c>
      <c r="U102" s="480">
        <v>35000</v>
      </c>
      <c r="V102" s="476" t="s">
        <v>884</v>
      </c>
      <c r="W102" s="477">
        <v>41974</v>
      </c>
      <c r="X102" s="477">
        <v>42551</v>
      </c>
      <c r="Y102" s="476" t="s">
        <v>885</v>
      </c>
      <c r="Z102" s="476" t="s">
        <v>885</v>
      </c>
      <c r="AA102" s="476" t="s">
        <v>885</v>
      </c>
      <c r="AB102" s="481">
        <v>0</v>
      </c>
      <c r="AC102" s="481">
        <v>0</v>
      </c>
      <c r="AD102" s="481">
        <v>0</v>
      </c>
      <c r="AE102" s="481">
        <v>0</v>
      </c>
      <c r="AF102" s="481">
        <v>0</v>
      </c>
      <c r="AG102" s="481">
        <v>27309.5</v>
      </c>
      <c r="AH102" s="481">
        <v>27309.5</v>
      </c>
      <c r="AI102" s="481">
        <v>0</v>
      </c>
    </row>
    <row r="103" spans="1:35" outlineLevel="1" x14ac:dyDescent="0.25">
      <c r="A103" s="476" t="s">
        <v>1114</v>
      </c>
      <c r="B103" s="476" t="s">
        <v>1115</v>
      </c>
      <c r="C103" s="476" t="s">
        <v>878</v>
      </c>
      <c r="D103" s="476" t="s">
        <v>879</v>
      </c>
      <c r="E103" s="476" t="s">
        <v>683</v>
      </c>
      <c r="F103" s="476" t="s">
        <v>684</v>
      </c>
      <c r="G103" s="476" t="s">
        <v>880</v>
      </c>
      <c r="H103" s="476" t="s">
        <v>1010</v>
      </c>
      <c r="I103" s="476" t="s">
        <v>981</v>
      </c>
      <c r="J103" s="476" t="s">
        <v>1044</v>
      </c>
      <c r="K103" s="477">
        <v>42814.674166666664</v>
      </c>
      <c r="L103" s="478"/>
      <c r="M103" s="478"/>
      <c r="N103" s="478"/>
      <c r="O103" s="478"/>
      <c r="P103" s="478"/>
      <c r="Q103" s="476" t="s">
        <v>883</v>
      </c>
      <c r="R103" s="477">
        <v>42795.598009259258</v>
      </c>
      <c r="S103" s="477">
        <v>42185</v>
      </c>
      <c r="T103" s="479">
        <v>0</v>
      </c>
      <c r="U103" s="480">
        <v>17000</v>
      </c>
      <c r="V103" s="476" t="s">
        <v>884</v>
      </c>
      <c r="W103" s="477">
        <v>42064</v>
      </c>
      <c r="X103" s="477">
        <v>42794</v>
      </c>
      <c r="Y103" s="476" t="s">
        <v>885</v>
      </c>
      <c r="Z103" s="476" t="s">
        <v>885</v>
      </c>
      <c r="AA103" s="476" t="s">
        <v>885</v>
      </c>
      <c r="AB103" s="481">
        <v>0</v>
      </c>
      <c r="AC103" s="481">
        <v>0</v>
      </c>
      <c r="AD103" s="481">
        <v>0</v>
      </c>
      <c r="AE103" s="481">
        <v>0</v>
      </c>
      <c r="AF103" s="481">
        <v>0</v>
      </c>
      <c r="AG103" s="481">
        <v>14917.65</v>
      </c>
      <c r="AH103" s="481">
        <v>14917.65</v>
      </c>
      <c r="AI103" s="481">
        <v>0</v>
      </c>
    </row>
    <row r="104" spans="1:35" outlineLevel="1" x14ac:dyDescent="0.25">
      <c r="A104" s="470" t="s">
        <v>1116</v>
      </c>
      <c r="B104" s="470" t="s">
        <v>1117</v>
      </c>
      <c r="C104" s="470" t="s">
        <v>878</v>
      </c>
      <c r="D104" s="470" t="s">
        <v>879</v>
      </c>
      <c r="E104" s="470" t="s">
        <v>1051</v>
      </c>
      <c r="F104" s="470" t="s">
        <v>1052</v>
      </c>
      <c r="G104" s="470" t="s">
        <v>880</v>
      </c>
      <c r="H104" s="470" t="s">
        <v>1053</v>
      </c>
      <c r="I104" s="470" t="s">
        <v>1118</v>
      </c>
      <c r="J104" s="470" t="s">
        <v>1119</v>
      </c>
      <c r="K104" s="471">
        <v>42886</v>
      </c>
      <c r="L104" s="472"/>
      <c r="M104" s="472"/>
      <c r="N104" s="472"/>
      <c r="O104" s="472"/>
      <c r="P104" s="472"/>
      <c r="Q104" s="470" t="s">
        <v>883</v>
      </c>
      <c r="R104" s="472"/>
      <c r="S104" s="471">
        <v>42720</v>
      </c>
      <c r="T104" s="473">
        <v>0</v>
      </c>
      <c r="U104" s="474">
        <v>150000</v>
      </c>
      <c r="V104" s="470" t="s">
        <v>884</v>
      </c>
      <c r="W104" s="471">
        <v>42121</v>
      </c>
      <c r="X104" s="471">
        <v>42766</v>
      </c>
      <c r="Y104" s="470" t="s">
        <v>900</v>
      </c>
      <c r="Z104" s="470" t="s">
        <v>885</v>
      </c>
      <c r="AA104" s="470" t="s">
        <v>885</v>
      </c>
      <c r="AB104" s="475">
        <v>0</v>
      </c>
      <c r="AC104" s="475">
        <v>0</v>
      </c>
      <c r="AD104" s="475">
        <v>0</v>
      </c>
      <c r="AE104" s="475">
        <v>0</v>
      </c>
      <c r="AF104" s="475">
        <v>0</v>
      </c>
      <c r="AG104" s="475">
        <v>0</v>
      </c>
      <c r="AH104" s="475">
        <v>0</v>
      </c>
      <c r="AI104" s="475">
        <v>0</v>
      </c>
    </row>
    <row r="105" spans="1:35" outlineLevel="1" x14ac:dyDescent="0.25">
      <c r="A105" s="470" t="s">
        <v>1120</v>
      </c>
      <c r="B105" s="470" t="s">
        <v>1121</v>
      </c>
      <c r="C105" s="470" t="s">
        <v>878</v>
      </c>
      <c r="D105" s="470" t="s">
        <v>879</v>
      </c>
      <c r="E105" s="470" t="s">
        <v>683</v>
      </c>
      <c r="F105" s="470" t="s">
        <v>684</v>
      </c>
      <c r="G105" s="470" t="s">
        <v>880</v>
      </c>
      <c r="H105" s="470" t="s">
        <v>1122</v>
      </c>
      <c r="I105" s="470" t="s">
        <v>1123</v>
      </c>
      <c r="J105" s="470" t="s">
        <v>882</v>
      </c>
      <c r="K105" s="471">
        <v>43206.542094907411</v>
      </c>
      <c r="L105" s="472"/>
      <c r="M105" s="472"/>
      <c r="N105" s="472"/>
      <c r="O105" s="472"/>
      <c r="P105" s="472"/>
      <c r="Q105" s="470" t="s">
        <v>883</v>
      </c>
      <c r="R105" s="471">
        <v>43182.363668981481</v>
      </c>
      <c r="S105" s="471">
        <v>42957</v>
      </c>
      <c r="T105" s="473">
        <v>0</v>
      </c>
      <c r="U105" s="474">
        <v>2100000</v>
      </c>
      <c r="V105" s="470" t="s">
        <v>1124</v>
      </c>
      <c r="W105" s="471">
        <v>42139</v>
      </c>
      <c r="X105" s="471">
        <v>42978</v>
      </c>
      <c r="Y105" s="470" t="s">
        <v>885</v>
      </c>
      <c r="Z105" s="470" t="s">
        <v>885</v>
      </c>
      <c r="AA105" s="470" t="s">
        <v>885</v>
      </c>
      <c r="AB105" s="475">
        <v>0</v>
      </c>
      <c r="AC105" s="475">
        <v>0</v>
      </c>
      <c r="AD105" s="475">
        <v>0</v>
      </c>
      <c r="AE105" s="475">
        <v>0</v>
      </c>
      <c r="AF105" s="475">
        <v>0</v>
      </c>
      <c r="AG105" s="475">
        <v>2285857.94</v>
      </c>
      <c r="AH105" s="475">
        <v>2285857.94</v>
      </c>
      <c r="AI105" s="475">
        <v>0</v>
      </c>
    </row>
    <row r="106" spans="1:35" outlineLevel="1" x14ac:dyDescent="0.25">
      <c r="A106" s="476" t="s">
        <v>1125</v>
      </c>
      <c r="B106" s="476" t="s">
        <v>1126</v>
      </c>
      <c r="C106" s="476" t="s">
        <v>878</v>
      </c>
      <c r="D106" s="476" t="s">
        <v>879</v>
      </c>
      <c r="E106" s="476" t="s">
        <v>683</v>
      </c>
      <c r="F106" s="476" t="s">
        <v>684</v>
      </c>
      <c r="G106" s="476" t="s">
        <v>880</v>
      </c>
      <c r="H106" s="476" t="s">
        <v>1010</v>
      </c>
      <c r="I106" s="476" t="s">
        <v>1002</v>
      </c>
      <c r="J106" s="476" t="s">
        <v>1044</v>
      </c>
      <c r="K106" s="477">
        <v>42577.624675925923</v>
      </c>
      <c r="L106" s="478"/>
      <c r="M106" s="478"/>
      <c r="N106" s="478"/>
      <c r="O106" s="478"/>
      <c r="P106" s="478"/>
      <c r="Q106" s="476" t="s">
        <v>883</v>
      </c>
      <c r="R106" s="477">
        <v>42552.605787037035</v>
      </c>
      <c r="S106" s="477">
        <v>42545</v>
      </c>
      <c r="T106" s="479">
        <v>0</v>
      </c>
      <c r="U106" s="480">
        <v>45000</v>
      </c>
      <c r="V106" s="476" t="s">
        <v>884</v>
      </c>
      <c r="W106" s="477">
        <v>42156</v>
      </c>
      <c r="X106" s="477">
        <v>42551</v>
      </c>
      <c r="Y106" s="476" t="s">
        <v>885</v>
      </c>
      <c r="Z106" s="476" t="s">
        <v>885</v>
      </c>
      <c r="AA106" s="476" t="s">
        <v>885</v>
      </c>
      <c r="AB106" s="481">
        <v>0</v>
      </c>
      <c r="AC106" s="481">
        <v>0</v>
      </c>
      <c r="AD106" s="481">
        <v>0</v>
      </c>
      <c r="AE106" s="481">
        <v>0</v>
      </c>
      <c r="AF106" s="481">
        <v>0</v>
      </c>
      <c r="AG106" s="481">
        <v>9785</v>
      </c>
      <c r="AH106" s="481">
        <v>9785</v>
      </c>
      <c r="AI106" s="481">
        <v>0</v>
      </c>
    </row>
    <row r="107" spans="1:35" outlineLevel="1" x14ac:dyDescent="0.25">
      <c r="A107" s="470" t="s">
        <v>1127</v>
      </c>
      <c r="B107" s="470" t="s">
        <v>1128</v>
      </c>
      <c r="C107" s="470" t="s">
        <v>878</v>
      </c>
      <c r="D107" s="470" t="s">
        <v>879</v>
      </c>
      <c r="E107" s="470" t="s">
        <v>683</v>
      </c>
      <c r="F107" s="470" t="s">
        <v>684</v>
      </c>
      <c r="G107" s="470" t="s">
        <v>880</v>
      </c>
      <c r="H107" s="470" t="s">
        <v>1010</v>
      </c>
      <c r="I107" s="470" t="s">
        <v>1096</v>
      </c>
      <c r="J107" s="470" t="s">
        <v>1044</v>
      </c>
      <c r="K107" s="471">
        <v>42738</v>
      </c>
      <c r="L107" s="472"/>
      <c r="M107" s="472"/>
      <c r="N107" s="472"/>
      <c r="O107" s="472"/>
      <c r="P107" s="472"/>
      <c r="Q107" s="470" t="s">
        <v>883</v>
      </c>
      <c r="R107" s="471">
        <v>42738.506041666667</v>
      </c>
      <c r="S107" s="471">
        <v>42565</v>
      </c>
      <c r="T107" s="473">
        <v>0</v>
      </c>
      <c r="U107" s="474">
        <v>35500</v>
      </c>
      <c r="V107" s="470" t="s">
        <v>884</v>
      </c>
      <c r="W107" s="471">
        <v>42157</v>
      </c>
      <c r="X107" s="471">
        <v>43281</v>
      </c>
      <c r="Y107" s="470" t="s">
        <v>885</v>
      </c>
      <c r="Z107" s="470" t="s">
        <v>885</v>
      </c>
      <c r="AA107" s="470" t="s">
        <v>885</v>
      </c>
      <c r="AB107" s="475">
        <v>0</v>
      </c>
      <c r="AC107" s="475">
        <v>0</v>
      </c>
      <c r="AD107" s="475">
        <v>0</v>
      </c>
      <c r="AE107" s="475">
        <v>0</v>
      </c>
      <c r="AF107" s="475">
        <v>0</v>
      </c>
      <c r="AG107" s="475">
        <v>39712.25</v>
      </c>
      <c r="AH107" s="475">
        <v>39712.25</v>
      </c>
      <c r="AI107" s="475">
        <v>0</v>
      </c>
    </row>
    <row r="108" spans="1:35" outlineLevel="1" x14ac:dyDescent="0.25">
      <c r="A108" s="476" t="s">
        <v>1129</v>
      </c>
      <c r="B108" s="476" t="s">
        <v>1130</v>
      </c>
      <c r="C108" s="476" t="s">
        <v>878</v>
      </c>
      <c r="D108" s="476" t="s">
        <v>879</v>
      </c>
      <c r="E108" s="476" t="s">
        <v>683</v>
      </c>
      <c r="F108" s="476" t="s">
        <v>684</v>
      </c>
      <c r="G108" s="476" t="s">
        <v>880</v>
      </c>
      <c r="H108" s="476" t="s">
        <v>1010</v>
      </c>
      <c r="I108" s="476" t="s">
        <v>1131</v>
      </c>
      <c r="J108" s="476" t="s">
        <v>1044</v>
      </c>
      <c r="K108" s="477">
        <v>42311.675798611112</v>
      </c>
      <c r="L108" s="478"/>
      <c r="M108" s="478"/>
      <c r="N108" s="478"/>
      <c r="O108" s="478"/>
      <c r="P108" s="478"/>
      <c r="Q108" s="476" t="s">
        <v>883</v>
      </c>
      <c r="R108" s="477">
        <v>42310.424756944441</v>
      </c>
      <c r="S108" s="477">
        <v>42244</v>
      </c>
      <c r="T108" s="479">
        <v>0</v>
      </c>
      <c r="U108" s="480">
        <v>10000</v>
      </c>
      <c r="V108" s="476" t="s">
        <v>884</v>
      </c>
      <c r="W108" s="477">
        <v>42156</v>
      </c>
      <c r="X108" s="477">
        <v>42369</v>
      </c>
      <c r="Y108" s="476" t="s">
        <v>885</v>
      </c>
      <c r="Z108" s="476" t="s">
        <v>885</v>
      </c>
      <c r="AA108" s="476" t="s">
        <v>885</v>
      </c>
      <c r="AB108" s="481">
        <v>0</v>
      </c>
      <c r="AC108" s="481">
        <v>0</v>
      </c>
      <c r="AD108" s="481">
        <v>0</v>
      </c>
      <c r="AE108" s="481">
        <v>0</v>
      </c>
      <c r="AF108" s="481">
        <v>0</v>
      </c>
      <c r="AG108" s="481">
        <v>14043</v>
      </c>
      <c r="AH108" s="481">
        <v>14043</v>
      </c>
      <c r="AI108" s="481">
        <v>0</v>
      </c>
    </row>
    <row r="109" spans="1:35" outlineLevel="1" x14ac:dyDescent="0.25">
      <c r="A109" s="476" t="s">
        <v>1132</v>
      </c>
      <c r="B109" s="476" t="s">
        <v>1133</v>
      </c>
      <c r="C109" s="476" t="s">
        <v>878</v>
      </c>
      <c r="D109" s="476" t="s">
        <v>879</v>
      </c>
      <c r="E109" s="476" t="s">
        <v>683</v>
      </c>
      <c r="F109" s="476" t="s">
        <v>684</v>
      </c>
      <c r="G109" s="476" t="s">
        <v>880</v>
      </c>
      <c r="H109" s="476" t="s">
        <v>1010</v>
      </c>
      <c r="I109" s="476" t="s">
        <v>954</v>
      </c>
      <c r="J109" s="476" t="s">
        <v>882</v>
      </c>
      <c r="K109" s="477">
        <v>42823.637256944443</v>
      </c>
      <c r="L109" s="478"/>
      <c r="M109" s="478"/>
      <c r="N109" s="478"/>
      <c r="O109" s="478"/>
      <c r="P109" s="478"/>
      <c r="Q109" s="476" t="s">
        <v>883</v>
      </c>
      <c r="R109" s="478"/>
      <c r="S109" s="477">
        <v>42551</v>
      </c>
      <c r="T109" s="479">
        <v>0</v>
      </c>
      <c r="U109" s="480">
        <v>0</v>
      </c>
      <c r="V109" s="476" t="s">
        <v>884</v>
      </c>
      <c r="W109" s="477">
        <v>42156</v>
      </c>
      <c r="X109" s="477">
        <v>44012</v>
      </c>
      <c r="Y109" s="476" t="s">
        <v>900</v>
      </c>
      <c r="Z109" s="476" t="s">
        <v>885</v>
      </c>
      <c r="AA109" s="476" t="s">
        <v>885</v>
      </c>
      <c r="AB109" s="481">
        <v>0</v>
      </c>
      <c r="AC109" s="481">
        <v>0</v>
      </c>
      <c r="AD109" s="481">
        <v>0</v>
      </c>
      <c r="AE109" s="481">
        <v>0</v>
      </c>
      <c r="AF109" s="481">
        <v>0</v>
      </c>
      <c r="AG109" s="481">
        <v>0</v>
      </c>
      <c r="AH109" s="481">
        <v>0</v>
      </c>
      <c r="AI109" s="481">
        <v>0</v>
      </c>
    </row>
    <row r="110" spans="1:35" outlineLevel="1" x14ac:dyDescent="0.25">
      <c r="A110" s="470" t="s">
        <v>1134</v>
      </c>
      <c r="B110" s="470" t="s">
        <v>1135</v>
      </c>
      <c r="C110" s="470" t="s">
        <v>878</v>
      </c>
      <c r="D110" s="470" t="s">
        <v>879</v>
      </c>
      <c r="E110" s="470" t="s">
        <v>683</v>
      </c>
      <c r="F110" s="470" t="s">
        <v>684</v>
      </c>
      <c r="G110" s="470" t="s">
        <v>880</v>
      </c>
      <c r="H110" s="470" t="s">
        <v>1010</v>
      </c>
      <c r="I110" s="470" t="s">
        <v>881</v>
      </c>
      <c r="J110" s="470" t="s">
        <v>1044</v>
      </c>
      <c r="K110" s="471">
        <v>42552.730543981481</v>
      </c>
      <c r="L110" s="472"/>
      <c r="M110" s="472"/>
      <c r="N110" s="472"/>
      <c r="O110" s="472"/>
      <c r="P110" s="472"/>
      <c r="Q110" s="470" t="s">
        <v>883</v>
      </c>
      <c r="R110" s="471">
        <v>42552.539085648146</v>
      </c>
      <c r="S110" s="471">
        <v>42429</v>
      </c>
      <c r="T110" s="473">
        <v>0</v>
      </c>
      <c r="U110" s="474">
        <v>38000</v>
      </c>
      <c r="V110" s="470" t="s">
        <v>884</v>
      </c>
      <c r="W110" s="471">
        <v>42186</v>
      </c>
      <c r="X110" s="471">
        <v>42551</v>
      </c>
      <c r="Y110" s="470" t="s">
        <v>885</v>
      </c>
      <c r="Z110" s="470" t="s">
        <v>885</v>
      </c>
      <c r="AA110" s="470" t="s">
        <v>885</v>
      </c>
      <c r="AB110" s="475">
        <v>0</v>
      </c>
      <c r="AC110" s="475">
        <v>0</v>
      </c>
      <c r="AD110" s="475">
        <v>0</v>
      </c>
      <c r="AE110" s="475">
        <v>0</v>
      </c>
      <c r="AF110" s="475">
        <v>0</v>
      </c>
      <c r="AG110" s="475">
        <v>32608.18</v>
      </c>
      <c r="AH110" s="475">
        <v>32608.18</v>
      </c>
      <c r="AI110" s="475">
        <v>0</v>
      </c>
    </row>
    <row r="111" spans="1:35" outlineLevel="1" x14ac:dyDescent="0.25">
      <c r="A111" s="470" t="s">
        <v>1136</v>
      </c>
      <c r="B111" s="470" t="s">
        <v>1137</v>
      </c>
      <c r="C111" s="470" t="s">
        <v>878</v>
      </c>
      <c r="D111" s="470" t="s">
        <v>879</v>
      </c>
      <c r="E111" s="470" t="s">
        <v>1051</v>
      </c>
      <c r="F111" s="470" t="s">
        <v>1052</v>
      </c>
      <c r="G111" s="470" t="s">
        <v>880</v>
      </c>
      <c r="H111" s="470" t="s">
        <v>1053</v>
      </c>
      <c r="I111" s="470" t="s">
        <v>1123</v>
      </c>
      <c r="J111" s="470" t="s">
        <v>1119</v>
      </c>
      <c r="K111" s="471">
        <v>42941</v>
      </c>
      <c r="L111" s="472"/>
      <c r="M111" s="472"/>
      <c r="N111" s="472"/>
      <c r="O111" s="472"/>
      <c r="P111" s="472"/>
      <c r="Q111" s="470" t="s">
        <v>883</v>
      </c>
      <c r="R111" s="471">
        <v>42796.491967592592</v>
      </c>
      <c r="S111" s="471">
        <v>42909</v>
      </c>
      <c r="T111" s="473">
        <v>0</v>
      </c>
      <c r="U111" s="474">
        <v>5087036</v>
      </c>
      <c r="V111" s="470" t="s">
        <v>1124</v>
      </c>
      <c r="W111" s="471">
        <v>42208</v>
      </c>
      <c r="X111" s="471">
        <v>42916</v>
      </c>
      <c r="Y111" s="470" t="s">
        <v>885</v>
      </c>
      <c r="Z111" s="470" t="s">
        <v>885</v>
      </c>
      <c r="AA111" s="470" t="s">
        <v>885</v>
      </c>
      <c r="AB111" s="475">
        <v>0</v>
      </c>
      <c r="AC111" s="475">
        <v>0</v>
      </c>
      <c r="AD111" s="475">
        <v>0</v>
      </c>
      <c r="AE111" s="475">
        <v>0</v>
      </c>
      <c r="AF111" s="475">
        <v>0</v>
      </c>
      <c r="AG111" s="475">
        <v>3976735.99</v>
      </c>
      <c r="AH111" s="475">
        <v>3976735.99</v>
      </c>
      <c r="AI111" s="475">
        <v>0</v>
      </c>
    </row>
    <row r="112" spans="1:35" outlineLevel="1" x14ac:dyDescent="0.25">
      <c r="A112" s="476" t="s">
        <v>1138</v>
      </c>
      <c r="B112" s="476" t="s">
        <v>1139</v>
      </c>
      <c r="C112" s="476" t="s">
        <v>878</v>
      </c>
      <c r="D112" s="476" t="s">
        <v>879</v>
      </c>
      <c r="E112" s="476" t="s">
        <v>683</v>
      </c>
      <c r="F112" s="476" t="s">
        <v>684</v>
      </c>
      <c r="G112" s="476" t="s">
        <v>880</v>
      </c>
      <c r="H112" s="476" t="s">
        <v>1010</v>
      </c>
      <c r="I112" s="476" t="s">
        <v>989</v>
      </c>
      <c r="J112" s="476" t="s">
        <v>882</v>
      </c>
      <c r="K112" s="477">
        <v>43028.571608796294</v>
      </c>
      <c r="L112" s="478"/>
      <c r="M112" s="478"/>
      <c r="N112" s="478"/>
      <c r="O112" s="478"/>
      <c r="P112" s="478"/>
      <c r="Q112" s="476" t="s">
        <v>883</v>
      </c>
      <c r="R112" s="477">
        <v>43007.666122685187</v>
      </c>
      <c r="S112" s="477">
        <v>42873</v>
      </c>
      <c r="T112" s="479">
        <v>0</v>
      </c>
      <c r="U112" s="480">
        <v>350000</v>
      </c>
      <c r="V112" s="476" t="s">
        <v>884</v>
      </c>
      <c r="W112" s="477">
        <v>42227</v>
      </c>
      <c r="X112" s="477">
        <v>43100</v>
      </c>
      <c r="Y112" s="476" t="s">
        <v>885</v>
      </c>
      <c r="Z112" s="476" t="s">
        <v>885</v>
      </c>
      <c r="AA112" s="476" t="s">
        <v>885</v>
      </c>
      <c r="AB112" s="481">
        <v>0</v>
      </c>
      <c r="AC112" s="481">
        <v>0</v>
      </c>
      <c r="AD112" s="481">
        <v>0</v>
      </c>
      <c r="AE112" s="481">
        <v>0</v>
      </c>
      <c r="AF112" s="481">
        <v>0</v>
      </c>
      <c r="AG112" s="481">
        <v>269448.99</v>
      </c>
      <c r="AH112" s="481">
        <v>269448.99</v>
      </c>
      <c r="AI112" s="481">
        <v>0</v>
      </c>
    </row>
    <row r="113" spans="1:35" outlineLevel="1" x14ac:dyDescent="0.25">
      <c r="A113" s="470" t="s">
        <v>1140</v>
      </c>
      <c r="B113" s="470" t="s">
        <v>1141</v>
      </c>
      <c r="C113" s="470" t="s">
        <v>878</v>
      </c>
      <c r="D113" s="470" t="s">
        <v>879</v>
      </c>
      <c r="E113" s="470" t="s">
        <v>683</v>
      </c>
      <c r="F113" s="470" t="s">
        <v>684</v>
      </c>
      <c r="G113" s="470" t="s">
        <v>880</v>
      </c>
      <c r="H113" s="470" t="s">
        <v>1010</v>
      </c>
      <c r="I113" s="470" t="s">
        <v>881</v>
      </c>
      <c r="J113" s="470" t="s">
        <v>1044</v>
      </c>
      <c r="K113" s="471">
        <v>42556.656574074077</v>
      </c>
      <c r="L113" s="472"/>
      <c r="M113" s="472"/>
      <c r="N113" s="472"/>
      <c r="O113" s="472"/>
      <c r="P113" s="472"/>
      <c r="Q113" s="470" t="s">
        <v>883</v>
      </c>
      <c r="R113" s="472"/>
      <c r="S113" s="472"/>
      <c r="T113" s="473">
        <v>0</v>
      </c>
      <c r="U113" s="474">
        <v>8000</v>
      </c>
      <c r="V113" s="470" t="s">
        <v>884</v>
      </c>
      <c r="W113" s="471">
        <v>42272</v>
      </c>
      <c r="X113" s="471">
        <v>42551</v>
      </c>
      <c r="Y113" s="470" t="s">
        <v>900</v>
      </c>
      <c r="Z113" s="470" t="s">
        <v>900</v>
      </c>
      <c r="AA113" s="470" t="s">
        <v>885</v>
      </c>
      <c r="AB113" s="475">
        <v>0</v>
      </c>
      <c r="AC113" s="475">
        <v>0</v>
      </c>
      <c r="AD113" s="475">
        <v>0</v>
      </c>
      <c r="AE113" s="475">
        <v>0</v>
      </c>
      <c r="AF113" s="475">
        <v>0</v>
      </c>
      <c r="AG113" s="475">
        <v>0</v>
      </c>
      <c r="AH113" s="475">
        <v>0</v>
      </c>
      <c r="AI113" s="475">
        <v>0</v>
      </c>
    </row>
    <row r="114" spans="1:35" outlineLevel="1" x14ac:dyDescent="0.25">
      <c r="A114" s="470" t="s">
        <v>1142</v>
      </c>
      <c r="B114" s="470" t="s">
        <v>1143</v>
      </c>
      <c r="C114" s="470" t="s">
        <v>878</v>
      </c>
      <c r="D114" s="470" t="s">
        <v>879</v>
      </c>
      <c r="E114" s="470" t="s">
        <v>683</v>
      </c>
      <c r="F114" s="470" t="s">
        <v>684</v>
      </c>
      <c r="G114" s="470" t="s">
        <v>880</v>
      </c>
      <c r="H114" s="470" t="s">
        <v>1010</v>
      </c>
      <c r="I114" s="470" t="s">
        <v>1144</v>
      </c>
      <c r="J114" s="470" t="s">
        <v>882</v>
      </c>
      <c r="K114" s="471">
        <v>43028.577604166669</v>
      </c>
      <c r="L114" s="472"/>
      <c r="M114" s="472"/>
      <c r="N114" s="472"/>
      <c r="O114" s="472"/>
      <c r="P114" s="472"/>
      <c r="Q114" s="470" t="s">
        <v>883</v>
      </c>
      <c r="R114" s="471">
        <v>43007.7033912037</v>
      </c>
      <c r="S114" s="471">
        <v>42916</v>
      </c>
      <c r="T114" s="473">
        <v>0</v>
      </c>
      <c r="U114" s="474">
        <v>984000</v>
      </c>
      <c r="V114" s="470" t="s">
        <v>884</v>
      </c>
      <c r="W114" s="471">
        <v>42328</v>
      </c>
      <c r="X114" s="471">
        <v>43100</v>
      </c>
      <c r="Y114" s="470" t="s">
        <v>885</v>
      </c>
      <c r="Z114" s="470" t="s">
        <v>885</v>
      </c>
      <c r="AA114" s="470" t="s">
        <v>885</v>
      </c>
      <c r="AB114" s="475">
        <v>0</v>
      </c>
      <c r="AC114" s="475">
        <v>0</v>
      </c>
      <c r="AD114" s="475">
        <v>0</v>
      </c>
      <c r="AE114" s="475">
        <v>0</v>
      </c>
      <c r="AF114" s="475">
        <v>0</v>
      </c>
      <c r="AG114" s="475">
        <v>1108173.33</v>
      </c>
      <c r="AH114" s="475">
        <v>1108173.33</v>
      </c>
      <c r="AI114" s="475">
        <v>0</v>
      </c>
    </row>
    <row r="115" spans="1:35" outlineLevel="1" x14ac:dyDescent="0.25">
      <c r="A115" s="476" t="s">
        <v>1145</v>
      </c>
      <c r="B115" s="476" t="s">
        <v>1146</v>
      </c>
      <c r="C115" s="476" t="s">
        <v>878</v>
      </c>
      <c r="D115" s="476" t="s">
        <v>879</v>
      </c>
      <c r="E115" s="476" t="s">
        <v>683</v>
      </c>
      <c r="F115" s="476" t="s">
        <v>684</v>
      </c>
      <c r="G115" s="476" t="s">
        <v>880</v>
      </c>
      <c r="H115" s="476" t="s">
        <v>1010</v>
      </c>
      <c r="I115" s="476" t="s">
        <v>989</v>
      </c>
      <c r="J115" s="476" t="s">
        <v>882</v>
      </c>
      <c r="K115" s="477">
        <v>42968.508020833331</v>
      </c>
      <c r="L115" s="478"/>
      <c r="M115" s="478"/>
      <c r="N115" s="478"/>
      <c r="O115" s="478"/>
      <c r="P115" s="478"/>
      <c r="Q115" s="476" t="s">
        <v>883</v>
      </c>
      <c r="R115" s="477">
        <v>42918.512349537035</v>
      </c>
      <c r="S115" s="477">
        <v>42901</v>
      </c>
      <c r="T115" s="479">
        <v>0</v>
      </c>
      <c r="U115" s="480">
        <v>270000</v>
      </c>
      <c r="V115" s="476" t="s">
        <v>884</v>
      </c>
      <c r="W115" s="477">
        <v>42346</v>
      </c>
      <c r="X115" s="477">
        <v>42735</v>
      </c>
      <c r="Y115" s="476" t="s">
        <v>885</v>
      </c>
      <c r="Z115" s="476" t="s">
        <v>885</v>
      </c>
      <c r="AA115" s="476" t="s">
        <v>885</v>
      </c>
      <c r="AB115" s="481">
        <v>0</v>
      </c>
      <c r="AC115" s="481">
        <v>0</v>
      </c>
      <c r="AD115" s="481">
        <v>0</v>
      </c>
      <c r="AE115" s="481">
        <v>0</v>
      </c>
      <c r="AF115" s="481">
        <v>0</v>
      </c>
      <c r="AG115" s="481">
        <v>293796.12</v>
      </c>
      <c r="AH115" s="481">
        <v>293796.12</v>
      </c>
      <c r="AI115" s="481">
        <v>0</v>
      </c>
    </row>
    <row r="116" spans="1:35" outlineLevel="1" x14ac:dyDescent="0.25">
      <c r="A116" s="470" t="s">
        <v>1147</v>
      </c>
      <c r="B116" s="470" t="s">
        <v>1148</v>
      </c>
      <c r="C116" s="470" t="s">
        <v>878</v>
      </c>
      <c r="D116" s="470" t="s">
        <v>879</v>
      </c>
      <c r="E116" s="470" t="s">
        <v>683</v>
      </c>
      <c r="F116" s="470" t="s">
        <v>684</v>
      </c>
      <c r="G116" s="470" t="s">
        <v>880</v>
      </c>
      <c r="H116" s="470" t="s">
        <v>1010</v>
      </c>
      <c r="I116" s="470" t="s">
        <v>1149</v>
      </c>
      <c r="J116" s="470" t="s">
        <v>882</v>
      </c>
      <c r="K116" s="471">
        <v>43047.684942129628</v>
      </c>
      <c r="L116" s="472"/>
      <c r="M116" s="470" t="s">
        <v>497</v>
      </c>
      <c r="N116" s="470" t="s">
        <v>497</v>
      </c>
      <c r="O116" s="470" t="s">
        <v>800</v>
      </c>
      <c r="P116" s="472"/>
      <c r="Q116" s="470" t="s">
        <v>883</v>
      </c>
      <c r="R116" s="471">
        <v>43041.471134259256</v>
      </c>
      <c r="S116" s="471">
        <v>42916</v>
      </c>
      <c r="T116" s="473">
        <v>0</v>
      </c>
      <c r="U116" s="474">
        <v>30000</v>
      </c>
      <c r="V116" s="470" t="s">
        <v>884</v>
      </c>
      <c r="W116" s="471">
        <v>42401</v>
      </c>
      <c r="X116" s="471">
        <v>43100</v>
      </c>
      <c r="Y116" s="470" t="s">
        <v>885</v>
      </c>
      <c r="Z116" s="470" t="s">
        <v>885</v>
      </c>
      <c r="AA116" s="470" t="s">
        <v>885</v>
      </c>
      <c r="AB116" s="475">
        <v>0</v>
      </c>
      <c r="AC116" s="475">
        <v>0</v>
      </c>
      <c r="AD116" s="475">
        <v>0</v>
      </c>
      <c r="AE116" s="475">
        <v>0</v>
      </c>
      <c r="AF116" s="475">
        <v>0</v>
      </c>
      <c r="AG116" s="475">
        <v>101712.4</v>
      </c>
      <c r="AH116" s="475">
        <v>101712.4</v>
      </c>
      <c r="AI116" s="475">
        <v>0</v>
      </c>
    </row>
    <row r="117" spans="1:35" outlineLevel="1" x14ac:dyDescent="0.25">
      <c r="A117" s="470" t="s">
        <v>1150</v>
      </c>
      <c r="B117" s="470" t="s">
        <v>1151</v>
      </c>
      <c r="C117" s="470" t="s">
        <v>878</v>
      </c>
      <c r="D117" s="470" t="s">
        <v>879</v>
      </c>
      <c r="E117" s="470" t="s">
        <v>683</v>
      </c>
      <c r="F117" s="470" t="s">
        <v>684</v>
      </c>
      <c r="G117" s="470" t="s">
        <v>1069</v>
      </c>
      <c r="H117" s="470" t="s">
        <v>1010</v>
      </c>
      <c r="I117" s="470" t="s">
        <v>1152</v>
      </c>
      <c r="J117" s="470" t="s">
        <v>1070</v>
      </c>
      <c r="K117" s="471">
        <v>42696.518750000003</v>
      </c>
      <c r="L117" s="472"/>
      <c r="M117" s="470" t="s">
        <v>497</v>
      </c>
      <c r="N117" s="470" t="s">
        <v>497</v>
      </c>
      <c r="O117" s="470" t="s">
        <v>497</v>
      </c>
      <c r="P117" s="472"/>
      <c r="Q117" s="470" t="s">
        <v>883</v>
      </c>
      <c r="R117" s="472"/>
      <c r="S117" s="471">
        <v>42608</v>
      </c>
      <c r="T117" s="473">
        <v>0</v>
      </c>
      <c r="U117" s="474">
        <v>290000</v>
      </c>
      <c r="V117" s="470" t="s">
        <v>884</v>
      </c>
      <c r="W117" s="471">
        <v>42432</v>
      </c>
      <c r="X117" s="471">
        <v>42735</v>
      </c>
      <c r="Y117" s="470" t="s">
        <v>900</v>
      </c>
      <c r="Z117" s="470" t="s">
        <v>885</v>
      </c>
      <c r="AA117" s="470" t="s">
        <v>885</v>
      </c>
      <c r="AB117" s="475">
        <v>0</v>
      </c>
      <c r="AC117" s="475">
        <v>0</v>
      </c>
      <c r="AD117" s="475">
        <v>0</v>
      </c>
      <c r="AE117" s="475">
        <v>0</v>
      </c>
      <c r="AF117" s="475">
        <v>0</v>
      </c>
      <c r="AG117" s="475">
        <v>0</v>
      </c>
      <c r="AH117" s="475">
        <v>0</v>
      </c>
      <c r="AI117" s="475">
        <v>0</v>
      </c>
    </row>
    <row r="118" spans="1:35" outlineLevel="1" x14ac:dyDescent="0.25">
      <c r="A118" s="476" t="s">
        <v>1153</v>
      </c>
      <c r="B118" s="476" t="s">
        <v>1154</v>
      </c>
      <c r="C118" s="476" t="s">
        <v>878</v>
      </c>
      <c r="D118" s="476" t="s">
        <v>879</v>
      </c>
      <c r="E118" s="476" t="s">
        <v>683</v>
      </c>
      <c r="F118" s="476" t="s">
        <v>684</v>
      </c>
      <c r="G118" s="476" t="s">
        <v>1069</v>
      </c>
      <c r="H118" s="476" t="s">
        <v>1010</v>
      </c>
      <c r="I118" s="476" t="s">
        <v>981</v>
      </c>
      <c r="J118" s="476" t="s">
        <v>1070</v>
      </c>
      <c r="K118" s="477">
        <v>42622.659189814818</v>
      </c>
      <c r="L118" s="478"/>
      <c r="M118" s="476" t="s">
        <v>497</v>
      </c>
      <c r="N118" s="476" t="s">
        <v>497</v>
      </c>
      <c r="O118" s="476" t="s">
        <v>497</v>
      </c>
      <c r="P118" s="478"/>
      <c r="Q118" s="476" t="s">
        <v>883</v>
      </c>
      <c r="R118" s="477">
        <v>42552.624351851853</v>
      </c>
      <c r="S118" s="477">
        <v>42545</v>
      </c>
      <c r="T118" s="479">
        <v>0</v>
      </c>
      <c r="U118" s="480">
        <v>8000</v>
      </c>
      <c r="V118" s="476" t="s">
        <v>884</v>
      </c>
      <c r="W118" s="477">
        <v>42452</v>
      </c>
      <c r="X118" s="477">
        <v>42735</v>
      </c>
      <c r="Y118" s="476" t="s">
        <v>885</v>
      </c>
      <c r="Z118" s="476" t="s">
        <v>885</v>
      </c>
      <c r="AA118" s="476" t="s">
        <v>885</v>
      </c>
      <c r="AB118" s="481">
        <v>0</v>
      </c>
      <c r="AC118" s="481">
        <v>0</v>
      </c>
      <c r="AD118" s="481">
        <v>0</v>
      </c>
      <c r="AE118" s="481">
        <v>0</v>
      </c>
      <c r="AF118" s="481">
        <v>0</v>
      </c>
      <c r="AG118" s="481">
        <v>9367.6</v>
      </c>
      <c r="AH118" s="481">
        <v>9367.6</v>
      </c>
      <c r="AI118" s="481">
        <v>0</v>
      </c>
    </row>
    <row r="119" spans="1:35" outlineLevel="1" x14ac:dyDescent="0.25">
      <c r="A119" s="470" t="s">
        <v>1155</v>
      </c>
      <c r="B119" s="470" t="s">
        <v>1156</v>
      </c>
      <c r="C119" s="470" t="s">
        <v>878</v>
      </c>
      <c r="D119" s="470" t="s">
        <v>879</v>
      </c>
      <c r="E119" s="470" t="s">
        <v>683</v>
      </c>
      <c r="F119" s="470" t="s">
        <v>684</v>
      </c>
      <c r="G119" s="470" t="s">
        <v>880</v>
      </c>
      <c r="H119" s="470" t="s">
        <v>1010</v>
      </c>
      <c r="I119" s="470" t="s">
        <v>1002</v>
      </c>
      <c r="J119" s="470" t="s">
        <v>882</v>
      </c>
      <c r="K119" s="471">
        <v>42814.700289351851</v>
      </c>
      <c r="L119" s="472"/>
      <c r="M119" s="470" t="s">
        <v>800</v>
      </c>
      <c r="N119" s="470" t="s">
        <v>497</v>
      </c>
      <c r="O119" s="470" t="s">
        <v>497</v>
      </c>
      <c r="P119" s="472"/>
      <c r="Q119" s="470" t="s">
        <v>883</v>
      </c>
      <c r="R119" s="471">
        <v>42562.872361111113</v>
      </c>
      <c r="S119" s="471">
        <v>42551</v>
      </c>
      <c r="T119" s="473">
        <v>0</v>
      </c>
      <c r="U119" s="474">
        <v>20000</v>
      </c>
      <c r="V119" s="470" t="s">
        <v>884</v>
      </c>
      <c r="W119" s="471">
        <v>42467</v>
      </c>
      <c r="X119" s="471">
        <v>42916</v>
      </c>
      <c r="Y119" s="470" t="s">
        <v>885</v>
      </c>
      <c r="Z119" s="470" t="s">
        <v>885</v>
      </c>
      <c r="AA119" s="470" t="s">
        <v>885</v>
      </c>
      <c r="AB119" s="475">
        <v>0</v>
      </c>
      <c r="AC119" s="475">
        <v>0</v>
      </c>
      <c r="AD119" s="475">
        <v>0</v>
      </c>
      <c r="AE119" s="475">
        <v>0</v>
      </c>
      <c r="AF119" s="475">
        <v>0</v>
      </c>
      <c r="AG119" s="475">
        <v>20113.400000000001</v>
      </c>
      <c r="AH119" s="475">
        <v>20113.400000000001</v>
      </c>
      <c r="AI119" s="475">
        <v>0</v>
      </c>
    </row>
    <row r="120" spans="1:35" outlineLevel="1" x14ac:dyDescent="0.25">
      <c r="A120" s="470" t="s">
        <v>1157</v>
      </c>
      <c r="B120" s="470" t="s">
        <v>1158</v>
      </c>
      <c r="C120" s="470" t="s">
        <v>878</v>
      </c>
      <c r="D120" s="470" t="s">
        <v>879</v>
      </c>
      <c r="E120" s="470" t="s">
        <v>683</v>
      </c>
      <c r="F120" s="470" t="s">
        <v>684</v>
      </c>
      <c r="G120" s="470" t="s">
        <v>880</v>
      </c>
      <c r="H120" s="470" t="s">
        <v>1010</v>
      </c>
      <c r="I120" s="470" t="s">
        <v>1096</v>
      </c>
      <c r="J120" s="470" t="s">
        <v>882</v>
      </c>
      <c r="K120" s="471">
        <v>42738</v>
      </c>
      <c r="L120" s="472"/>
      <c r="M120" s="470" t="s">
        <v>497</v>
      </c>
      <c r="N120" s="470" t="s">
        <v>497</v>
      </c>
      <c r="O120" s="470" t="s">
        <v>497</v>
      </c>
      <c r="P120" s="472"/>
      <c r="Q120" s="470" t="s">
        <v>883</v>
      </c>
      <c r="R120" s="471">
        <v>42738.512361111112</v>
      </c>
      <c r="S120" s="471">
        <v>42552</v>
      </c>
      <c r="T120" s="473">
        <v>0</v>
      </c>
      <c r="U120" s="474">
        <v>90000</v>
      </c>
      <c r="V120" s="470" t="s">
        <v>884</v>
      </c>
      <c r="W120" s="471">
        <v>42468</v>
      </c>
      <c r="X120" s="471">
        <v>42916</v>
      </c>
      <c r="Y120" s="470" t="s">
        <v>885</v>
      </c>
      <c r="Z120" s="470" t="s">
        <v>885</v>
      </c>
      <c r="AA120" s="470" t="s">
        <v>885</v>
      </c>
      <c r="AB120" s="475">
        <v>0</v>
      </c>
      <c r="AC120" s="475">
        <v>0</v>
      </c>
      <c r="AD120" s="475">
        <v>0</v>
      </c>
      <c r="AE120" s="475">
        <v>0</v>
      </c>
      <c r="AF120" s="475">
        <v>0</v>
      </c>
      <c r="AG120" s="475">
        <v>91181</v>
      </c>
      <c r="AH120" s="475">
        <v>91181</v>
      </c>
      <c r="AI120" s="475">
        <v>0</v>
      </c>
    </row>
    <row r="121" spans="1:35" outlineLevel="1" x14ac:dyDescent="0.25">
      <c r="A121" s="476" t="s">
        <v>1159</v>
      </c>
      <c r="B121" s="476" t="s">
        <v>1160</v>
      </c>
      <c r="C121" s="476" t="s">
        <v>878</v>
      </c>
      <c r="D121" s="476" t="s">
        <v>879</v>
      </c>
      <c r="E121" s="476" t="s">
        <v>683</v>
      </c>
      <c r="F121" s="476" t="s">
        <v>684</v>
      </c>
      <c r="G121" s="476" t="s">
        <v>880</v>
      </c>
      <c r="H121" s="476" t="s">
        <v>1010</v>
      </c>
      <c r="I121" s="476" t="s">
        <v>1096</v>
      </c>
      <c r="J121" s="476" t="s">
        <v>882</v>
      </c>
      <c r="K121" s="477">
        <v>43047.6875462963</v>
      </c>
      <c r="L121" s="478"/>
      <c r="M121" s="476" t="s">
        <v>497</v>
      </c>
      <c r="N121" s="476" t="s">
        <v>497</v>
      </c>
      <c r="O121" s="476" t="s">
        <v>497</v>
      </c>
      <c r="P121" s="478"/>
      <c r="Q121" s="476" t="s">
        <v>883</v>
      </c>
      <c r="R121" s="477">
        <v>43041.488263888888</v>
      </c>
      <c r="S121" s="477">
        <v>42916</v>
      </c>
      <c r="T121" s="479">
        <v>0</v>
      </c>
      <c r="U121" s="480">
        <v>90000</v>
      </c>
      <c r="V121" s="476" t="s">
        <v>884</v>
      </c>
      <c r="W121" s="477">
        <v>42468</v>
      </c>
      <c r="X121" s="477">
        <v>43069</v>
      </c>
      <c r="Y121" s="476" t="s">
        <v>885</v>
      </c>
      <c r="Z121" s="476" t="s">
        <v>885</v>
      </c>
      <c r="AA121" s="476" t="s">
        <v>885</v>
      </c>
      <c r="AB121" s="481">
        <v>0</v>
      </c>
      <c r="AC121" s="481">
        <v>0</v>
      </c>
      <c r="AD121" s="481">
        <v>0</v>
      </c>
      <c r="AE121" s="481">
        <v>0</v>
      </c>
      <c r="AF121" s="481">
        <v>0</v>
      </c>
      <c r="AG121" s="481">
        <v>95304.56</v>
      </c>
      <c r="AH121" s="481">
        <v>95304.56</v>
      </c>
      <c r="AI121" s="481">
        <v>0</v>
      </c>
    </row>
    <row r="122" spans="1:35" outlineLevel="1" x14ac:dyDescent="0.25">
      <c r="A122" s="470" t="s">
        <v>1161</v>
      </c>
      <c r="B122" s="470" t="s">
        <v>1162</v>
      </c>
      <c r="C122" s="470" t="s">
        <v>878</v>
      </c>
      <c r="D122" s="470" t="s">
        <v>879</v>
      </c>
      <c r="E122" s="470" t="s">
        <v>683</v>
      </c>
      <c r="F122" s="470" t="s">
        <v>684</v>
      </c>
      <c r="G122" s="470" t="s">
        <v>880</v>
      </c>
      <c r="H122" s="470" t="s">
        <v>1010</v>
      </c>
      <c r="I122" s="470" t="s">
        <v>989</v>
      </c>
      <c r="J122" s="470" t="s">
        <v>1044</v>
      </c>
      <c r="K122" s="471">
        <v>42814.701122685183</v>
      </c>
      <c r="L122" s="472"/>
      <c r="M122" s="470" t="s">
        <v>800</v>
      </c>
      <c r="N122" s="470" t="s">
        <v>497</v>
      </c>
      <c r="O122" s="470" t="s">
        <v>497</v>
      </c>
      <c r="P122" s="472"/>
      <c r="Q122" s="470" t="s">
        <v>883</v>
      </c>
      <c r="R122" s="471">
        <v>42795.518460648149</v>
      </c>
      <c r="S122" s="471">
        <v>42580</v>
      </c>
      <c r="T122" s="473">
        <v>0</v>
      </c>
      <c r="U122" s="474">
        <v>300000</v>
      </c>
      <c r="V122" s="470" t="s">
        <v>884</v>
      </c>
      <c r="W122" s="471">
        <v>42461</v>
      </c>
      <c r="X122" s="471">
        <v>43585</v>
      </c>
      <c r="Y122" s="470" t="s">
        <v>885</v>
      </c>
      <c r="Z122" s="470" t="s">
        <v>885</v>
      </c>
      <c r="AA122" s="470" t="s">
        <v>885</v>
      </c>
      <c r="AB122" s="475">
        <v>0</v>
      </c>
      <c r="AC122" s="475">
        <v>0</v>
      </c>
      <c r="AD122" s="475">
        <v>0</v>
      </c>
      <c r="AE122" s="475">
        <v>0</v>
      </c>
      <c r="AF122" s="475">
        <v>0</v>
      </c>
      <c r="AG122" s="475">
        <v>299365.2</v>
      </c>
      <c r="AH122" s="475">
        <v>299365.2</v>
      </c>
      <c r="AI122" s="475">
        <v>0</v>
      </c>
    </row>
    <row r="123" spans="1:35" outlineLevel="1" x14ac:dyDescent="0.25">
      <c r="A123" s="470" t="s">
        <v>1163</v>
      </c>
      <c r="B123" s="470" t="s">
        <v>1164</v>
      </c>
      <c r="C123" s="470" t="s">
        <v>878</v>
      </c>
      <c r="D123" s="470" t="s">
        <v>879</v>
      </c>
      <c r="E123" s="470" t="s">
        <v>683</v>
      </c>
      <c r="F123" s="470" t="s">
        <v>684</v>
      </c>
      <c r="G123" s="470" t="s">
        <v>880</v>
      </c>
      <c r="H123" s="470" t="s">
        <v>1010</v>
      </c>
      <c r="I123" s="470" t="s">
        <v>929</v>
      </c>
      <c r="J123" s="470" t="s">
        <v>882</v>
      </c>
      <c r="K123" s="471">
        <v>43206.544398148151</v>
      </c>
      <c r="L123" s="472"/>
      <c r="M123" s="470" t="s">
        <v>497</v>
      </c>
      <c r="N123" s="470" t="s">
        <v>497</v>
      </c>
      <c r="O123" s="470" t="s">
        <v>497</v>
      </c>
      <c r="P123" s="472"/>
      <c r="Q123" s="470" t="s">
        <v>883</v>
      </c>
      <c r="R123" s="471">
        <v>43090.657083333332</v>
      </c>
      <c r="S123" s="471">
        <v>42935</v>
      </c>
      <c r="T123" s="473">
        <v>0</v>
      </c>
      <c r="U123" s="474">
        <v>50000</v>
      </c>
      <c r="V123" s="470" t="s">
        <v>884</v>
      </c>
      <c r="W123" s="471">
        <v>42502</v>
      </c>
      <c r="X123" s="471">
        <v>43281</v>
      </c>
      <c r="Y123" s="470" t="s">
        <v>885</v>
      </c>
      <c r="Z123" s="470" t="s">
        <v>885</v>
      </c>
      <c r="AA123" s="470" t="s">
        <v>885</v>
      </c>
      <c r="AB123" s="475">
        <v>0</v>
      </c>
      <c r="AC123" s="475">
        <v>0</v>
      </c>
      <c r="AD123" s="475">
        <v>0</v>
      </c>
      <c r="AE123" s="475">
        <v>0</v>
      </c>
      <c r="AF123" s="475">
        <v>0</v>
      </c>
      <c r="AG123" s="475">
        <v>110822.77</v>
      </c>
      <c r="AH123" s="475">
        <v>110822.77</v>
      </c>
      <c r="AI123" s="475">
        <v>0</v>
      </c>
    </row>
    <row r="124" spans="1:35" outlineLevel="1" x14ac:dyDescent="0.25">
      <c r="A124" s="470" t="s">
        <v>1165</v>
      </c>
      <c r="B124" s="470" t="s">
        <v>1166</v>
      </c>
      <c r="C124" s="470" t="s">
        <v>878</v>
      </c>
      <c r="D124" s="470" t="s">
        <v>879</v>
      </c>
      <c r="E124" s="470" t="s">
        <v>683</v>
      </c>
      <c r="F124" s="470" t="s">
        <v>684</v>
      </c>
      <c r="G124" s="470" t="s">
        <v>1069</v>
      </c>
      <c r="H124" s="470" t="s">
        <v>1010</v>
      </c>
      <c r="I124" s="470" t="s">
        <v>881</v>
      </c>
      <c r="J124" s="470" t="s">
        <v>1070</v>
      </c>
      <c r="K124" s="471">
        <v>42552.718333333331</v>
      </c>
      <c r="L124" s="472"/>
      <c r="M124" s="470" t="s">
        <v>497</v>
      </c>
      <c r="N124" s="470" t="s">
        <v>497</v>
      </c>
      <c r="O124" s="470" t="s">
        <v>497</v>
      </c>
      <c r="P124" s="472"/>
      <c r="Q124" s="470" t="s">
        <v>883</v>
      </c>
      <c r="R124" s="471">
        <v>42552.644976851851</v>
      </c>
      <c r="S124" s="471">
        <v>42545</v>
      </c>
      <c r="T124" s="473">
        <v>0</v>
      </c>
      <c r="U124" s="474">
        <v>36000</v>
      </c>
      <c r="V124" s="470" t="s">
        <v>884</v>
      </c>
      <c r="W124" s="471">
        <v>42509</v>
      </c>
      <c r="X124" s="471">
        <v>42916</v>
      </c>
      <c r="Y124" s="470" t="s">
        <v>885</v>
      </c>
      <c r="Z124" s="470" t="s">
        <v>885</v>
      </c>
      <c r="AA124" s="470" t="s">
        <v>885</v>
      </c>
      <c r="AB124" s="475">
        <v>0</v>
      </c>
      <c r="AC124" s="475">
        <v>0</v>
      </c>
      <c r="AD124" s="475">
        <v>0</v>
      </c>
      <c r="AE124" s="475">
        <v>0</v>
      </c>
      <c r="AF124" s="475">
        <v>0</v>
      </c>
      <c r="AG124" s="475">
        <v>35782</v>
      </c>
      <c r="AH124" s="475">
        <v>35782</v>
      </c>
      <c r="AI124" s="475">
        <v>0</v>
      </c>
    </row>
    <row r="125" spans="1:35" outlineLevel="1" x14ac:dyDescent="0.25">
      <c r="A125" s="476" t="s">
        <v>1167</v>
      </c>
      <c r="B125" s="476" t="s">
        <v>1168</v>
      </c>
      <c r="C125" s="476" t="s">
        <v>878</v>
      </c>
      <c r="D125" s="476" t="s">
        <v>879</v>
      </c>
      <c r="E125" s="476" t="s">
        <v>683</v>
      </c>
      <c r="F125" s="476" t="s">
        <v>684</v>
      </c>
      <c r="G125" s="476" t="s">
        <v>880</v>
      </c>
      <c r="H125" s="476" t="s">
        <v>1010</v>
      </c>
      <c r="I125" s="476" t="s">
        <v>934</v>
      </c>
      <c r="J125" s="476" t="s">
        <v>1169</v>
      </c>
      <c r="K125" s="477">
        <v>42814.70207175926</v>
      </c>
      <c r="L125" s="478"/>
      <c r="M125" s="476" t="s">
        <v>497</v>
      </c>
      <c r="N125" s="476" t="s">
        <v>497</v>
      </c>
      <c r="O125" s="476" t="s">
        <v>497</v>
      </c>
      <c r="P125" s="478"/>
      <c r="Q125" s="476" t="s">
        <v>883</v>
      </c>
      <c r="R125" s="477">
        <v>42795.473900462966</v>
      </c>
      <c r="S125" s="477">
        <v>42699</v>
      </c>
      <c r="T125" s="479">
        <v>0</v>
      </c>
      <c r="U125" s="480">
        <v>24000</v>
      </c>
      <c r="V125" s="476" t="s">
        <v>884</v>
      </c>
      <c r="W125" s="477">
        <v>42541</v>
      </c>
      <c r="X125" s="477">
        <v>42916</v>
      </c>
      <c r="Y125" s="476" t="s">
        <v>885</v>
      </c>
      <c r="Z125" s="476" t="s">
        <v>885</v>
      </c>
      <c r="AA125" s="476" t="s">
        <v>885</v>
      </c>
      <c r="AB125" s="481">
        <v>0</v>
      </c>
      <c r="AC125" s="481">
        <v>0</v>
      </c>
      <c r="AD125" s="481">
        <v>0</v>
      </c>
      <c r="AE125" s="481">
        <v>0</v>
      </c>
      <c r="AF125" s="481">
        <v>0</v>
      </c>
      <c r="AG125" s="481">
        <v>25160</v>
      </c>
      <c r="AH125" s="481">
        <v>25160</v>
      </c>
      <c r="AI125" s="481">
        <v>0</v>
      </c>
    </row>
    <row r="126" spans="1:35" outlineLevel="1" x14ac:dyDescent="0.25">
      <c r="A126" s="476" t="s">
        <v>1170</v>
      </c>
      <c r="B126" s="476" t="s">
        <v>1171</v>
      </c>
      <c r="C126" s="476" t="s">
        <v>878</v>
      </c>
      <c r="D126" s="476" t="s">
        <v>879</v>
      </c>
      <c r="E126" s="476" t="s">
        <v>683</v>
      </c>
      <c r="F126" s="476" t="s">
        <v>684</v>
      </c>
      <c r="G126" s="476" t="s">
        <v>880</v>
      </c>
      <c r="H126" s="476" t="s">
        <v>1010</v>
      </c>
      <c r="I126" s="476" t="s">
        <v>989</v>
      </c>
      <c r="J126" s="476" t="s">
        <v>882</v>
      </c>
      <c r="K126" s="477">
        <v>43368.647164351853</v>
      </c>
      <c r="L126" s="478"/>
      <c r="M126" s="476" t="s">
        <v>800</v>
      </c>
      <c r="N126" s="476" t="s">
        <v>497</v>
      </c>
      <c r="O126" s="476" t="s">
        <v>497</v>
      </c>
      <c r="P126" s="478"/>
      <c r="Q126" s="476" t="s">
        <v>883</v>
      </c>
      <c r="R126" s="477">
        <v>43361.551840277774</v>
      </c>
      <c r="S126" s="477">
        <v>43343</v>
      </c>
      <c r="T126" s="479">
        <v>0</v>
      </c>
      <c r="U126" s="480">
        <v>695000</v>
      </c>
      <c r="V126" s="476" t="s">
        <v>884</v>
      </c>
      <c r="W126" s="477">
        <v>42562</v>
      </c>
      <c r="X126" s="477">
        <v>44012</v>
      </c>
      <c r="Y126" s="476" t="s">
        <v>885</v>
      </c>
      <c r="Z126" s="476" t="s">
        <v>885</v>
      </c>
      <c r="AA126" s="476" t="s">
        <v>885</v>
      </c>
      <c r="AB126" s="481">
        <v>0</v>
      </c>
      <c r="AC126" s="481">
        <v>0</v>
      </c>
      <c r="AD126" s="481">
        <v>0</v>
      </c>
      <c r="AE126" s="481">
        <v>0</v>
      </c>
      <c r="AF126" s="481">
        <v>0</v>
      </c>
      <c r="AG126" s="481">
        <v>894761.06</v>
      </c>
      <c r="AH126" s="481">
        <v>894761.06</v>
      </c>
      <c r="AI126" s="481">
        <v>0</v>
      </c>
    </row>
    <row r="127" spans="1:35" outlineLevel="1" x14ac:dyDescent="0.25">
      <c r="A127" s="470" t="s">
        <v>1172</v>
      </c>
      <c r="B127" s="470" t="s">
        <v>1173</v>
      </c>
      <c r="C127" s="470" t="s">
        <v>878</v>
      </c>
      <c r="D127" s="470" t="s">
        <v>879</v>
      </c>
      <c r="E127" s="470" t="s">
        <v>683</v>
      </c>
      <c r="F127" s="470" t="s">
        <v>684</v>
      </c>
      <c r="G127" s="470" t="s">
        <v>880</v>
      </c>
      <c r="H127" s="470" t="s">
        <v>1010</v>
      </c>
      <c r="I127" s="470" t="s">
        <v>989</v>
      </c>
      <c r="J127" s="470" t="s">
        <v>882</v>
      </c>
      <c r="K127" s="471">
        <v>43139.49</v>
      </c>
      <c r="L127" s="472"/>
      <c r="M127" s="470" t="s">
        <v>800</v>
      </c>
      <c r="N127" s="470" t="s">
        <v>497</v>
      </c>
      <c r="O127" s="470" t="s">
        <v>497</v>
      </c>
      <c r="P127" s="472"/>
      <c r="Q127" s="470" t="s">
        <v>883</v>
      </c>
      <c r="R127" s="471">
        <v>43089.62972222222</v>
      </c>
      <c r="S127" s="471">
        <v>42985</v>
      </c>
      <c r="T127" s="473">
        <v>0</v>
      </c>
      <c r="U127" s="474">
        <v>0</v>
      </c>
      <c r="V127" s="470" t="s">
        <v>884</v>
      </c>
      <c r="W127" s="471">
        <v>42705</v>
      </c>
      <c r="X127" s="471">
        <v>43100</v>
      </c>
      <c r="Y127" s="470" t="s">
        <v>885</v>
      </c>
      <c r="Z127" s="470" t="s">
        <v>885</v>
      </c>
      <c r="AA127" s="470" t="s">
        <v>885</v>
      </c>
      <c r="AB127" s="475">
        <v>0</v>
      </c>
      <c r="AC127" s="475">
        <v>0</v>
      </c>
      <c r="AD127" s="475">
        <v>0</v>
      </c>
      <c r="AE127" s="475">
        <v>0</v>
      </c>
      <c r="AF127" s="475">
        <v>0</v>
      </c>
      <c r="AG127" s="475">
        <v>126806.39</v>
      </c>
      <c r="AH127" s="475">
        <v>126806.39</v>
      </c>
      <c r="AI127" s="475">
        <v>0</v>
      </c>
    </row>
    <row r="128" spans="1:35" outlineLevel="1" x14ac:dyDescent="0.25">
      <c r="A128" s="476" t="s">
        <v>1174</v>
      </c>
      <c r="B128" s="476" t="s">
        <v>1175</v>
      </c>
      <c r="C128" s="476" t="s">
        <v>878</v>
      </c>
      <c r="D128" s="476" t="s">
        <v>879</v>
      </c>
      <c r="E128" s="476" t="s">
        <v>683</v>
      </c>
      <c r="F128" s="476" t="s">
        <v>684</v>
      </c>
      <c r="G128" s="476" t="s">
        <v>880</v>
      </c>
      <c r="H128" s="476" t="s">
        <v>1010</v>
      </c>
      <c r="I128" s="476" t="s">
        <v>954</v>
      </c>
      <c r="J128" s="476" t="s">
        <v>882</v>
      </c>
      <c r="K128" s="477">
        <v>43220.597916666666</v>
      </c>
      <c r="L128" s="478"/>
      <c r="M128" s="476" t="s">
        <v>497</v>
      </c>
      <c r="N128" s="476" t="s">
        <v>497</v>
      </c>
      <c r="O128" s="476" t="s">
        <v>497</v>
      </c>
      <c r="P128" s="478"/>
      <c r="Q128" s="476" t="s">
        <v>883</v>
      </c>
      <c r="R128" s="477">
        <v>43041.527337962965</v>
      </c>
      <c r="S128" s="477">
        <v>42909</v>
      </c>
      <c r="T128" s="479">
        <v>0</v>
      </c>
      <c r="U128" s="480">
        <v>40000</v>
      </c>
      <c r="V128" s="476" t="s">
        <v>884</v>
      </c>
      <c r="W128" s="477">
        <v>42781</v>
      </c>
      <c r="X128" s="477">
        <v>43281</v>
      </c>
      <c r="Y128" s="476" t="s">
        <v>885</v>
      </c>
      <c r="Z128" s="476" t="s">
        <v>885</v>
      </c>
      <c r="AA128" s="476" t="s">
        <v>885</v>
      </c>
      <c r="AB128" s="481">
        <v>0</v>
      </c>
      <c r="AC128" s="481">
        <v>0</v>
      </c>
      <c r="AD128" s="481">
        <v>0</v>
      </c>
      <c r="AE128" s="481">
        <v>0</v>
      </c>
      <c r="AF128" s="481">
        <v>0</v>
      </c>
      <c r="AG128" s="481">
        <v>106300.88</v>
      </c>
      <c r="AH128" s="481">
        <v>106300.88</v>
      </c>
      <c r="AI128" s="481">
        <v>0</v>
      </c>
    </row>
    <row r="129" spans="1:38" outlineLevel="1" x14ac:dyDescent="0.25">
      <c r="A129" s="476" t="s">
        <v>1176</v>
      </c>
      <c r="B129" s="476" t="s">
        <v>1177</v>
      </c>
      <c r="C129" s="476" t="s">
        <v>878</v>
      </c>
      <c r="D129" s="476" t="s">
        <v>879</v>
      </c>
      <c r="E129" s="476" t="s">
        <v>683</v>
      </c>
      <c r="F129" s="476" t="s">
        <v>684</v>
      </c>
      <c r="G129" s="476" t="s">
        <v>880</v>
      </c>
      <c r="H129" s="476" t="s">
        <v>1010</v>
      </c>
      <c r="I129" s="476" t="s">
        <v>1030</v>
      </c>
      <c r="J129" s="476" t="s">
        <v>882</v>
      </c>
      <c r="K129" s="477">
        <v>43028.570011574076</v>
      </c>
      <c r="L129" s="478"/>
      <c r="M129" s="476" t="s">
        <v>497</v>
      </c>
      <c r="N129" s="476" t="s">
        <v>497</v>
      </c>
      <c r="O129" s="476" t="s">
        <v>497</v>
      </c>
      <c r="P129" s="478"/>
      <c r="Q129" s="476" t="s">
        <v>883</v>
      </c>
      <c r="R129" s="477">
        <v>43007.652789351851</v>
      </c>
      <c r="S129" s="477">
        <v>42926</v>
      </c>
      <c r="T129" s="479">
        <v>0</v>
      </c>
      <c r="U129" s="480">
        <v>30000</v>
      </c>
      <c r="V129" s="476" t="s">
        <v>884</v>
      </c>
      <c r="W129" s="477">
        <v>42826</v>
      </c>
      <c r="X129" s="477">
        <v>43100</v>
      </c>
      <c r="Y129" s="476" t="s">
        <v>885</v>
      </c>
      <c r="Z129" s="476" t="s">
        <v>885</v>
      </c>
      <c r="AA129" s="476" t="s">
        <v>885</v>
      </c>
      <c r="AB129" s="481">
        <v>0</v>
      </c>
      <c r="AC129" s="481">
        <v>0</v>
      </c>
      <c r="AD129" s="481">
        <v>0</v>
      </c>
      <c r="AE129" s="481">
        <v>0</v>
      </c>
      <c r="AF129" s="481">
        <v>0</v>
      </c>
      <c r="AG129" s="481">
        <v>10548</v>
      </c>
      <c r="AH129" s="481">
        <v>10548</v>
      </c>
      <c r="AI129" s="481">
        <v>0</v>
      </c>
    </row>
    <row r="130" spans="1:38" outlineLevel="1" x14ac:dyDescent="0.25">
      <c r="A130" s="476" t="s">
        <v>1178</v>
      </c>
      <c r="B130" s="476" t="s">
        <v>1179</v>
      </c>
      <c r="C130" s="476" t="s">
        <v>878</v>
      </c>
      <c r="D130" s="476" t="s">
        <v>879</v>
      </c>
      <c r="E130" s="476" t="s">
        <v>683</v>
      </c>
      <c r="F130" s="476" t="s">
        <v>684</v>
      </c>
      <c r="G130" s="476" t="s">
        <v>880</v>
      </c>
      <c r="H130" s="476" t="s">
        <v>1010</v>
      </c>
      <c r="I130" s="476" t="s">
        <v>981</v>
      </c>
      <c r="J130" s="476" t="s">
        <v>882</v>
      </c>
      <c r="K130" s="477">
        <v>43028.573379629626</v>
      </c>
      <c r="L130" s="478"/>
      <c r="M130" s="476" t="s">
        <v>800</v>
      </c>
      <c r="N130" s="476" t="s">
        <v>497</v>
      </c>
      <c r="O130" s="476" t="s">
        <v>497</v>
      </c>
      <c r="P130" s="478"/>
      <c r="Q130" s="476" t="s">
        <v>883</v>
      </c>
      <c r="R130" s="477">
        <v>42926.542986111112</v>
      </c>
      <c r="S130" s="477">
        <v>42909</v>
      </c>
      <c r="T130" s="479">
        <v>0</v>
      </c>
      <c r="U130" s="480">
        <v>15000</v>
      </c>
      <c r="V130" s="476" t="s">
        <v>884</v>
      </c>
      <c r="W130" s="477">
        <v>42852</v>
      </c>
      <c r="X130" s="477">
        <v>43281</v>
      </c>
      <c r="Y130" s="476" t="s">
        <v>885</v>
      </c>
      <c r="Z130" s="476" t="s">
        <v>885</v>
      </c>
      <c r="AA130" s="476" t="s">
        <v>885</v>
      </c>
      <c r="AB130" s="481">
        <v>0</v>
      </c>
      <c r="AC130" s="481">
        <v>0</v>
      </c>
      <c r="AD130" s="481">
        <v>0</v>
      </c>
      <c r="AE130" s="481">
        <v>0</v>
      </c>
      <c r="AF130" s="481">
        <v>0</v>
      </c>
      <c r="AG130" s="481">
        <v>13417.26</v>
      </c>
      <c r="AH130" s="481">
        <v>13417.26</v>
      </c>
      <c r="AI130" s="481">
        <v>0</v>
      </c>
    </row>
    <row r="131" spans="1:38" outlineLevel="1" x14ac:dyDescent="0.25">
      <c r="A131" s="470" t="s">
        <v>1180</v>
      </c>
      <c r="B131" s="470" t="s">
        <v>1181</v>
      </c>
      <c r="C131" s="470" t="s">
        <v>878</v>
      </c>
      <c r="D131" s="470" t="s">
        <v>879</v>
      </c>
      <c r="E131" s="470" t="s">
        <v>683</v>
      </c>
      <c r="F131" s="470" t="s">
        <v>684</v>
      </c>
      <c r="G131" s="470" t="s">
        <v>880</v>
      </c>
      <c r="H131" s="470" t="s">
        <v>1010</v>
      </c>
      <c r="I131" s="470" t="s">
        <v>1182</v>
      </c>
      <c r="J131" s="470" t="s">
        <v>882</v>
      </c>
      <c r="K131" s="471">
        <v>43028.567662037036</v>
      </c>
      <c r="L131" s="472"/>
      <c r="M131" s="470" t="s">
        <v>497</v>
      </c>
      <c r="N131" s="470" t="s">
        <v>497</v>
      </c>
      <c r="O131" s="470" t="s">
        <v>497</v>
      </c>
      <c r="P131" s="472"/>
      <c r="Q131" s="470" t="s">
        <v>883</v>
      </c>
      <c r="R131" s="471">
        <v>43007.659050925926</v>
      </c>
      <c r="S131" s="471">
        <v>42972</v>
      </c>
      <c r="T131" s="473">
        <v>0</v>
      </c>
      <c r="U131" s="474">
        <v>8000</v>
      </c>
      <c r="V131" s="470" t="s">
        <v>884</v>
      </c>
      <c r="W131" s="471">
        <v>42878</v>
      </c>
      <c r="X131" s="471">
        <v>43100</v>
      </c>
      <c r="Y131" s="470" t="s">
        <v>885</v>
      </c>
      <c r="Z131" s="470" t="s">
        <v>885</v>
      </c>
      <c r="AA131" s="470" t="s">
        <v>885</v>
      </c>
      <c r="AB131" s="475">
        <v>0</v>
      </c>
      <c r="AC131" s="475">
        <v>0</v>
      </c>
      <c r="AD131" s="475">
        <v>0</v>
      </c>
      <c r="AE131" s="475">
        <v>0</v>
      </c>
      <c r="AF131" s="475">
        <v>0</v>
      </c>
      <c r="AG131" s="475">
        <v>6429</v>
      </c>
      <c r="AH131" s="475">
        <v>6429</v>
      </c>
      <c r="AI131" s="475">
        <v>0</v>
      </c>
    </row>
    <row r="132" spans="1:38" outlineLevel="1" x14ac:dyDescent="0.25">
      <c r="A132" s="470" t="s">
        <v>1183</v>
      </c>
      <c r="B132" s="470" t="s">
        <v>1184</v>
      </c>
      <c r="C132" s="470" t="s">
        <v>878</v>
      </c>
      <c r="D132" s="470" t="s">
        <v>879</v>
      </c>
      <c r="E132" s="470" t="s">
        <v>683</v>
      </c>
      <c r="F132" s="470" t="s">
        <v>684</v>
      </c>
      <c r="G132" s="470" t="s">
        <v>880</v>
      </c>
      <c r="H132" s="470" t="s">
        <v>1010</v>
      </c>
      <c r="I132" s="470" t="s">
        <v>1002</v>
      </c>
      <c r="J132" s="470" t="s">
        <v>882</v>
      </c>
      <c r="K132" s="471">
        <v>43028.574837962966</v>
      </c>
      <c r="L132" s="472"/>
      <c r="M132" s="470" t="s">
        <v>497</v>
      </c>
      <c r="N132" s="470" t="s">
        <v>497</v>
      </c>
      <c r="O132" s="470" t="s">
        <v>497</v>
      </c>
      <c r="P132" s="472"/>
      <c r="Q132" s="470" t="s">
        <v>883</v>
      </c>
      <c r="R132" s="471">
        <v>43007.698969907404</v>
      </c>
      <c r="S132" s="471">
        <v>42916</v>
      </c>
      <c r="T132" s="473">
        <v>0</v>
      </c>
      <c r="U132" s="474">
        <v>21340</v>
      </c>
      <c r="V132" s="470" t="s">
        <v>884</v>
      </c>
      <c r="W132" s="471">
        <v>42887</v>
      </c>
      <c r="X132" s="471">
        <v>43646</v>
      </c>
      <c r="Y132" s="470" t="s">
        <v>885</v>
      </c>
      <c r="Z132" s="470" t="s">
        <v>885</v>
      </c>
      <c r="AA132" s="470" t="s">
        <v>885</v>
      </c>
      <c r="AB132" s="475">
        <v>0</v>
      </c>
      <c r="AC132" s="475">
        <v>0</v>
      </c>
      <c r="AD132" s="475">
        <v>0</v>
      </c>
      <c r="AE132" s="475">
        <v>0</v>
      </c>
      <c r="AF132" s="475">
        <v>0</v>
      </c>
      <c r="AG132" s="475">
        <v>9373.9</v>
      </c>
      <c r="AH132" s="475">
        <v>9373.9</v>
      </c>
      <c r="AI132" s="475">
        <v>0</v>
      </c>
    </row>
    <row r="133" spans="1:38" outlineLevel="1" x14ac:dyDescent="0.25">
      <c r="A133" s="536" t="s">
        <v>1185</v>
      </c>
      <c r="B133" s="536" t="s">
        <v>1186</v>
      </c>
      <c r="C133" s="536" t="s">
        <v>878</v>
      </c>
      <c r="D133" s="536" t="s">
        <v>879</v>
      </c>
      <c r="E133" s="536" t="s">
        <v>683</v>
      </c>
      <c r="F133" s="536" t="s">
        <v>684</v>
      </c>
      <c r="G133" s="536" t="s">
        <v>880</v>
      </c>
      <c r="H133" s="536" t="s">
        <v>1010</v>
      </c>
      <c r="I133" s="536" t="s">
        <v>929</v>
      </c>
      <c r="J133" s="536" t="s">
        <v>1187</v>
      </c>
      <c r="K133" s="537">
        <v>43788</v>
      </c>
      <c r="L133" s="538"/>
      <c r="M133" s="536" t="s">
        <v>800</v>
      </c>
      <c r="N133" s="536" t="s">
        <v>497</v>
      </c>
      <c r="O133" s="536" t="s">
        <v>497</v>
      </c>
      <c r="P133" s="538"/>
      <c r="Q133" s="536" t="s">
        <v>883</v>
      </c>
      <c r="R133" s="537">
        <v>43620.666400462964</v>
      </c>
      <c r="S133" s="537">
        <v>43475</v>
      </c>
      <c r="T133" s="539">
        <v>0</v>
      </c>
      <c r="U133" s="540">
        <v>120000</v>
      </c>
      <c r="V133" s="536" t="s">
        <v>884</v>
      </c>
      <c r="W133" s="537">
        <v>42920</v>
      </c>
      <c r="X133" s="537">
        <v>43646</v>
      </c>
      <c r="Y133" s="536" t="s">
        <v>885</v>
      </c>
      <c r="Z133" s="536" t="s">
        <v>885</v>
      </c>
      <c r="AA133" s="536" t="s">
        <v>885</v>
      </c>
      <c r="AB133" s="541">
        <v>0</v>
      </c>
      <c r="AC133" s="541">
        <v>0</v>
      </c>
      <c r="AD133" s="541">
        <v>0</v>
      </c>
      <c r="AE133" s="541">
        <v>0</v>
      </c>
      <c r="AF133" s="541">
        <v>0</v>
      </c>
      <c r="AG133" s="541">
        <v>172828.28</v>
      </c>
      <c r="AH133" s="541">
        <v>172828.28</v>
      </c>
      <c r="AI133" s="541">
        <v>0</v>
      </c>
    </row>
    <row r="134" spans="1:38" outlineLevel="1" x14ac:dyDescent="0.25">
      <c r="A134" s="476" t="s">
        <v>1188</v>
      </c>
      <c r="B134" s="476" t="s">
        <v>1189</v>
      </c>
      <c r="C134" s="476" t="s">
        <v>878</v>
      </c>
      <c r="D134" s="476" t="s">
        <v>879</v>
      </c>
      <c r="E134" s="476" t="s">
        <v>1051</v>
      </c>
      <c r="F134" s="476" t="s">
        <v>1052</v>
      </c>
      <c r="G134" s="476" t="s">
        <v>880</v>
      </c>
      <c r="H134" s="476" t="s">
        <v>1053</v>
      </c>
      <c r="I134" s="476" t="s">
        <v>1123</v>
      </c>
      <c r="J134" s="476" t="s">
        <v>1119</v>
      </c>
      <c r="K134" s="477">
        <v>43773</v>
      </c>
      <c r="L134" s="478"/>
      <c r="M134" s="476" t="s">
        <v>497</v>
      </c>
      <c r="N134" s="476" t="s">
        <v>497</v>
      </c>
      <c r="O134" s="476" t="s">
        <v>497</v>
      </c>
      <c r="P134" s="478"/>
      <c r="Q134" s="476" t="s">
        <v>883</v>
      </c>
      <c r="R134" s="477">
        <v>43773.484861111108</v>
      </c>
      <c r="S134" s="477">
        <v>43607</v>
      </c>
      <c r="T134" s="479">
        <v>57582.239999999998</v>
      </c>
      <c r="U134" s="480">
        <v>8024493</v>
      </c>
      <c r="V134" s="476" t="s">
        <v>1124</v>
      </c>
      <c r="W134" s="477">
        <v>43040</v>
      </c>
      <c r="X134" s="477">
        <v>43616</v>
      </c>
      <c r="Y134" s="476" t="s">
        <v>885</v>
      </c>
      <c r="Z134" s="476" t="s">
        <v>885</v>
      </c>
      <c r="AA134" s="476" t="s">
        <v>885</v>
      </c>
      <c r="AB134" s="481">
        <v>0</v>
      </c>
      <c r="AC134" s="481">
        <v>0</v>
      </c>
      <c r="AD134" s="481">
        <v>0</v>
      </c>
      <c r="AE134" s="481">
        <v>0</v>
      </c>
      <c r="AF134" s="481">
        <v>0</v>
      </c>
      <c r="AG134" s="481">
        <v>6134979.9199999999</v>
      </c>
      <c r="AH134" s="481">
        <v>6134979.9199999999</v>
      </c>
      <c r="AI134" s="481">
        <v>0</v>
      </c>
    </row>
    <row r="135" spans="1:38" outlineLevel="1" x14ac:dyDescent="0.25">
      <c r="A135" s="476" t="s">
        <v>1190</v>
      </c>
      <c r="B135" s="476" t="s">
        <v>1191</v>
      </c>
      <c r="C135" s="476" t="s">
        <v>878</v>
      </c>
      <c r="D135" s="476" t="s">
        <v>879</v>
      </c>
      <c r="E135" s="476" t="s">
        <v>1051</v>
      </c>
      <c r="F135" s="476" t="s">
        <v>1052</v>
      </c>
      <c r="G135" s="476" t="s">
        <v>880</v>
      </c>
      <c r="H135" s="476" t="s">
        <v>1192</v>
      </c>
      <c r="I135" s="476" t="s">
        <v>929</v>
      </c>
      <c r="J135" s="476" t="s">
        <v>1193</v>
      </c>
      <c r="K135" s="477">
        <v>44267.532222222224</v>
      </c>
      <c r="L135" s="478"/>
      <c r="M135" s="476" t="s">
        <v>497</v>
      </c>
      <c r="N135" s="476" t="s">
        <v>497</v>
      </c>
      <c r="O135" s="476" t="s">
        <v>497</v>
      </c>
      <c r="P135" s="478"/>
      <c r="Q135" s="476" t="s">
        <v>883</v>
      </c>
      <c r="R135" s="477">
        <v>44001.470231481479</v>
      </c>
      <c r="S135" s="477">
        <v>44050</v>
      </c>
      <c r="T135" s="479">
        <v>6490.34</v>
      </c>
      <c r="U135" s="480">
        <v>2050000</v>
      </c>
      <c r="V135" s="476" t="s">
        <v>884</v>
      </c>
      <c r="W135" s="477">
        <v>43040</v>
      </c>
      <c r="X135" s="477">
        <v>54969</v>
      </c>
      <c r="Y135" s="476" t="s">
        <v>885</v>
      </c>
      <c r="Z135" s="476" t="s">
        <v>885</v>
      </c>
      <c r="AA135" s="476" t="s">
        <v>885</v>
      </c>
      <c r="AB135" s="481">
        <v>-0.02</v>
      </c>
      <c r="AC135" s="481">
        <v>0</v>
      </c>
      <c r="AD135" s="481">
        <v>0</v>
      </c>
      <c r="AE135" s="481">
        <v>0</v>
      </c>
      <c r="AF135" s="481">
        <v>0</v>
      </c>
      <c r="AG135" s="481">
        <v>2048539.71</v>
      </c>
      <c r="AH135" s="481">
        <v>2048539.73</v>
      </c>
      <c r="AI135" s="481">
        <v>-0.02</v>
      </c>
    </row>
    <row r="136" spans="1:38" outlineLevel="1" x14ac:dyDescent="0.25">
      <c r="A136" s="470" t="s">
        <v>1194</v>
      </c>
      <c r="B136" s="470" t="s">
        <v>1195</v>
      </c>
      <c r="C136" s="470" t="s">
        <v>878</v>
      </c>
      <c r="D136" s="470" t="s">
        <v>879</v>
      </c>
      <c r="E136" s="470" t="s">
        <v>683</v>
      </c>
      <c r="F136" s="470" t="s">
        <v>684</v>
      </c>
      <c r="G136" s="470" t="s">
        <v>880</v>
      </c>
      <c r="H136" s="470" t="s">
        <v>1010</v>
      </c>
      <c r="I136" s="470" t="s">
        <v>1196</v>
      </c>
      <c r="J136" s="470" t="s">
        <v>1193</v>
      </c>
      <c r="K136" s="471">
        <v>43703.63082175926</v>
      </c>
      <c r="L136" s="472"/>
      <c r="M136" s="470" t="s">
        <v>497</v>
      </c>
      <c r="N136" s="470" t="s">
        <v>497</v>
      </c>
      <c r="O136" s="470" t="s">
        <v>497</v>
      </c>
      <c r="P136" s="472"/>
      <c r="Q136" s="470" t="s">
        <v>883</v>
      </c>
      <c r="R136" s="471">
        <v>43655.600972222222</v>
      </c>
      <c r="S136" s="471">
        <v>43644</v>
      </c>
      <c r="T136" s="473">
        <v>0</v>
      </c>
      <c r="U136" s="474">
        <v>164000</v>
      </c>
      <c r="V136" s="470" t="s">
        <v>884</v>
      </c>
      <c r="W136" s="471">
        <v>43164</v>
      </c>
      <c r="X136" s="471">
        <v>43830</v>
      </c>
      <c r="Y136" s="470" t="s">
        <v>885</v>
      </c>
      <c r="Z136" s="470" t="s">
        <v>885</v>
      </c>
      <c r="AA136" s="470" t="s">
        <v>885</v>
      </c>
      <c r="AB136" s="475">
        <v>0</v>
      </c>
      <c r="AC136" s="475">
        <v>0</v>
      </c>
      <c r="AD136" s="475">
        <v>0</v>
      </c>
      <c r="AE136" s="475">
        <v>0</v>
      </c>
      <c r="AF136" s="475">
        <v>0</v>
      </c>
      <c r="AG136" s="475">
        <v>162554.38</v>
      </c>
      <c r="AH136" s="475">
        <v>162554.38</v>
      </c>
      <c r="AI136" s="475">
        <v>0</v>
      </c>
    </row>
    <row r="137" spans="1:38" outlineLevel="1" x14ac:dyDescent="0.25">
      <c r="A137" s="470" t="s">
        <v>1197</v>
      </c>
      <c r="B137" s="470" t="s">
        <v>1198</v>
      </c>
      <c r="C137" s="470" t="s">
        <v>878</v>
      </c>
      <c r="D137" s="470" t="s">
        <v>879</v>
      </c>
      <c r="E137" s="470" t="s">
        <v>683</v>
      </c>
      <c r="F137" s="470" t="s">
        <v>684</v>
      </c>
      <c r="G137" s="470" t="s">
        <v>1069</v>
      </c>
      <c r="H137" s="470" t="s">
        <v>1073</v>
      </c>
      <c r="I137" s="470" t="s">
        <v>881</v>
      </c>
      <c r="J137" s="470" t="s">
        <v>1070</v>
      </c>
      <c r="K137" s="471">
        <v>43343.610300925924</v>
      </c>
      <c r="L137" s="472"/>
      <c r="M137" s="470" t="s">
        <v>497</v>
      </c>
      <c r="N137" s="470" t="s">
        <v>497</v>
      </c>
      <c r="O137" s="470" t="s">
        <v>497</v>
      </c>
      <c r="P137" s="472"/>
      <c r="Q137" s="470" t="s">
        <v>883</v>
      </c>
      <c r="R137" s="471">
        <v>43341.519976851851</v>
      </c>
      <c r="S137" s="471">
        <v>43244</v>
      </c>
      <c r="T137" s="473">
        <v>0</v>
      </c>
      <c r="U137" s="474">
        <v>140000</v>
      </c>
      <c r="V137" s="470" t="s">
        <v>884</v>
      </c>
      <c r="W137" s="471">
        <v>43201</v>
      </c>
      <c r="X137" s="471">
        <v>43465</v>
      </c>
      <c r="Y137" s="470" t="s">
        <v>885</v>
      </c>
      <c r="Z137" s="470" t="s">
        <v>885</v>
      </c>
      <c r="AA137" s="470" t="s">
        <v>885</v>
      </c>
      <c r="AB137" s="475">
        <v>0</v>
      </c>
      <c r="AC137" s="475">
        <v>0</v>
      </c>
      <c r="AD137" s="475">
        <v>0</v>
      </c>
      <c r="AE137" s="475">
        <v>0</v>
      </c>
      <c r="AF137" s="475">
        <v>0</v>
      </c>
      <c r="AG137" s="475">
        <v>127325.13</v>
      </c>
      <c r="AH137" s="475">
        <v>127325.13</v>
      </c>
      <c r="AI137" s="475">
        <v>0</v>
      </c>
    </row>
    <row r="138" spans="1:38" outlineLevel="1" x14ac:dyDescent="0.25">
      <c r="A138" s="476" t="s">
        <v>1199</v>
      </c>
      <c r="B138" s="476" t="s">
        <v>1200</v>
      </c>
      <c r="C138" s="476" t="s">
        <v>878</v>
      </c>
      <c r="D138" s="476" t="s">
        <v>879</v>
      </c>
      <c r="E138" s="476" t="s">
        <v>683</v>
      </c>
      <c r="F138" s="476" t="s">
        <v>684</v>
      </c>
      <c r="G138" s="476" t="s">
        <v>880</v>
      </c>
      <c r="H138" s="476" t="s">
        <v>1073</v>
      </c>
      <c r="I138" s="476" t="s">
        <v>981</v>
      </c>
      <c r="J138" s="476" t="s">
        <v>1193</v>
      </c>
      <c r="K138" s="477">
        <v>43368.649525462963</v>
      </c>
      <c r="L138" s="478"/>
      <c r="M138" s="476" t="s">
        <v>497</v>
      </c>
      <c r="N138" s="476" t="s">
        <v>497</v>
      </c>
      <c r="O138" s="476" t="s">
        <v>497</v>
      </c>
      <c r="P138" s="478"/>
      <c r="Q138" s="476" t="s">
        <v>883</v>
      </c>
      <c r="R138" s="477">
        <v>43361.537893518522</v>
      </c>
      <c r="S138" s="477">
        <v>43280</v>
      </c>
      <c r="T138" s="479">
        <v>0</v>
      </c>
      <c r="U138" s="480">
        <v>18000</v>
      </c>
      <c r="V138" s="476" t="s">
        <v>884</v>
      </c>
      <c r="W138" s="477">
        <v>43206</v>
      </c>
      <c r="X138" s="477">
        <v>43465</v>
      </c>
      <c r="Y138" s="476" t="s">
        <v>885</v>
      </c>
      <c r="Z138" s="476" t="s">
        <v>885</v>
      </c>
      <c r="AA138" s="476" t="s">
        <v>885</v>
      </c>
      <c r="AB138" s="481">
        <v>0</v>
      </c>
      <c r="AC138" s="481">
        <v>0</v>
      </c>
      <c r="AD138" s="481">
        <v>0</v>
      </c>
      <c r="AE138" s="481">
        <v>0</v>
      </c>
      <c r="AF138" s="481">
        <v>0</v>
      </c>
      <c r="AG138" s="481">
        <v>15868</v>
      </c>
      <c r="AH138" s="481">
        <v>15868</v>
      </c>
      <c r="AI138" s="481">
        <v>0</v>
      </c>
    </row>
    <row r="139" spans="1:38" outlineLevel="1" x14ac:dyDescent="0.25">
      <c r="A139" s="536" t="s">
        <v>1201</v>
      </c>
      <c r="B139" s="536" t="s">
        <v>1202</v>
      </c>
      <c r="C139" s="536" t="s">
        <v>878</v>
      </c>
      <c r="D139" s="536" t="s">
        <v>879</v>
      </c>
      <c r="E139" s="536" t="s">
        <v>683</v>
      </c>
      <c r="F139" s="536" t="s">
        <v>684</v>
      </c>
      <c r="G139" s="536" t="s">
        <v>880</v>
      </c>
      <c r="H139" s="536" t="s">
        <v>1073</v>
      </c>
      <c r="I139" s="536" t="s">
        <v>881</v>
      </c>
      <c r="J139" s="536" t="s">
        <v>1169</v>
      </c>
      <c r="K139" s="537">
        <v>43413.573009259257</v>
      </c>
      <c r="L139" s="538"/>
      <c r="M139" s="536" t="s">
        <v>497</v>
      </c>
      <c r="N139" s="536" t="s">
        <v>497</v>
      </c>
      <c r="O139" s="536" t="s">
        <v>497</v>
      </c>
      <c r="P139" s="538"/>
      <c r="Q139" s="536" t="s">
        <v>883</v>
      </c>
      <c r="R139" s="537">
        <v>43361.643148148149</v>
      </c>
      <c r="S139" s="537">
        <v>43392</v>
      </c>
      <c r="T139" s="539">
        <v>0</v>
      </c>
      <c r="U139" s="540">
        <v>12000</v>
      </c>
      <c r="V139" s="536" t="s">
        <v>884</v>
      </c>
      <c r="W139" s="537">
        <v>43213</v>
      </c>
      <c r="X139" s="537">
        <v>43465</v>
      </c>
      <c r="Y139" s="536" t="s">
        <v>885</v>
      </c>
      <c r="Z139" s="536" t="s">
        <v>885</v>
      </c>
      <c r="AA139" s="536" t="s">
        <v>885</v>
      </c>
      <c r="AB139" s="541">
        <v>0</v>
      </c>
      <c r="AC139" s="541">
        <v>0</v>
      </c>
      <c r="AD139" s="541">
        <v>0</v>
      </c>
      <c r="AE139" s="541">
        <v>0</v>
      </c>
      <c r="AF139" s="541">
        <v>0</v>
      </c>
      <c r="AG139" s="541">
        <v>35282.26</v>
      </c>
      <c r="AH139" s="541">
        <v>35282.26</v>
      </c>
      <c r="AI139" s="541">
        <v>0</v>
      </c>
    </row>
    <row r="140" spans="1:38" outlineLevel="1" x14ac:dyDescent="0.25">
      <c r="A140" s="476" t="s">
        <v>1203</v>
      </c>
      <c r="B140" s="476" t="s">
        <v>1204</v>
      </c>
      <c r="C140" s="476" t="s">
        <v>878</v>
      </c>
      <c r="D140" s="476" t="s">
        <v>879</v>
      </c>
      <c r="E140" s="476" t="s">
        <v>683</v>
      </c>
      <c r="F140" s="476" t="s">
        <v>684</v>
      </c>
      <c r="G140" s="476" t="s">
        <v>880</v>
      </c>
      <c r="H140" s="476" t="s">
        <v>1010</v>
      </c>
      <c r="I140" s="476" t="s">
        <v>1205</v>
      </c>
      <c r="J140" s="476" t="s">
        <v>1169</v>
      </c>
      <c r="K140" s="477">
        <v>43545.494976851849</v>
      </c>
      <c r="L140" s="478"/>
      <c r="M140" s="476" t="s">
        <v>800</v>
      </c>
      <c r="N140" s="476" t="s">
        <v>497</v>
      </c>
      <c r="O140" s="476" t="s">
        <v>497</v>
      </c>
      <c r="P140" s="478"/>
      <c r="Q140" s="476" t="s">
        <v>883</v>
      </c>
      <c r="R140" s="477">
        <v>43430.479097222225</v>
      </c>
      <c r="S140" s="477">
        <v>43490</v>
      </c>
      <c r="T140" s="479">
        <v>0</v>
      </c>
      <c r="U140" s="480">
        <v>100000</v>
      </c>
      <c r="V140" s="476" t="s">
        <v>884</v>
      </c>
      <c r="W140" s="477">
        <v>43245</v>
      </c>
      <c r="X140" s="477">
        <v>43524</v>
      </c>
      <c r="Y140" s="476" t="s">
        <v>885</v>
      </c>
      <c r="Z140" s="476" t="s">
        <v>885</v>
      </c>
      <c r="AA140" s="476" t="s">
        <v>885</v>
      </c>
      <c r="AB140" s="481">
        <v>0</v>
      </c>
      <c r="AC140" s="481">
        <v>0</v>
      </c>
      <c r="AD140" s="481">
        <v>0</v>
      </c>
      <c r="AE140" s="481">
        <v>0</v>
      </c>
      <c r="AF140" s="481">
        <v>0</v>
      </c>
      <c r="AG140" s="481">
        <v>93555.17</v>
      </c>
      <c r="AH140" s="481">
        <v>93555.17</v>
      </c>
      <c r="AI140" s="481">
        <v>0</v>
      </c>
    </row>
    <row r="141" spans="1:38" x14ac:dyDescent="0.25">
      <c r="A141" s="470" t="s">
        <v>1206</v>
      </c>
      <c r="B141" s="470" t="s">
        <v>1207</v>
      </c>
      <c r="C141" s="470" t="s">
        <v>878</v>
      </c>
      <c r="D141" s="470" t="s">
        <v>879</v>
      </c>
      <c r="E141" s="470" t="s">
        <v>683</v>
      </c>
      <c r="F141" s="470" t="s">
        <v>684</v>
      </c>
      <c r="G141" s="470" t="s">
        <v>880</v>
      </c>
      <c r="H141" s="470" t="s">
        <v>1010</v>
      </c>
      <c r="I141" s="470" t="s">
        <v>1196</v>
      </c>
      <c r="J141" s="470" t="s">
        <v>1187</v>
      </c>
      <c r="K141" s="471">
        <v>44502</v>
      </c>
      <c r="L141" s="472"/>
      <c r="M141" s="470" t="s">
        <v>800</v>
      </c>
      <c r="N141" s="470" t="s">
        <v>497</v>
      </c>
      <c r="O141" s="470" t="s">
        <v>497</v>
      </c>
      <c r="P141" s="472"/>
      <c r="Q141" s="470" t="s">
        <v>883</v>
      </c>
      <c r="R141" s="471">
        <v>43791.394699074073</v>
      </c>
      <c r="S141" s="471">
        <v>44498</v>
      </c>
      <c r="T141" s="473">
        <v>0</v>
      </c>
      <c r="U141" s="474">
        <v>145000</v>
      </c>
      <c r="V141" s="470" t="s">
        <v>884</v>
      </c>
      <c r="W141" s="471">
        <v>43308</v>
      </c>
      <c r="X141" s="471">
        <v>44561</v>
      </c>
      <c r="Y141" s="470" t="s">
        <v>885</v>
      </c>
      <c r="Z141" s="470" t="s">
        <v>1208</v>
      </c>
      <c r="AA141" s="470" t="s">
        <v>885</v>
      </c>
      <c r="AB141" s="475">
        <v>0</v>
      </c>
      <c r="AC141" s="475">
        <v>0</v>
      </c>
      <c r="AD141" s="475">
        <v>0</v>
      </c>
      <c r="AE141" s="475">
        <v>0</v>
      </c>
      <c r="AF141" s="475">
        <v>0</v>
      </c>
      <c r="AG141" s="475">
        <v>122071.96</v>
      </c>
      <c r="AH141" s="475">
        <v>122071.96</v>
      </c>
      <c r="AI141" s="475">
        <v>0</v>
      </c>
    </row>
    <row r="142" spans="1:38" x14ac:dyDescent="0.25">
      <c r="A142" s="476" t="s">
        <v>1209</v>
      </c>
      <c r="B142" s="476" t="s">
        <v>1210</v>
      </c>
      <c r="C142" s="476" t="s">
        <v>878</v>
      </c>
      <c r="D142" s="476" t="s">
        <v>879</v>
      </c>
      <c r="E142" s="476" t="s">
        <v>683</v>
      </c>
      <c r="F142" s="476" t="s">
        <v>684</v>
      </c>
      <c r="G142" s="476" t="s">
        <v>880</v>
      </c>
      <c r="H142" s="476" t="s">
        <v>1010</v>
      </c>
      <c r="I142" s="476" t="s">
        <v>1196</v>
      </c>
      <c r="J142" s="476" t="s">
        <v>882</v>
      </c>
      <c r="K142" s="477">
        <v>43979</v>
      </c>
      <c r="L142" s="478"/>
      <c r="M142" s="476" t="s">
        <v>497</v>
      </c>
      <c r="N142" s="476" t="s">
        <v>800</v>
      </c>
      <c r="O142" s="476" t="s">
        <v>497</v>
      </c>
      <c r="P142" s="478"/>
      <c r="Q142" s="476" t="s">
        <v>883</v>
      </c>
      <c r="R142" s="477">
        <v>43787.618217592593</v>
      </c>
      <c r="S142" s="477">
        <v>43685</v>
      </c>
      <c r="T142" s="479">
        <v>0</v>
      </c>
      <c r="U142" s="480">
        <v>182586</v>
      </c>
      <c r="V142" s="476" t="s">
        <v>884</v>
      </c>
      <c r="W142" s="477">
        <v>43308</v>
      </c>
      <c r="X142" s="477">
        <v>44196</v>
      </c>
      <c r="Y142" s="476" t="s">
        <v>885</v>
      </c>
      <c r="Z142" s="476" t="s">
        <v>885</v>
      </c>
      <c r="AA142" s="476" t="s">
        <v>885</v>
      </c>
      <c r="AB142" s="481">
        <v>-0.01</v>
      </c>
      <c r="AC142" s="481">
        <v>0</v>
      </c>
      <c r="AD142" s="481">
        <v>0</v>
      </c>
      <c r="AE142" s="481">
        <v>0</v>
      </c>
      <c r="AF142" s="481">
        <v>0</v>
      </c>
      <c r="AG142" s="481">
        <v>216307.75</v>
      </c>
      <c r="AH142" s="481">
        <v>216307.76</v>
      </c>
      <c r="AI142" s="481">
        <v>-0.01</v>
      </c>
    </row>
    <row r="143" spans="1:38" x14ac:dyDescent="0.25">
      <c r="A143" s="470" t="s">
        <v>1211</v>
      </c>
      <c r="B143" s="470" t="s">
        <v>1212</v>
      </c>
      <c r="C143" s="470" t="s">
        <v>878</v>
      </c>
      <c r="D143" s="470" t="s">
        <v>879</v>
      </c>
      <c r="E143" s="470" t="s">
        <v>683</v>
      </c>
      <c r="F143" s="470" t="s">
        <v>684</v>
      </c>
      <c r="G143" s="470" t="s">
        <v>880</v>
      </c>
      <c r="H143" s="470" t="s">
        <v>1073</v>
      </c>
      <c r="I143" s="470" t="s">
        <v>903</v>
      </c>
      <c r="J143" s="470" t="s">
        <v>882</v>
      </c>
      <c r="K143" s="471">
        <v>43915.42664351852</v>
      </c>
      <c r="L143" s="472"/>
      <c r="M143" s="470" t="s">
        <v>800</v>
      </c>
      <c r="N143" s="470" t="s">
        <v>497</v>
      </c>
      <c r="O143" s="470" t="s">
        <v>497</v>
      </c>
      <c r="P143" s="472"/>
      <c r="Q143" s="470" t="s">
        <v>883</v>
      </c>
      <c r="R143" s="471">
        <v>43864.677187499998</v>
      </c>
      <c r="S143" s="471">
        <v>43754</v>
      </c>
      <c r="T143" s="473">
        <v>0</v>
      </c>
      <c r="U143" s="474">
        <v>260000</v>
      </c>
      <c r="V143" s="470" t="s">
        <v>884</v>
      </c>
      <c r="W143" s="471">
        <v>43311</v>
      </c>
      <c r="X143" s="471">
        <v>43830</v>
      </c>
      <c r="Y143" s="470" t="s">
        <v>885</v>
      </c>
      <c r="Z143" s="470" t="s">
        <v>885</v>
      </c>
      <c r="AA143" s="470" t="s">
        <v>885</v>
      </c>
      <c r="AB143" s="475">
        <v>-0.01</v>
      </c>
      <c r="AC143" s="475">
        <v>0</v>
      </c>
      <c r="AD143" s="475">
        <v>0</v>
      </c>
      <c r="AE143" s="475">
        <v>0</v>
      </c>
      <c r="AF143" s="475">
        <v>0</v>
      </c>
      <c r="AG143" s="475">
        <v>276231.07</v>
      </c>
      <c r="AH143" s="475">
        <v>276231.08</v>
      </c>
      <c r="AI143" s="475">
        <v>-0.01</v>
      </c>
    </row>
    <row r="144" spans="1:38" x14ac:dyDescent="0.25">
      <c r="A144" s="470" t="s">
        <v>1213</v>
      </c>
      <c r="B144" s="470" t="s">
        <v>1214</v>
      </c>
      <c r="C144" s="470" t="s">
        <v>878</v>
      </c>
      <c r="D144" s="470" t="s">
        <v>879</v>
      </c>
      <c r="E144" s="470" t="s">
        <v>1051</v>
      </c>
      <c r="F144" s="470" t="s">
        <v>1052</v>
      </c>
      <c r="G144" s="470" t="s">
        <v>880</v>
      </c>
      <c r="H144" s="470" t="s">
        <v>1053</v>
      </c>
      <c r="I144" s="470" t="s">
        <v>1123</v>
      </c>
      <c r="J144" s="470" t="s">
        <v>1119</v>
      </c>
      <c r="K144" s="472"/>
      <c r="L144" s="472"/>
      <c r="M144" s="470" t="s">
        <v>497</v>
      </c>
      <c r="N144" s="470" t="s">
        <v>497</v>
      </c>
      <c r="O144" s="470" t="s">
        <v>800</v>
      </c>
      <c r="P144" s="472"/>
      <c r="Q144" s="470" t="s">
        <v>1215</v>
      </c>
      <c r="R144" s="471">
        <v>45098.398611111108</v>
      </c>
      <c r="S144" s="471">
        <v>45107</v>
      </c>
      <c r="T144" s="473">
        <v>517163.03</v>
      </c>
      <c r="U144" s="474">
        <v>17681435</v>
      </c>
      <c r="V144" s="470" t="s">
        <v>1124</v>
      </c>
      <c r="W144" s="471">
        <v>43299</v>
      </c>
      <c r="X144" s="471">
        <v>46203</v>
      </c>
      <c r="Y144" s="470" t="s">
        <v>1216</v>
      </c>
      <c r="Z144" s="470" t="s">
        <v>1216</v>
      </c>
      <c r="AA144" s="470" t="s">
        <v>885</v>
      </c>
      <c r="AB144" s="475">
        <v>43331.53</v>
      </c>
      <c r="AC144" s="475">
        <v>8968.4599999999991</v>
      </c>
      <c r="AD144" s="475">
        <v>540414.21</v>
      </c>
      <c r="AE144" s="475">
        <v>574777.30000000005</v>
      </c>
      <c r="AF144" s="475">
        <v>574777.30000000005</v>
      </c>
      <c r="AG144" s="475">
        <v>18386256.190000001</v>
      </c>
      <c r="AH144" s="475">
        <v>18377287.75</v>
      </c>
      <c r="AI144" s="475">
        <v>8968.44</v>
      </c>
      <c r="AK144" s="491"/>
      <c r="AL144" s="491"/>
    </row>
    <row r="145" spans="1:38" outlineLevel="1" x14ac:dyDescent="0.25">
      <c r="A145" s="476" t="s">
        <v>1217</v>
      </c>
      <c r="B145" s="476" t="s">
        <v>1218</v>
      </c>
      <c r="C145" s="476" t="s">
        <v>878</v>
      </c>
      <c r="D145" s="476" t="s">
        <v>879</v>
      </c>
      <c r="E145" s="476" t="s">
        <v>683</v>
      </c>
      <c r="F145" s="476" t="s">
        <v>684</v>
      </c>
      <c r="G145" s="476" t="s">
        <v>880</v>
      </c>
      <c r="H145" s="476" t="s">
        <v>1073</v>
      </c>
      <c r="I145" s="476" t="s">
        <v>903</v>
      </c>
      <c r="J145" s="476" t="s">
        <v>1169</v>
      </c>
      <c r="K145" s="477">
        <v>43979</v>
      </c>
      <c r="L145" s="478"/>
      <c r="M145" s="476" t="s">
        <v>800</v>
      </c>
      <c r="N145" s="476" t="s">
        <v>497</v>
      </c>
      <c r="O145" s="476" t="s">
        <v>497</v>
      </c>
      <c r="P145" s="478"/>
      <c r="Q145" s="476" t="s">
        <v>883</v>
      </c>
      <c r="R145" s="477">
        <v>43978.668506944443</v>
      </c>
      <c r="S145" s="477">
        <v>43914</v>
      </c>
      <c r="T145" s="479">
        <v>0</v>
      </c>
      <c r="U145" s="480">
        <v>412000</v>
      </c>
      <c r="V145" s="476" t="s">
        <v>884</v>
      </c>
      <c r="W145" s="477">
        <v>43317</v>
      </c>
      <c r="X145" s="477">
        <v>43921</v>
      </c>
      <c r="Y145" s="476" t="s">
        <v>885</v>
      </c>
      <c r="Z145" s="476" t="s">
        <v>885</v>
      </c>
      <c r="AA145" s="476" t="s">
        <v>885</v>
      </c>
      <c r="AB145" s="481">
        <v>-0.01</v>
      </c>
      <c r="AC145" s="481">
        <v>0</v>
      </c>
      <c r="AD145" s="481">
        <v>0</v>
      </c>
      <c r="AE145" s="481">
        <v>0</v>
      </c>
      <c r="AF145" s="481">
        <v>0</v>
      </c>
      <c r="AG145" s="481">
        <v>403271.5</v>
      </c>
      <c r="AH145" s="481">
        <v>403271.51</v>
      </c>
      <c r="AI145" s="481">
        <v>-0.01</v>
      </c>
    </row>
    <row r="146" spans="1:38" outlineLevel="1" x14ac:dyDescent="0.25">
      <c r="A146" s="470" t="s">
        <v>1219</v>
      </c>
      <c r="B146" s="470" t="s">
        <v>1220</v>
      </c>
      <c r="C146" s="470" t="s">
        <v>878</v>
      </c>
      <c r="D146" s="470" t="s">
        <v>879</v>
      </c>
      <c r="E146" s="470" t="s">
        <v>683</v>
      </c>
      <c r="F146" s="470" t="s">
        <v>684</v>
      </c>
      <c r="G146" s="470" t="s">
        <v>880</v>
      </c>
      <c r="H146" s="470" t="s">
        <v>1010</v>
      </c>
      <c r="I146" s="470" t="s">
        <v>1221</v>
      </c>
      <c r="J146" s="470" t="s">
        <v>882</v>
      </c>
      <c r="K146" s="471">
        <v>44372</v>
      </c>
      <c r="L146" s="472"/>
      <c r="M146" s="470" t="s">
        <v>497</v>
      </c>
      <c r="N146" s="470" t="s">
        <v>497</v>
      </c>
      <c r="O146" s="470" t="s">
        <v>497</v>
      </c>
      <c r="P146" s="472"/>
      <c r="Q146" s="470" t="s">
        <v>883</v>
      </c>
      <c r="R146" s="471">
        <v>44371.719733796293</v>
      </c>
      <c r="S146" s="471">
        <v>44192</v>
      </c>
      <c r="T146" s="473">
        <v>0</v>
      </c>
      <c r="U146" s="474">
        <v>2517112</v>
      </c>
      <c r="V146" s="470" t="s">
        <v>884</v>
      </c>
      <c r="W146" s="471">
        <v>43339</v>
      </c>
      <c r="X146" s="471">
        <v>44196</v>
      </c>
      <c r="Y146" s="470" t="s">
        <v>885</v>
      </c>
      <c r="Z146" s="470" t="s">
        <v>885</v>
      </c>
      <c r="AA146" s="470" t="s">
        <v>885</v>
      </c>
      <c r="AB146" s="475">
        <v>-0.01</v>
      </c>
      <c r="AC146" s="475">
        <v>0</v>
      </c>
      <c r="AD146" s="475">
        <v>0</v>
      </c>
      <c r="AE146" s="475">
        <v>0</v>
      </c>
      <c r="AF146" s="475">
        <v>0</v>
      </c>
      <c r="AG146" s="475">
        <v>2719563.62</v>
      </c>
      <c r="AH146" s="475">
        <v>2719563.63</v>
      </c>
      <c r="AI146" s="475">
        <v>-0.01</v>
      </c>
    </row>
    <row r="147" spans="1:38" outlineLevel="1" x14ac:dyDescent="0.25">
      <c r="A147" s="470" t="s">
        <v>1222</v>
      </c>
      <c r="B147" s="470" t="s">
        <v>1223</v>
      </c>
      <c r="C147" s="470" t="s">
        <v>878</v>
      </c>
      <c r="D147" s="470" t="s">
        <v>879</v>
      </c>
      <c r="E147" s="470" t="s">
        <v>683</v>
      </c>
      <c r="F147" s="470" t="s">
        <v>684</v>
      </c>
      <c r="G147" s="470" t="s">
        <v>880</v>
      </c>
      <c r="H147" s="470" t="s">
        <v>1010</v>
      </c>
      <c r="I147" s="470" t="s">
        <v>1224</v>
      </c>
      <c r="J147" s="470" t="s">
        <v>882</v>
      </c>
      <c r="K147" s="471">
        <v>44011</v>
      </c>
      <c r="L147" s="472"/>
      <c r="M147" s="470" t="s">
        <v>800</v>
      </c>
      <c r="N147" s="470" t="s">
        <v>497</v>
      </c>
      <c r="O147" s="470" t="s">
        <v>497</v>
      </c>
      <c r="P147" s="472"/>
      <c r="Q147" s="470" t="s">
        <v>883</v>
      </c>
      <c r="R147" s="471">
        <v>43654.919398148151</v>
      </c>
      <c r="S147" s="471">
        <v>44008</v>
      </c>
      <c r="T147" s="473">
        <v>0</v>
      </c>
      <c r="U147" s="474">
        <v>25000</v>
      </c>
      <c r="V147" s="470" t="s">
        <v>884</v>
      </c>
      <c r="W147" s="471">
        <v>43353</v>
      </c>
      <c r="X147" s="471">
        <v>44012</v>
      </c>
      <c r="Y147" s="470" t="s">
        <v>885</v>
      </c>
      <c r="Z147" s="470" t="s">
        <v>885</v>
      </c>
      <c r="AA147" s="470" t="s">
        <v>885</v>
      </c>
      <c r="AB147" s="475">
        <v>-0.01</v>
      </c>
      <c r="AC147" s="475">
        <v>0</v>
      </c>
      <c r="AD147" s="475">
        <v>0</v>
      </c>
      <c r="AE147" s="475">
        <v>0</v>
      </c>
      <c r="AF147" s="475">
        <v>0</v>
      </c>
      <c r="AG147" s="475">
        <v>0</v>
      </c>
      <c r="AH147" s="475">
        <v>0.01</v>
      </c>
      <c r="AI147" s="475">
        <v>-0.01</v>
      </c>
    </row>
    <row r="148" spans="1:38" outlineLevel="1" x14ac:dyDescent="0.25">
      <c r="A148" s="470" t="s">
        <v>1225</v>
      </c>
      <c r="B148" s="470" t="s">
        <v>1226</v>
      </c>
      <c r="C148" s="470" t="s">
        <v>878</v>
      </c>
      <c r="D148" s="470" t="s">
        <v>879</v>
      </c>
      <c r="E148" s="470" t="s">
        <v>683</v>
      </c>
      <c r="F148" s="470" t="s">
        <v>684</v>
      </c>
      <c r="G148" s="470" t="s">
        <v>880</v>
      </c>
      <c r="H148" s="470" t="s">
        <v>1010</v>
      </c>
      <c r="I148" s="470" t="s">
        <v>1227</v>
      </c>
      <c r="J148" s="470" t="s">
        <v>882</v>
      </c>
      <c r="K148" s="471">
        <v>43815</v>
      </c>
      <c r="L148" s="472"/>
      <c r="M148" s="470" t="s">
        <v>800</v>
      </c>
      <c r="N148" s="470" t="s">
        <v>497</v>
      </c>
      <c r="O148" s="470" t="s">
        <v>497</v>
      </c>
      <c r="P148" s="472"/>
      <c r="Q148" s="470" t="s">
        <v>883</v>
      </c>
      <c r="R148" s="471">
        <v>43654.916851851849</v>
      </c>
      <c r="S148" s="471">
        <v>43798</v>
      </c>
      <c r="T148" s="473">
        <v>0</v>
      </c>
      <c r="U148" s="474">
        <v>15000</v>
      </c>
      <c r="V148" s="470" t="s">
        <v>884</v>
      </c>
      <c r="W148" s="471">
        <v>43360</v>
      </c>
      <c r="X148" s="471">
        <v>43830</v>
      </c>
      <c r="Y148" s="470" t="s">
        <v>885</v>
      </c>
      <c r="Z148" s="470" t="s">
        <v>885</v>
      </c>
      <c r="AA148" s="470" t="s">
        <v>885</v>
      </c>
      <c r="AB148" s="475">
        <v>-0.01</v>
      </c>
      <c r="AC148" s="475">
        <v>0</v>
      </c>
      <c r="AD148" s="475">
        <v>0</v>
      </c>
      <c r="AE148" s="475">
        <v>0</v>
      </c>
      <c r="AF148" s="475">
        <v>0</v>
      </c>
      <c r="AG148" s="475">
        <v>0</v>
      </c>
      <c r="AH148" s="475">
        <v>0.01</v>
      </c>
      <c r="AI148" s="475">
        <v>-0.01</v>
      </c>
    </row>
    <row r="149" spans="1:38" outlineLevel="1" x14ac:dyDescent="0.25">
      <c r="A149" s="470" t="s">
        <v>1228</v>
      </c>
      <c r="B149" s="470" t="s">
        <v>1229</v>
      </c>
      <c r="C149" s="470" t="s">
        <v>878</v>
      </c>
      <c r="D149" s="470" t="s">
        <v>879</v>
      </c>
      <c r="E149" s="470" t="s">
        <v>683</v>
      </c>
      <c r="F149" s="470" t="s">
        <v>684</v>
      </c>
      <c r="G149" s="470" t="s">
        <v>880</v>
      </c>
      <c r="H149" s="470" t="s">
        <v>1010</v>
      </c>
      <c r="I149" s="470" t="s">
        <v>1221</v>
      </c>
      <c r="J149" s="470" t="s">
        <v>882</v>
      </c>
      <c r="K149" s="471">
        <v>43847</v>
      </c>
      <c r="L149" s="472"/>
      <c r="M149" s="470" t="s">
        <v>497</v>
      </c>
      <c r="N149" s="470" t="s">
        <v>800</v>
      </c>
      <c r="O149" s="470" t="s">
        <v>497</v>
      </c>
      <c r="P149" s="472"/>
      <c r="Q149" s="470" t="s">
        <v>883</v>
      </c>
      <c r="R149" s="471">
        <v>43822.45590277778</v>
      </c>
      <c r="S149" s="471">
        <v>43651</v>
      </c>
      <c r="T149" s="473">
        <v>0</v>
      </c>
      <c r="U149" s="474">
        <v>86414</v>
      </c>
      <c r="V149" s="470" t="s">
        <v>884</v>
      </c>
      <c r="W149" s="471">
        <v>43374</v>
      </c>
      <c r="X149" s="471">
        <v>43830</v>
      </c>
      <c r="Y149" s="470" t="s">
        <v>885</v>
      </c>
      <c r="Z149" s="470" t="s">
        <v>885</v>
      </c>
      <c r="AA149" s="470" t="s">
        <v>885</v>
      </c>
      <c r="AB149" s="475">
        <v>-0.01</v>
      </c>
      <c r="AC149" s="475">
        <v>0</v>
      </c>
      <c r="AD149" s="475">
        <v>0</v>
      </c>
      <c r="AE149" s="475">
        <v>0</v>
      </c>
      <c r="AF149" s="475">
        <v>0</v>
      </c>
      <c r="AG149" s="475">
        <v>83720.679999999993</v>
      </c>
      <c r="AH149" s="475">
        <v>83720.69</v>
      </c>
      <c r="AI149" s="475">
        <v>-0.01</v>
      </c>
    </row>
    <row r="150" spans="1:38" outlineLevel="1" x14ac:dyDescent="0.25">
      <c r="A150" s="470" t="s">
        <v>1230</v>
      </c>
      <c r="B150" s="470" t="s">
        <v>1231</v>
      </c>
      <c r="C150" s="470" t="s">
        <v>878</v>
      </c>
      <c r="D150" s="470" t="s">
        <v>879</v>
      </c>
      <c r="E150" s="470" t="s">
        <v>683</v>
      </c>
      <c r="F150" s="470" t="s">
        <v>684</v>
      </c>
      <c r="G150" s="470" t="s">
        <v>880</v>
      </c>
      <c r="H150" s="470" t="s">
        <v>1010</v>
      </c>
      <c r="I150" s="470" t="s">
        <v>903</v>
      </c>
      <c r="J150" s="470" t="s">
        <v>882</v>
      </c>
      <c r="K150" s="471">
        <v>44006</v>
      </c>
      <c r="L150" s="472"/>
      <c r="M150" s="470" t="s">
        <v>800</v>
      </c>
      <c r="N150" s="470" t="s">
        <v>497</v>
      </c>
      <c r="O150" s="470" t="s">
        <v>497</v>
      </c>
      <c r="P150" s="472"/>
      <c r="Q150" s="470" t="s">
        <v>883</v>
      </c>
      <c r="R150" s="471">
        <v>44006.556111111109</v>
      </c>
      <c r="S150" s="471">
        <v>43748</v>
      </c>
      <c r="T150" s="473">
        <v>0</v>
      </c>
      <c r="U150" s="474">
        <v>50000</v>
      </c>
      <c r="V150" s="470" t="s">
        <v>884</v>
      </c>
      <c r="W150" s="471">
        <v>43445</v>
      </c>
      <c r="X150" s="471">
        <v>44012</v>
      </c>
      <c r="Y150" s="470" t="s">
        <v>885</v>
      </c>
      <c r="Z150" s="470" t="s">
        <v>885</v>
      </c>
      <c r="AA150" s="470" t="s">
        <v>885</v>
      </c>
      <c r="AB150" s="475">
        <v>-0.01</v>
      </c>
      <c r="AC150" s="475">
        <v>0</v>
      </c>
      <c r="AD150" s="475">
        <v>0</v>
      </c>
      <c r="AE150" s="475">
        <v>0</v>
      </c>
      <c r="AF150" s="475">
        <v>0</v>
      </c>
      <c r="AG150" s="475">
        <v>54995.8</v>
      </c>
      <c r="AH150" s="475">
        <v>54995.81</v>
      </c>
      <c r="AI150" s="475">
        <v>-0.01</v>
      </c>
    </row>
    <row r="151" spans="1:38" outlineLevel="1" x14ac:dyDescent="0.25">
      <c r="A151" s="476" t="s">
        <v>1232</v>
      </c>
      <c r="B151" s="476" t="s">
        <v>1233</v>
      </c>
      <c r="C151" s="476" t="s">
        <v>878</v>
      </c>
      <c r="D151" s="476" t="s">
        <v>879</v>
      </c>
      <c r="E151" s="476" t="s">
        <v>683</v>
      </c>
      <c r="F151" s="476" t="s">
        <v>684</v>
      </c>
      <c r="G151" s="476" t="s">
        <v>880</v>
      </c>
      <c r="H151" s="476" t="s">
        <v>685</v>
      </c>
      <c r="I151" s="476" t="s">
        <v>1234</v>
      </c>
      <c r="J151" s="476" t="s">
        <v>1070</v>
      </c>
      <c r="K151" s="477">
        <v>43777.691689814812</v>
      </c>
      <c r="L151" s="478"/>
      <c r="M151" s="476" t="s">
        <v>497</v>
      </c>
      <c r="N151" s="476" t="s">
        <v>497</v>
      </c>
      <c r="O151" s="476" t="s">
        <v>497</v>
      </c>
      <c r="P151" s="478"/>
      <c r="Q151" s="476" t="s">
        <v>883</v>
      </c>
      <c r="R151" s="477">
        <v>43769.894652777781</v>
      </c>
      <c r="S151" s="477">
        <v>43707</v>
      </c>
      <c r="T151" s="479">
        <v>0</v>
      </c>
      <c r="U151" s="480">
        <v>7300</v>
      </c>
      <c r="V151" s="476" t="s">
        <v>884</v>
      </c>
      <c r="W151" s="477">
        <v>43602</v>
      </c>
      <c r="X151" s="477">
        <v>43708</v>
      </c>
      <c r="Y151" s="476" t="s">
        <v>885</v>
      </c>
      <c r="Z151" s="476" t="s">
        <v>885</v>
      </c>
      <c r="AA151" s="476" t="s">
        <v>885</v>
      </c>
      <c r="AB151" s="481">
        <v>0</v>
      </c>
      <c r="AC151" s="481">
        <v>0</v>
      </c>
      <c r="AD151" s="481">
        <v>0</v>
      </c>
      <c r="AE151" s="481">
        <v>0</v>
      </c>
      <c r="AF151" s="481">
        <v>0</v>
      </c>
      <c r="AG151" s="481">
        <v>24719.69</v>
      </c>
      <c r="AH151" s="481">
        <v>24719.69</v>
      </c>
      <c r="AI151" s="481">
        <v>0</v>
      </c>
    </row>
    <row r="152" spans="1:38" outlineLevel="1" x14ac:dyDescent="0.25">
      <c r="A152" s="476" t="s">
        <v>1235</v>
      </c>
      <c r="B152" s="476" t="s">
        <v>1236</v>
      </c>
      <c r="C152" s="476" t="s">
        <v>878</v>
      </c>
      <c r="D152" s="476" t="s">
        <v>879</v>
      </c>
      <c r="E152" s="476" t="s">
        <v>683</v>
      </c>
      <c r="F152" s="476" t="s">
        <v>684</v>
      </c>
      <c r="G152" s="476" t="s">
        <v>880</v>
      </c>
      <c r="H152" s="476" t="s">
        <v>1010</v>
      </c>
      <c r="I152" s="476" t="s">
        <v>1221</v>
      </c>
      <c r="J152" s="476" t="s">
        <v>1119</v>
      </c>
      <c r="K152" s="477">
        <v>44026.660486111112</v>
      </c>
      <c r="L152" s="478"/>
      <c r="M152" s="476" t="s">
        <v>800</v>
      </c>
      <c r="N152" s="476" t="s">
        <v>497</v>
      </c>
      <c r="O152" s="476" t="s">
        <v>497</v>
      </c>
      <c r="P152" s="478"/>
      <c r="Q152" s="476" t="s">
        <v>883</v>
      </c>
      <c r="R152" s="477">
        <v>43983.566423611112</v>
      </c>
      <c r="S152" s="477">
        <v>43976</v>
      </c>
      <c r="T152" s="479">
        <v>0</v>
      </c>
      <c r="U152" s="480">
        <v>700000</v>
      </c>
      <c r="V152" s="476" t="s">
        <v>884</v>
      </c>
      <c r="W152" s="477">
        <v>43668</v>
      </c>
      <c r="X152" s="477">
        <v>44104</v>
      </c>
      <c r="Y152" s="476" t="s">
        <v>885</v>
      </c>
      <c r="Z152" s="476" t="s">
        <v>885</v>
      </c>
      <c r="AA152" s="476" t="s">
        <v>885</v>
      </c>
      <c r="AB152" s="481">
        <v>0</v>
      </c>
      <c r="AC152" s="481">
        <v>0</v>
      </c>
      <c r="AD152" s="481">
        <v>0</v>
      </c>
      <c r="AE152" s="481">
        <v>0</v>
      </c>
      <c r="AF152" s="481">
        <v>0</v>
      </c>
      <c r="AG152" s="481">
        <v>548596.85</v>
      </c>
      <c r="AH152" s="481">
        <v>548596.85</v>
      </c>
      <c r="AI152" s="481">
        <v>0</v>
      </c>
    </row>
    <row r="153" spans="1:38" outlineLevel="1" collapsed="1" x14ac:dyDescent="0.25">
      <c r="A153" s="470" t="s">
        <v>1237</v>
      </c>
      <c r="B153" s="470" t="s">
        <v>1238</v>
      </c>
      <c r="C153" s="470" t="s">
        <v>878</v>
      </c>
      <c r="D153" s="470" t="s">
        <v>879</v>
      </c>
      <c r="E153" s="470" t="s">
        <v>683</v>
      </c>
      <c r="F153" s="470" t="s">
        <v>684</v>
      </c>
      <c r="G153" s="470" t="s">
        <v>880</v>
      </c>
      <c r="H153" s="470" t="s">
        <v>1010</v>
      </c>
      <c r="I153" s="470" t="s">
        <v>1227</v>
      </c>
      <c r="J153" s="470" t="s">
        <v>1193</v>
      </c>
      <c r="K153" s="471">
        <v>44742</v>
      </c>
      <c r="L153" s="472"/>
      <c r="M153" s="470" t="s">
        <v>800</v>
      </c>
      <c r="N153" s="470" t="s">
        <v>497</v>
      </c>
      <c r="O153" s="470" t="s">
        <v>497</v>
      </c>
      <c r="P153" s="472"/>
      <c r="Q153" s="470" t="s">
        <v>883</v>
      </c>
      <c r="R153" s="472"/>
      <c r="S153" s="471">
        <v>44736</v>
      </c>
      <c r="T153" s="473">
        <v>0</v>
      </c>
      <c r="U153" s="474">
        <v>45213.07</v>
      </c>
      <c r="V153" s="470" t="s">
        <v>884</v>
      </c>
      <c r="W153" s="471">
        <v>43647</v>
      </c>
      <c r="X153" s="471">
        <v>44742</v>
      </c>
      <c r="Y153" s="470" t="s">
        <v>900</v>
      </c>
      <c r="Z153" s="470" t="s">
        <v>1208</v>
      </c>
      <c r="AA153" s="470" t="s">
        <v>885</v>
      </c>
      <c r="AB153" s="475">
        <v>0</v>
      </c>
      <c r="AC153" s="475">
        <v>0</v>
      </c>
      <c r="AD153" s="475">
        <v>0</v>
      </c>
      <c r="AE153" s="475">
        <v>0</v>
      </c>
      <c r="AF153" s="475">
        <v>0</v>
      </c>
      <c r="AG153" s="475">
        <v>0</v>
      </c>
      <c r="AH153" s="475">
        <v>0</v>
      </c>
      <c r="AI153" s="475">
        <v>0</v>
      </c>
    </row>
    <row r="154" spans="1:38" outlineLevel="1" x14ac:dyDescent="0.25">
      <c r="A154" s="476" t="s">
        <v>1239</v>
      </c>
      <c r="B154" s="476" t="s">
        <v>1240</v>
      </c>
      <c r="C154" s="476" t="s">
        <v>878</v>
      </c>
      <c r="D154" s="476" t="s">
        <v>879</v>
      </c>
      <c r="E154" s="476" t="s">
        <v>683</v>
      </c>
      <c r="F154" s="476" t="s">
        <v>684</v>
      </c>
      <c r="G154" s="476" t="s">
        <v>880</v>
      </c>
      <c r="H154" s="476" t="s">
        <v>1010</v>
      </c>
      <c r="I154" s="476" t="s">
        <v>903</v>
      </c>
      <c r="J154" s="476" t="s">
        <v>882</v>
      </c>
      <c r="K154" s="477">
        <v>44463</v>
      </c>
      <c r="L154" s="478"/>
      <c r="M154" s="476" t="s">
        <v>800</v>
      </c>
      <c r="N154" s="476" t="s">
        <v>497</v>
      </c>
      <c r="O154" s="476" t="s">
        <v>497</v>
      </c>
      <c r="P154" s="478"/>
      <c r="Q154" s="476" t="s">
        <v>883</v>
      </c>
      <c r="R154" s="477">
        <v>44462.585949074077</v>
      </c>
      <c r="S154" s="477">
        <v>44252</v>
      </c>
      <c r="T154" s="479">
        <v>0</v>
      </c>
      <c r="U154" s="480">
        <v>300000</v>
      </c>
      <c r="V154" s="476" t="s">
        <v>884</v>
      </c>
      <c r="W154" s="477">
        <v>43739</v>
      </c>
      <c r="X154" s="477">
        <v>44561</v>
      </c>
      <c r="Y154" s="476" t="s">
        <v>1208</v>
      </c>
      <c r="Z154" s="476" t="s">
        <v>885</v>
      </c>
      <c r="AA154" s="476" t="s">
        <v>885</v>
      </c>
      <c r="AB154" s="481">
        <v>0</v>
      </c>
      <c r="AC154" s="481">
        <v>0</v>
      </c>
      <c r="AD154" s="481">
        <v>0</v>
      </c>
      <c r="AE154" s="481">
        <v>0</v>
      </c>
      <c r="AF154" s="481">
        <v>0</v>
      </c>
      <c r="AG154" s="481">
        <v>417618.28</v>
      </c>
      <c r="AH154" s="481">
        <v>417618.28</v>
      </c>
      <c r="AI154" s="481">
        <v>0</v>
      </c>
    </row>
    <row r="155" spans="1:38" x14ac:dyDescent="0.25">
      <c r="A155" s="476" t="s">
        <v>1241</v>
      </c>
      <c r="B155" s="476" t="s">
        <v>1242</v>
      </c>
      <c r="C155" s="476" t="s">
        <v>878</v>
      </c>
      <c r="D155" s="476" t="s">
        <v>879</v>
      </c>
      <c r="E155" s="476" t="s">
        <v>683</v>
      </c>
      <c r="F155" s="476" t="s">
        <v>684</v>
      </c>
      <c r="G155" s="476" t="s">
        <v>880</v>
      </c>
      <c r="H155" s="476" t="s">
        <v>1010</v>
      </c>
      <c r="I155" s="476" t="s">
        <v>1243</v>
      </c>
      <c r="J155" s="476" t="s">
        <v>882</v>
      </c>
      <c r="K155" s="477">
        <v>44837</v>
      </c>
      <c r="L155" s="478"/>
      <c r="M155" s="476" t="s">
        <v>800</v>
      </c>
      <c r="N155" s="476" t="s">
        <v>497</v>
      </c>
      <c r="O155" s="476" t="s">
        <v>497</v>
      </c>
      <c r="P155" s="478"/>
      <c r="Q155" s="476" t="s">
        <v>883</v>
      </c>
      <c r="R155" s="477">
        <v>44833.415879629632</v>
      </c>
      <c r="S155" s="477">
        <v>44551</v>
      </c>
      <c r="T155" s="479">
        <v>0</v>
      </c>
      <c r="U155" s="480">
        <v>400000</v>
      </c>
      <c r="V155" s="476" t="s">
        <v>884</v>
      </c>
      <c r="W155" s="477">
        <v>43739</v>
      </c>
      <c r="X155" s="477">
        <v>44926</v>
      </c>
      <c r="Y155" s="476" t="s">
        <v>1244</v>
      </c>
      <c r="Z155" s="476" t="s">
        <v>1208</v>
      </c>
      <c r="AA155" s="476" t="s">
        <v>885</v>
      </c>
      <c r="AB155" s="481">
        <v>261556.16</v>
      </c>
      <c r="AC155" s="481">
        <v>0</v>
      </c>
      <c r="AD155" s="481">
        <v>0</v>
      </c>
      <c r="AE155" s="481">
        <v>0</v>
      </c>
      <c r="AF155" s="483">
        <v>261556.16</v>
      </c>
      <c r="AG155" s="481">
        <v>261556.16</v>
      </c>
      <c r="AH155" s="481">
        <v>261556.16</v>
      </c>
      <c r="AI155" s="481">
        <v>0</v>
      </c>
      <c r="AK155" s="491"/>
      <c r="AL155" s="491"/>
    </row>
    <row r="156" spans="1:38" x14ac:dyDescent="0.25">
      <c r="A156" s="470" t="s">
        <v>1245</v>
      </c>
      <c r="B156" s="470" t="s">
        <v>1246</v>
      </c>
      <c r="C156" s="470" t="s">
        <v>878</v>
      </c>
      <c r="D156" s="470" t="s">
        <v>879</v>
      </c>
      <c r="E156" s="470" t="s">
        <v>683</v>
      </c>
      <c r="F156" s="470" t="s">
        <v>684</v>
      </c>
      <c r="G156" s="470" t="s">
        <v>880</v>
      </c>
      <c r="H156" s="470" t="s">
        <v>1010</v>
      </c>
      <c r="I156" s="470" t="s">
        <v>1196</v>
      </c>
      <c r="J156" s="470" t="s">
        <v>882</v>
      </c>
      <c r="K156" s="471">
        <v>44042</v>
      </c>
      <c r="L156" s="472"/>
      <c r="M156" s="470" t="s">
        <v>497</v>
      </c>
      <c r="N156" s="470" t="s">
        <v>497</v>
      </c>
      <c r="O156" s="470" t="s">
        <v>497</v>
      </c>
      <c r="P156" s="472"/>
      <c r="Q156" s="470" t="s">
        <v>883</v>
      </c>
      <c r="R156" s="471">
        <v>44040.538518518515</v>
      </c>
      <c r="S156" s="471">
        <v>43991</v>
      </c>
      <c r="T156" s="473">
        <v>0</v>
      </c>
      <c r="U156" s="474">
        <v>25000</v>
      </c>
      <c r="V156" s="470" t="s">
        <v>884</v>
      </c>
      <c r="W156" s="471">
        <v>43800</v>
      </c>
      <c r="X156" s="471">
        <v>54969</v>
      </c>
      <c r="Y156" s="470" t="s">
        <v>885</v>
      </c>
      <c r="Z156" s="470" t="s">
        <v>885</v>
      </c>
      <c r="AA156" s="470" t="s">
        <v>885</v>
      </c>
      <c r="AB156" s="475">
        <v>0</v>
      </c>
      <c r="AC156" s="475">
        <v>0</v>
      </c>
      <c r="AD156" s="475">
        <v>0</v>
      </c>
      <c r="AE156" s="475">
        <v>0</v>
      </c>
      <c r="AF156" s="475">
        <v>0</v>
      </c>
      <c r="AG156" s="475">
        <v>14599.5</v>
      </c>
      <c r="AH156" s="475">
        <v>14599.5</v>
      </c>
      <c r="AI156" s="475">
        <v>0</v>
      </c>
    </row>
    <row r="157" spans="1:38" x14ac:dyDescent="0.25">
      <c r="A157" s="476" t="s">
        <v>1247</v>
      </c>
      <c r="B157" s="476" t="s">
        <v>1248</v>
      </c>
      <c r="C157" s="476" t="s">
        <v>878</v>
      </c>
      <c r="D157" s="476" t="s">
        <v>879</v>
      </c>
      <c r="E157" s="476" t="s">
        <v>1051</v>
      </c>
      <c r="F157" s="476" t="s">
        <v>1052</v>
      </c>
      <c r="G157" s="476" t="s">
        <v>880</v>
      </c>
      <c r="H157" s="476" t="s">
        <v>1192</v>
      </c>
      <c r="I157" s="476" t="s">
        <v>1221</v>
      </c>
      <c r="J157" s="476" t="s">
        <v>1119</v>
      </c>
      <c r="K157" s="477">
        <v>44173</v>
      </c>
      <c r="L157" s="478"/>
      <c r="M157" s="476" t="s">
        <v>497</v>
      </c>
      <c r="N157" s="476" t="s">
        <v>497</v>
      </c>
      <c r="O157" s="476" t="s">
        <v>497</v>
      </c>
      <c r="P157" s="478"/>
      <c r="Q157" s="476" t="s">
        <v>883</v>
      </c>
      <c r="R157" s="477">
        <v>44167.647615740738</v>
      </c>
      <c r="S157" s="477">
        <v>44134</v>
      </c>
      <c r="T157" s="479">
        <v>0</v>
      </c>
      <c r="U157" s="480">
        <v>344220.41</v>
      </c>
      <c r="V157" s="476" t="s">
        <v>884</v>
      </c>
      <c r="W157" s="477">
        <v>43831</v>
      </c>
      <c r="X157" s="477">
        <v>45292</v>
      </c>
      <c r="Y157" s="476" t="s">
        <v>885</v>
      </c>
      <c r="Z157" s="476" t="s">
        <v>885</v>
      </c>
      <c r="AA157" s="476" t="s">
        <v>885</v>
      </c>
      <c r="AB157" s="481">
        <v>156.11000000000001</v>
      </c>
      <c r="AC157" s="481">
        <v>0</v>
      </c>
      <c r="AD157" s="481">
        <v>0</v>
      </c>
      <c r="AE157" s="481">
        <v>0</v>
      </c>
      <c r="AF157" s="481">
        <v>0</v>
      </c>
      <c r="AG157" s="481">
        <v>472748</v>
      </c>
      <c r="AH157" s="481">
        <v>472591.89</v>
      </c>
      <c r="AI157" s="481">
        <v>156.11000000000001</v>
      </c>
      <c r="AK157" s="482"/>
    </row>
    <row r="158" spans="1:38" x14ac:dyDescent="0.25">
      <c r="A158" s="470" t="s">
        <v>1249</v>
      </c>
      <c r="B158" s="470" t="s">
        <v>1250</v>
      </c>
      <c r="C158" s="470" t="s">
        <v>878</v>
      </c>
      <c r="D158" s="470" t="s">
        <v>879</v>
      </c>
      <c r="E158" s="470" t="s">
        <v>1051</v>
      </c>
      <c r="F158" s="470" t="s">
        <v>1052</v>
      </c>
      <c r="G158" s="470" t="s">
        <v>880</v>
      </c>
      <c r="H158" s="470" t="s">
        <v>1192</v>
      </c>
      <c r="I158" s="470" t="s">
        <v>1221</v>
      </c>
      <c r="J158" s="470" t="s">
        <v>1119</v>
      </c>
      <c r="K158" s="471">
        <v>44173</v>
      </c>
      <c r="L158" s="472"/>
      <c r="M158" s="470" t="s">
        <v>497</v>
      </c>
      <c r="N158" s="470" t="s">
        <v>497</v>
      </c>
      <c r="O158" s="470" t="s">
        <v>497</v>
      </c>
      <c r="P158" s="472"/>
      <c r="Q158" s="470" t="s">
        <v>883</v>
      </c>
      <c r="R158" s="471">
        <v>44167.626284722224</v>
      </c>
      <c r="S158" s="471">
        <v>44008</v>
      </c>
      <c r="T158" s="473">
        <v>0</v>
      </c>
      <c r="U158" s="474">
        <v>190291.98</v>
      </c>
      <c r="V158" s="470" t="s">
        <v>884</v>
      </c>
      <c r="W158" s="471">
        <v>43831</v>
      </c>
      <c r="X158" s="471">
        <v>45658</v>
      </c>
      <c r="Y158" s="470" t="s">
        <v>885</v>
      </c>
      <c r="Z158" s="470" t="s">
        <v>885</v>
      </c>
      <c r="AA158" s="470" t="s">
        <v>885</v>
      </c>
      <c r="AB158" s="475">
        <v>0</v>
      </c>
      <c r="AC158" s="475">
        <v>0</v>
      </c>
      <c r="AD158" s="475">
        <v>0</v>
      </c>
      <c r="AE158" s="475">
        <v>0</v>
      </c>
      <c r="AF158" s="475">
        <v>0</v>
      </c>
      <c r="AG158" s="475">
        <v>130194.98</v>
      </c>
      <c r="AH158" s="475">
        <v>130194.98</v>
      </c>
      <c r="AI158" s="475">
        <v>0</v>
      </c>
    </row>
    <row r="159" spans="1:38" x14ac:dyDescent="0.25">
      <c r="A159" s="476" t="s">
        <v>1251</v>
      </c>
      <c r="B159" s="476" t="s">
        <v>1252</v>
      </c>
      <c r="C159" s="476" t="s">
        <v>878</v>
      </c>
      <c r="D159" s="476" t="s">
        <v>879</v>
      </c>
      <c r="E159" s="476" t="s">
        <v>683</v>
      </c>
      <c r="F159" s="476" t="s">
        <v>684</v>
      </c>
      <c r="G159" s="476" t="s">
        <v>880</v>
      </c>
      <c r="H159" s="476" t="s">
        <v>1010</v>
      </c>
      <c r="I159" s="476" t="s">
        <v>1253</v>
      </c>
      <c r="J159" s="476" t="s">
        <v>882</v>
      </c>
      <c r="K159" s="477">
        <v>44502</v>
      </c>
      <c r="L159" s="478"/>
      <c r="M159" s="476" t="s">
        <v>497</v>
      </c>
      <c r="N159" s="476" t="s">
        <v>497</v>
      </c>
      <c r="O159" s="476" t="s">
        <v>497</v>
      </c>
      <c r="P159" s="478"/>
      <c r="Q159" s="476" t="s">
        <v>883</v>
      </c>
      <c r="R159" s="478"/>
      <c r="S159" s="477">
        <v>44498</v>
      </c>
      <c r="T159" s="479">
        <v>0</v>
      </c>
      <c r="U159" s="480">
        <v>25000</v>
      </c>
      <c r="V159" s="476" t="s">
        <v>884</v>
      </c>
      <c r="W159" s="477">
        <v>43921</v>
      </c>
      <c r="X159" s="477">
        <v>44561</v>
      </c>
      <c r="Y159" s="476" t="s">
        <v>900</v>
      </c>
      <c r="Z159" s="476" t="s">
        <v>1208</v>
      </c>
      <c r="AA159" s="476" t="s">
        <v>885</v>
      </c>
      <c r="AB159" s="481">
        <v>0</v>
      </c>
      <c r="AC159" s="481">
        <v>0</v>
      </c>
      <c r="AD159" s="481">
        <v>0</v>
      </c>
      <c r="AE159" s="481">
        <v>0</v>
      </c>
      <c r="AF159" s="481">
        <v>0</v>
      </c>
      <c r="AG159" s="481">
        <v>0</v>
      </c>
      <c r="AH159" s="481">
        <v>0</v>
      </c>
      <c r="AI159" s="481">
        <v>0</v>
      </c>
    </row>
    <row r="160" spans="1:38" x14ac:dyDescent="0.25">
      <c r="A160" s="476" t="s">
        <v>1254</v>
      </c>
      <c r="B160" s="476" t="s">
        <v>1255</v>
      </c>
      <c r="C160" s="476" t="s">
        <v>878</v>
      </c>
      <c r="D160" s="476" t="s">
        <v>879</v>
      </c>
      <c r="E160" s="476" t="s">
        <v>683</v>
      </c>
      <c r="F160" s="476" t="s">
        <v>684</v>
      </c>
      <c r="G160" s="476" t="s">
        <v>880</v>
      </c>
      <c r="H160" s="476" t="s">
        <v>1073</v>
      </c>
      <c r="I160" s="476" t="s">
        <v>981</v>
      </c>
      <c r="J160" s="476" t="s">
        <v>882</v>
      </c>
      <c r="K160" s="477">
        <v>44742</v>
      </c>
      <c r="L160" s="478"/>
      <c r="M160" s="476" t="s">
        <v>497</v>
      </c>
      <c r="N160" s="476" t="s">
        <v>497</v>
      </c>
      <c r="O160" s="476" t="s">
        <v>497</v>
      </c>
      <c r="P160" s="476" t="s">
        <v>497</v>
      </c>
      <c r="Q160" s="476" t="s">
        <v>883</v>
      </c>
      <c r="R160" s="477">
        <v>44589.464895833335</v>
      </c>
      <c r="S160" s="477">
        <v>44736</v>
      </c>
      <c r="T160" s="479">
        <v>0</v>
      </c>
      <c r="U160" s="480">
        <v>25000</v>
      </c>
      <c r="V160" s="476" t="s">
        <v>884</v>
      </c>
      <c r="W160" s="477">
        <v>44166</v>
      </c>
      <c r="X160" s="477">
        <v>44926</v>
      </c>
      <c r="Y160" s="476" t="s">
        <v>1208</v>
      </c>
      <c r="Z160" s="476" t="s">
        <v>1208</v>
      </c>
      <c r="AA160" s="476" t="s">
        <v>885</v>
      </c>
      <c r="AB160" s="481">
        <v>0</v>
      </c>
      <c r="AC160" s="481">
        <v>0</v>
      </c>
      <c r="AD160" s="481">
        <v>0</v>
      </c>
      <c r="AE160" s="481">
        <v>0</v>
      </c>
      <c r="AF160" s="481">
        <v>0</v>
      </c>
      <c r="AG160" s="481">
        <v>17106</v>
      </c>
      <c r="AH160" s="481">
        <v>17106</v>
      </c>
      <c r="AI160" s="481">
        <v>0</v>
      </c>
    </row>
    <row r="161" spans="1:38" x14ac:dyDescent="0.25">
      <c r="A161" s="476" t="s">
        <v>1256</v>
      </c>
      <c r="B161" s="476" t="s">
        <v>1257</v>
      </c>
      <c r="C161" s="476" t="s">
        <v>878</v>
      </c>
      <c r="D161" s="476" t="s">
        <v>879</v>
      </c>
      <c r="E161" s="476" t="s">
        <v>683</v>
      </c>
      <c r="F161" s="476" t="s">
        <v>684</v>
      </c>
      <c r="G161" s="476" t="s">
        <v>880</v>
      </c>
      <c r="H161" s="476" t="s">
        <v>1010</v>
      </c>
      <c r="I161" s="476" t="s">
        <v>1243</v>
      </c>
      <c r="J161" s="476" t="s">
        <v>882</v>
      </c>
      <c r="K161" s="477">
        <v>44886</v>
      </c>
      <c r="L161" s="478"/>
      <c r="M161" s="476" t="s">
        <v>497</v>
      </c>
      <c r="N161" s="476" t="s">
        <v>497</v>
      </c>
      <c r="O161" s="476" t="s">
        <v>497</v>
      </c>
      <c r="P161" s="476" t="s">
        <v>497</v>
      </c>
      <c r="Q161" s="476" t="s">
        <v>883</v>
      </c>
      <c r="R161" s="478"/>
      <c r="S161" s="477">
        <v>44883</v>
      </c>
      <c r="T161" s="479">
        <v>0</v>
      </c>
      <c r="U161" s="480">
        <v>240000</v>
      </c>
      <c r="V161" s="476" t="s">
        <v>884</v>
      </c>
      <c r="W161" s="477">
        <v>44266</v>
      </c>
      <c r="X161" s="477">
        <v>44926</v>
      </c>
      <c r="Y161" s="476" t="s">
        <v>900</v>
      </c>
      <c r="Z161" s="476" t="s">
        <v>1244</v>
      </c>
      <c r="AA161" s="476" t="s">
        <v>885</v>
      </c>
      <c r="AB161" s="481">
        <v>17522.150000000001</v>
      </c>
      <c r="AC161" s="481">
        <v>0</v>
      </c>
      <c r="AD161" s="481">
        <v>-17522.150000000001</v>
      </c>
      <c r="AE161" s="481">
        <v>0</v>
      </c>
      <c r="AF161" s="481">
        <v>0</v>
      </c>
      <c r="AG161" s="481">
        <v>0</v>
      </c>
      <c r="AH161" s="481">
        <v>0</v>
      </c>
      <c r="AI161" s="481">
        <v>0</v>
      </c>
    </row>
    <row r="162" spans="1:38" x14ac:dyDescent="0.25">
      <c r="A162" s="470" t="s">
        <v>1258</v>
      </c>
      <c r="B162" s="470" t="s">
        <v>1259</v>
      </c>
      <c r="C162" s="470" t="s">
        <v>878</v>
      </c>
      <c r="D162" s="470" t="s">
        <v>879</v>
      </c>
      <c r="E162" s="470" t="s">
        <v>683</v>
      </c>
      <c r="F162" s="470" t="s">
        <v>684</v>
      </c>
      <c r="G162" s="470" t="s">
        <v>880</v>
      </c>
      <c r="H162" s="470" t="s">
        <v>1010</v>
      </c>
      <c r="I162" s="470" t="s">
        <v>1260</v>
      </c>
      <c r="J162" s="470" t="s">
        <v>882</v>
      </c>
      <c r="K162" s="471">
        <v>44712</v>
      </c>
      <c r="L162" s="472"/>
      <c r="M162" s="470" t="s">
        <v>800</v>
      </c>
      <c r="N162" s="470" t="s">
        <v>497</v>
      </c>
      <c r="O162" s="470" t="s">
        <v>497</v>
      </c>
      <c r="P162" s="470" t="s">
        <v>497</v>
      </c>
      <c r="Q162" s="470" t="s">
        <v>883</v>
      </c>
      <c r="R162" s="471">
        <v>44711.57340277778</v>
      </c>
      <c r="S162" s="471">
        <v>44385</v>
      </c>
      <c r="T162" s="473">
        <v>0</v>
      </c>
      <c r="U162" s="474">
        <v>40000</v>
      </c>
      <c r="V162" s="470" t="s">
        <v>884</v>
      </c>
      <c r="W162" s="471">
        <v>44266</v>
      </c>
      <c r="X162" s="471">
        <v>44561</v>
      </c>
      <c r="Y162" s="470" t="s">
        <v>1208</v>
      </c>
      <c r="Z162" s="470" t="s">
        <v>1208</v>
      </c>
      <c r="AA162" s="470" t="s">
        <v>885</v>
      </c>
      <c r="AB162" s="475">
        <v>0</v>
      </c>
      <c r="AC162" s="475">
        <v>0</v>
      </c>
      <c r="AD162" s="475">
        <v>0</v>
      </c>
      <c r="AE162" s="475">
        <v>0</v>
      </c>
      <c r="AF162" s="475">
        <v>0</v>
      </c>
      <c r="AG162" s="475">
        <v>39691.089999999997</v>
      </c>
      <c r="AH162" s="475">
        <v>39691.089999999997</v>
      </c>
      <c r="AI162" s="475">
        <v>0</v>
      </c>
    </row>
    <row r="163" spans="1:38" x14ac:dyDescent="0.25">
      <c r="A163" s="470" t="s">
        <v>1261</v>
      </c>
      <c r="B163" s="470" t="s">
        <v>1262</v>
      </c>
      <c r="C163" s="470" t="s">
        <v>878</v>
      </c>
      <c r="D163" s="470" t="s">
        <v>879</v>
      </c>
      <c r="E163" s="470" t="s">
        <v>683</v>
      </c>
      <c r="F163" s="470" t="s">
        <v>684</v>
      </c>
      <c r="G163" s="470" t="s">
        <v>880</v>
      </c>
      <c r="H163" s="470" t="s">
        <v>1010</v>
      </c>
      <c r="I163" s="470" t="s">
        <v>1243</v>
      </c>
      <c r="J163" s="470" t="s">
        <v>882</v>
      </c>
      <c r="K163" s="471">
        <v>44917</v>
      </c>
      <c r="L163" s="472"/>
      <c r="M163" s="470" t="s">
        <v>800</v>
      </c>
      <c r="N163" s="470" t="s">
        <v>497</v>
      </c>
      <c r="O163" s="470" t="s">
        <v>497</v>
      </c>
      <c r="P163" s="470" t="s">
        <v>497</v>
      </c>
      <c r="Q163" s="470" t="s">
        <v>883</v>
      </c>
      <c r="R163" s="471">
        <v>44916.340081018519</v>
      </c>
      <c r="S163" s="471">
        <v>44890</v>
      </c>
      <c r="T163" s="473">
        <v>0</v>
      </c>
      <c r="U163" s="474">
        <v>350000</v>
      </c>
      <c r="V163" s="470" t="s">
        <v>884</v>
      </c>
      <c r="W163" s="471">
        <v>44392</v>
      </c>
      <c r="X163" s="471">
        <v>44926</v>
      </c>
      <c r="Y163" s="470" t="s">
        <v>1244</v>
      </c>
      <c r="Z163" s="470" t="s">
        <v>1244</v>
      </c>
      <c r="AA163" s="470" t="s">
        <v>1208</v>
      </c>
      <c r="AB163" s="475">
        <v>319776.7</v>
      </c>
      <c r="AC163" s="475">
        <v>0</v>
      </c>
      <c r="AD163" s="475">
        <v>13920.58</v>
      </c>
      <c r="AE163" s="475">
        <v>0</v>
      </c>
      <c r="AF163" s="483">
        <v>333697.28000000003</v>
      </c>
      <c r="AG163" s="475">
        <v>333697.28000000003</v>
      </c>
      <c r="AH163" s="475">
        <v>333697.28000000003</v>
      </c>
      <c r="AI163" s="475">
        <v>0</v>
      </c>
      <c r="AK163" s="491"/>
      <c r="AL163" s="491"/>
    </row>
    <row r="164" spans="1:38" x14ac:dyDescent="0.25">
      <c r="A164" s="476" t="s">
        <v>1263</v>
      </c>
      <c r="B164" s="476" t="s">
        <v>1264</v>
      </c>
      <c r="C164" s="476" t="s">
        <v>878</v>
      </c>
      <c r="D164" s="476" t="s">
        <v>879</v>
      </c>
      <c r="E164" s="476" t="s">
        <v>683</v>
      </c>
      <c r="F164" s="476" t="s">
        <v>684</v>
      </c>
      <c r="G164" s="476" t="s">
        <v>880</v>
      </c>
      <c r="H164" s="476" t="s">
        <v>1010</v>
      </c>
      <c r="I164" s="476" t="s">
        <v>1243</v>
      </c>
      <c r="J164" s="476" t="s">
        <v>882</v>
      </c>
      <c r="K164" s="477">
        <v>45042</v>
      </c>
      <c r="L164" s="478"/>
      <c r="M164" s="476" t="s">
        <v>800</v>
      </c>
      <c r="N164" s="476" t="s">
        <v>497</v>
      </c>
      <c r="O164" s="476" t="s">
        <v>497</v>
      </c>
      <c r="P164" s="476" t="s">
        <v>497</v>
      </c>
      <c r="Q164" s="476" t="s">
        <v>883</v>
      </c>
      <c r="R164" s="477">
        <v>45042.359571759262</v>
      </c>
      <c r="S164" s="477">
        <v>44981</v>
      </c>
      <c r="T164" s="479">
        <v>0</v>
      </c>
      <c r="U164" s="480">
        <v>250000</v>
      </c>
      <c r="V164" s="476" t="s">
        <v>884</v>
      </c>
      <c r="W164" s="477">
        <v>44495</v>
      </c>
      <c r="X164" s="477">
        <v>45291</v>
      </c>
      <c r="Y164" s="476" t="s">
        <v>1216</v>
      </c>
      <c r="Z164" s="476" t="s">
        <v>1265</v>
      </c>
      <c r="AA164" s="476" t="s">
        <v>1208</v>
      </c>
      <c r="AB164" s="481">
        <v>152017.44</v>
      </c>
      <c r="AC164" s="481">
        <v>0</v>
      </c>
      <c r="AD164" s="481">
        <v>88767.42</v>
      </c>
      <c r="AE164" s="481">
        <v>0</v>
      </c>
      <c r="AF164" s="483">
        <v>240784.86</v>
      </c>
      <c r="AG164" s="481">
        <v>240784.86</v>
      </c>
      <c r="AH164" s="481">
        <v>240784.86</v>
      </c>
      <c r="AI164" s="481">
        <v>0</v>
      </c>
      <c r="AK164" s="491"/>
      <c r="AL164" s="491"/>
    </row>
    <row r="165" spans="1:38" x14ac:dyDescent="0.25">
      <c r="A165" s="470" t="s">
        <v>1266</v>
      </c>
      <c r="B165" s="470" t="s">
        <v>1267</v>
      </c>
      <c r="C165" s="470" t="s">
        <v>878</v>
      </c>
      <c r="D165" s="470" t="s">
        <v>879</v>
      </c>
      <c r="E165" s="470" t="s">
        <v>683</v>
      </c>
      <c r="F165" s="470" t="s">
        <v>684</v>
      </c>
      <c r="G165" s="470" t="s">
        <v>880</v>
      </c>
      <c r="H165" s="470" t="s">
        <v>1010</v>
      </c>
      <c r="I165" s="470" t="s">
        <v>1243</v>
      </c>
      <c r="J165" s="470" t="s">
        <v>882</v>
      </c>
      <c r="K165" s="471">
        <v>45107</v>
      </c>
      <c r="L165" s="472"/>
      <c r="M165" s="470" t="s">
        <v>800</v>
      </c>
      <c r="N165" s="470" t="s">
        <v>497</v>
      </c>
      <c r="O165" s="470" t="s">
        <v>497</v>
      </c>
      <c r="P165" s="470" t="s">
        <v>497</v>
      </c>
      <c r="Q165" s="470" t="s">
        <v>883</v>
      </c>
      <c r="R165" s="471">
        <v>45107.580659722225</v>
      </c>
      <c r="S165" s="471">
        <v>44883</v>
      </c>
      <c r="T165" s="473">
        <v>91900</v>
      </c>
      <c r="U165" s="474">
        <v>200000</v>
      </c>
      <c r="V165" s="470" t="s">
        <v>884</v>
      </c>
      <c r="W165" s="471">
        <v>44501</v>
      </c>
      <c r="X165" s="471">
        <v>44926</v>
      </c>
      <c r="Y165" s="470" t="s">
        <v>1216</v>
      </c>
      <c r="Z165" s="470" t="s">
        <v>1244</v>
      </c>
      <c r="AA165" s="470" t="s">
        <v>1208</v>
      </c>
      <c r="AB165" s="475">
        <v>152303.06</v>
      </c>
      <c r="AC165" s="475">
        <v>0</v>
      </c>
      <c r="AD165" s="475">
        <v>44392.04</v>
      </c>
      <c r="AE165" s="475">
        <v>196695.1</v>
      </c>
      <c r="AF165" s="483">
        <v>196695.1</v>
      </c>
      <c r="AG165" s="475">
        <v>196695.1</v>
      </c>
      <c r="AH165" s="475">
        <v>196695.1</v>
      </c>
      <c r="AI165" s="475">
        <v>0</v>
      </c>
      <c r="AK165" s="491"/>
      <c r="AL165" s="491"/>
    </row>
    <row r="166" spans="1:38" x14ac:dyDescent="0.25">
      <c r="A166" s="470" t="s">
        <v>1268</v>
      </c>
      <c r="B166" s="470" t="s">
        <v>1269</v>
      </c>
      <c r="C166" s="470" t="s">
        <v>878</v>
      </c>
      <c r="D166" s="470" t="s">
        <v>879</v>
      </c>
      <c r="E166" s="470" t="s">
        <v>1051</v>
      </c>
      <c r="F166" s="470" t="s">
        <v>1052</v>
      </c>
      <c r="G166" s="470" t="s">
        <v>880</v>
      </c>
      <c r="H166" s="470" t="s">
        <v>1192</v>
      </c>
      <c r="I166" s="470" t="s">
        <v>1270</v>
      </c>
      <c r="J166" s="470" t="s">
        <v>1119</v>
      </c>
      <c r="K166" s="472"/>
      <c r="L166" s="472"/>
      <c r="M166" s="470" t="s">
        <v>497</v>
      </c>
      <c r="N166" s="470" t="s">
        <v>497</v>
      </c>
      <c r="O166" s="470" t="s">
        <v>497</v>
      </c>
      <c r="P166" s="470" t="s">
        <v>497</v>
      </c>
      <c r="Q166" s="470" t="s">
        <v>1271</v>
      </c>
      <c r="R166" s="471">
        <v>45108.71025462963</v>
      </c>
      <c r="S166" s="471">
        <v>45103</v>
      </c>
      <c r="T166" s="473">
        <v>0</v>
      </c>
      <c r="U166" s="474">
        <v>475760</v>
      </c>
      <c r="V166" s="470" t="s">
        <v>884</v>
      </c>
      <c r="W166" s="471">
        <v>44526</v>
      </c>
      <c r="X166" s="471">
        <v>45291</v>
      </c>
      <c r="Y166" s="470" t="s">
        <v>1216</v>
      </c>
      <c r="Z166" s="470" t="s">
        <v>1216</v>
      </c>
      <c r="AA166" s="470" t="s">
        <v>1208</v>
      </c>
      <c r="AB166" s="475">
        <v>98739.94</v>
      </c>
      <c r="AC166" s="475">
        <v>1542.5</v>
      </c>
      <c r="AD166" s="475">
        <v>376222.26</v>
      </c>
      <c r="AE166" s="475">
        <v>474494.21</v>
      </c>
      <c r="AF166" s="483">
        <v>474494.21</v>
      </c>
      <c r="AG166" s="475">
        <v>474962.2</v>
      </c>
      <c r="AH166" s="475">
        <v>474494.21</v>
      </c>
      <c r="AI166" s="475">
        <v>467.99</v>
      </c>
      <c r="AK166" s="491"/>
      <c r="AL166" s="491"/>
    </row>
    <row r="167" spans="1:38" x14ac:dyDescent="0.25">
      <c r="A167" s="470" t="s">
        <v>1272</v>
      </c>
      <c r="B167" s="470" t="s">
        <v>1273</v>
      </c>
      <c r="C167" s="470" t="s">
        <v>878</v>
      </c>
      <c r="D167" s="470" t="s">
        <v>879</v>
      </c>
      <c r="E167" s="470" t="s">
        <v>1051</v>
      </c>
      <c r="F167" s="470" t="s">
        <v>1052</v>
      </c>
      <c r="G167" s="470" t="s">
        <v>880</v>
      </c>
      <c r="H167" s="470" t="s">
        <v>1192</v>
      </c>
      <c r="I167" s="470" t="s">
        <v>1196</v>
      </c>
      <c r="J167" s="470" t="s">
        <v>1119</v>
      </c>
      <c r="K167" s="472"/>
      <c r="L167" s="472"/>
      <c r="M167" s="470" t="s">
        <v>497</v>
      </c>
      <c r="N167" s="470" t="s">
        <v>497</v>
      </c>
      <c r="O167" s="470" t="s">
        <v>497</v>
      </c>
      <c r="P167" s="470" t="s">
        <v>497</v>
      </c>
      <c r="Q167" s="470" t="s">
        <v>1215</v>
      </c>
      <c r="R167" s="472"/>
      <c r="S167" s="471">
        <v>45082</v>
      </c>
      <c r="T167" s="473">
        <v>7232</v>
      </c>
      <c r="U167" s="474">
        <v>0</v>
      </c>
      <c r="V167" s="470" t="s">
        <v>884</v>
      </c>
      <c r="W167" s="471">
        <v>44621</v>
      </c>
      <c r="X167" s="471">
        <v>45107</v>
      </c>
      <c r="Y167" s="470" t="s">
        <v>900</v>
      </c>
      <c r="Z167" s="470" t="s">
        <v>1216</v>
      </c>
      <c r="AA167" s="470" t="s">
        <v>1208</v>
      </c>
      <c r="AB167" s="475">
        <v>1649.6</v>
      </c>
      <c r="AC167" s="475">
        <v>3344</v>
      </c>
      <c r="AD167" s="475">
        <v>8500.2000000000007</v>
      </c>
      <c r="AE167" s="475">
        <v>0</v>
      </c>
      <c r="AF167" s="475">
        <v>0</v>
      </c>
      <c r="AG167" s="475">
        <v>10149.799999999999</v>
      </c>
      <c r="AH167" s="475">
        <v>0</v>
      </c>
      <c r="AI167" s="475">
        <v>10149.799999999999</v>
      </c>
    </row>
    <row r="168" spans="1:38" x14ac:dyDescent="0.25">
      <c r="A168" s="536" t="s">
        <v>1274</v>
      </c>
      <c r="B168" s="536" t="s">
        <v>1275</v>
      </c>
      <c r="C168" s="536" t="s">
        <v>878</v>
      </c>
      <c r="D168" s="536" t="s">
        <v>879</v>
      </c>
      <c r="E168" s="536" t="s">
        <v>683</v>
      </c>
      <c r="F168" s="536" t="s">
        <v>684</v>
      </c>
      <c r="G168" s="536" t="s">
        <v>880</v>
      </c>
      <c r="H168" s="536" t="s">
        <v>1010</v>
      </c>
      <c r="I168" s="536" t="s">
        <v>1196</v>
      </c>
      <c r="J168" s="536" t="s">
        <v>882</v>
      </c>
      <c r="K168" s="538"/>
      <c r="L168" s="536" t="s">
        <v>1276</v>
      </c>
      <c r="M168" s="536" t="s">
        <v>497</v>
      </c>
      <c r="N168" s="536" t="s">
        <v>497</v>
      </c>
      <c r="O168" s="536" t="s">
        <v>497</v>
      </c>
      <c r="P168" s="536" t="s">
        <v>800</v>
      </c>
      <c r="Q168" s="536" t="s">
        <v>1215</v>
      </c>
      <c r="R168" s="538"/>
      <c r="S168" s="537">
        <v>45107</v>
      </c>
      <c r="T168" s="539">
        <v>0</v>
      </c>
      <c r="U168" s="540">
        <v>165000</v>
      </c>
      <c r="V168" s="536" t="s">
        <v>884</v>
      </c>
      <c r="W168" s="537">
        <v>44651</v>
      </c>
      <c r="X168" s="537">
        <v>45107</v>
      </c>
      <c r="Y168" s="536" t="s">
        <v>900</v>
      </c>
      <c r="Z168" s="536" t="s">
        <v>1216</v>
      </c>
      <c r="AA168" s="536" t="s">
        <v>1208</v>
      </c>
      <c r="AB168" s="541">
        <v>4626.8900000000003</v>
      </c>
      <c r="AC168" s="541">
        <v>425.33</v>
      </c>
      <c r="AD168" s="541">
        <v>132533.1</v>
      </c>
      <c r="AE168" s="541">
        <v>0</v>
      </c>
      <c r="AF168" s="541">
        <v>0</v>
      </c>
      <c r="AG168" s="541">
        <v>137159.99</v>
      </c>
      <c r="AH168" s="541">
        <v>0</v>
      </c>
      <c r="AI168" s="541">
        <v>137159.99</v>
      </c>
      <c r="AJ168" s="529"/>
    </row>
    <row r="169" spans="1:38" x14ac:dyDescent="0.25">
      <c r="A169" s="470" t="s">
        <v>1277</v>
      </c>
      <c r="B169" s="470" t="s">
        <v>1278</v>
      </c>
      <c r="C169" s="470" t="s">
        <v>878</v>
      </c>
      <c r="D169" s="470" t="s">
        <v>879</v>
      </c>
      <c r="E169" s="470" t="s">
        <v>683</v>
      </c>
      <c r="F169" s="470" t="s">
        <v>684</v>
      </c>
      <c r="G169" s="470" t="s">
        <v>880</v>
      </c>
      <c r="H169" s="470" t="s">
        <v>1010</v>
      </c>
      <c r="I169" s="470" t="s">
        <v>1243</v>
      </c>
      <c r="J169" s="470" t="s">
        <v>882</v>
      </c>
      <c r="K169" s="471">
        <v>45042</v>
      </c>
      <c r="L169" s="470" t="s">
        <v>1276</v>
      </c>
      <c r="M169" s="470" t="s">
        <v>800</v>
      </c>
      <c r="N169" s="470" t="s">
        <v>497</v>
      </c>
      <c r="O169" s="470" t="s">
        <v>497</v>
      </c>
      <c r="P169" s="470" t="s">
        <v>497</v>
      </c>
      <c r="Q169" s="470" t="s">
        <v>883</v>
      </c>
      <c r="R169" s="471">
        <v>45040.552743055552</v>
      </c>
      <c r="S169" s="471">
        <v>44900</v>
      </c>
      <c r="T169" s="473">
        <v>0</v>
      </c>
      <c r="U169" s="474">
        <v>320000</v>
      </c>
      <c r="V169" s="470" t="s">
        <v>884</v>
      </c>
      <c r="W169" s="471">
        <v>44687</v>
      </c>
      <c r="X169" s="471">
        <v>44926</v>
      </c>
      <c r="Y169" s="470" t="s">
        <v>1216</v>
      </c>
      <c r="Z169" s="470" t="s">
        <v>1244</v>
      </c>
      <c r="AA169" s="470" t="s">
        <v>1208</v>
      </c>
      <c r="AB169" s="475">
        <v>47971.31</v>
      </c>
      <c r="AC169" s="475">
        <v>0</v>
      </c>
      <c r="AD169" s="475">
        <v>255148.35</v>
      </c>
      <c r="AE169" s="475">
        <v>0</v>
      </c>
      <c r="AF169" s="483">
        <v>303119.65999999997</v>
      </c>
      <c r="AG169" s="475">
        <v>303119.65999999997</v>
      </c>
      <c r="AH169" s="475">
        <v>303119.65999999997</v>
      </c>
      <c r="AI169" s="475">
        <v>0</v>
      </c>
      <c r="AK169" s="491"/>
      <c r="AL169" s="491"/>
    </row>
    <row r="170" spans="1:38" x14ac:dyDescent="0.25">
      <c r="A170" s="470" t="s">
        <v>1279</v>
      </c>
      <c r="B170" s="470" t="s">
        <v>1280</v>
      </c>
      <c r="C170" s="470" t="s">
        <v>878</v>
      </c>
      <c r="D170" s="470" t="s">
        <v>879</v>
      </c>
      <c r="E170" s="470" t="s">
        <v>1051</v>
      </c>
      <c r="F170" s="470" t="s">
        <v>1052</v>
      </c>
      <c r="G170" s="470" t="s">
        <v>880</v>
      </c>
      <c r="H170" s="470" t="s">
        <v>1192</v>
      </c>
      <c r="I170" s="470" t="s">
        <v>1270</v>
      </c>
      <c r="J170" s="470" t="s">
        <v>1119</v>
      </c>
      <c r="K170" s="472"/>
      <c r="L170" s="472"/>
      <c r="M170" s="470" t="s">
        <v>497</v>
      </c>
      <c r="N170" s="470" t="s">
        <v>497</v>
      </c>
      <c r="O170" s="470" t="s">
        <v>497</v>
      </c>
      <c r="P170" s="470" t="s">
        <v>497</v>
      </c>
      <c r="Q170" s="470" t="s">
        <v>1271</v>
      </c>
      <c r="R170" s="471">
        <v>45108.718564814815</v>
      </c>
      <c r="S170" s="471">
        <v>45102</v>
      </c>
      <c r="T170" s="473">
        <v>0</v>
      </c>
      <c r="U170" s="474">
        <v>0</v>
      </c>
      <c r="V170" s="470" t="s">
        <v>884</v>
      </c>
      <c r="W170" s="471">
        <v>44690</v>
      </c>
      <c r="X170" s="471">
        <v>45291</v>
      </c>
      <c r="Y170" s="470" t="s">
        <v>1216</v>
      </c>
      <c r="Z170" s="470" t="s">
        <v>1216</v>
      </c>
      <c r="AA170" s="470" t="s">
        <v>1208</v>
      </c>
      <c r="AB170" s="475">
        <v>73993.3</v>
      </c>
      <c r="AC170" s="475">
        <v>0</v>
      </c>
      <c r="AD170" s="475">
        <v>414309.37</v>
      </c>
      <c r="AE170" s="475">
        <v>488302.67</v>
      </c>
      <c r="AF170" s="483">
        <v>488302.67</v>
      </c>
      <c r="AG170" s="475">
        <v>488302.67</v>
      </c>
      <c r="AH170" s="475">
        <v>488302.67</v>
      </c>
      <c r="AI170" s="475">
        <v>0</v>
      </c>
      <c r="AK170" s="491"/>
      <c r="AL170" s="491"/>
    </row>
    <row r="171" spans="1:38" x14ac:dyDescent="0.25">
      <c r="A171" s="476" t="s">
        <v>1281</v>
      </c>
      <c r="B171" s="476" t="s">
        <v>1282</v>
      </c>
      <c r="C171" s="476" t="s">
        <v>878</v>
      </c>
      <c r="D171" s="476" t="s">
        <v>879</v>
      </c>
      <c r="E171" s="476" t="s">
        <v>683</v>
      </c>
      <c r="F171" s="476" t="s">
        <v>684</v>
      </c>
      <c r="G171" s="476" t="s">
        <v>880</v>
      </c>
      <c r="H171" s="476" t="s">
        <v>1010</v>
      </c>
      <c r="I171" s="476" t="s">
        <v>1283</v>
      </c>
      <c r="J171" s="476" t="s">
        <v>938</v>
      </c>
      <c r="K171" s="478"/>
      <c r="L171" s="476" t="s">
        <v>1276</v>
      </c>
      <c r="M171" s="476" t="s">
        <v>497</v>
      </c>
      <c r="N171" s="476" t="s">
        <v>497</v>
      </c>
      <c r="O171" s="476" t="s">
        <v>497</v>
      </c>
      <c r="P171" s="476" t="s">
        <v>800</v>
      </c>
      <c r="Q171" s="476" t="s">
        <v>1215</v>
      </c>
      <c r="R171" s="478"/>
      <c r="S171" s="477">
        <v>45110</v>
      </c>
      <c r="T171" s="479">
        <v>1038824.76</v>
      </c>
      <c r="U171" s="480">
        <v>3286096.15</v>
      </c>
      <c r="V171" s="476" t="s">
        <v>1124</v>
      </c>
      <c r="W171" s="477">
        <v>44743</v>
      </c>
      <c r="X171" s="477">
        <v>45260</v>
      </c>
      <c r="Y171" s="476" t="s">
        <v>900</v>
      </c>
      <c r="Z171" s="476" t="s">
        <v>1216</v>
      </c>
      <c r="AA171" s="476" t="s">
        <v>1244</v>
      </c>
      <c r="AB171" s="481">
        <v>0</v>
      </c>
      <c r="AC171" s="481">
        <v>233858.7</v>
      </c>
      <c r="AD171" s="481">
        <v>4007384.4</v>
      </c>
      <c r="AE171" s="481">
        <v>0</v>
      </c>
      <c r="AF171" s="481">
        <v>0</v>
      </c>
      <c r="AG171" s="481">
        <v>4007384.4</v>
      </c>
      <c r="AH171" s="481">
        <v>0</v>
      </c>
      <c r="AI171" s="481">
        <v>4007384.4</v>
      </c>
      <c r="AJ171" s="530"/>
    </row>
    <row r="172" spans="1:38" x14ac:dyDescent="0.25">
      <c r="A172" s="470" t="s">
        <v>1284</v>
      </c>
      <c r="B172" s="470" t="s">
        <v>1285</v>
      </c>
      <c r="C172" s="470" t="s">
        <v>878</v>
      </c>
      <c r="D172" s="470" t="s">
        <v>879</v>
      </c>
      <c r="E172" s="470" t="s">
        <v>1051</v>
      </c>
      <c r="F172" s="470" t="s">
        <v>1052</v>
      </c>
      <c r="G172" s="470" t="s">
        <v>880</v>
      </c>
      <c r="H172" s="470" t="s">
        <v>1192</v>
      </c>
      <c r="I172" s="470" t="s">
        <v>1286</v>
      </c>
      <c r="J172" s="470" t="s">
        <v>1119</v>
      </c>
      <c r="K172" s="472"/>
      <c r="L172" s="472"/>
      <c r="M172" s="470" t="s">
        <v>497</v>
      </c>
      <c r="N172" s="470" t="s">
        <v>497</v>
      </c>
      <c r="O172" s="470" t="s">
        <v>497</v>
      </c>
      <c r="P172" s="470" t="s">
        <v>497</v>
      </c>
      <c r="Q172" s="470" t="s">
        <v>1215</v>
      </c>
      <c r="R172" s="472"/>
      <c r="S172" s="471">
        <v>45105</v>
      </c>
      <c r="T172" s="473">
        <v>0</v>
      </c>
      <c r="U172" s="474">
        <v>1</v>
      </c>
      <c r="V172" s="470" t="s">
        <v>884</v>
      </c>
      <c r="W172" s="471">
        <v>44804</v>
      </c>
      <c r="X172" s="471">
        <v>45291</v>
      </c>
      <c r="Y172" s="470" t="s">
        <v>900</v>
      </c>
      <c r="Z172" s="470" t="s">
        <v>1216</v>
      </c>
      <c r="AA172" s="470" t="s">
        <v>1244</v>
      </c>
      <c r="AB172" s="475">
        <v>0</v>
      </c>
      <c r="AC172" s="475">
        <v>1704.5</v>
      </c>
      <c r="AD172" s="475">
        <v>6894.5</v>
      </c>
      <c r="AE172" s="475">
        <v>0</v>
      </c>
      <c r="AF172" s="475">
        <v>0</v>
      </c>
      <c r="AG172" s="475">
        <v>6894.5</v>
      </c>
      <c r="AH172" s="475">
        <v>0</v>
      </c>
      <c r="AI172" s="475">
        <v>6894.5</v>
      </c>
      <c r="AJ172" s="530"/>
    </row>
    <row r="173" spans="1:38" x14ac:dyDescent="0.25">
      <c r="A173" s="476" t="s">
        <v>1287</v>
      </c>
      <c r="B173" s="476" t="s">
        <v>1288</v>
      </c>
      <c r="C173" s="476" t="s">
        <v>878</v>
      </c>
      <c r="D173" s="476" t="s">
        <v>879</v>
      </c>
      <c r="E173" s="476" t="s">
        <v>1051</v>
      </c>
      <c r="F173" s="476" t="s">
        <v>1052</v>
      </c>
      <c r="G173" s="476" t="s">
        <v>880</v>
      </c>
      <c r="H173" s="476" t="s">
        <v>1192</v>
      </c>
      <c r="I173" s="476" t="s">
        <v>1286</v>
      </c>
      <c r="J173" s="476" t="s">
        <v>1119</v>
      </c>
      <c r="K173" s="478"/>
      <c r="L173" s="478"/>
      <c r="M173" s="476" t="s">
        <v>497</v>
      </c>
      <c r="N173" s="476" t="s">
        <v>497</v>
      </c>
      <c r="O173" s="476" t="s">
        <v>497</v>
      </c>
      <c r="P173" s="476" t="s">
        <v>497</v>
      </c>
      <c r="Q173" s="476" t="s">
        <v>1271</v>
      </c>
      <c r="R173" s="478"/>
      <c r="S173" s="477">
        <v>44894</v>
      </c>
      <c r="T173" s="479">
        <v>0</v>
      </c>
      <c r="U173" s="480">
        <v>1</v>
      </c>
      <c r="V173" s="476" t="s">
        <v>884</v>
      </c>
      <c r="W173" s="477">
        <v>44804</v>
      </c>
      <c r="X173" s="477">
        <v>45291</v>
      </c>
      <c r="Y173" s="476" t="s">
        <v>900</v>
      </c>
      <c r="Z173" s="476" t="s">
        <v>1244</v>
      </c>
      <c r="AA173" s="476" t="s">
        <v>1244</v>
      </c>
      <c r="AB173" s="481">
        <v>0</v>
      </c>
      <c r="AC173" s="481">
        <v>0</v>
      </c>
      <c r="AD173" s="481">
        <v>3756</v>
      </c>
      <c r="AE173" s="481">
        <v>0</v>
      </c>
      <c r="AF173" s="481">
        <v>0</v>
      </c>
      <c r="AG173" s="481">
        <v>3756</v>
      </c>
      <c r="AH173" s="481">
        <v>0</v>
      </c>
      <c r="AI173" s="481">
        <v>3756</v>
      </c>
      <c r="AJ173" s="530"/>
    </row>
    <row r="174" spans="1:38" x14ac:dyDescent="0.25">
      <c r="A174" s="470" t="s">
        <v>1289</v>
      </c>
      <c r="B174" s="470" t="s">
        <v>1290</v>
      </c>
      <c r="C174" s="470" t="s">
        <v>878</v>
      </c>
      <c r="D174" s="470" t="s">
        <v>879</v>
      </c>
      <c r="E174" s="470" t="s">
        <v>1051</v>
      </c>
      <c r="F174" s="470" t="s">
        <v>1052</v>
      </c>
      <c r="G174" s="470" t="s">
        <v>880</v>
      </c>
      <c r="H174" s="470" t="s">
        <v>1192</v>
      </c>
      <c r="I174" s="470" t="s">
        <v>1286</v>
      </c>
      <c r="J174" s="470" t="s">
        <v>1119</v>
      </c>
      <c r="K174" s="472"/>
      <c r="L174" s="472"/>
      <c r="M174" s="470" t="s">
        <v>497</v>
      </c>
      <c r="N174" s="470" t="s">
        <v>497</v>
      </c>
      <c r="O174" s="470" t="s">
        <v>497</v>
      </c>
      <c r="P174" s="470" t="s">
        <v>497</v>
      </c>
      <c r="Q174" s="470" t="s">
        <v>1215</v>
      </c>
      <c r="R174" s="472"/>
      <c r="S174" s="471">
        <v>45107</v>
      </c>
      <c r="T174" s="473">
        <v>0</v>
      </c>
      <c r="U174" s="474">
        <v>1</v>
      </c>
      <c r="V174" s="470" t="s">
        <v>884</v>
      </c>
      <c r="W174" s="471">
        <v>44804</v>
      </c>
      <c r="X174" s="471">
        <v>45291</v>
      </c>
      <c r="Y174" s="470" t="s">
        <v>900</v>
      </c>
      <c r="Z174" s="470" t="s">
        <v>1216</v>
      </c>
      <c r="AA174" s="470" t="s">
        <v>1244</v>
      </c>
      <c r="AB174" s="475">
        <v>0</v>
      </c>
      <c r="AC174" s="475">
        <v>2005</v>
      </c>
      <c r="AD174" s="475">
        <v>16216.14</v>
      </c>
      <c r="AE174" s="475">
        <v>0</v>
      </c>
      <c r="AF174" s="475">
        <v>0</v>
      </c>
      <c r="AG174" s="475">
        <v>16216.14</v>
      </c>
      <c r="AH174" s="475">
        <v>0</v>
      </c>
      <c r="AI174" s="475">
        <v>16216.14</v>
      </c>
      <c r="AJ174" s="530"/>
    </row>
    <row r="175" spans="1:38" x14ac:dyDescent="0.25">
      <c r="A175" s="476" t="s">
        <v>1291</v>
      </c>
      <c r="B175" s="476" t="s">
        <v>1292</v>
      </c>
      <c r="C175" s="476" t="s">
        <v>878</v>
      </c>
      <c r="D175" s="476" t="s">
        <v>879</v>
      </c>
      <c r="E175" s="476" t="s">
        <v>1051</v>
      </c>
      <c r="F175" s="476" t="s">
        <v>1052</v>
      </c>
      <c r="G175" s="476" t="s">
        <v>880</v>
      </c>
      <c r="H175" s="476" t="s">
        <v>1192</v>
      </c>
      <c r="I175" s="476" t="s">
        <v>1286</v>
      </c>
      <c r="J175" s="476" t="s">
        <v>1119</v>
      </c>
      <c r="K175" s="478"/>
      <c r="L175" s="478"/>
      <c r="M175" s="476" t="s">
        <v>497</v>
      </c>
      <c r="N175" s="476" t="s">
        <v>497</v>
      </c>
      <c r="O175" s="476" t="s">
        <v>497</v>
      </c>
      <c r="P175" s="476" t="s">
        <v>497</v>
      </c>
      <c r="Q175" s="476" t="s">
        <v>1215</v>
      </c>
      <c r="R175" s="478"/>
      <c r="S175" s="477">
        <v>45106</v>
      </c>
      <c r="T175" s="479">
        <v>0</v>
      </c>
      <c r="U175" s="480">
        <v>1</v>
      </c>
      <c r="V175" s="476" t="s">
        <v>884</v>
      </c>
      <c r="W175" s="477">
        <v>44804</v>
      </c>
      <c r="X175" s="477">
        <v>45291</v>
      </c>
      <c r="Y175" s="476" t="s">
        <v>900</v>
      </c>
      <c r="Z175" s="476" t="s">
        <v>1216</v>
      </c>
      <c r="AA175" s="476" t="s">
        <v>1244</v>
      </c>
      <c r="AB175" s="481">
        <v>0</v>
      </c>
      <c r="AC175" s="481">
        <v>2035.5</v>
      </c>
      <c r="AD175" s="481">
        <v>18421.5</v>
      </c>
      <c r="AE175" s="481">
        <v>0</v>
      </c>
      <c r="AF175" s="481">
        <v>0</v>
      </c>
      <c r="AG175" s="481">
        <v>18421.5</v>
      </c>
      <c r="AH175" s="481">
        <v>0</v>
      </c>
      <c r="AI175" s="481">
        <v>18421.5</v>
      </c>
      <c r="AJ175" s="530"/>
    </row>
    <row r="176" spans="1:38" x14ac:dyDescent="0.25">
      <c r="A176" s="470" t="s">
        <v>1293</v>
      </c>
      <c r="B176" s="470" t="s">
        <v>1294</v>
      </c>
      <c r="C176" s="470" t="s">
        <v>878</v>
      </c>
      <c r="D176" s="470" t="s">
        <v>879</v>
      </c>
      <c r="E176" s="470" t="s">
        <v>683</v>
      </c>
      <c r="F176" s="470" t="s">
        <v>684</v>
      </c>
      <c r="G176" s="470" t="s">
        <v>880</v>
      </c>
      <c r="H176" s="470" t="s">
        <v>1010</v>
      </c>
      <c r="I176" s="470" t="s">
        <v>1295</v>
      </c>
      <c r="J176" s="470" t="s">
        <v>882</v>
      </c>
      <c r="K176" s="472"/>
      <c r="L176" s="470" t="s">
        <v>1276</v>
      </c>
      <c r="M176" s="470" t="s">
        <v>800</v>
      </c>
      <c r="N176" s="470" t="s">
        <v>497</v>
      </c>
      <c r="O176" s="470" t="s">
        <v>497</v>
      </c>
      <c r="P176" s="470" t="s">
        <v>497</v>
      </c>
      <c r="Q176" s="470" t="s">
        <v>1215</v>
      </c>
      <c r="R176" s="472"/>
      <c r="S176" s="471">
        <v>45090</v>
      </c>
      <c r="T176" s="473">
        <v>2575</v>
      </c>
      <c r="U176" s="474">
        <v>100000</v>
      </c>
      <c r="V176" s="470" t="s">
        <v>884</v>
      </c>
      <c r="W176" s="471">
        <v>44805</v>
      </c>
      <c r="X176" s="471">
        <v>45107</v>
      </c>
      <c r="Y176" s="470" t="s">
        <v>900</v>
      </c>
      <c r="Z176" s="470" t="s">
        <v>1216</v>
      </c>
      <c r="AA176" s="470" t="s">
        <v>1244</v>
      </c>
      <c r="AB176" s="475">
        <v>0</v>
      </c>
      <c r="AC176" s="475">
        <v>26492.79</v>
      </c>
      <c r="AD176" s="475">
        <v>59938.18</v>
      </c>
      <c r="AE176" s="475">
        <v>0</v>
      </c>
      <c r="AF176" s="475">
        <v>0</v>
      </c>
      <c r="AG176" s="475">
        <v>59938.18</v>
      </c>
      <c r="AH176" s="475">
        <v>0</v>
      </c>
      <c r="AI176" s="475">
        <v>59938.18</v>
      </c>
      <c r="AJ176" s="530"/>
    </row>
    <row r="177" spans="1:38" x14ac:dyDescent="0.25">
      <c r="A177" s="470" t="s">
        <v>1296</v>
      </c>
      <c r="B177" s="470" t="s">
        <v>1297</v>
      </c>
      <c r="C177" s="470" t="s">
        <v>878</v>
      </c>
      <c r="D177" s="470" t="s">
        <v>879</v>
      </c>
      <c r="E177" s="470" t="s">
        <v>1051</v>
      </c>
      <c r="F177" s="470" t="s">
        <v>1052</v>
      </c>
      <c r="G177" s="470" t="s">
        <v>880</v>
      </c>
      <c r="H177" s="470" t="s">
        <v>1053</v>
      </c>
      <c r="I177" s="472"/>
      <c r="J177" s="472"/>
      <c r="K177" s="472"/>
      <c r="L177" s="472"/>
      <c r="M177" s="472"/>
      <c r="N177" s="472"/>
      <c r="O177" s="472"/>
      <c r="P177" s="472"/>
      <c r="Q177" s="470" t="s">
        <v>978</v>
      </c>
      <c r="R177" s="472"/>
      <c r="S177" s="472"/>
      <c r="T177" s="473">
        <v>0</v>
      </c>
      <c r="U177" s="474">
        <v>0</v>
      </c>
      <c r="V177" s="472"/>
      <c r="W177" s="471">
        <v>44769</v>
      </c>
      <c r="X177" s="471">
        <v>45199</v>
      </c>
      <c r="Y177" s="470" t="s">
        <v>900</v>
      </c>
      <c r="Z177" s="470" t="s">
        <v>900</v>
      </c>
      <c r="AA177" s="470" t="s">
        <v>1244</v>
      </c>
      <c r="AB177" s="475">
        <v>0</v>
      </c>
      <c r="AC177" s="475">
        <v>0</v>
      </c>
      <c r="AD177" s="475">
        <v>0</v>
      </c>
      <c r="AE177" s="475">
        <v>0</v>
      </c>
      <c r="AF177" s="475">
        <v>0</v>
      </c>
      <c r="AG177" s="475">
        <v>0</v>
      </c>
      <c r="AH177" s="475">
        <v>0</v>
      </c>
      <c r="AI177" s="475">
        <v>0</v>
      </c>
      <c r="AJ177" s="530"/>
    </row>
    <row r="178" spans="1:38" x14ac:dyDescent="0.25">
      <c r="A178" s="476" t="s">
        <v>1298</v>
      </c>
      <c r="B178" s="476" t="s">
        <v>1299</v>
      </c>
      <c r="C178" s="476" t="s">
        <v>878</v>
      </c>
      <c r="D178" s="476" t="s">
        <v>879</v>
      </c>
      <c r="E178" s="476" t="s">
        <v>1051</v>
      </c>
      <c r="F178" s="476" t="s">
        <v>1052</v>
      </c>
      <c r="G178" s="476" t="s">
        <v>880</v>
      </c>
      <c r="H178" s="476" t="s">
        <v>1053</v>
      </c>
      <c r="I178" s="478"/>
      <c r="J178" s="478"/>
      <c r="K178" s="478"/>
      <c r="L178" s="478"/>
      <c r="M178" s="478"/>
      <c r="N178" s="478"/>
      <c r="O178" s="478"/>
      <c r="P178" s="478"/>
      <c r="Q178" s="476" t="s">
        <v>978</v>
      </c>
      <c r="R178" s="478"/>
      <c r="S178" s="478"/>
      <c r="T178" s="479">
        <v>0</v>
      </c>
      <c r="U178" s="480">
        <v>0</v>
      </c>
      <c r="V178" s="478"/>
      <c r="W178" s="477">
        <v>44769</v>
      </c>
      <c r="X178" s="477">
        <v>45199</v>
      </c>
      <c r="Y178" s="476" t="s">
        <v>900</v>
      </c>
      <c r="Z178" s="476" t="s">
        <v>900</v>
      </c>
      <c r="AA178" s="476" t="s">
        <v>1244</v>
      </c>
      <c r="AB178" s="481">
        <v>0</v>
      </c>
      <c r="AC178" s="481">
        <v>0</v>
      </c>
      <c r="AD178" s="481">
        <v>0</v>
      </c>
      <c r="AE178" s="481">
        <v>0</v>
      </c>
      <c r="AF178" s="481">
        <v>0</v>
      </c>
      <c r="AG178" s="481">
        <v>0</v>
      </c>
      <c r="AH178" s="481">
        <v>0</v>
      </c>
      <c r="AI178" s="481">
        <v>0</v>
      </c>
      <c r="AJ178" s="530"/>
    </row>
    <row r="179" spans="1:38" x14ac:dyDescent="0.25">
      <c r="A179" s="476" t="s">
        <v>1300</v>
      </c>
      <c r="B179" s="476" t="s">
        <v>1301</v>
      </c>
      <c r="C179" s="476" t="s">
        <v>878</v>
      </c>
      <c r="D179" s="476" t="s">
        <v>879</v>
      </c>
      <c r="E179" s="476" t="s">
        <v>1051</v>
      </c>
      <c r="F179" s="476" t="s">
        <v>1052</v>
      </c>
      <c r="G179" s="476" t="s">
        <v>880</v>
      </c>
      <c r="H179" s="476" t="s">
        <v>1053</v>
      </c>
      <c r="I179" s="476" t="s">
        <v>1123</v>
      </c>
      <c r="J179" s="476" t="s">
        <v>1119</v>
      </c>
      <c r="K179" s="478"/>
      <c r="L179" s="476" t="s">
        <v>1276</v>
      </c>
      <c r="M179" s="476" t="s">
        <v>497</v>
      </c>
      <c r="N179" s="476" t="s">
        <v>497</v>
      </c>
      <c r="O179" s="476" t="s">
        <v>800</v>
      </c>
      <c r="P179" s="476" t="s">
        <v>497</v>
      </c>
      <c r="Q179" s="476" t="s">
        <v>1215</v>
      </c>
      <c r="R179" s="478"/>
      <c r="S179" s="477">
        <v>45115</v>
      </c>
      <c r="T179" s="479">
        <v>3395509.55</v>
      </c>
      <c r="U179" s="480">
        <v>7163478.0800000001</v>
      </c>
      <c r="V179" s="476" t="s">
        <v>1124</v>
      </c>
      <c r="W179" s="477">
        <v>44769</v>
      </c>
      <c r="X179" s="477">
        <v>45199</v>
      </c>
      <c r="Y179" s="476" t="s">
        <v>900</v>
      </c>
      <c r="Z179" s="476" t="s">
        <v>1216</v>
      </c>
      <c r="AA179" s="476" t="s">
        <v>1244</v>
      </c>
      <c r="AB179" s="481">
        <v>0</v>
      </c>
      <c r="AC179" s="481">
        <v>386218.03</v>
      </c>
      <c r="AD179" s="481">
        <v>3322760.32</v>
      </c>
      <c r="AE179" s="481">
        <v>0</v>
      </c>
      <c r="AF179" s="481">
        <v>0</v>
      </c>
      <c r="AG179" s="481">
        <v>3322760.32</v>
      </c>
      <c r="AH179" s="481">
        <v>0</v>
      </c>
      <c r="AI179" s="481">
        <v>3322760.32</v>
      </c>
      <c r="AJ179" s="530"/>
    </row>
    <row r="180" spans="1:38" x14ac:dyDescent="0.25">
      <c r="A180" s="470" t="s">
        <v>1302</v>
      </c>
      <c r="B180" s="470" t="s">
        <v>1303</v>
      </c>
      <c r="C180" s="470" t="s">
        <v>878</v>
      </c>
      <c r="D180" s="470" t="s">
        <v>879</v>
      </c>
      <c r="E180" s="470" t="s">
        <v>1051</v>
      </c>
      <c r="F180" s="470" t="s">
        <v>1052</v>
      </c>
      <c r="G180" s="470" t="s">
        <v>880</v>
      </c>
      <c r="H180" s="470" t="s">
        <v>1192</v>
      </c>
      <c r="I180" s="470" t="s">
        <v>1286</v>
      </c>
      <c r="J180" s="470" t="s">
        <v>1119</v>
      </c>
      <c r="K180" s="472"/>
      <c r="L180" s="472"/>
      <c r="M180" s="470" t="s">
        <v>497</v>
      </c>
      <c r="N180" s="470" t="s">
        <v>497</v>
      </c>
      <c r="O180" s="470" t="s">
        <v>497</v>
      </c>
      <c r="P180" s="470" t="s">
        <v>497</v>
      </c>
      <c r="Q180" s="470" t="s">
        <v>1215</v>
      </c>
      <c r="R180" s="472"/>
      <c r="S180" s="471">
        <v>45106</v>
      </c>
      <c r="T180" s="473">
        <v>4000</v>
      </c>
      <c r="U180" s="474">
        <v>1</v>
      </c>
      <c r="V180" s="470" t="s">
        <v>884</v>
      </c>
      <c r="W180" s="471">
        <v>44827</v>
      </c>
      <c r="X180" s="471">
        <v>45291</v>
      </c>
      <c r="Y180" s="470" t="s">
        <v>900</v>
      </c>
      <c r="Z180" s="470" t="s">
        <v>1216</v>
      </c>
      <c r="AA180" s="470" t="s">
        <v>1244</v>
      </c>
      <c r="AB180" s="475">
        <v>0</v>
      </c>
      <c r="AC180" s="475">
        <v>2100.3000000000002</v>
      </c>
      <c r="AD180" s="475">
        <v>28451.7</v>
      </c>
      <c r="AE180" s="475">
        <v>0</v>
      </c>
      <c r="AF180" s="475">
        <v>0</v>
      </c>
      <c r="AG180" s="475">
        <v>28451.7</v>
      </c>
      <c r="AH180" s="475">
        <v>0</v>
      </c>
      <c r="AI180" s="475">
        <v>28451.7</v>
      </c>
      <c r="AJ180" s="530"/>
    </row>
    <row r="181" spans="1:38" x14ac:dyDescent="0.25">
      <c r="A181" s="476" t="s">
        <v>1304</v>
      </c>
      <c r="B181" s="476" t="s">
        <v>1305</v>
      </c>
      <c r="C181" s="476" t="s">
        <v>878</v>
      </c>
      <c r="D181" s="476" t="s">
        <v>879</v>
      </c>
      <c r="E181" s="476" t="s">
        <v>1051</v>
      </c>
      <c r="F181" s="476" t="s">
        <v>1052</v>
      </c>
      <c r="G181" s="476" t="s">
        <v>880</v>
      </c>
      <c r="H181" s="476" t="s">
        <v>1192</v>
      </c>
      <c r="I181" s="476" t="s">
        <v>1286</v>
      </c>
      <c r="J181" s="476" t="s">
        <v>1119</v>
      </c>
      <c r="K181" s="477">
        <v>45037</v>
      </c>
      <c r="L181" s="478"/>
      <c r="M181" s="476" t="s">
        <v>497</v>
      </c>
      <c r="N181" s="476" t="s">
        <v>497</v>
      </c>
      <c r="O181" s="476" t="s">
        <v>497</v>
      </c>
      <c r="P181" s="476" t="s">
        <v>497</v>
      </c>
      <c r="Q181" s="476" t="s">
        <v>883</v>
      </c>
      <c r="R181" s="478"/>
      <c r="S181" s="477">
        <v>45016</v>
      </c>
      <c r="T181" s="479">
        <v>0</v>
      </c>
      <c r="U181" s="480">
        <v>1</v>
      </c>
      <c r="V181" s="476" t="s">
        <v>884</v>
      </c>
      <c r="W181" s="477">
        <v>44846</v>
      </c>
      <c r="X181" s="477">
        <v>45291</v>
      </c>
      <c r="Y181" s="476" t="s">
        <v>900</v>
      </c>
      <c r="Z181" s="476" t="s">
        <v>1265</v>
      </c>
      <c r="AA181" s="476" t="s">
        <v>1244</v>
      </c>
      <c r="AB181" s="481">
        <v>0</v>
      </c>
      <c r="AC181" s="481">
        <v>0</v>
      </c>
      <c r="AD181" s="481">
        <v>7416</v>
      </c>
      <c r="AE181" s="481">
        <v>0</v>
      </c>
      <c r="AF181" s="481">
        <v>0</v>
      </c>
      <c r="AG181" s="481">
        <v>7416</v>
      </c>
      <c r="AH181" s="481">
        <v>0</v>
      </c>
      <c r="AI181" s="481">
        <v>7416</v>
      </c>
      <c r="AJ181" s="530"/>
    </row>
    <row r="182" spans="1:38" x14ac:dyDescent="0.25">
      <c r="A182" s="470" t="s">
        <v>1306</v>
      </c>
      <c r="B182" s="470" t="s">
        <v>1307</v>
      </c>
      <c r="C182" s="470" t="s">
        <v>878</v>
      </c>
      <c r="D182" s="470" t="s">
        <v>879</v>
      </c>
      <c r="E182" s="470" t="s">
        <v>1051</v>
      </c>
      <c r="F182" s="470" t="s">
        <v>1052</v>
      </c>
      <c r="G182" s="470" t="s">
        <v>880</v>
      </c>
      <c r="H182" s="470" t="s">
        <v>1192</v>
      </c>
      <c r="I182" s="470" t="s">
        <v>1286</v>
      </c>
      <c r="J182" s="470" t="s">
        <v>1119</v>
      </c>
      <c r="K182" s="472"/>
      <c r="L182" s="472"/>
      <c r="M182" s="470" t="s">
        <v>497</v>
      </c>
      <c r="N182" s="470" t="s">
        <v>497</v>
      </c>
      <c r="O182" s="470" t="s">
        <v>497</v>
      </c>
      <c r="P182" s="470" t="s">
        <v>497</v>
      </c>
      <c r="Q182" s="470" t="s">
        <v>1215</v>
      </c>
      <c r="R182" s="472"/>
      <c r="S182" s="471">
        <v>45107</v>
      </c>
      <c r="T182" s="473">
        <v>47784.13</v>
      </c>
      <c r="U182" s="474">
        <v>1</v>
      </c>
      <c r="V182" s="470" t="s">
        <v>884</v>
      </c>
      <c r="W182" s="471">
        <v>44851</v>
      </c>
      <c r="X182" s="471">
        <v>45291</v>
      </c>
      <c r="Y182" s="470" t="s">
        <v>900</v>
      </c>
      <c r="Z182" s="470" t="s">
        <v>1216</v>
      </c>
      <c r="AA182" s="470" t="s">
        <v>1244</v>
      </c>
      <c r="AB182" s="475">
        <v>0</v>
      </c>
      <c r="AC182" s="475">
        <v>16338.85</v>
      </c>
      <c r="AD182" s="475">
        <v>32610.400000000001</v>
      </c>
      <c r="AE182" s="475">
        <v>0</v>
      </c>
      <c r="AF182" s="475">
        <v>0</v>
      </c>
      <c r="AG182" s="475">
        <v>32610.400000000001</v>
      </c>
      <c r="AH182" s="475">
        <v>0</v>
      </c>
      <c r="AI182" s="475">
        <v>32610.400000000001</v>
      </c>
      <c r="AJ182" s="530"/>
    </row>
    <row r="183" spans="1:38" x14ac:dyDescent="0.25">
      <c r="A183" s="470" t="s">
        <v>1308</v>
      </c>
      <c r="B183" s="470" t="s">
        <v>1309</v>
      </c>
      <c r="C183" s="470" t="s">
        <v>878</v>
      </c>
      <c r="D183" s="470" t="s">
        <v>879</v>
      </c>
      <c r="E183" s="470" t="s">
        <v>683</v>
      </c>
      <c r="F183" s="470" t="s">
        <v>684</v>
      </c>
      <c r="G183" s="470" t="s">
        <v>880</v>
      </c>
      <c r="H183" s="470" t="s">
        <v>1073</v>
      </c>
      <c r="I183" s="470" t="s">
        <v>1295</v>
      </c>
      <c r="J183" s="470" t="s">
        <v>882</v>
      </c>
      <c r="K183" s="472"/>
      <c r="L183" s="470" t="s">
        <v>1276</v>
      </c>
      <c r="M183" s="470" t="s">
        <v>497</v>
      </c>
      <c r="N183" s="470" t="s">
        <v>800</v>
      </c>
      <c r="O183" s="470" t="s">
        <v>497</v>
      </c>
      <c r="P183" s="470" t="s">
        <v>497</v>
      </c>
      <c r="Q183" s="470" t="s">
        <v>1215</v>
      </c>
      <c r="R183" s="472"/>
      <c r="S183" s="472"/>
      <c r="T183" s="473">
        <v>47800</v>
      </c>
      <c r="U183" s="474">
        <v>65000</v>
      </c>
      <c r="V183" s="470" t="s">
        <v>884</v>
      </c>
      <c r="W183" s="471">
        <v>44886</v>
      </c>
      <c r="X183" s="471">
        <v>45107</v>
      </c>
      <c r="Y183" s="470" t="s">
        <v>900</v>
      </c>
      <c r="Z183" s="470" t="s">
        <v>900</v>
      </c>
      <c r="AA183" s="470" t="s">
        <v>1244</v>
      </c>
      <c r="AB183" s="475">
        <v>0</v>
      </c>
      <c r="AC183" s="475">
        <v>0</v>
      </c>
      <c r="AD183" s="475">
        <v>0</v>
      </c>
      <c r="AE183" s="475">
        <v>0</v>
      </c>
      <c r="AF183" s="475">
        <v>0</v>
      </c>
      <c r="AG183" s="475">
        <v>0</v>
      </c>
      <c r="AH183" s="475">
        <v>0</v>
      </c>
      <c r="AI183" s="475">
        <v>0</v>
      </c>
      <c r="AJ183" s="530"/>
    </row>
    <row r="184" spans="1:38" x14ac:dyDescent="0.25">
      <c r="A184" s="470" t="s">
        <v>1310</v>
      </c>
      <c r="B184" s="470" t="s">
        <v>1311</v>
      </c>
      <c r="C184" s="470" t="s">
        <v>878</v>
      </c>
      <c r="D184" s="470" t="s">
        <v>879</v>
      </c>
      <c r="E184" s="470" t="s">
        <v>683</v>
      </c>
      <c r="F184" s="470" t="s">
        <v>684</v>
      </c>
      <c r="G184" s="470" t="s">
        <v>880</v>
      </c>
      <c r="H184" s="470" t="s">
        <v>1010</v>
      </c>
      <c r="I184" s="470" t="s">
        <v>1243</v>
      </c>
      <c r="J184" s="470" t="s">
        <v>882</v>
      </c>
      <c r="K184" s="472"/>
      <c r="L184" s="470" t="s">
        <v>1276</v>
      </c>
      <c r="M184" s="470" t="s">
        <v>800</v>
      </c>
      <c r="N184" s="470" t="s">
        <v>497</v>
      </c>
      <c r="O184" s="470" t="s">
        <v>497</v>
      </c>
      <c r="P184" s="470" t="s">
        <v>497</v>
      </c>
      <c r="Q184" s="470" t="s">
        <v>1215</v>
      </c>
      <c r="R184" s="472"/>
      <c r="S184" s="471">
        <v>45107</v>
      </c>
      <c r="T184" s="473">
        <v>7860.59</v>
      </c>
      <c r="U184" s="474">
        <v>80000</v>
      </c>
      <c r="V184" s="470" t="s">
        <v>884</v>
      </c>
      <c r="W184" s="471">
        <v>44890</v>
      </c>
      <c r="X184" s="471">
        <v>45107</v>
      </c>
      <c r="Y184" s="470" t="s">
        <v>900</v>
      </c>
      <c r="Z184" s="470" t="s">
        <v>1216</v>
      </c>
      <c r="AA184" s="470" t="s">
        <v>1244</v>
      </c>
      <c r="AB184" s="475">
        <v>0</v>
      </c>
      <c r="AC184" s="475">
        <v>757.68</v>
      </c>
      <c r="AD184" s="475">
        <v>100588.13</v>
      </c>
      <c r="AE184" s="475">
        <v>0</v>
      </c>
      <c r="AF184" s="475">
        <v>0</v>
      </c>
      <c r="AG184" s="475">
        <v>100588.13</v>
      </c>
      <c r="AH184" s="475">
        <v>0</v>
      </c>
      <c r="AI184" s="475">
        <v>100588.13</v>
      </c>
      <c r="AJ184" s="530"/>
    </row>
    <row r="185" spans="1:38" x14ac:dyDescent="0.25">
      <c r="A185" s="470" t="s">
        <v>1312</v>
      </c>
      <c r="B185" s="470" t="s">
        <v>1313</v>
      </c>
      <c r="C185" s="470" t="s">
        <v>878</v>
      </c>
      <c r="D185" s="470" t="s">
        <v>879</v>
      </c>
      <c r="E185" s="470" t="s">
        <v>1051</v>
      </c>
      <c r="F185" s="470" t="s">
        <v>1052</v>
      </c>
      <c r="G185" s="470" t="s">
        <v>880</v>
      </c>
      <c r="H185" s="470" t="s">
        <v>1192</v>
      </c>
      <c r="I185" s="470" t="s">
        <v>1286</v>
      </c>
      <c r="J185" s="470" t="s">
        <v>1119</v>
      </c>
      <c r="K185" s="472"/>
      <c r="L185" s="472"/>
      <c r="M185" s="470" t="s">
        <v>497</v>
      </c>
      <c r="N185" s="470" t="s">
        <v>497</v>
      </c>
      <c r="O185" s="470" t="s">
        <v>497</v>
      </c>
      <c r="P185" s="470" t="s">
        <v>497</v>
      </c>
      <c r="Q185" s="470" t="s">
        <v>1215</v>
      </c>
      <c r="R185" s="472"/>
      <c r="S185" s="471">
        <v>45107</v>
      </c>
      <c r="T185" s="473">
        <v>49558.95</v>
      </c>
      <c r="U185" s="474">
        <v>1</v>
      </c>
      <c r="V185" s="470" t="s">
        <v>884</v>
      </c>
      <c r="W185" s="471">
        <v>44980</v>
      </c>
      <c r="X185" s="471">
        <v>45291</v>
      </c>
      <c r="Y185" s="470" t="s">
        <v>900</v>
      </c>
      <c r="Z185" s="470" t="s">
        <v>1216</v>
      </c>
      <c r="AA185" s="470" t="s">
        <v>1265</v>
      </c>
      <c r="AB185" s="475">
        <v>0</v>
      </c>
      <c r="AC185" s="475">
        <v>6164.88</v>
      </c>
      <c r="AD185" s="475">
        <v>34487.379999999997</v>
      </c>
      <c r="AE185" s="475">
        <v>0</v>
      </c>
      <c r="AF185" s="475">
        <v>0</v>
      </c>
      <c r="AG185" s="475">
        <v>34487.379999999997</v>
      </c>
      <c r="AH185" s="475">
        <v>0</v>
      </c>
      <c r="AI185" s="475">
        <v>34487.379999999997</v>
      </c>
      <c r="AJ185" s="530"/>
    </row>
    <row r="186" spans="1:38" x14ac:dyDescent="0.25">
      <c r="A186" s="476" t="s">
        <v>1314</v>
      </c>
      <c r="B186" s="476" t="s">
        <v>1315</v>
      </c>
      <c r="C186" s="476" t="s">
        <v>878</v>
      </c>
      <c r="D186" s="476" t="s">
        <v>879</v>
      </c>
      <c r="E186" s="476" t="s">
        <v>1051</v>
      </c>
      <c r="F186" s="476" t="s">
        <v>1052</v>
      </c>
      <c r="G186" s="476" t="s">
        <v>880</v>
      </c>
      <c r="H186" s="476" t="s">
        <v>1192</v>
      </c>
      <c r="I186" s="476" t="s">
        <v>1286</v>
      </c>
      <c r="J186" s="476" t="s">
        <v>1119</v>
      </c>
      <c r="K186" s="478"/>
      <c r="L186" s="478"/>
      <c r="M186" s="476" t="s">
        <v>497</v>
      </c>
      <c r="N186" s="476" t="s">
        <v>497</v>
      </c>
      <c r="O186" s="476" t="s">
        <v>497</v>
      </c>
      <c r="P186" s="476" t="s">
        <v>497</v>
      </c>
      <c r="Q186" s="476" t="s">
        <v>1215</v>
      </c>
      <c r="R186" s="478"/>
      <c r="S186" s="477">
        <v>45107</v>
      </c>
      <c r="T186" s="479">
        <v>0</v>
      </c>
      <c r="U186" s="480">
        <v>1740712</v>
      </c>
      <c r="V186" s="476" t="s">
        <v>884</v>
      </c>
      <c r="W186" s="477">
        <v>45069</v>
      </c>
      <c r="X186" s="477">
        <v>45657</v>
      </c>
      <c r="Y186" s="476" t="s">
        <v>900</v>
      </c>
      <c r="Z186" s="476" t="s">
        <v>1216</v>
      </c>
      <c r="AA186" s="476" t="s">
        <v>1216</v>
      </c>
      <c r="AB186" s="484">
        <v>0</v>
      </c>
      <c r="AC186" s="484">
        <v>3162</v>
      </c>
      <c r="AD186" s="484">
        <v>82252.03</v>
      </c>
      <c r="AE186" s="484">
        <v>0</v>
      </c>
      <c r="AF186" s="484">
        <v>0</v>
      </c>
      <c r="AG186" s="484">
        <v>82252.03</v>
      </c>
      <c r="AH186" s="484">
        <v>0</v>
      </c>
      <c r="AI186" s="484">
        <v>82252.03</v>
      </c>
      <c r="AJ186" s="530"/>
    </row>
    <row r="187" spans="1:38" x14ac:dyDescent="0.25">
      <c r="AB187" s="485">
        <f t="shared" ref="AB187:AI187" si="0">SUM(AB7:AB186)</f>
        <v>1173644.0900000001</v>
      </c>
      <c r="AC187" s="485">
        <f t="shared" si="0"/>
        <v>695118.52000000014</v>
      </c>
      <c r="AD187" s="485">
        <f t="shared" si="0"/>
        <v>9577862.0600000005</v>
      </c>
      <c r="AE187" s="485">
        <f t="shared" si="0"/>
        <v>1734269.28</v>
      </c>
      <c r="AF187" s="485">
        <f t="shared" si="0"/>
        <v>2873427.24</v>
      </c>
      <c r="AG187" s="485">
        <f t="shared" si="0"/>
        <v>67970940.649999991</v>
      </c>
      <c r="AH187" s="485">
        <f t="shared" si="0"/>
        <v>60092861.739999987</v>
      </c>
      <c r="AI187" s="485">
        <f t="shared" si="0"/>
        <v>7878078.9100000001</v>
      </c>
      <c r="AK187" s="491"/>
      <c r="AL187" s="491"/>
    </row>
    <row r="188" spans="1:38" x14ac:dyDescent="0.25">
      <c r="AB188" s="486"/>
      <c r="AC188" s="486"/>
      <c r="AD188" s="486"/>
      <c r="AE188" s="486"/>
      <c r="AF188" s="486"/>
      <c r="AG188" s="486"/>
      <c r="AH188" s="486"/>
      <c r="AI188" s="486"/>
      <c r="AK188" s="491"/>
      <c r="AL188" s="491"/>
    </row>
    <row r="189" spans="1:38" x14ac:dyDescent="0.25">
      <c r="A189" s="488" t="s">
        <v>1316</v>
      </c>
      <c r="AI189" s="465">
        <f>AB189+AD189-AF189</f>
        <v>0</v>
      </c>
      <c r="AK189" s="491"/>
      <c r="AL189" s="491"/>
    </row>
    <row r="190" spans="1:38" x14ac:dyDescent="0.25">
      <c r="A190" s="465">
        <v>40820</v>
      </c>
      <c r="B190" s="465" t="s">
        <v>1317</v>
      </c>
      <c r="E190" s="465" t="str">
        <f>E156</f>
        <v>6019</v>
      </c>
      <c r="AB190" s="486">
        <v>-261556.16</v>
      </c>
      <c r="AF190" s="486">
        <f>-'H.4 FY23 CWIP 177700'!Z16</f>
        <v>-261556.16</v>
      </c>
      <c r="AG190" s="487"/>
      <c r="AH190" s="487">
        <f>AF190</f>
        <v>-261556.16</v>
      </c>
      <c r="AI190" s="487">
        <f>AB190+AD190-AF190</f>
        <v>0</v>
      </c>
      <c r="AK190" s="491"/>
    </row>
    <row r="191" spans="1:38" x14ac:dyDescent="0.25">
      <c r="A191" s="465">
        <v>39384</v>
      </c>
      <c r="B191" s="465" t="s">
        <v>1318</v>
      </c>
      <c r="E191" s="465" t="str">
        <f>E144</f>
        <v>6022</v>
      </c>
      <c r="AB191" s="486">
        <v>-43331.53</v>
      </c>
      <c r="AF191" s="486">
        <f>-'H.4 FY23 CWIP 177700'!Z17</f>
        <v>-43331.53</v>
      </c>
      <c r="AG191" s="486">
        <f>-'H.4 FY23 CWIP 177700'!AA17</f>
        <v>0</v>
      </c>
      <c r="AH191" s="487">
        <f>AF191</f>
        <v>-43331.53</v>
      </c>
      <c r="AI191" s="487">
        <f>AB191+AD191-AF191</f>
        <v>0</v>
      </c>
    </row>
    <row r="192" spans="1:38" x14ac:dyDescent="0.25">
      <c r="AB192" s="485">
        <f>SUBTOTAL(9,AB190:AB191)</f>
        <v>-304887.69</v>
      </c>
      <c r="AD192" s="485">
        <f>SUBTOTAL(9,AD190:AD191)</f>
        <v>0</v>
      </c>
      <c r="AF192" s="485">
        <f>SUBTOTAL(9,AF190:AF191)</f>
        <v>-304887.69</v>
      </c>
      <c r="AH192" s="485">
        <f>SUBTOTAL(9,AH190:AH191)</f>
        <v>-304887.69</v>
      </c>
      <c r="AI192" s="485">
        <f>SUBTOTAL(9,AI190:AI191)</f>
        <v>0</v>
      </c>
    </row>
    <row r="194" spans="1:36" ht="15.75" thickBot="1" x14ac:dyDescent="0.3">
      <c r="A194" s="465" t="s">
        <v>1319</v>
      </c>
      <c r="AB194" s="489">
        <f>AB187+AB192</f>
        <v>868756.40000000014</v>
      </c>
      <c r="AD194" s="489">
        <f>AD187+AD192</f>
        <v>9577862.0600000005</v>
      </c>
      <c r="AF194" s="489">
        <f>AF187+AF192</f>
        <v>2568539.5500000003</v>
      </c>
      <c r="AH194" s="489">
        <f>AH187+AH192</f>
        <v>59787974.04999999</v>
      </c>
      <c r="AI194" s="489">
        <f>AI187+AI192</f>
        <v>7878078.9100000001</v>
      </c>
      <c r="AJ194" s="490">
        <f>AB194+AD194-AF194-AI194</f>
        <v>0</v>
      </c>
    </row>
    <row r="195" spans="1:36" ht="15.75" thickTop="1" x14ac:dyDescent="0.25">
      <c r="AB195" s="490"/>
      <c r="AF195" s="490"/>
    </row>
    <row r="196" spans="1:36" x14ac:dyDescent="0.25">
      <c r="AB196" s="490"/>
      <c r="AF196" s="490"/>
    </row>
    <row r="197" spans="1:36" x14ac:dyDescent="0.25">
      <c r="AB197" s="490"/>
      <c r="AF197" s="490"/>
    </row>
    <row r="198" spans="1:36" x14ac:dyDescent="0.25">
      <c r="AB198" s="490"/>
      <c r="AF198" s="490"/>
    </row>
    <row r="199" spans="1:36" x14ac:dyDescent="0.25">
      <c r="AB199" s="490"/>
      <c r="AF199" s="490"/>
    </row>
    <row r="200" spans="1:36" x14ac:dyDescent="0.25">
      <c r="A200" s="465" t="s">
        <v>1320</v>
      </c>
      <c r="E200" s="491"/>
      <c r="F200" s="491"/>
      <c r="G200" s="491"/>
      <c r="H200" s="491"/>
      <c r="I200" s="491"/>
      <c r="J200" s="491"/>
      <c r="K200" s="491"/>
      <c r="L200" s="491"/>
      <c r="M200" s="491"/>
      <c r="N200" s="491"/>
      <c r="O200" s="491"/>
      <c r="P200" s="491"/>
      <c r="Q200" s="491"/>
      <c r="R200" s="491"/>
      <c r="S200" s="491"/>
      <c r="T200" s="491"/>
      <c r="U200" s="491"/>
      <c r="V200" s="491"/>
      <c r="W200" s="491"/>
      <c r="X200" s="491"/>
      <c r="Y200" s="491"/>
      <c r="Z200" s="491"/>
      <c r="AA200" s="491"/>
      <c r="AB200" s="491"/>
      <c r="AC200" s="491"/>
      <c r="AD200" s="491"/>
      <c r="AE200" s="491"/>
      <c r="AF200" s="491"/>
      <c r="AG200" s="491"/>
      <c r="AH200" s="491"/>
      <c r="AI200" s="491"/>
    </row>
    <row r="201" spans="1:36" x14ac:dyDescent="0.25">
      <c r="E201" s="488" t="s">
        <v>683</v>
      </c>
      <c r="F201" s="491"/>
      <c r="G201" s="491"/>
      <c r="H201" s="491"/>
      <c r="I201" s="491"/>
      <c r="J201" s="491"/>
      <c r="K201" s="491"/>
      <c r="L201" s="491"/>
      <c r="M201" s="491"/>
      <c r="N201" s="491"/>
      <c r="O201" s="491"/>
      <c r="P201" s="491"/>
      <c r="Q201" s="491"/>
      <c r="R201" s="491"/>
      <c r="S201" s="491"/>
      <c r="T201" s="491"/>
      <c r="U201" s="491"/>
      <c r="V201" s="491"/>
      <c r="W201" s="491"/>
      <c r="X201" s="491"/>
      <c r="Y201" s="491"/>
      <c r="Z201" s="491"/>
      <c r="AA201" s="491"/>
      <c r="AB201" s="492">
        <f>SUMIF($E$6:$E$191,$E$201,AB$6:AB$191)</f>
        <v>694217.47000000009</v>
      </c>
      <c r="AC201" s="491"/>
      <c r="AD201" s="492">
        <f>SUMIF($E$6:$E$191,$E$201,AD$6:AD$191)</f>
        <v>4685150.05</v>
      </c>
      <c r="AE201" s="491"/>
      <c r="AF201" s="492">
        <f>SUMIF($E$6:$E$191,$E$201,AF$6:AF$191)</f>
        <v>1074296.9000000001</v>
      </c>
      <c r="AG201" s="491"/>
      <c r="AH201" s="491"/>
      <c r="AI201" s="492">
        <f>SUMIF($E$6:$E$191,$E$201,AI$6:AI$191)</f>
        <v>4305070.62</v>
      </c>
    </row>
    <row r="202" spans="1:36" x14ac:dyDescent="0.25">
      <c r="E202" s="488" t="s">
        <v>1051</v>
      </c>
      <c r="F202" s="491"/>
      <c r="G202" s="491"/>
      <c r="H202" s="491"/>
      <c r="I202" s="491"/>
      <c r="J202" s="491"/>
      <c r="K202" s="491"/>
      <c r="L202" s="491"/>
      <c r="M202" s="491"/>
      <c r="N202" s="491"/>
      <c r="O202" s="491"/>
      <c r="P202" s="491"/>
      <c r="Q202" s="491"/>
      <c r="R202" s="491"/>
      <c r="S202" s="491"/>
      <c r="T202" s="491"/>
      <c r="U202" s="491"/>
      <c r="V202" s="491"/>
      <c r="W202" s="491"/>
      <c r="X202" s="491"/>
      <c r="Y202" s="491"/>
      <c r="Z202" s="491"/>
      <c r="AA202" s="491"/>
      <c r="AB202" s="493">
        <f>SUMIF($E$6:$E$191,$E$202,AB$6:AB$191)</f>
        <v>174538.93000000002</v>
      </c>
      <c r="AC202" s="491"/>
      <c r="AD202" s="493">
        <f>SUMIF($E$6:$E$191,$E$202,AD$6:AD$191)</f>
        <v>4892712.0100000007</v>
      </c>
      <c r="AE202" s="491"/>
      <c r="AF202" s="493">
        <f>SUMIF($E$6:$E$191,$E$202,AF$6:AF$191)</f>
        <v>1494242.65</v>
      </c>
      <c r="AG202" s="491"/>
      <c r="AH202" s="491"/>
      <c r="AI202" s="493">
        <f>SUMIF($E$6:$E$191,$E$202,AI$6:AI$191)</f>
        <v>3573008.2899999996</v>
      </c>
    </row>
    <row r="203" spans="1:36" ht="15.75" thickBot="1" x14ac:dyDescent="0.3">
      <c r="AB203" s="494">
        <f>SUM(AB201:AB202)</f>
        <v>868756.40000000014</v>
      </c>
      <c r="AD203" s="494">
        <f>SUM(AD201:AD202)</f>
        <v>9577862.0600000005</v>
      </c>
      <c r="AF203" s="494">
        <f>SUM(AF201:AF202)</f>
        <v>2568539.5499999998</v>
      </c>
      <c r="AI203" s="494">
        <f>SUM(AI201:AI202)</f>
        <v>7878078.9100000001</v>
      </c>
    </row>
    <row r="204" spans="1:36" ht="15.75" thickTop="1" x14ac:dyDescent="0.25">
      <c r="A204" s="465" t="s">
        <v>1321</v>
      </c>
      <c r="AB204" s="487">
        <f>AB194-AB203</f>
        <v>0</v>
      </c>
      <c r="AD204" s="487">
        <f>AD194-AD203</f>
        <v>0</v>
      </c>
      <c r="AF204" s="487">
        <f>AF194-AF203</f>
        <v>0</v>
      </c>
      <c r="AI204" s="487">
        <f>AI194-AI203</f>
        <v>0</v>
      </c>
    </row>
    <row r="207" spans="1:36" x14ac:dyDescent="0.25">
      <c r="AB207" t="s">
        <v>24</v>
      </c>
      <c r="AF207" s="395" t="s">
        <v>591</v>
      </c>
      <c r="AG207" t="s">
        <v>1356</v>
      </c>
      <c r="AH207" s="532" t="s">
        <v>133</v>
      </c>
    </row>
    <row r="208" spans="1:36" x14ac:dyDescent="0.25">
      <c r="AB208" s="465" t="s">
        <v>141</v>
      </c>
      <c r="AF208" s="389">
        <v>1399185.1600000004</v>
      </c>
      <c r="AG208" s="389">
        <v>1074296.8800000001</v>
      </c>
      <c r="AH208" s="533">
        <f>SUBTOTAL(9,AF208:AG208)</f>
        <v>2473482.0400000005</v>
      </c>
    </row>
    <row r="209" spans="28:34" x14ac:dyDescent="0.25">
      <c r="AB209" s="465" t="s">
        <v>232</v>
      </c>
      <c r="AF209" s="389">
        <v>95057.459999999992</v>
      </c>
      <c r="AG209" s="389"/>
      <c r="AH209" s="533">
        <f t="shared" ref="AH209:AH210" si="1">SUBTOTAL(9,AF209:AG209)</f>
        <v>95057.459999999992</v>
      </c>
    </row>
    <row r="210" spans="28:34" x14ac:dyDescent="0.25">
      <c r="AF210" s="389">
        <v>0</v>
      </c>
      <c r="AG210" s="389"/>
      <c r="AH210" s="533">
        <f t="shared" si="1"/>
        <v>0</v>
      </c>
    </row>
    <row r="211" spans="28:34" ht="15.75" thickBot="1" x14ac:dyDescent="0.3">
      <c r="AB211"/>
      <c r="AF211" s="531">
        <f>SUM(AF208:AF210)</f>
        <v>1494242.6200000003</v>
      </c>
      <c r="AG211" s="451">
        <f>SUM(AG208:AG210)</f>
        <v>1074296.8800000001</v>
      </c>
      <c r="AH211" s="451">
        <f>SUM(AH208:AH210)</f>
        <v>2568539.5000000005</v>
      </c>
    </row>
    <row r="212" spans="28:34" ht="15.75" thickTop="1" x14ac:dyDescent="0.25">
      <c r="AB212"/>
      <c r="AC212"/>
      <c r="AD212" s="389"/>
    </row>
  </sheetData>
  <autoFilter ref="A6:AK191"/>
  <pageMargins left="0.7" right="0.7" top="0.75" bottom="0.75" header="0.3" footer="0.3"/>
  <pageSetup paperSize="9" orientation="portrait" r:id="rId1"/>
  <legacy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2"/>
  <sheetViews>
    <sheetView workbookViewId="0"/>
  </sheetViews>
  <sheetFormatPr defaultColWidth="9.28515625" defaultRowHeight="15" customHeight="1" x14ac:dyDescent="0.2"/>
  <cols>
    <col min="1" max="1" width="16.28515625" style="48" customWidth="1"/>
    <col min="2" max="2" width="26.7109375" style="48" customWidth="1"/>
    <col min="3" max="16384" width="9.28515625" style="48"/>
  </cols>
  <sheetData>
    <row r="1" spans="1:2" ht="15" customHeight="1" x14ac:dyDescent="0.2">
      <c r="A1" s="48" t="s">
        <v>151</v>
      </c>
    </row>
    <row r="3" spans="1:2" ht="15" customHeight="1" x14ac:dyDescent="0.2">
      <c r="A3" s="220" t="s">
        <v>499</v>
      </c>
      <c r="B3" s="322" t="s">
        <v>141</v>
      </c>
    </row>
    <row r="4" spans="1:2" ht="15" customHeight="1" x14ac:dyDescent="0.2">
      <c r="B4" s="322" t="s">
        <v>84</v>
      </c>
    </row>
    <row r="5" spans="1:2" ht="15" customHeight="1" x14ac:dyDescent="0.2">
      <c r="B5" s="322" t="s">
        <v>142</v>
      </c>
    </row>
    <row r="6" spans="1:2" ht="15" customHeight="1" x14ac:dyDescent="0.2">
      <c r="B6" s="322" t="s">
        <v>144</v>
      </c>
    </row>
    <row r="7" spans="1:2" ht="15" customHeight="1" x14ac:dyDescent="0.2">
      <c r="B7" s="322" t="s">
        <v>490</v>
      </c>
    </row>
    <row r="8" spans="1:2" ht="15" customHeight="1" x14ac:dyDescent="0.2">
      <c r="B8" s="322" t="s">
        <v>146</v>
      </c>
    </row>
    <row r="9" spans="1:2" ht="15" customHeight="1" x14ac:dyDescent="0.2">
      <c r="B9" s="322" t="s">
        <v>1</v>
      </c>
    </row>
    <row r="10" spans="1:2" ht="15" customHeight="1" x14ac:dyDescent="0.2">
      <c r="B10" s="322" t="s">
        <v>148</v>
      </c>
    </row>
    <row r="11" spans="1:2" ht="15" customHeight="1" x14ac:dyDescent="0.2">
      <c r="B11" s="322" t="s">
        <v>232</v>
      </c>
    </row>
    <row r="12" spans="1:2" ht="15" customHeight="1" x14ac:dyDescent="0.2">
      <c r="B12" s="323" t="s">
        <v>541</v>
      </c>
    </row>
    <row r="15" spans="1:2" ht="15" customHeight="1" x14ac:dyDescent="0.2">
      <c r="A15" s="220" t="s">
        <v>498</v>
      </c>
      <c r="B15" s="323" t="s">
        <v>432</v>
      </c>
    </row>
    <row r="16" spans="1:2" ht="15" customHeight="1" x14ac:dyDescent="0.2">
      <c r="B16" s="323" t="s">
        <v>313</v>
      </c>
    </row>
    <row r="17" spans="1:2" ht="15" customHeight="1" x14ac:dyDescent="0.2">
      <c r="B17" s="323" t="s">
        <v>434</v>
      </c>
    </row>
    <row r="18" spans="1:2" ht="15" customHeight="1" x14ac:dyDescent="0.2">
      <c r="B18" s="323" t="s">
        <v>121</v>
      </c>
    </row>
    <row r="19" spans="1:2" ht="15" customHeight="1" x14ac:dyDescent="0.2">
      <c r="B19" s="323" t="s">
        <v>67</v>
      </c>
    </row>
    <row r="21" spans="1:2" ht="15" customHeight="1" x14ac:dyDescent="0.2">
      <c r="A21" s="220" t="s">
        <v>500</v>
      </c>
      <c r="B21" s="323" t="s">
        <v>496</v>
      </c>
    </row>
    <row r="22" spans="1:2" ht="15" customHeight="1" x14ac:dyDescent="0.2">
      <c r="B22" s="323" t="s">
        <v>497</v>
      </c>
    </row>
  </sheetData>
  <pageMargins left="0.7" right="0.7" top="0.75" bottom="0.75" header="0.3" footer="0.3"/>
  <pageSetup paperSize="9" orientation="landscape" r:id="rId1"/>
  <headerFooter>
    <oddFooter>&amp;L&amp;8&amp;F&amp;D&amp;T&amp;C&amp;8&amp;A&amp;R&amp;8Page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DDAEAF38ABD6242B101A0845373A80B" ma:contentTypeVersion="4" ma:contentTypeDescription="Create a new document." ma:contentTypeScope="" ma:versionID="9d3c0f13ad129c67ebc34a53f09904b2">
  <xsd:schema xmlns:xsd="http://www.w3.org/2001/XMLSchema" xmlns:xs="http://www.w3.org/2001/XMLSchema" xmlns:p="http://schemas.microsoft.com/office/2006/metadata/properties" xmlns:ns2="baa7f455-1731-4197-9934-70b4b32005ff" targetNamespace="http://schemas.microsoft.com/office/2006/metadata/properties" ma:root="true" ma:fieldsID="d9f986f563e6814a5df87e5cefa71ead" ns2:_="">
    <xsd:import namespace="baa7f455-1731-4197-9934-70b4b32005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a7f455-1731-4197-9934-70b4b32005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2CD4418-8363-44B8-8DDA-C853712D1A2E}">
  <ds:schemaRefs>
    <ds:schemaRef ds:uri="http://schemas.microsoft.com/sharepoint/v3/contenttype/forms"/>
  </ds:schemaRefs>
</ds:datastoreItem>
</file>

<file path=customXml/itemProps2.xml><?xml version="1.0" encoding="utf-8"?>
<ds:datastoreItem xmlns:ds="http://schemas.openxmlformats.org/officeDocument/2006/customXml" ds:itemID="{9A52D935-E0EC-4075-B965-6AF8D581CE58}"/>
</file>

<file path=customXml/itemProps3.xml><?xml version="1.0" encoding="utf-8"?>
<ds:datastoreItem xmlns:ds="http://schemas.openxmlformats.org/officeDocument/2006/customXml" ds:itemID="{C4F3CE0D-79BF-4D95-89C7-FB6C016997F3}">
  <ds:schemaRefs>
    <ds:schemaRef ds:uri="http://schemas.microsoft.com/office/2006/metadata/properties"/>
    <ds:schemaRef ds:uri="http://purl.org/dc/dcmitype/"/>
    <ds:schemaRef ds:uri="http://schemas.microsoft.com/office/2006/documentManagement/types"/>
    <ds:schemaRef ds:uri="http://purl.org/dc/terms/"/>
    <ds:schemaRef ds:uri="http://purl.org/dc/elements/1.1/"/>
    <ds:schemaRef ds:uri="http://schemas.openxmlformats.org/package/2006/metadata/core-properties"/>
    <ds:schemaRef ds:uri="http://schemas.microsoft.com/office/infopath/2007/PartnerControls"/>
    <ds:schemaRef ds:uri="e7ebdc03-41bf-49e5-96a0-1a55b0c83c0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29</vt:i4>
      </vt:variant>
      <vt:variant>
        <vt:lpstr>Named Ranges</vt:lpstr>
      </vt:variant>
      <vt:variant>
        <vt:i4>6</vt:i4>
      </vt:variant>
    </vt:vector>
  </HeadingPairs>
  <TitlesOfParts>
    <vt:vector size="35" baseType="lpstr">
      <vt:lpstr>Cover</vt:lpstr>
      <vt:lpstr>Contents</vt:lpstr>
      <vt:lpstr>Summary</vt:lpstr>
      <vt:lpstr>1. Pipeline information</vt:lpstr>
      <vt:lpstr>1.1 Financial performance</vt:lpstr>
      <vt:lpstr>2. Revenues and expenses</vt:lpstr>
      <vt:lpstr>2.1 Revenue by service</vt:lpstr>
      <vt:lpstr>2.2 Revenue contributions </vt:lpstr>
      <vt:lpstr>2.3 Indirect revenue</vt:lpstr>
      <vt:lpstr>2.4 Shared costs</vt:lpstr>
      <vt:lpstr>3. Statement of pipeline assets</vt:lpstr>
      <vt:lpstr>3.1 Asset useful life</vt:lpstr>
      <vt:lpstr>3.2 Asset impairment</vt:lpstr>
      <vt:lpstr>3.3 Depreciation amortisation</vt:lpstr>
      <vt:lpstr>3.4 Shared supporting assets</vt:lpstr>
      <vt:lpstr>Auditor's Report Statements</vt:lpstr>
      <vt:lpstr>4. Recovered capital</vt:lpstr>
      <vt:lpstr>4.1 Pipelines capex</vt:lpstr>
      <vt:lpstr>Auditor's Review Report RCM</vt:lpstr>
      <vt:lpstr>5. Weighted average price</vt:lpstr>
      <vt:lpstr>5.1 Exempt WAP services</vt:lpstr>
      <vt:lpstr>Auditor's Review Report WAP</vt:lpstr>
      <vt:lpstr>6. Notes</vt:lpstr>
      <vt:lpstr>Amendment record</vt:lpstr>
      <vt:lpstr>APA Amendment record</vt:lpstr>
      <vt:lpstr>H.3 PPE Prior Yr Adj Comparativ</vt:lpstr>
      <vt:lpstr>H.4 FY23 CWIP 177700</vt:lpstr>
      <vt:lpstr>H.5 FY23 CWIP 177100</vt:lpstr>
      <vt:lpstr>Data Validation List</vt:lpstr>
      <vt:lpstr>ABN</vt:lpstr>
      <vt:lpstr>'Amendment record'!Print_Area</vt:lpstr>
      <vt:lpstr>'APA Amendment record'!Print_Area</vt:lpstr>
      <vt:lpstr>Tradingname</vt:lpstr>
      <vt:lpstr>Yearending</vt:lpstr>
      <vt:lpstr>Yearstart</vt:lpstr>
    </vt:vector>
  </TitlesOfParts>
  <Company>ACCC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asood</dc:creator>
  <cp:lastModifiedBy>Alessandro, Silvana</cp:lastModifiedBy>
  <cp:lastPrinted>2024-10-14T23:44:45Z</cp:lastPrinted>
  <dcterms:created xsi:type="dcterms:W3CDTF">2012-02-16T03:44:14Z</dcterms:created>
  <dcterms:modified xsi:type="dcterms:W3CDTF">2024-10-31T00:01:25Z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f">
    <vt:lpwstr>\\cbrvpwxfs01\home$\smoff\2012-13 to 2013-14 energex financial information template (D2012-00032519).xls</vt:lpwstr>
  </property>
  <property fmtid="{D5CDD505-2E9C-101B-9397-08002B2CF9AE}" pid="3" name="ContentTypeId">
    <vt:lpwstr>0x010100EDDAEAF38ABD6242B101A0845373A80B</vt:lpwstr>
  </property>
  <property fmtid="{D5CDD505-2E9C-101B-9397-08002B2CF9AE}" pid="4" name="SV_QUERY_LIST_4F35BF76-6C0D-4D9B-82B2-816C12CF3733">
    <vt:lpwstr>empty_477D106A-C0D6-4607-AEBD-E2C9D60EA279</vt:lpwstr>
  </property>
  <property fmtid="{D5CDD505-2E9C-101B-9397-08002B2CF9AE}" pid="5" name="MSIP_Label_8e2e509a-f02b-496b-97a8-09ffbb9893ea_Enabled">
    <vt:lpwstr>true</vt:lpwstr>
  </property>
  <property fmtid="{D5CDD505-2E9C-101B-9397-08002B2CF9AE}" pid="6" name="MSIP_Label_8e2e509a-f02b-496b-97a8-09ffbb9893ea_SetDate">
    <vt:lpwstr>2024-10-01T10:31:22Z</vt:lpwstr>
  </property>
  <property fmtid="{D5CDD505-2E9C-101B-9397-08002B2CF9AE}" pid="7" name="MSIP_Label_8e2e509a-f02b-496b-97a8-09ffbb9893ea_Method">
    <vt:lpwstr>Privileged</vt:lpwstr>
  </property>
  <property fmtid="{D5CDD505-2E9C-101B-9397-08002B2CF9AE}" pid="8" name="MSIP_Label_8e2e509a-f02b-496b-97a8-09ffbb9893ea_Name">
    <vt:lpwstr>APA-Internal</vt:lpwstr>
  </property>
  <property fmtid="{D5CDD505-2E9C-101B-9397-08002B2CF9AE}" pid="9" name="MSIP_Label_8e2e509a-f02b-496b-97a8-09ffbb9893ea_SiteId">
    <vt:lpwstr>234ac309-c216-4661-a5ba-18879f6c4c75</vt:lpwstr>
  </property>
  <property fmtid="{D5CDD505-2E9C-101B-9397-08002B2CF9AE}" pid="10" name="MSIP_Label_8e2e509a-f02b-496b-97a8-09ffbb9893ea_ActionId">
    <vt:lpwstr>5965540f-e65e-4f70-aa9b-cb55e43b0b5c</vt:lpwstr>
  </property>
  <property fmtid="{D5CDD505-2E9C-101B-9397-08002B2CF9AE}" pid="11" name="MSIP_Label_8e2e509a-f02b-496b-97a8-09ffbb9893ea_ContentBits">
    <vt:lpwstr>0</vt:lpwstr>
  </property>
</Properties>
</file>