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mc:AlternateContent xmlns:mc="http://schemas.openxmlformats.org/markup-compatibility/2006">
    <mc:Choice Requires="x15">
      <x15ac:absPath xmlns:x15ac="http://schemas.microsoft.com/office/spreadsheetml/2010/11/ac" url="https://apamscloud-my.sharepoint.com/personal/leah_sorli_apa_com_au/Documents/Downloads/"/>
    </mc:Choice>
  </mc:AlternateContent>
  <xr:revisionPtr revIDLastSave="2" documentId="13_ncr:1_{1F99E0F4-8BC1-4B94-A788-785AE832CD8C}" xr6:coauthVersionLast="47" xr6:coauthVersionMax="47" xr10:uidLastSave="{D4C32C21-5BC3-4DFF-BC37-E7E1FF491BCC}"/>
  <bookViews>
    <workbookView xWindow="468" yWindow="2904" windowWidth="17280" windowHeight="8964" tabRatio="800" xr2:uid="{EEDB08DE-2E4E-46C3-8D2F-6E4AD42BE9AA}"/>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02" r:id="rId16"/>
    <sheet name="4. Recovered capital" sheetId="47" r:id="rId17"/>
    <sheet name="4.1 Pipelines capex" sheetId="66" r:id="rId18"/>
    <sheet name="Auditor's Review Report RCM" sheetId="103" r:id="rId19"/>
    <sheet name="5. Weighted average price" sheetId="54" r:id="rId20"/>
    <sheet name="5.1 Exempt WAP services" sheetId="60" r:id="rId21"/>
    <sheet name="Auditor's Review Report WAP" sheetId="104" r:id="rId22"/>
    <sheet name="6. Notes" sheetId="64" r:id="rId23"/>
    <sheet name="Amendment record" sheetId="95" r:id="rId24"/>
    <sheet name="APA Amendment record" sheetId="96" r:id="rId25"/>
    <sheet name="Data Validation List" sheetId="61" state="hidden" r:id="rId26"/>
  </sheets>
  <externalReferences>
    <externalReference r:id="rId27"/>
    <externalReference r:id="rId28"/>
    <externalReference r:id="rId29"/>
    <externalReference r:id="rId30"/>
    <externalReference r:id="rId31"/>
    <externalReference r:id="rId32"/>
    <externalReference r:id="rId33"/>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123Graph_ACHART_1" hidden="1">[1]SYDNEY!$G$19:$G$48</definedName>
    <definedName name="_10__123Graph_ACHART_2" hidden="1">[1]WOLLONGONG!$K$12:$K$23</definedName>
    <definedName name="_10__123Graph_ACHART_3" hidden="1">[1]CANBERRA!$G$19:$G$49</definedName>
    <definedName name="_10__123Graph_ACHART_9" hidden="1">[1]SYDNEY!$K$19:$K$49</definedName>
    <definedName name="_100__123Graph_ACHART_9" hidden="1">[1]SYDNEY!$K$19:$K$49</definedName>
    <definedName name="_100__123Graph_DCHART_25" hidden="1">'[2]GAS RECEIPTS DATA'!$D$5:$D$40</definedName>
    <definedName name="_101__123Graph_CCHART_2" hidden="1">[1]WOLLONGONG!$M$12:$M$23</definedName>
    <definedName name="_102__123Graph_CCHART_26" hidden="1">[2]CUSTDATA!$F$95:$F$146</definedName>
    <definedName name="_103__123Graph_BCHART_5" hidden="1">'[1]SYDN WEST'!$K$9:$K$20</definedName>
    <definedName name="_104__123Graph_DCHART_7" hidden="1">[1]CANBERRA!$X$27:$X$38</definedName>
    <definedName name="_105__123Graph_ECHART_26" hidden="1">[2]CUSTDATA!$D$88:$D$91</definedName>
    <definedName name="_107__123Graph_CCHART_4" hidden="1">[1]BATHURST!$M$12:$M$23</definedName>
    <definedName name="_109__123Graph_XCHART_1" hidden="1">[1]SYDNEY!$B$19:$B$48</definedName>
    <definedName name="_11__123Graph_ACHART_1" hidden="1">[1]SYDNEY!$G$19:$G$48</definedName>
    <definedName name="_11__123Graph_ACHART_25" hidden="1">'[2]GAS RECEIPTS DATA'!$C$5:$C$39</definedName>
    <definedName name="_11__123Graph_ACHART_5" hidden="1">'[1]SYDN WEST'!$J$9:$J$20</definedName>
    <definedName name="_11__123Graph_BCHART_1" hidden="1">[1]SYDNEY!$I$19:$I$49</definedName>
    <definedName name="_110__123Graph_BCHART_6" hidden="1">[1]GOULBURN!$K$14:$K$25</definedName>
    <definedName name="_111__123Graph_BCHART_1" hidden="1">[1]SYDNEY!$I$19:$I$49</definedName>
    <definedName name="_112__123Graph_BCHART_13" hidden="1">[2]Instructions!$S$31:$AD$31</definedName>
    <definedName name="_112__123Graph_CCHART_5" hidden="1">'[1]SYDN WEST'!$L$9:$L$20</definedName>
    <definedName name="_113__123Graph_BCHART_19" hidden="1">[2]Instructions!$S$34:$AD$34</definedName>
    <definedName name="_113__123Graph_XCHART_8" hidden="1">[1]CANBERRA!$B$19:$B$49</definedName>
    <definedName name="_117__123Graph_BCHART_7" hidden="1">[1]CANBERRA!$V$27:$V$38</definedName>
    <definedName name="_117__123Graph_CCHART_6" hidden="1">[1]GOULBURN!$L$14:$L$25</definedName>
    <definedName name="_12__123Graph_BCHART_13" hidden="1">[2]Instructions!$S$31:$AD$31</definedName>
    <definedName name="_122__123Graph_CCHART_7" hidden="1">[1]CANBERRA!$W$27:$W$38</definedName>
    <definedName name="_123__123Graph_DCHART_25" hidden="1">'[2]GAS RECEIPTS DATA'!$D$5:$D$40</definedName>
    <definedName name="_123Graph_A1" hidden="1">[3]SYDNEY!$S$45:$S$98</definedName>
    <definedName name="_124__123Graph_BCHART_2" hidden="1">[1]WOLLONGONG!$L$12:$L$23</definedName>
    <definedName name="_124__123Graph_BCHART_8" hidden="1">[1]CANBERRA!$L$19:$L$49</definedName>
    <definedName name="_125__123Graph_BCHART_25" hidden="1">'[2]GAS RECEIPTS DATA'!$B$5:$B$40</definedName>
    <definedName name="_126__123Graph_BCHART_26" hidden="1">[2]CUSTDATA!$E$95:$E$142</definedName>
    <definedName name="_128__123Graph_DCHART_7" hidden="1">[1]CANBERRA!$X$27:$X$38</definedName>
    <definedName name="_129__123Graph_ECHART_26" hidden="1">[2]CUSTDATA!$D$88:$D$91</definedName>
    <definedName name="_13__123Graph_ACHART_3" hidden="1">[1]CANBERRA!$G$19:$G$49</definedName>
    <definedName name="_13__123Graph_ACHART_4" hidden="1">[1]BATHURST!$K$12:$K$23</definedName>
    <definedName name="_13__123Graph_ACHART_6" hidden="1">[1]GOULBURN!$J$14:$J$25</definedName>
    <definedName name="_13__123Graph_BCHART_19" hidden="1">[2]Instructions!$S$34:$AD$34</definedName>
    <definedName name="_131__123Graph_BCHART_9" hidden="1">[1]SYDNEY!$L$19:$L$49</definedName>
    <definedName name="_132__123Graph_CCHART_12" hidden="1">[2]Instructions!$Q$26:$Q$26</definedName>
    <definedName name="_134__123Graph_XCHART_1" hidden="1">[1]SYDNEY!$B$19:$B$48</definedName>
    <definedName name="_137__123Graph_BCHART_3" hidden="1">[1]CANBERRA!$I$19:$I$49</definedName>
    <definedName name="_139__123Graph_CCHART_2" hidden="1">[1]WOLLONGONG!$M$12:$M$23</definedName>
    <definedName name="_139__123Graph_XCHART_8" hidden="1">[1]CANBERRA!$B$19:$B$49</definedName>
    <definedName name="_14__123Graph_ACHART_2" hidden="1">[1]WOLLONGONG!$K$12:$K$23</definedName>
    <definedName name="_14__123Graph_BCHART_2" hidden="1">[1]WOLLONGONG!$L$12:$L$23</definedName>
    <definedName name="_140__123Graph_CCHART_26" hidden="1">[2]CUSTDATA!$F$95:$F$146</definedName>
    <definedName name="_147__123Graph_CCHART_4" hidden="1">[1]BATHURST!$M$12:$M$23</definedName>
    <definedName name="_148__123Graph_BCHART_4" hidden="1">[1]BATHURST!$L$12:$L$23</definedName>
    <definedName name="_15__123Graph_ACHART_25" hidden="1">'[2]GAS RECEIPTS DATA'!$C$5:$C$39</definedName>
    <definedName name="_15__123Graph_ACHART_7" hidden="1">[1]CANBERRA!$U$27:$U$38</definedName>
    <definedName name="_15__123Graph_BCHART_25" hidden="1">'[2]GAS RECEIPTS DATA'!$B$5:$B$40</definedName>
    <definedName name="_154__123Graph_CCHART_5" hidden="1">'[1]SYDN WEST'!$L$9:$L$20</definedName>
    <definedName name="_159__123Graph_BCHART_5" hidden="1">'[1]SYDN WEST'!$K$9:$K$20</definedName>
    <definedName name="_16__123Graph_ACHART_3" hidden="1">[1]CANBERRA!$G$19:$G$49</definedName>
    <definedName name="_16__123Graph_ACHART_5" hidden="1">'[1]SYDN WEST'!$J$9:$J$20</definedName>
    <definedName name="_16__123Graph_BCHART_26" hidden="1">[2]CUSTDATA!$E$95:$E$142</definedName>
    <definedName name="_161__123Graph_CCHART_6" hidden="1">[1]GOULBURN!$L$14:$L$25</definedName>
    <definedName name="_168__123Graph_CCHART_7" hidden="1">[1]CANBERRA!$W$27:$W$38</definedName>
    <definedName name="_169__123Graph_DCHART_25" hidden="1">'[2]GAS RECEIPTS DATA'!$D$5:$D$40</definedName>
    <definedName name="_17__123Graph_ACHART_4" hidden="1">[1]BATHURST!$K$12:$K$23</definedName>
    <definedName name="_17__123Graph_ACHART_8" hidden="1">[1]CANBERRA!$K$19:$K$49</definedName>
    <definedName name="_17__123Graph_BCHART_3" hidden="1">[1]CANBERRA!$I$19:$I$49</definedName>
    <definedName name="_170__123Graph_BCHART_6" hidden="1">[1]GOULBURN!$K$14:$K$25</definedName>
    <definedName name="_176__123Graph_DCHART_7" hidden="1">[1]CANBERRA!$X$27:$X$38</definedName>
    <definedName name="_177__123Graph_ECHART_26" hidden="1">[2]CUSTDATA!$D$88:$D$91</definedName>
    <definedName name="_18__123Graph_BCHART_4" hidden="1">[1]BATHURST!$L$12:$L$23</definedName>
    <definedName name="_181__123Graph_BCHART_7" hidden="1">[1]CANBERRA!$V$27:$V$38</definedName>
    <definedName name="_184__123Graph_XCHART_1" hidden="1">[1]SYDNEY!$B$19:$B$48</definedName>
    <definedName name="_19__123Graph_ACHART_6" hidden="1">[1]GOULBURN!$J$14:$J$25</definedName>
    <definedName name="_19__123Graph_ACHART_9" hidden="1">[1]SYDNEY!$K$19:$K$49</definedName>
    <definedName name="_19__123Graph_BCHART_5" hidden="1">'[1]SYDN WEST'!$K$9:$K$20</definedName>
    <definedName name="_191__123Graph_XCHART_8" hidden="1">[1]CANBERRA!$B$19:$B$49</definedName>
    <definedName name="_192__123Graph_BCHART_8" hidden="1">[1]CANBERRA!$L$19:$L$49</definedName>
    <definedName name="_2__123Graph_ACHART_1" hidden="1">[1]SYDNEY!$G$19:$G$48</definedName>
    <definedName name="_2__123Graph_ACHART_2" hidden="1">[1]WOLLONGONG!$K$12:$K$23</definedName>
    <definedName name="_20__123Graph_BCHART_6" hidden="1">[1]GOULBURN!$K$14:$K$25</definedName>
    <definedName name="_203__123Graph_BCHART_9" hidden="1">[1]SYDNEY!$L$19:$L$49</definedName>
    <definedName name="_204__123Graph_CCHART_12" hidden="1">[2]Instructions!$Q$26:$Q$26</definedName>
    <definedName name="_21__123Graph_ACHART_4" hidden="1">[1]BATHURST!$K$12:$K$23</definedName>
    <definedName name="_21__123Graph_ACHART_5" hidden="1">'[1]SYDN WEST'!$J$9:$J$20</definedName>
    <definedName name="_21__123Graph_BCHART_1" hidden="1">[1]SYDNEY!$I$19:$I$49</definedName>
    <definedName name="_21__123Graph_BCHART_7" hidden="1">[1]CANBERRA!$V$27:$V$38</definedName>
    <definedName name="_215__123Graph_CCHART_2" hidden="1">[1]WOLLONGONG!$M$12:$M$23</definedName>
    <definedName name="_216__123Graph_CCHART_26" hidden="1">[2]CUSTDATA!$F$95:$F$146</definedName>
    <definedName name="_22__123Graph_ACHART_2" hidden="1">[1]WOLLONGONG!$K$12:$K$23</definedName>
    <definedName name="_22__123Graph_ACHART_3" hidden="1">[1]CANBERRA!$G$19:$G$49</definedName>
    <definedName name="_22__123Graph_ACHART_7" hidden="1">[1]CANBERRA!$U$27:$U$38</definedName>
    <definedName name="_22__123Graph_BCHART_13" hidden="1">[2]Instructions!$S$31:$AD$31</definedName>
    <definedName name="_22__123Graph_BCHART_8" hidden="1">[1]CANBERRA!$L$19:$L$49</definedName>
    <definedName name="_227__123Graph_CCHART_4" hidden="1">[1]BATHURST!$M$12:$M$23</definedName>
    <definedName name="_23__123Graph_ACHART_25" hidden="1">'[2]GAS RECEIPTS DATA'!$C$5:$C$39</definedName>
    <definedName name="_23__123Graph_BCHART_19" hidden="1">[2]Instructions!$S$34:$AD$34</definedName>
    <definedName name="_23__123Graph_BCHART_9" hidden="1">[1]SYDNEY!$L$19:$L$49</definedName>
    <definedName name="_238__123Graph_CCHART_5" hidden="1">'[1]SYDN WEST'!$L$9:$L$20</definedName>
    <definedName name="_24__123Graph_CCHART_12" hidden="1">[2]Instructions!$Q$26:$Q$26</definedName>
    <definedName name="_249__123Graph_CCHART_6" hidden="1">[1]GOULBURN!$L$14:$L$25</definedName>
    <definedName name="_25__123Graph_ACHART_6" hidden="1">[1]GOULBURN!$J$14:$J$25</definedName>
    <definedName name="_25__123Graph_ACHART_8" hidden="1">[1]CANBERRA!$K$19:$K$49</definedName>
    <definedName name="_25__123Graph_BCHART_2" hidden="1">[1]WOLLONGONG!$L$12:$L$23</definedName>
    <definedName name="_25__123Graph_CCHART_2" hidden="1">[1]WOLLONGONG!$M$12:$M$23</definedName>
    <definedName name="_26__123Graph_ACHART_5" hidden="1">'[1]SYDN WEST'!$J$9:$J$20</definedName>
    <definedName name="_26__123Graph_BCHART_25" hidden="1">'[2]GAS RECEIPTS DATA'!$B$5:$B$40</definedName>
    <definedName name="_26__123Graph_CCHART_26" hidden="1">[2]CUSTDATA!$F$95:$F$146</definedName>
    <definedName name="_260__123Graph_CCHART_7" hidden="1">[1]CANBERRA!$W$27:$W$38</definedName>
    <definedName name="_261__123Graph_DCHART_25" hidden="1">'[2]GAS RECEIPTS DATA'!$D$5:$D$40</definedName>
    <definedName name="_27__123Graph_BCHART_26" hidden="1">[2]CUSTDATA!$E$95:$E$142</definedName>
    <definedName name="_27__123Graph_CCHART_4" hidden="1">[1]BATHURST!$M$12:$M$23</definedName>
    <definedName name="_272__123Graph_DCHART_7" hidden="1">[1]CANBERRA!$X$27:$X$38</definedName>
    <definedName name="_273__123Graph_ECHART_26" hidden="1">[2]CUSTDATA!$D$88:$D$91</definedName>
    <definedName name="_28__123Graph_ACHART_9" hidden="1">[1]SYDNEY!$K$19:$K$49</definedName>
    <definedName name="_28__123Graph_CCHART_5" hidden="1">'[1]SYDN WEST'!$L$9:$L$20</definedName>
    <definedName name="_284__123Graph_XCHART_1" hidden="1">[1]SYDNEY!$B$19:$B$48</definedName>
    <definedName name="_29__123Graph_ACHART_4" hidden="1">[1]BATHURST!$K$12:$K$23</definedName>
    <definedName name="_29__123Graph_ACHART_7" hidden="1">[1]CANBERRA!$U$27:$U$38</definedName>
    <definedName name="_29__123Graph_BCHART_3" hidden="1">[1]CANBERRA!$I$19:$I$49</definedName>
    <definedName name="_29__123Graph_CCHART_6" hidden="1">[1]GOULBURN!$L$14:$L$25</definedName>
    <definedName name="_295__123Graph_XCHART_8" hidden="1">[1]CANBERRA!$B$19:$B$49</definedName>
    <definedName name="_3__123Graph_ACHART_1" hidden="1">[1]SYDNEY!$G$19:$G$48</definedName>
    <definedName name="_3__123Graph_ACHART_25" hidden="1">'[2]GAS RECEIPTS DATA'!$C$5:$C$39</definedName>
    <definedName name="_30__123Graph_CCHART_7" hidden="1">[1]CANBERRA!$W$27:$W$38</definedName>
    <definedName name="_31__123Graph_ACHART_6" hidden="1">[1]GOULBURN!$J$14:$J$25</definedName>
    <definedName name="_31__123Graph_BCHART_1" hidden="1">[1]SYDNEY!$I$19:$I$49</definedName>
    <definedName name="_31__123Graph_BCHART_4" hidden="1">[1]BATHURST!$L$12:$L$23</definedName>
    <definedName name="_31__123Graph_DCHART_25" hidden="1">'[2]GAS RECEIPTS DATA'!$D$5:$D$40</definedName>
    <definedName name="_32__123Graph_BCHART_13" hidden="1">[2]Instructions!$S$31:$AD$31</definedName>
    <definedName name="_32__123Graph_DCHART_7" hidden="1">[1]CANBERRA!$X$27:$X$38</definedName>
    <definedName name="_33__123Graph_ACHART_8" hidden="1">[1]CANBERRA!$K$19:$K$49</definedName>
    <definedName name="_33__123Graph_BCHART_19" hidden="1">[2]Instructions!$S$34:$AD$34</definedName>
    <definedName name="_33__123Graph_BCHART_5" hidden="1">'[1]SYDN WEST'!$K$9:$K$20</definedName>
    <definedName name="_33__123Graph_ECHART_26" hidden="1">[2]CUSTDATA!$D$88:$D$91</definedName>
    <definedName name="_34__123Graph_ACHART_3" hidden="1">[1]CANBERRA!$G$19:$G$49</definedName>
    <definedName name="_34__123Graph_XCHART_1" hidden="1">[1]SYDNEY!$B$19:$B$48</definedName>
    <definedName name="_35__123Graph_BCHART_6" hidden="1">[1]GOULBURN!$K$14:$K$25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[1]WOLLONGONG!$L$12:$L$23</definedName>
    <definedName name="_37__123Graph_ACHART_9" hidden="1">[1]SYDNEY!$K$19:$K$49</definedName>
    <definedName name="_37__123Graph_BCHART_25" hidden="1">'[2]GAS RECEIPTS DATA'!$B$5:$B$40</definedName>
    <definedName name="_37__123Graph_BCHART_7" hidden="1">[1]CANBERRA!$V$27:$V$38</definedName>
    <definedName name="_38__123Graph_BCHART_26" hidden="1">[2]CUSTDATA!$E$95:$E$142</definedName>
    <definedName name="_39__123Graph_BCHART_8" hidden="1">[1]CANBERRA!$L$19:$L$49</definedName>
    <definedName name="_4__123Graph_ACHART_1" hidden="1">[1]SYDNEY!$G$19:$G$48</definedName>
    <definedName name="_4__123Graph_ACHART_2" hidden="1">[1]WOLLONGONG!$K$12:$K$23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[1]CANBERRA!$I$19:$I$49</definedName>
    <definedName name="_41__123Graph_BCHART_9" hidden="1">[1]SYDNEY!$L$19:$L$49</definedName>
    <definedName name="_42__123Graph_BCHART_13" hidden="1">[2]Instructions!$S$31:$AD$31</definedName>
    <definedName name="_42__123Graph_CCHART_12" hidden="1">[2]Instructions!$Q$26:$Q$26</definedName>
    <definedName name="_43__123Graph_ACHART_6" hidden="1">[1]GOULBURN!$J$14:$J$25</definedName>
    <definedName name="_43__123Graph_BCHART_19" hidden="1">[2]Instructions!$S$34:$AD$34</definedName>
    <definedName name="_44__123Graph_BCHART_4" hidden="1">[1]BATHURST!$L$12:$L$23</definedName>
    <definedName name="_44__123Graph_CCHART_2" hidden="1">[1]WOLLONGONG!$M$12:$M$23</definedName>
    <definedName name="_45__123Graph_ACHART_4" hidden="1">[1]BATHURST!$K$12:$K$23</definedName>
    <definedName name="_45__123Graph_CCHART_26" hidden="1">[2]CUSTDATA!$F$95:$F$146</definedName>
    <definedName name="_46__123Graph_ACHART_9" hidden="1">[1]SYDNEY!$K$19:$K$49</definedName>
    <definedName name="_47__123Graph_BCHART_2" hidden="1">[1]WOLLONGONG!$L$12:$L$23</definedName>
    <definedName name="_47__123Graph_BCHART_5" hidden="1">'[1]SYDN WEST'!$K$9:$K$20</definedName>
    <definedName name="_47__123Graph_CCHART_4" hidden="1">[1]BATHURST!$M$12:$M$23</definedName>
    <definedName name="_48__123Graph_BCHART_25" hidden="1">'[2]GAS RECEIPTS DATA'!$B$5:$B$40</definedName>
    <definedName name="_49__123Graph_BCHART_26" hidden="1">[2]CUSTDATA!$E$95:$E$142</definedName>
    <definedName name="_49__123Graph_CCHART_5" hidden="1">'[1]SYDN WEST'!$L$9:$L$20</definedName>
    <definedName name="_5__123Graph_ACHART_1" hidden="1">[1]SYDNEY!$G$19:$G$48</definedName>
    <definedName name="_5__123Graph_ACHART_25" hidden="1">'[2]GAS RECEIPTS DATA'!$C$5:$C$39</definedName>
    <definedName name="_5__123Graph_ACHART_4" hidden="1">[1]BATHURST!$K$12:$K$23</definedName>
    <definedName name="_50__123Graph_ACHART_7" hidden="1">[1]CANBERRA!$U$27:$U$38</definedName>
    <definedName name="_50__123Graph_BCHART_6" hidden="1">[1]GOULBURN!$K$14:$K$25</definedName>
    <definedName name="_51__123Graph_BCHART_1" hidden="1">[1]SYDNEY!$I$19:$I$49</definedName>
    <definedName name="_51__123Graph_CCHART_6" hidden="1">[1]GOULBURN!$L$14:$L$25</definedName>
    <definedName name="_52__123Graph_BCHART_13" hidden="1">[2]Instructions!$S$31:$AD$31</definedName>
    <definedName name="_53__123Graph_BCHART_19" hidden="1">[2]Instructions!$S$34:$AD$34</definedName>
    <definedName name="_53__123Graph_BCHART_3" hidden="1">[1]CANBERRA!$I$19:$I$49</definedName>
    <definedName name="_53__123Graph_BCHART_7" hidden="1">[1]CANBERRA!$V$27:$V$38</definedName>
    <definedName name="_53__123Graph_CCHART_7" hidden="1">[1]CANBERRA!$W$27:$W$38</definedName>
    <definedName name="_54__123Graph_DCHART_25" hidden="1">'[2]GAS RECEIPTS DATA'!$D$5:$D$40</definedName>
    <definedName name="_56__123Graph_ACHART_5" hidden="1">'[1]SYDN WEST'!$J$9:$J$20</definedName>
    <definedName name="_56__123Graph_BCHART_8" hidden="1">[1]CANBERRA!$L$19:$L$49</definedName>
    <definedName name="_56__123Graph_DCHART_7" hidden="1">[1]CANBERRA!$X$27:$X$38</definedName>
    <definedName name="_57__123Graph_ACHART_8" hidden="1">[1]CANBERRA!$K$19:$K$49</definedName>
    <definedName name="_57__123Graph_BCHART_4" hidden="1">[1]BATHURST!$L$12:$L$23</definedName>
    <definedName name="_57__123Graph_ECHART_26" hidden="1">[2]CUSTDATA!$D$88:$D$91</definedName>
    <definedName name="_58__123Graph_BCHART_2" hidden="1">[1]WOLLONGONG!$L$12:$L$23</definedName>
    <definedName name="_59__123Graph_BCHART_25" hidden="1">'[2]GAS RECEIPTS DATA'!$B$5:$B$40</definedName>
    <definedName name="_59__123Graph_BCHART_9" hidden="1">[1]SYDNEY!$L$19:$L$49</definedName>
    <definedName name="_59__123Graph_XCHART_1" hidden="1">[1]SYDNEY!$B$19:$B$48</definedName>
    <definedName name="_6__123Graph_ACHART_2" hidden="1">[1]WOLLONGONG!$K$12:$K$23</definedName>
    <definedName name="_6__123Graph_ACHART_5" hidden="1">'[1]SYDN WEST'!$J$9:$J$20</definedName>
    <definedName name="_60__123Graph_BCHART_26" hidden="1">[2]CUSTDATA!$E$95:$E$142</definedName>
    <definedName name="_60__123Graph_CCHART_12" hidden="1">[2]Instructions!$Q$26:$Q$26</definedName>
    <definedName name="_61__123Graph_BCHART_5" hidden="1">'[1]SYDN WEST'!$K$9:$K$20</definedName>
    <definedName name="_61__123Graph_XCHART_8" hidden="1">[1]CANBERRA!$B$19:$B$49</definedName>
    <definedName name="_63__123Graph_CCHART_2" hidden="1">[1]WOLLONGONG!$M$12:$M$23</definedName>
    <definedName name="_64__123Graph_ACHART_9" hidden="1">[1]SYDNEY!$K$19:$K$49</definedName>
    <definedName name="_64__123Graph_CCHART_26" hidden="1">[2]CUSTDATA!$F$95:$F$146</definedName>
    <definedName name="_65__123Graph_BCHART_3" hidden="1">[1]CANBERRA!$I$19:$I$49</definedName>
    <definedName name="_65__123Graph_BCHART_6" hidden="1">[1]GOULBURN!$K$14:$K$25</definedName>
    <definedName name="_67__123Graph_ACHART_6" hidden="1">[1]GOULBURN!$J$14:$J$25</definedName>
    <definedName name="_67__123Graph_CCHART_4" hidden="1">[1]BATHURST!$M$12:$M$23</definedName>
    <definedName name="_69__123Graph_BCHART_7" hidden="1">[1]CANBERRA!$V$27:$V$38</definedName>
    <definedName name="_7__123Graph_ACHART_1" hidden="1">[1]SYDNEY!$G$19:$G$48</definedName>
    <definedName name="_7__123Graph_ACHART_25" hidden="1">'[2]GAS RECEIPTS DATA'!$C$5:$C$39</definedName>
    <definedName name="_7__123Graph_ACHART_3" hidden="1">[1]CANBERRA!$G$19:$G$49</definedName>
    <definedName name="_7__123Graph_ACHART_6" hidden="1">[1]GOULBURN!$J$14:$J$25</definedName>
    <definedName name="_70__123Graph_BCHART_4" hidden="1">[1]BATHURST!$L$12:$L$23</definedName>
    <definedName name="_70__123Graph_CCHART_5" hidden="1">'[1]SYDN WEST'!$L$9:$L$20</definedName>
    <definedName name="_71__123Graph_BCHART_1" hidden="1">[1]SYDNEY!$I$19:$I$49</definedName>
    <definedName name="_72__123Graph_BCHART_13" hidden="1">[2]Instructions!$S$31:$AD$31</definedName>
    <definedName name="_73__123Graph_BCHART_19" hidden="1">[2]Instructions!$S$34:$AD$34</definedName>
    <definedName name="_73__123Graph_BCHART_8" hidden="1">[1]CANBERRA!$L$19:$L$49</definedName>
    <definedName name="_73__123Graph_CCHART_6" hidden="1">[1]GOULBURN!$L$14:$L$25</definedName>
    <definedName name="_75__123Graph_BCHART_5" hidden="1">'[1]SYDN WEST'!$K$9:$K$20</definedName>
    <definedName name="_76__123Graph_CCHART_7" hidden="1">[1]CANBERRA!$W$27:$W$38</definedName>
    <definedName name="_77__123Graph_BCHART_9" hidden="1">[1]SYDNEY!$L$19:$L$49</definedName>
    <definedName name="_77__123Graph_DCHART_25" hidden="1">'[2]GAS RECEIPTS DATA'!$D$5:$D$40</definedName>
    <definedName name="_78__123Graph_ACHART_7" hidden="1">[1]CANBERRA!$U$27:$U$38</definedName>
    <definedName name="_78__123Graph_CCHART_12" hidden="1">[2]Instructions!$Q$26:$Q$26</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[1]CANBERRA!$X$27:$X$38</definedName>
    <definedName name="_81__123Graph_BCHART_25" hidden="1">'[2]GAS RECEIPTS DATA'!$B$5:$B$40</definedName>
    <definedName name="_81__123Graph_ECHART_26" hidden="1">[2]CUSTDATA!$D$88:$D$91</definedName>
    <definedName name="_82__123Graph_BCHART_26" hidden="1">[2]CUSTDATA!$E$95:$E$142</definedName>
    <definedName name="_82__123Graph_CCHART_2" hidden="1">[1]WOLLONGONG!$M$12:$M$23</definedName>
    <definedName name="_83__123Graph_CCHART_26" hidden="1">[2]CUSTDATA!$F$95:$F$146</definedName>
    <definedName name="_84__123Graph_XCHART_1" hidden="1">[1]SYDNEY!$B$19:$B$48</definedName>
    <definedName name="_85__123Graph_BCHART_7" hidden="1">[1]CANBERRA!$V$27:$V$38</definedName>
    <definedName name="_87__123Graph_CCHART_4" hidden="1">[1]BATHURST!$M$12:$M$23</definedName>
    <definedName name="_87__123Graph_XCHART_8" hidden="1">[1]CANBERRA!$B$19:$B$49</definedName>
    <definedName name="_89__123Graph_ACHART_8" hidden="1">[1]CANBERRA!$K$19:$K$49</definedName>
    <definedName name="_89__123Graph_BCHART_3" hidden="1">[1]CANBERRA!$I$19:$I$49</definedName>
    <definedName name="_9__123Graph_ACHART_25" hidden="1">'[2]GAS RECEIPTS DATA'!$C$5:$C$39</definedName>
    <definedName name="_9__123Graph_ACHART_4" hidden="1">[1]BATHURST!$K$12:$K$23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[2]Instructions!$Q$26:$Q$26</definedName>
    <definedName name="_99__123Graph_CCHART_7" hidden="1">[1]CANBERRA!$W$27:$W$38</definedName>
    <definedName name="_Fill" hidden="1">#REF!</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BN">Cover!$C$17</definedName>
    <definedName name="AGL_GAS_NETWORKS">"YTD-ACTUAL99"</definedName>
    <definedName name="AS2DocOpenMode" hidden="1">"AS2DocumentEdit"</definedName>
    <definedName name="BaseDeal">1000000</definedName>
    <definedName name="cBoard">1</definedName>
    <definedName name="cManual">0</definedName>
    <definedName name="DB">"WIREAUPROD"</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limcount" hidden="1">1</definedName>
    <definedName name="No.">TRUE</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PopCache_FA_MASS_ADDITIONS_AMORTIZE_NBV_FLAG" hidden="1">[4]PopCache!$I$1:$I$2</definedName>
    <definedName name="PopCache_FA_MASS_ADDITIONS_ASSET_TYPE" hidden="1">[4]PopCache!$A$1:$A$4</definedName>
    <definedName name="PopCache_FA_MASS_ADDITIONS_DEPRECIATE_FLAG" hidden="1">[4]PopCache!$B$1:$B$2</definedName>
    <definedName name="PopCache_FA_MASS_ADDITIONS_IN_USE_FLAG" hidden="1">[4]PopCache!$D$1:$D$2</definedName>
    <definedName name="PopCache_FA_MASS_ADDITIONS_INVENTORIAL" hidden="1">[4]PopCache!$C$1:$C$2</definedName>
    <definedName name="PopCache_FA_MASS_ADDITIONS_NEW_USED" hidden="1">[4]PopCache!$F$1:$F$2</definedName>
    <definedName name="PopCache_FA_MASS_ADDITIONS_OWNED_LEASED" hidden="1">[4]PopCache!$E$1:$E$2</definedName>
    <definedName name="PopCache_FA_MASS_ADDITIONS_PROPERTY_1245_1250_CODE" hidden="1">[4]PopCache!$H$1:$H$2</definedName>
    <definedName name="PopCache_FA_MASS_ADDITIONS_PROPERTY_TYPE_CODE" hidden="1">[4]PopCache!$G$1:$G$2</definedName>
    <definedName name="PopCache_FA_MASS_ADDITIONS_SHORT_FISCAL_YEAR_FLAG" hidden="1">[4]PopCache!$J$1:$J$2</definedName>
    <definedName name="_xlnm.Print_Area" localSheetId="23">'Amendment record'!$A$2:$G$95</definedName>
    <definedName name="_xlnm.Print_Area" localSheetId="24">'APA Amendment record'!$A$2:$G$22</definedName>
    <definedName name="_xlnm.Print_Area" localSheetId="25">#N/A</definedName>
    <definedName name="SAPBEXhrIndnt" hidden="1">"Wide"</definedName>
    <definedName name="SAPsysID" hidden="1">"708C5W7SBKP804JT78WJ0JNKI"</definedName>
    <definedName name="SAPwbID" hidden="1">"ARS"</definedName>
    <definedName name="Template.WIRE">"DBACCESS"</definedName>
    <definedName name="Tradingname">Cover!$C$15</definedName>
    <definedName name="vCube" hidden="1">#REF!</definedName>
    <definedName name="Version.WIRE">1</definedName>
    <definedName name="vFormulas" hidden="1">#REF!</definedName>
    <definedName name="vGetRange" hidden="1">#REF!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Yearending" localSheetId="23">[5]Cover!$C$23</definedName>
    <definedName name="Yearending" localSheetId="24">[5]Cover!$C$23</definedName>
    <definedName name="Yearending" localSheetId="15">[6]Cover!$C$23</definedName>
    <definedName name="Yearending" localSheetId="18">[6]Cover!$C$23</definedName>
    <definedName name="Yearending" localSheetId="21">[6]Cover!$C$23</definedName>
    <definedName name="Yearending">Cover!$C$23</definedName>
    <definedName name="Yearstart" localSheetId="23">[5]Cover!$C$21</definedName>
    <definedName name="Yearstart" localSheetId="24">[5]Cover!$C$21</definedName>
    <definedName name="Yearstart" localSheetId="15">[6]Cover!$C$21</definedName>
    <definedName name="Yearstart" localSheetId="18">[6]Cover!$C$21</definedName>
    <definedName name="Yearstart" localSheetId="21">[6]Cover!$C$21</definedName>
    <definedName name="Yearstart">Cover!$C$21</definedName>
    <definedName name="YTD_Months">[7]Data_Tables!$C$3</definedName>
    <definedName name="z">OFFSET(ADSWAPCount,0,1+ItemsCols,1,ADSWAPCount)</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96" l="1"/>
  <c r="B9" i="96" s="1"/>
  <c r="B10" i="96" s="1"/>
  <c r="D29" i="68" l="1"/>
  <c r="O17" i="34"/>
  <c r="L17" i="34"/>
  <c r="D63" i="6"/>
  <c r="F16" i="34"/>
  <c r="F15" i="34"/>
  <c r="F14" i="34"/>
  <c r="F13" i="34"/>
  <c r="F12" i="34"/>
  <c r="F11" i="34"/>
  <c r="F10" i="34"/>
  <c r="F9" i="34"/>
  <c r="I15" i="56"/>
  <c r="I12" i="56"/>
  <c r="I15" i="5"/>
  <c r="B5" i="96"/>
  <c r="B6" i="96" s="1"/>
  <c r="B7" i="96" s="1"/>
  <c r="C33" i="55"/>
  <c r="C27" i="55"/>
  <c r="C21" i="55"/>
  <c r="C16" i="55"/>
  <c r="C15" i="55"/>
  <c r="C14" i="55"/>
  <c r="C13" i="55"/>
  <c r="C12" i="55"/>
  <c r="C11" i="55"/>
  <c r="C10" i="55"/>
  <c r="C9" i="55"/>
  <c r="B4" i="96"/>
  <c r="B4" i="95"/>
  <c r="B5" i="95"/>
  <c r="B6" i="95"/>
  <c r="B7" i="95"/>
  <c r="B8" i="95"/>
  <c r="B9" i="95"/>
  <c r="B10" i="95"/>
  <c r="B11" i="95"/>
  <c r="B12" i="95"/>
  <c r="B13" i="95"/>
  <c r="B14" i="95"/>
  <c r="B15" i="95"/>
  <c r="B16" i="95"/>
  <c r="B17" i="95"/>
  <c r="B18" i="95"/>
  <c r="B19" i="95"/>
  <c r="B20" i="95"/>
  <c r="B21" i="95"/>
  <c r="B22" i="95"/>
  <c r="B23" i="95"/>
  <c r="B24" i="95"/>
  <c r="B25" i="95"/>
  <c r="B26" i="95"/>
  <c r="B27" i="95"/>
  <c r="B28" i="95"/>
  <c r="B29" i="95"/>
  <c r="B30" i="95"/>
  <c r="B31" i="95"/>
  <c r="B32" i="95"/>
  <c r="B33" i="95"/>
  <c r="B34" i="95"/>
  <c r="B35" i="95"/>
  <c r="B36" i="95"/>
  <c r="B37" i="95"/>
  <c r="B38" i="95"/>
  <c r="B39" i="95"/>
  <c r="B40" i="95"/>
  <c r="B41" i="95"/>
  <c r="B42" i="95"/>
  <c r="B43" i="95"/>
  <c r="B44" i="95"/>
  <c r="B45" i="95"/>
  <c r="B46" i="95"/>
  <c r="B47" i="95"/>
  <c r="B48" i="95"/>
  <c r="B49" i="95"/>
  <c r="B50" i="95"/>
  <c r="B51" i="95"/>
  <c r="B52" i="95"/>
  <c r="B53" i="95"/>
  <c r="B54" i="95"/>
  <c r="B55" i="95"/>
  <c r="B56" i="95"/>
  <c r="B57" i="95"/>
  <c r="B58" i="95"/>
  <c r="B59" i="95"/>
  <c r="B60" i="95"/>
  <c r="B61" i="95"/>
  <c r="B62" i="95"/>
  <c r="B63" i="95"/>
  <c r="B64" i="95"/>
  <c r="B65" i="95"/>
  <c r="B66" i="95"/>
  <c r="B67" i="95"/>
  <c r="B68" i="95"/>
  <c r="B69" i="95"/>
  <c r="B70" i="95"/>
  <c r="B71" i="95"/>
  <c r="B72" i="95"/>
  <c r="B73" i="95"/>
  <c r="B74" i="95"/>
  <c r="B75" i="95"/>
  <c r="B76" i="95"/>
  <c r="B77" i="95"/>
  <c r="B78" i="95"/>
  <c r="B79" i="95"/>
  <c r="B80" i="95"/>
  <c r="B81" i="95"/>
  <c r="B82" i="95"/>
  <c r="B83" i="95"/>
  <c r="B84" i="95"/>
  <c r="B85" i="95"/>
  <c r="B86" i="95"/>
  <c r="B87" i="95"/>
  <c r="B88" i="95"/>
  <c r="B89" i="95"/>
  <c r="B90" i="95"/>
  <c r="B91" i="95"/>
  <c r="B92" i="95"/>
  <c r="B93" i="95"/>
  <c r="B94" i="95"/>
  <c r="B95" i="95"/>
  <c r="C3" i="68"/>
  <c r="E15" i="34"/>
  <c r="E14" i="34"/>
  <c r="E13" i="34"/>
  <c r="E12" i="34"/>
  <c r="E11" i="34"/>
  <c r="E10" i="34"/>
  <c r="E9" i="34"/>
  <c r="D56" i="6"/>
  <c r="D58" i="6" s="1"/>
  <c r="D32" i="6"/>
  <c r="L14" i="34"/>
  <c r="O14" i="34" s="1"/>
  <c r="L10" i="34"/>
  <c r="D67" i="6"/>
  <c r="D64" i="6"/>
  <c r="D50" i="6"/>
  <c r="D36" i="6"/>
  <c r="D22" i="6"/>
  <c r="L13" i="34"/>
  <c r="O13" i="34" s="1"/>
  <c r="D33" i="6"/>
  <c r="D19" i="6"/>
  <c r="D34" i="6"/>
  <c r="J53" i="34"/>
  <c r="C3" i="64"/>
  <c r="C3" i="60"/>
  <c r="C3" i="54"/>
  <c r="C3" i="66"/>
  <c r="C3" i="47"/>
  <c r="C3" i="59"/>
  <c r="C3" i="34"/>
  <c r="C3" i="63"/>
  <c r="C3" i="55"/>
  <c r="C3" i="6"/>
  <c r="C3" i="16"/>
  <c r="C3" i="45"/>
  <c r="C3" i="57"/>
  <c r="C3" i="56"/>
  <c r="C3" i="5"/>
  <c r="C3" i="52"/>
  <c r="C3" i="44"/>
  <c r="C100" i="68"/>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3" i="68"/>
  <c r="F16" i="56"/>
  <c r="D93" i="6"/>
  <c r="D91" i="6"/>
  <c r="D86" i="6"/>
  <c r="D85" i="6"/>
  <c r="D78" i="6"/>
  <c r="D71" i="6"/>
  <c r="D57" i="6"/>
  <c r="D43" i="6"/>
  <c r="D29" i="6"/>
  <c r="D77" i="6"/>
  <c r="D49" i="6"/>
  <c r="D42" i="6"/>
  <c r="D35" i="6"/>
  <c r="D76" i="6"/>
  <c r="D69" i="6"/>
  <c r="D62" i="6"/>
  <c r="D55" i="6"/>
  <c r="D48" i="6"/>
  <c r="D41" i="6"/>
  <c r="D27" i="6"/>
  <c r="D75" i="6"/>
  <c r="D68" i="6"/>
  <c r="D61" i="6"/>
  <c r="D54" i="6"/>
  <c r="D47" i="6"/>
  <c r="D40" i="6"/>
  <c r="D44" i="6" s="1"/>
  <c r="D26" i="6"/>
  <c r="D74" i="6"/>
  <c r="D60" i="6"/>
  <c r="D53" i="6"/>
  <c r="D46" i="6"/>
  <c r="D51" i="6" s="1"/>
  <c r="D39" i="6"/>
  <c r="D25" i="6"/>
  <c r="D18" i="6"/>
  <c r="D15" i="6"/>
  <c r="D12" i="6"/>
  <c r="D11" i="6"/>
  <c r="D10" i="6"/>
  <c r="D13" i="6" s="1"/>
  <c r="B2" i="64"/>
  <c r="B2" i="60"/>
  <c r="B2" i="54"/>
  <c r="B2" i="66"/>
  <c r="B2" i="47"/>
  <c r="B2" i="59"/>
  <c r="B2" i="34"/>
  <c r="B2" i="63"/>
  <c r="B2" i="55"/>
  <c r="B2" i="6"/>
  <c r="B2" i="16"/>
  <c r="B2" i="45"/>
  <c r="B2" i="57"/>
  <c r="B2" i="56"/>
  <c r="B2" i="5"/>
  <c r="B2" i="52"/>
  <c r="B2" i="44"/>
  <c r="B2" i="68"/>
  <c r="F28" i="5"/>
  <c r="L9" i="34"/>
  <c r="F17" i="16"/>
  <c r="E21" i="56"/>
  <c r="E11" i="5" s="1"/>
  <c r="F57" i="68"/>
  <c r="K60" i="34"/>
  <c r="I23" i="5"/>
  <c r="E79" i="6"/>
  <c r="D28" i="68"/>
  <c r="E89" i="6"/>
  <c r="D31" i="68"/>
  <c r="E96" i="6"/>
  <c r="D32" i="68"/>
  <c r="D19" i="54"/>
  <c r="H16" i="54"/>
  <c r="E97" i="68"/>
  <c r="K16" i="54"/>
  <c r="H97" i="68"/>
  <c r="H18" i="54"/>
  <c r="E99" i="68"/>
  <c r="K18" i="54"/>
  <c r="H99" i="68"/>
  <c r="F20" i="54"/>
  <c r="G20" i="54"/>
  <c r="I20" i="54"/>
  <c r="J20" i="54"/>
  <c r="F8" i="47"/>
  <c r="Y31" i="47"/>
  <c r="Z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Z23" i="47"/>
  <c r="Y23" i="47"/>
  <c r="BH16" i="47"/>
  <c r="BH24" i="47"/>
  <c r="BG16" i="47"/>
  <c r="BF16" i="47"/>
  <c r="BE16" i="47"/>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F16" i="47"/>
  <c r="AE16" i="47"/>
  <c r="AD16" i="47"/>
  <c r="AC16" i="47"/>
  <c r="AB16" i="47"/>
  <c r="AA16" i="47"/>
  <c r="Z16" i="47"/>
  <c r="Y16" i="47"/>
  <c r="E29" i="47"/>
  <c r="C49" i="68"/>
  <c r="E22" i="47"/>
  <c r="E15" i="47"/>
  <c r="O42" i="34"/>
  <c r="F36" i="16"/>
  <c r="BJ12" i="54"/>
  <c r="H77" i="68"/>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c r="BJ13" i="54"/>
  <c r="H86" i="68"/>
  <c r="BJ14" i="54"/>
  <c r="H95" i="68"/>
  <c r="BG13" i="54"/>
  <c r="E86" i="68"/>
  <c r="BG14" i="54"/>
  <c r="E95" i="68"/>
  <c r="BG12" i="54"/>
  <c r="E77" i="68"/>
  <c r="BD13" i="54"/>
  <c r="H85" i="68"/>
  <c r="BD14" i="54"/>
  <c r="H94" i="68"/>
  <c r="BD12" i="54"/>
  <c r="H76" i="68"/>
  <c r="BA13" i="54"/>
  <c r="E85" i="68"/>
  <c r="BA14" i="54"/>
  <c r="E94" i="68"/>
  <c r="BA12" i="54"/>
  <c r="E76" i="68"/>
  <c r="AX13" i="54"/>
  <c r="H84" i="68"/>
  <c r="AX14" i="54"/>
  <c r="H93" i="68"/>
  <c r="AX12" i="54"/>
  <c r="H75" i="68"/>
  <c r="AU13" i="54"/>
  <c r="E84" i="68"/>
  <c r="AU14" i="54"/>
  <c r="E93" i="68"/>
  <c r="AU12" i="54"/>
  <c r="E75" i="68"/>
  <c r="AR13" i="54"/>
  <c r="H83" i="68"/>
  <c r="AR14" i="54"/>
  <c r="H92" i="68"/>
  <c r="AR12" i="54"/>
  <c r="H74" i="68"/>
  <c r="AO13" i="54"/>
  <c r="E83" i="68"/>
  <c r="AO14" i="54"/>
  <c r="E92" i="68"/>
  <c r="AO12" i="54"/>
  <c r="E74" i="68"/>
  <c r="AK13" i="54"/>
  <c r="H82" i="68"/>
  <c r="AK14" i="54"/>
  <c r="H91" i="68"/>
  <c r="AK12" i="54"/>
  <c r="H73" i="68"/>
  <c r="AH13" i="54"/>
  <c r="E82" i="68"/>
  <c r="AH14" i="54"/>
  <c r="E91" i="68"/>
  <c r="AH12" i="54"/>
  <c r="E73" i="68"/>
  <c r="AE13" i="54"/>
  <c r="H81" i="68"/>
  <c r="AE14" i="54"/>
  <c r="H90" i="68"/>
  <c r="AE12" i="54"/>
  <c r="H72" i="68"/>
  <c r="AB13" i="54"/>
  <c r="E81" i="68"/>
  <c r="AB14" i="54"/>
  <c r="E90" i="68"/>
  <c r="AB12" i="54"/>
  <c r="E72" i="68"/>
  <c r="Y13" i="54"/>
  <c r="H80" i="68"/>
  <c r="Y14" i="54"/>
  <c r="H89" i="68"/>
  <c r="Y12" i="54"/>
  <c r="H71" i="68"/>
  <c r="V13" i="54"/>
  <c r="E80" i="68"/>
  <c r="V14" i="54"/>
  <c r="E89" i="68"/>
  <c r="V12" i="54"/>
  <c r="E71" i="68"/>
  <c r="R13" i="54"/>
  <c r="H79" i="68"/>
  <c r="R14" i="54"/>
  <c r="H88" i="68"/>
  <c r="R12" i="54"/>
  <c r="H70" i="68"/>
  <c r="O13" i="54"/>
  <c r="E79" i="68"/>
  <c r="O14" i="54"/>
  <c r="E88" i="68"/>
  <c r="O12" i="54"/>
  <c r="E70" i="68"/>
  <c r="N53" i="34"/>
  <c r="D115" i="68"/>
  <c r="L18" i="34"/>
  <c r="O18" i="34"/>
  <c r="L19" i="34"/>
  <c r="O19" i="34"/>
  <c r="L20" i="34"/>
  <c r="O20" i="34"/>
  <c r="L21" i="34"/>
  <c r="O21" i="34"/>
  <c r="L22" i="34"/>
  <c r="O22" i="34"/>
  <c r="L23" i="34"/>
  <c r="O23" i="34"/>
  <c r="L24" i="34"/>
  <c r="O24" i="34"/>
  <c r="L25" i="34"/>
  <c r="O25" i="34"/>
  <c r="L26" i="34"/>
  <c r="O26" i="34"/>
  <c r="L27" i="34"/>
  <c r="O27" i="34"/>
  <c r="L28" i="34"/>
  <c r="O28" i="34"/>
  <c r="L29" i="34"/>
  <c r="O29" i="34"/>
  <c r="L30" i="34"/>
  <c r="O30" i="34"/>
  <c r="L31" i="34"/>
  <c r="O31" i="34"/>
  <c r="L32" i="34"/>
  <c r="O32" i="34"/>
  <c r="L33" i="34"/>
  <c r="O33" i="34"/>
  <c r="L34" i="34"/>
  <c r="O34" i="34"/>
  <c r="L35" i="34"/>
  <c r="O35" i="34"/>
  <c r="L36" i="34"/>
  <c r="O36" i="34"/>
  <c r="L37" i="34"/>
  <c r="O37" i="34"/>
  <c r="L38" i="34"/>
  <c r="O38" i="34"/>
  <c r="L39" i="34"/>
  <c r="O39" i="34"/>
  <c r="L40" i="34"/>
  <c r="O40" i="34"/>
  <c r="L41" i="34"/>
  <c r="O41" i="34"/>
  <c r="L42" i="34"/>
  <c r="L43" i="34"/>
  <c r="O43" i="34"/>
  <c r="L44" i="34"/>
  <c r="O44" i="34"/>
  <c r="L45" i="34"/>
  <c r="O45" i="34"/>
  <c r="K62" i="34"/>
  <c r="K63" i="34"/>
  <c r="K64" i="34"/>
  <c r="K65" i="34"/>
  <c r="K66" i="34"/>
  <c r="K69" i="34"/>
  <c r="N69" i="34"/>
  <c r="K71" i="34"/>
  <c r="N71" i="34"/>
  <c r="K72" i="34"/>
  <c r="N72" i="34"/>
  <c r="K73" i="34"/>
  <c r="N73" i="34"/>
  <c r="K74" i="34"/>
  <c r="N74" i="34"/>
  <c r="K75" i="34"/>
  <c r="N75" i="34"/>
  <c r="K76" i="34"/>
  <c r="N76" i="34"/>
  <c r="L11" i="34"/>
  <c r="L46" i="34"/>
  <c r="O46" i="34"/>
  <c r="L47" i="34"/>
  <c r="O47" i="34"/>
  <c r="L48" i="34"/>
  <c r="O48" i="34"/>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c r="F13" i="5"/>
  <c r="I28" i="5"/>
  <c r="I20" i="56"/>
  <c r="I14" i="56"/>
  <c r="L12" i="54"/>
  <c r="D12" i="54"/>
  <c r="D18" i="54"/>
  <c r="AL14" i="54"/>
  <c r="S14" i="54"/>
  <c r="L14" i="54"/>
  <c r="AL13" i="54"/>
  <c r="S13" i="54"/>
  <c r="L13" i="54"/>
  <c r="D13" i="54"/>
  <c r="AL12" i="54"/>
  <c r="S12" i="54"/>
  <c r="S20" i="54"/>
  <c r="I32" i="5"/>
  <c r="I27" i="5"/>
  <c r="I24" i="5"/>
  <c r="H19" i="5"/>
  <c r="I18" i="5"/>
  <c r="I19" i="5"/>
  <c r="H10" i="16"/>
  <c r="D33" i="5"/>
  <c r="F33" i="5" s="1"/>
  <c r="I10" i="16"/>
  <c r="E33" i="5"/>
  <c r="H11" i="16"/>
  <c r="D34" i="5"/>
  <c r="F34" i="5" s="1"/>
  <c r="I11" i="16"/>
  <c r="E34" i="5"/>
  <c r="H13" i="16"/>
  <c r="D36" i="5"/>
  <c r="F36" i="5" s="1"/>
  <c r="I13" i="16"/>
  <c r="E36" i="5"/>
  <c r="H14" i="16"/>
  <c r="D37" i="5"/>
  <c r="I14" i="16"/>
  <c r="E37" i="5"/>
  <c r="H15" i="16"/>
  <c r="D38" i="5"/>
  <c r="F38" i="5" s="1"/>
  <c r="I15" i="16"/>
  <c r="E38" i="5"/>
  <c r="H16" i="16"/>
  <c r="D39" i="5"/>
  <c r="F39" i="5" s="1"/>
  <c r="I16" i="16"/>
  <c r="E39" i="5"/>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c r="H9" i="16"/>
  <c r="D32" i="5"/>
  <c r="F32" i="5" s="1"/>
  <c r="H10" i="45"/>
  <c r="H36" i="45"/>
  <c r="E18" i="5"/>
  <c r="E19" i="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G36" i="45"/>
  <c r="D18" i="5"/>
  <c r="I78" i="34"/>
  <c r="K77" i="34"/>
  <c r="N77" i="34"/>
  <c r="K61" i="34"/>
  <c r="L78" i="34"/>
  <c r="L49" i="34"/>
  <c r="O49" i="34"/>
  <c r="L50" i="34"/>
  <c r="O50" i="34"/>
  <c r="L51" i="34"/>
  <c r="O51" i="34"/>
  <c r="L52" i="34"/>
  <c r="O52" i="34"/>
  <c r="E30" i="5"/>
  <c r="D12" i="68" s="1"/>
  <c r="G19" i="5"/>
  <c r="AL20" i="54"/>
  <c r="D14" i="54"/>
  <c r="L20" i="54"/>
  <c r="AE24" i="47"/>
  <c r="AK24" i="47"/>
  <c r="N60" i="34"/>
  <c r="AU32" i="47"/>
  <c r="BA24" i="47"/>
  <c r="AA24" i="47"/>
  <c r="AF32" i="47"/>
  <c r="AX32" i="47"/>
  <c r="BD24" i="47"/>
  <c r="Z24" i="47"/>
  <c r="BG32" i="47"/>
  <c r="AN32" i="47"/>
  <c r="F37" i="5"/>
  <c r="BG24" i="47"/>
  <c r="BE24" i="47"/>
  <c r="BF24" i="47"/>
  <c r="AA32" i="47"/>
  <c r="D10" i="68"/>
  <c r="D19" i="5"/>
  <c r="C10" i="68"/>
  <c r="F18" i="5"/>
  <c r="F19" i="5"/>
  <c r="E10" i="68"/>
  <c r="AD32" i="47"/>
  <c r="AL32" i="47"/>
  <c r="AT24" i="47"/>
  <c r="D20" i="54"/>
  <c r="BE32" i="47"/>
  <c r="AG24" i="47"/>
  <c r="BF32" i="47"/>
  <c r="AD24" i="47"/>
  <c r="AX24" i="47"/>
  <c r="Y32" i="47"/>
  <c r="AH24" i="47"/>
  <c r="AL24" i="47"/>
  <c r="AB32" i="47"/>
  <c r="AC32" i="47"/>
  <c r="BC32" i="47"/>
  <c r="BH32" i="47"/>
  <c r="AS32" i="47"/>
  <c r="AP24" i="47"/>
  <c r="AK32" i="47"/>
  <c r="AS24" i="47"/>
  <c r="AJ32" i="47"/>
  <c r="Y24" i="47"/>
  <c r="AW24" i="47"/>
  <c r="BA32" i="47"/>
  <c r="AW32" i="47"/>
  <c r="AG32" i="47"/>
  <c r="AM24" i="47"/>
  <c r="AU24" i="47"/>
  <c r="BB24" i="47"/>
  <c r="BD32" i="47"/>
  <c r="AF24" i="47"/>
  <c r="AN24" i="47"/>
  <c r="AV24" i="47"/>
  <c r="BC24" i="47"/>
  <c r="AO24" i="47"/>
  <c r="N65" i="34"/>
  <c r="N64" i="34"/>
  <c r="N63" i="34"/>
  <c r="N66" i="34"/>
  <c r="N61" i="34"/>
  <c r="N62" i="34"/>
  <c r="AO32" i="47"/>
  <c r="AB24" i="47"/>
  <c r="AI32" i="47"/>
  <c r="AQ32" i="47"/>
  <c r="AY24" i="47"/>
  <c r="AV32" i="47"/>
  <c r="AJ24" i="47"/>
  <c r="AR24" i="47"/>
  <c r="AZ24" i="47"/>
  <c r="AC24" i="47"/>
  <c r="BB32" i="47"/>
  <c r="AT32" i="47"/>
  <c r="AE32" i="47"/>
  <c r="AR32" i="47"/>
  <c r="AI24" i="47"/>
  <c r="AZ32" i="47"/>
  <c r="AP32" i="47"/>
  <c r="AH32" i="47"/>
  <c r="Z32" i="47"/>
  <c r="AM32" i="47"/>
  <c r="AY32" i="47"/>
  <c r="AQ24" i="47"/>
  <c r="G8" i="47"/>
  <c r="H8" i="47"/>
  <c r="I8" i="47"/>
  <c r="J8" i="47"/>
  <c r="K8" i="47"/>
  <c r="L8" i="47"/>
  <c r="M8" i="47"/>
  <c r="N8" i="47"/>
  <c r="O8" i="47"/>
  <c r="P8" i="47"/>
  <c r="Q8" i="47"/>
  <c r="R8" i="47"/>
  <c r="S8" i="47"/>
  <c r="T8" i="47"/>
  <c r="U8" i="47"/>
  <c r="V8" i="47"/>
  <c r="W8" i="47"/>
  <c r="X8" i="47"/>
  <c r="Y8" i="47"/>
  <c r="Z8" i="47"/>
  <c r="AA8" i="47"/>
  <c r="AB8" i="47"/>
  <c r="AC8" i="47"/>
  <c r="AD8" i="47"/>
  <c r="AE8" i="47"/>
  <c r="AF8" i="47"/>
  <c r="AG8" i="47"/>
  <c r="AH8" i="47"/>
  <c r="AI8" i="47"/>
  <c r="AJ8" i="47"/>
  <c r="AK8" i="47"/>
  <c r="AL8" i="47"/>
  <c r="AM8" i="47"/>
  <c r="AN8" i="47"/>
  <c r="AO8" i="47"/>
  <c r="AP8" i="47"/>
  <c r="AQ8" i="47"/>
  <c r="AR8" i="47"/>
  <c r="AS8" i="47"/>
  <c r="AT8" i="47"/>
  <c r="AU8" i="47"/>
  <c r="AV8" i="47"/>
  <c r="AW8" i="47"/>
  <c r="AX8" i="47"/>
  <c r="AY8" i="47"/>
  <c r="AZ8" i="47"/>
  <c r="BA8" i="47"/>
  <c r="BB8" i="47"/>
  <c r="BC8" i="47"/>
  <c r="BD8" i="47"/>
  <c r="BE8" i="47"/>
  <c r="BF8" i="47"/>
  <c r="BG8" i="47"/>
  <c r="BH8" i="47"/>
  <c r="E57" i="68"/>
  <c r="F29" i="5"/>
  <c r="D49" i="68"/>
  <c r="G61" i="68"/>
  <c r="F61" i="68"/>
  <c r="D57" i="68"/>
  <c r="E61" i="68"/>
  <c r="C57" i="68"/>
  <c r="D61" i="68"/>
  <c r="C61" i="68"/>
  <c r="K67" i="34"/>
  <c r="N67" i="34"/>
  <c r="D87" i="6"/>
  <c r="H12" i="16"/>
  <c r="I12" i="16"/>
  <c r="E35" i="5"/>
  <c r="D35" i="5"/>
  <c r="F35" i="5"/>
  <c r="C116" i="68" s="1"/>
  <c r="C15" i="57"/>
  <c r="D12" i="5"/>
  <c r="F12" i="5" s="1"/>
  <c r="E9" i="57"/>
  <c r="E15" i="57"/>
  <c r="F19" i="56"/>
  <c r="I18" i="16"/>
  <c r="H18" i="16"/>
  <c r="E17" i="16"/>
  <c r="E36" i="16"/>
  <c r="D95" i="6"/>
  <c r="I19" i="16"/>
  <c r="H19" i="16"/>
  <c r="D94" i="6"/>
  <c r="M78" i="34"/>
  <c r="G10" i="59"/>
  <c r="K70" i="34"/>
  <c r="N70" i="34"/>
  <c r="H78" i="34"/>
  <c r="D92" i="6"/>
  <c r="I20" i="16"/>
  <c r="I17" i="16"/>
  <c r="H20" i="16"/>
  <c r="I36" i="16"/>
  <c r="E40" i="5"/>
  <c r="E41" i="5" s="1"/>
  <c r="D88" i="6"/>
  <c r="J78" i="34"/>
  <c r="H17" i="16"/>
  <c r="D96" i="6"/>
  <c r="D116" i="68"/>
  <c r="D40" i="5"/>
  <c r="D41" i="5" s="1"/>
  <c r="H36" i="16"/>
  <c r="D84" i="6"/>
  <c r="D89" i="6"/>
  <c r="G78" i="34"/>
  <c r="K68" i="34"/>
  <c r="C32" i="68"/>
  <c r="C31" i="68"/>
  <c r="N68" i="34"/>
  <c r="K78" i="34"/>
  <c r="N78" i="34"/>
  <c r="F11" i="56"/>
  <c r="D46" i="68"/>
  <c r="D47" i="68"/>
  <c r="E59" i="68"/>
  <c r="M31" i="47"/>
  <c r="F58" i="68"/>
  <c r="L31" i="47"/>
  <c r="G59" i="68"/>
  <c r="C59" i="68"/>
  <c r="E26" i="47"/>
  <c r="C46" i="68" s="1"/>
  <c r="D58" i="68"/>
  <c r="E58" i="68"/>
  <c r="C58" i="68"/>
  <c r="R16" i="47"/>
  <c r="S16" i="47"/>
  <c r="S24" i="47" s="1"/>
  <c r="G16" i="47"/>
  <c r="T16" i="47"/>
  <c r="T24" i="47" s="1"/>
  <c r="E12" i="47"/>
  <c r="J23" i="47"/>
  <c r="P23" i="47"/>
  <c r="N23" i="47"/>
  <c r="R23" i="47"/>
  <c r="T23" i="47"/>
  <c r="H23" i="47"/>
  <c r="Q23" i="47"/>
  <c r="O23" i="47"/>
  <c r="S23" i="47"/>
  <c r="V23" i="47"/>
  <c r="F23" i="47"/>
  <c r="P31" i="47"/>
  <c r="Q31" i="47"/>
  <c r="C60" i="68"/>
  <c r="C62" i="68"/>
  <c r="U31" i="47"/>
  <c r="V16" i="47"/>
  <c r="E62" i="68"/>
  <c r="F60" i="68"/>
  <c r="F62" i="68"/>
  <c r="D54" i="68"/>
  <c r="D48" i="68"/>
  <c r="G62" i="68"/>
  <c r="D50" i="68"/>
  <c r="C24" i="68" l="1"/>
  <c r="F27" i="5"/>
  <c r="D79" i="6"/>
  <c r="O9" i="34"/>
  <c r="K53" i="34"/>
  <c r="L15" i="34"/>
  <c r="D20" i="6"/>
  <c r="C35" i="68"/>
  <c r="I53" i="34"/>
  <c r="L12" i="34"/>
  <c r="O12" i="34" s="1"/>
  <c r="D65" i="6"/>
  <c r="H53" i="34"/>
  <c r="L16" i="34"/>
  <c r="O16" i="34" s="1"/>
  <c r="D37" i="6"/>
  <c r="F26" i="5"/>
  <c r="D14" i="6"/>
  <c r="D16" i="6" s="1"/>
  <c r="D28" i="6"/>
  <c r="D30" i="6" s="1"/>
  <c r="O15" i="34"/>
  <c r="O10" i="34"/>
  <c r="I19" i="56"/>
  <c r="C33" i="68"/>
  <c r="D70" i="6"/>
  <c r="D72" i="6" s="1"/>
  <c r="D21" i="6"/>
  <c r="D23" i="6" s="1"/>
  <c r="I18" i="56"/>
  <c r="E65" i="6"/>
  <c r="D26" i="68" s="1"/>
  <c r="E23" i="6"/>
  <c r="D20" i="68" s="1"/>
  <c r="E37" i="6"/>
  <c r="D22" i="68" s="1"/>
  <c r="I39" i="5"/>
  <c r="I22" i="5"/>
  <c r="H30" i="5"/>
  <c r="I11" i="56"/>
  <c r="E30" i="6"/>
  <c r="D21" i="68" s="1"/>
  <c r="E51" i="6"/>
  <c r="D24" i="68" s="1"/>
  <c r="I26" i="5"/>
  <c r="I34" i="5"/>
  <c r="J31" i="47"/>
  <c r="R31" i="47"/>
  <c r="E28" i="47"/>
  <c r="C48" i="68" s="1"/>
  <c r="G23" i="47"/>
  <c r="N31" i="47"/>
  <c r="G31" i="47"/>
  <c r="G32" i="47" s="1"/>
  <c r="E27" i="47"/>
  <c r="C47" i="68" s="1"/>
  <c r="F31" i="47"/>
  <c r="O16" i="47"/>
  <c r="M16" i="47"/>
  <c r="E13" i="47"/>
  <c r="W23" i="47"/>
  <c r="W24" i="47" s="1"/>
  <c r="E19" i="47"/>
  <c r="F16" i="47"/>
  <c r="D59" i="68"/>
  <c r="S31" i="47"/>
  <c r="S32" i="47" s="1"/>
  <c r="O31" i="47"/>
  <c r="E20" i="47"/>
  <c r="L23" i="47"/>
  <c r="E11" i="47"/>
  <c r="C39" i="47" s="1"/>
  <c r="J16" i="47"/>
  <c r="E14" i="47"/>
  <c r="G58" i="68"/>
  <c r="E18" i="47"/>
  <c r="V31" i="47"/>
  <c r="E63" i="68" s="1"/>
  <c r="I23" i="47"/>
  <c r="E23" i="47" s="1"/>
  <c r="C43" i="68" s="1"/>
  <c r="K23" i="47"/>
  <c r="K32" i="47" s="1"/>
  <c r="U23" i="47"/>
  <c r="F59" i="68"/>
  <c r="H31" i="47"/>
  <c r="K31" i="47"/>
  <c r="W16" i="47"/>
  <c r="I31" i="47"/>
  <c r="G60" i="68"/>
  <c r="D62" i="68"/>
  <c r="M23" i="47"/>
  <c r="M32" i="47" s="1"/>
  <c r="E21" i="47"/>
  <c r="X23" i="47"/>
  <c r="Q16" i="47"/>
  <c r="L16" i="47"/>
  <c r="L32" i="47" s="1"/>
  <c r="P16" i="47"/>
  <c r="P32" i="47" s="1"/>
  <c r="U16" i="47"/>
  <c r="U24" i="47" s="1"/>
  <c r="I16" i="47"/>
  <c r="K16" i="47"/>
  <c r="K24" i="47" s="1"/>
  <c r="X16" i="47"/>
  <c r="G24" i="47"/>
  <c r="R32" i="47"/>
  <c r="F24" i="47"/>
  <c r="G33" i="47" s="1"/>
  <c r="F32" i="47"/>
  <c r="J32" i="47"/>
  <c r="J24" i="47"/>
  <c r="V32" i="47"/>
  <c r="V24" i="47"/>
  <c r="O24" i="47"/>
  <c r="O32" i="47"/>
  <c r="Q32" i="47"/>
  <c r="Q24" i="47"/>
  <c r="L24" i="47"/>
  <c r="I24" i="47"/>
  <c r="I32" i="47"/>
  <c r="X24" i="47"/>
  <c r="X31" i="47"/>
  <c r="X32" i="47" s="1"/>
  <c r="D52" i="68" s="1"/>
  <c r="D60" i="68"/>
  <c r="E30" i="47"/>
  <c r="C50" i="68" s="1"/>
  <c r="R24" i="47"/>
  <c r="H16" i="47"/>
  <c r="E10" i="47"/>
  <c r="N16" i="47"/>
  <c r="E16" i="47" s="1"/>
  <c r="W31" i="47"/>
  <c r="F63" i="68" s="1"/>
  <c r="T31" i="47"/>
  <c r="C63" i="68" s="1"/>
  <c r="E60" i="68"/>
  <c r="C26" i="68"/>
  <c r="C25" i="68"/>
  <c r="C19" i="68"/>
  <c r="C27" i="68"/>
  <c r="O11" i="34"/>
  <c r="H21" i="56"/>
  <c r="H11" i="5" s="1"/>
  <c r="H16" i="5" s="1"/>
  <c r="H20" i="5" s="1"/>
  <c r="G21" i="56"/>
  <c r="G11" i="5" s="1"/>
  <c r="M53" i="34"/>
  <c r="E13" i="6"/>
  <c r="I25" i="5"/>
  <c r="I29" i="5"/>
  <c r="E44" i="6"/>
  <c r="D23" i="68" s="1"/>
  <c r="E58" i="6"/>
  <c r="D25" i="68" s="1"/>
  <c r="E72" i="6"/>
  <c r="D27" i="68" s="1"/>
  <c r="E16" i="5"/>
  <c r="E20" i="5" s="1"/>
  <c r="C13" i="68"/>
  <c r="D13" i="68"/>
  <c r="E42" i="5"/>
  <c r="D14" i="68" s="1"/>
  <c r="F40" i="5"/>
  <c r="F41" i="5" s="1"/>
  <c r="D9" i="68"/>
  <c r="I37" i="5"/>
  <c r="C28" i="68"/>
  <c r="I36" i="5"/>
  <c r="G16" i="5"/>
  <c r="G20" i="5" s="1"/>
  <c r="I35" i="5"/>
  <c r="I33" i="5"/>
  <c r="E16" i="6"/>
  <c r="I38" i="5"/>
  <c r="C23" i="68"/>
  <c r="G30" i="5"/>
  <c r="I13" i="56"/>
  <c r="F20" i="56" l="1"/>
  <c r="F15" i="56"/>
  <c r="F17" i="56"/>
  <c r="F18" i="56"/>
  <c r="C22" i="68"/>
  <c r="F15" i="5"/>
  <c r="F25" i="5"/>
  <c r="F23" i="5"/>
  <c r="F13" i="56"/>
  <c r="C20" i="68"/>
  <c r="F14" i="56"/>
  <c r="C21" i="68"/>
  <c r="F14" i="5"/>
  <c r="L53" i="34"/>
  <c r="I21" i="56"/>
  <c r="O53" i="34"/>
  <c r="E31" i="47"/>
  <c r="C51" i="68" s="1"/>
  <c r="H33" i="47"/>
  <c r="U32" i="47"/>
  <c r="P24" i="47"/>
  <c r="M24" i="47"/>
  <c r="E24" i="47"/>
  <c r="D106" i="68" s="1"/>
  <c r="C42" i="68"/>
  <c r="W32" i="47"/>
  <c r="N32" i="47"/>
  <c r="N24" i="47"/>
  <c r="D63" i="68"/>
  <c r="H32" i="47"/>
  <c r="H24" i="47"/>
  <c r="I33" i="47" s="1"/>
  <c r="J33" i="47" s="1"/>
  <c r="K33" i="47" s="1"/>
  <c r="L33" i="47" s="1"/>
  <c r="M33" i="47" s="1"/>
  <c r="N33" i="47" s="1"/>
  <c r="D51" i="68"/>
  <c r="G63" i="68"/>
  <c r="T32" i="47"/>
  <c r="I30" i="5"/>
  <c r="I11" i="5"/>
  <c r="I16" i="5" s="1"/>
  <c r="I20" i="5" s="1"/>
  <c r="E13" i="68"/>
  <c r="E43" i="5"/>
  <c r="D15" i="68" s="1"/>
  <c r="D11" i="68"/>
  <c r="E81" i="6"/>
  <c r="D19" i="68"/>
  <c r="D34" i="68"/>
  <c r="E100" i="6"/>
  <c r="D36" i="68" s="1"/>
  <c r="I40" i="5"/>
  <c r="I41" i="5" s="1"/>
  <c r="F24" i="5" l="1"/>
  <c r="D21" i="56"/>
  <c r="D11" i="5" s="1"/>
  <c r="F12" i="56"/>
  <c r="F22" i="5"/>
  <c r="D30" i="5"/>
  <c r="F21" i="56"/>
  <c r="E32" i="47"/>
  <c r="C52" i="68"/>
  <c r="D104" i="68" s="1"/>
  <c r="O33" i="47"/>
  <c r="P33" i="47" s="1"/>
  <c r="Q33" i="47" s="1"/>
  <c r="R33" i="47" s="1"/>
  <c r="S33" i="47" s="1"/>
  <c r="T33" i="47" s="1"/>
  <c r="U33" i="47" s="1"/>
  <c r="V33" i="47" s="1"/>
  <c r="W33" i="47" s="1"/>
  <c r="X33" i="47" s="1"/>
  <c r="C44" i="68"/>
  <c r="D105" i="68"/>
  <c r="I42" i="5"/>
  <c r="I43" i="5" s="1"/>
  <c r="D30" i="68"/>
  <c r="E101" i="6"/>
  <c r="D37" i="68" s="1"/>
  <c r="F11" i="5" l="1"/>
  <c r="D16" i="5"/>
  <c r="C12" i="68"/>
  <c r="D42" i="5"/>
  <c r="C115" i="68"/>
  <c r="F30" i="5"/>
  <c r="D53" i="68"/>
  <c r="Y33" i="47"/>
  <c r="Z33" i="47" s="1"/>
  <c r="AA33" i="47" s="1"/>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12" i="68" l="1"/>
  <c r="F42" i="5"/>
  <c r="C9" i="68"/>
  <c r="D20" i="5"/>
  <c r="C108" i="68"/>
  <c r="F16" i="5"/>
  <c r="C110" i="68"/>
  <c r="C14" i="68"/>
  <c r="C111" i="68"/>
  <c r="C109" i="68" l="1"/>
  <c r="C11" i="68"/>
  <c r="D43" i="5"/>
  <c r="C15" i="68" s="1"/>
  <c r="E14" i="68"/>
  <c r="E9" i="68"/>
  <c r="F20" i="5"/>
  <c r="C29" i="68" l="1"/>
  <c r="D81" i="6"/>
  <c r="E11" i="68"/>
  <c r="F43" i="5"/>
  <c r="C30" i="68" l="1"/>
  <c r="C8" i="52"/>
  <c r="E15" i="68"/>
  <c r="E9" i="59" l="1"/>
  <c r="C34" i="68"/>
  <c r="D100" i="6"/>
  <c r="C36" i="68" l="1"/>
  <c r="D101" i="6"/>
  <c r="G9" i="59"/>
  <c r="G36" i="59" s="1"/>
  <c r="E36" i="59"/>
  <c r="C105" i="68" l="1"/>
  <c r="C9" i="52"/>
  <c r="C37" i="68"/>
  <c r="C104" i="68" s="1"/>
  <c r="C106" i="68"/>
  <c r="C10" i="52" l="1"/>
  <c r="C38" i="68" s="1"/>
</calcChain>
</file>

<file path=xl/sharedStrings.xml><?xml version="1.0" encoding="utf-8"?>
<sst xmlns="http://schemas.openxmlformats.org/spreadsheetml/2006/main" count="1327" uniqueCount="677">
  <si>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</si>
  <si>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</si>
  <si>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</si>
  <si>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</si>
  <si>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</si>
  <si>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</si>
  <si>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</si>
  <si>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</si>
  <si>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</si>
  <si>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</si>
  <si>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</si>
  <si>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</si>
  <si>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</si>
  <si>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</si>
  <si>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</si>
  <si>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</si>
  <si>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</si>
  <si>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</si>
  <si>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</si>
  <si>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</si>
  <si>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</si>
  <si>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</si>
  <si>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</si>
  <si>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</si>
  <si>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</si>
  <si>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</si>
  <si>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</si>
  <si>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</si>
  <si>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</si>
  <si>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</si>
  <si>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</si>
  <si>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</si>
  <si>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</si>
  <si>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</si>
  <si>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</si>
  <si>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</si>
  <si>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</si>
  <si>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</si>
  <si>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</si>
  <si>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</si>
  <si>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</si>
  <si>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</si>
  <si>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</si>
  <si>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</si>
  <si>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</si>
  <si>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</si>
  <si>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</si>
  <si>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</si>
  <si>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</si>
  <si>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</si>
  <si>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</si>
  <si>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</si>
  <si>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</si>
  <si>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</si>
  <si>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</si>
  <si>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</si>
  <si>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</si>
  <si>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</si>
  <si>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</si>
  <si>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</si>
  <si>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</si>
  <si>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</si>
  <si>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</si>
  <si>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</si>
  <si>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</si>
  <si>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</si>
  <si>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</si>
  <si>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</si>
  <si>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</si>
  <si>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</si>
  <si>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</si>
  <si>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</si>
  <si>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</si>
  <si>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</si>
  <si>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</si>
  <si>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</si>
  <si>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</si>
  <si>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</si>
  <si>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</si>
  <si>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</si>
  <si>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</si>
  <si>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</si>
  <si>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</si>
  <si>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</si>
  <si>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</si>
  <si>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</si>
  <si>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</si>
  <si>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</si>
  <si>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</si>
  <si>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</si>
  <si>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</si>
  <si>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</si>
  <si>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</si>
  <si>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</si>
  <si>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</si>
  <si>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</si>
  <si>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</si>
  <si>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</si>
  <si>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</si>
  <si>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</si>
  <si>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</si>
  <si>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</si>
  <si>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</si>
  <si>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</si>
  <si>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</si>
  <si>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</si>
  <si>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</si>
  <si>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</si>
  <si>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1</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</si>
  <si>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</si>
  <si>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</si>
  <si>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</si>
  <si>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</si>
  <si>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</si>
  <si>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</si>
  <si>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</si>
  <si>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</si>
  <si>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</si>
  <si>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</si>
  <si>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</si>
  <si>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</si>
  <si>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</si>
  <si>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</si>
  <si>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</si>
  <si>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</si>
  <si>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</si>
  <si>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</si>
  <si>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</si>
  <si>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</si>
  <si>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</si>
  <si>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</si>
  <si>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</si>
  <si>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</si>
  <si>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</si>
  <si>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</si>
  <si>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</si>
  <si>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</si>
  <si>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</si>
  <si>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</si>
  <si>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</si>
  <si>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</si>
  <si>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</si>
  <si>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</si>
  <si>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</si>
  <si>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</si>
  <si>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</si>
  <si>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</si>
  <si>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</si>
  <si>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</si>
  <si>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</si>
  <si>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</si>
  <si>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</si>
  <si>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</si>
  <si>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</si>
  <si>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</si>
  <si>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</si>
  <si>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</si>
  <si>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</si>
  <si>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</si>
  <si>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</si>
  <si>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</si>
  <si>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</si>
  <si>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</si>
  <si>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</si>
  <si>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</si>
  <si>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</si>
  <si>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</si>
  <si>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</si>
  <si>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</si>
  <si>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</si>
  <si>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</si>
  <si>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</si>
  <si>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</si>
  <si>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</si>
  <si>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</si>
  <si>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</si>
  <si>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</si>
  <si>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</si>
  <si>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</si>
  <si>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</si>
  <si>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</si>
  <si>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</si>
  <si>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</si>
  <si>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</si>
  <si>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</si>
  <si>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</si>
  <si>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</si>
  <si>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</si>
  <si>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</si>
  <si>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</si>
  <si>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</si>
  <si>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</si>
  <si>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</si>
  <si>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</si>
  <si>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</si>
  <si>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</si>
  <si>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</si>
  <si>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</si>
  <si>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</si>
  <si>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</si>
  <si>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</si>
  <si>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</si>
  <si>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</si>
  <si>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</si>
  <si>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</si>
  <si>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</si>
  <si>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</si>
  <si>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</si>
  <si>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</si>
  <si>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</si>
  <si>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</si>
  <si>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</si>
  <si>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</si>
  <si>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</si>
  <si>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</si>
  <si>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</si>
  <si>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</si>
  <si>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</si>
  <si>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</si>
  <si>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</si>
  <si>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</si>
  <si>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</si>
  <si>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</si>
  <si>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</si>
  <si>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</si>
  <si>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</si>
  <si>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</si>
  <si>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</si>
  <si>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</si>
  <si>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</si>
  <si>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</si>
  <si>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</si>
  <si>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</si>
  <si>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</si>
  <si>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</si>
  <si>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</si>
  <si>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</si>
  <si>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</si>
  <si>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</si>
  <si>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</si>
  <si>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</si>
  <si>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</si>
  <si>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</si>
  <si>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</si>
  <si>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</si>
  <si>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</si>
  <si>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</si>
  <si>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</si>
  <si>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</si>
  <si>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</si>
  <si>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</si>
  <si>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</si>
  <si>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</si>
  <si>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</si>
  <si>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</si>
  <si>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</si>
  <si>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</si>
  <si>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</si>
  <si>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</si>
  <si>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</si>
  <si>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</si>
  <si>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</si>
  <si>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</si>
  <si>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</si>
  <si>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</si>
  <si>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</si>
  <si>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</si>
  <si>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</si>
  <si>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</si>
  <si>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</si>
  <si>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</si>
  <si>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</si>
  <si>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</si>
  <si>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</si>
  <si>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</si>
  <si>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</si>
  <si>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</si>
  <si>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</si>
  <si>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</si>
  <si>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</si>
  <si>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</si>
  <si>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</si>
  <si>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</si>
  <si>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</si>
  <si>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</si>
  <si>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</si>
  <si>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</si>
  <si>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</si>
  <si>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</si>
  <si>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</si>
  <si>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</si>
  <si>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</si>
  <si>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</si>
  <si>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</si>
  <si>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</si>
  <si>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</si>
  <si>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</si>
  <si>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</si>
  <si>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</si>
  <si>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</si>
  <si>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</si>
  <si>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</si>
  <si>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</si>
  <si>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</si>
  <si>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</si>
  <si>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</si>
  <si>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</si>
  <si>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</si>
  <si>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</si>
  <si>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</si>
  <si>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</si>
  <si>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</si>
  <si>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</si>
  <si>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</si>
  <si>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</si>
  <si>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</si>
  <si>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</si>
  <si>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</si>
  <si>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</si>
  <si>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</si>
  <si>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</si>
  <si>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</si>
  <si>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</si>
  <si>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</si>
  <si>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</si>
  <si>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</si>
  <si>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</si>
  <si>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</si>
  <si>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</si>
  <si>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</si>
  <si>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</si>
  <si>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</si>
  <si>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</si>
  <si>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</si>
  <si>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</si>
  <si>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</si>
  <si>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</si>
  <si>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</si>
  <si>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</si>
  <si>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</si>
  <si>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</si>
  <si>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</si>
  <si>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</si>
  <si>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</si>
  <si>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</si>
  <si>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</si>
  <si>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</si>
  <si>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</si>
  <si>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</si>
  <si>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</si>
  <si>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</si>
  <si>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</si>
  <si>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</si>
  <si>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</si>
  <si>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</si>
  <si>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</si>
  <si>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</si>
  <si>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</si>
  <si>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</si>
  <si>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</si>
  <si>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</si>
  <si>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</si>
  <si>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</si>
  <si>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</si>
  <si>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</si>
  <si>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</si>
  <si>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</si>
  <si>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</si>
  <si>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</si>
  <si>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</si>
  <si>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</si>
  <si>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</si>
  <si>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</si>
  <si>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</si>
  <si>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</si>
  <si>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</si>
  <si>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</si>
  <si>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</si>
  <si>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</si>
  <si>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</si>
  <si>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</si>
  <si>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</si>
  <si>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</si>
  <si>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</si>
  <si>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</si>
  <si>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</si>
  <si>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</si>
  <si>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</si>
  <si>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</si>
  <si>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</si>
  <si>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</si>
  <si>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</si>
  <si>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</si>
  <si>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</si>
  <si>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</si>
  <si>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</si>
  <si>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</si>
  <si>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</si>
  <si>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</si>
  <si>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</si>
  <si>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</si>
  <si>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</si>
  <si>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</si>
  <si>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</si>
  <si>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</si>
  <si>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</si>
  <si>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</si>
  <si>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</si>
  <si>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</si>
  <si>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</si>
  <si>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</si>
  <si>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</si>
  <si>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</si>
  <si>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</si>
  <si>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</si>
  <si>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</si>
  <si>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</si>
  <si>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</si>
  <si>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</si>
  <si>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</si>
  <si>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</si>
  <si>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</si>
  <si>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</si>
  <si>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</si>
  <si>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</si>
  <si>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</si>
  <si>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</si>
  <si>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</si>
  <si>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</si>
  <si>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</si>
  <si>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</si>
  <si>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</si>
  <si>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</si>
  <si>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</si>
  <si>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</si>
  <si>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</si>
  <si>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</si>
  <si>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</si>
  <si>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</si>
  <si>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</si>
  <si>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</si>
  <si>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</si>
  <si>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</si>
  <si>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</si>
  <si>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</si>
  <si>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</si>
  <si>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</si>
  <si>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</si>
  <si>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</si>
  <si>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</si>
  <si>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</si>
  <si>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</si>
  <si>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</si>
  <si>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</si>
  <si>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</si>
  <si>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</si>
  <si>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</si>
  <si>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</si>
  <si>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</si>
  <si>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</si>
  <si>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</si>
  <si>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</si>
  <si>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</si>
  <si>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</si>
  <si>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</si>
  <si>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</si>
  <si>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</si>
  <si>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</si>
  <si>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</si>
  <si>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</si>
  <si>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</si>
  <si>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</si>
  <si>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</si>
  <si>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</si>
  <si>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</si>
  <si>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</si>
  <si>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</si>
  <si>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</si>
  <si>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</si>
  <si>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</si>
  <si>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</si>
  <si>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</si>
  <si>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</si>
  <si>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</si>
  <si>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</si>
  <si>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</si>
  <si>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</si>
  <si>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</si>
  <si>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</si>
  <si>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</si>
  <si>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</si>
  <si>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</si>
  <si>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</si>
  <si>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</si>
  <si>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</si>
  <si>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</si>
  <si>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</si>
  <si>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</si>
  <si>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</si>
  <si>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</si>
  <si>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</si>
  <si>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</si>
  <si>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</si>
  <si>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</si>
  <si>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</si>
  <si>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</si>
  <si>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</si>
  <si>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</si>
  <si>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</si>
  <si>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</si>
  <si>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</si>
  <si>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</si>
  <si>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</si>
  <si>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</si>
  <si>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</si>
  <si>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</si>
  <si>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</si>
  <si>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</si>
  <si>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</si>
  <si>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</si>
  <si>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</si>
  <si>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</si>
  <si>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</si>
  <si>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</si>
  <si>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</si>
  <si>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</si>
  <si>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</si>
  <si>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</si>
  <si>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</si>
  <si>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</si>
  <si>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</si>
  <si>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</si>
  <si>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</si>
  <si>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</si>
  <si>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</si>
  <si>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</si>
  <si>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</si>
  <si>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</si>
  <si>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</si>
  <si>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</si>
  <si>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</si>
  <si>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</si>
  <si>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</si>
  <si>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</si>
  <si>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</si>
  <si>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</si>
  <si>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</si>
  <si>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</si>
  <si>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</si>
  <si>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</si>
  <si>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</si>
  <si>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</si>
  <si>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</si>
  <si>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</si>
  <si>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</si>
  <si>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</si>
  <si>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</si>
  <si>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</si>
  <si>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Level 25, 580 George Street</t>
  </si>
  <si>
    <t>Sydney</t>
  </si>
  <si>
    <t>PO Box R41</t>
  </si>
  <si>
    <t>Royal Exchange</t>
  </si>
  <si>
    <t>NSW</t>
  </si>
  <si>
    <t>APARegReporting@apa.com.au</t>
  </si>
  <si>
    <t>4. Recovered capital</t>
  </si>
  <si>
    <t>Transmission</t>
  </si>
  <si>
    <t>N/A</t>
  </si>
  <si>
    <t>2.4.5</t>
  </si>
  <si>
    <t>3.2.3</t>
  </si>
  <si>
    <t>3.2.2</t>
  </si>
  <si>
    <t>3.2.5</t>
  </si>
  <si>
    <t>3.2.4</t>
  </si>
  <si>
    <t>Column D</t>
  </si>
  <si>
    <t>A1</t>
  </si>
  <si>
    <t>Western Australia</t>
  </si>
  <si>
    <t>3.2.1</t>
  </si>
  <si>
    <t>2.3.1 &amp; 2.3.1.1</t>
  </si>
  <si>
    <t>2.3.2</t>
  </si>
  <si>
    <t>2.3.2.1</t>
  </si>
  <si>
    <t>2.4.4</t>
  </si>
  <si>
    <t>Indefinite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</si>
  <si>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</si>
  <si>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</si>
  <si>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</si>
  <si>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</si>
  <si>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</si>
  <si>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</si>
  <si>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</si>
  <si>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</si>
  <si>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</si>
  <si>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</si>
  <si>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</si>
  <si>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</si>
  <si>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</si>
  <si>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</si>
  <si>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</si>
  <si>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</si>
  <si>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</si>
  <si>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</si>
  <si>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</si>
  <si>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</si>
  <si>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</si>
  <si>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</si>
  <si>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</si>
  <si>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</si>
  <si>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</si>
  <si>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</si>
  <si>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</si>
  <si>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</si>
  <si>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</si>
  <si>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</si>
  <si>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</si>
  <si>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</si>
  <si>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General</t>
  </si>
  <si>
    <t>Pipeline Services listed are those contracted to customers within the reporting period for the pipeline. Some services, in particular non-firm services, may be contracted but not used.</t>
  </si>
  <si>
    <t>APA amendment#</t>
  </si>
  <si>
    <t>APA Amendment record</t>
  </si>
  <si>
    <t>N7</t>
  </si>
  <si>
    <t>C116</t>
  </si>
  <si>
    <t>Formula change</t>
  </si>
  <si>
    <t>Formula updated to include shared leased asset depreciation reported under other Other shared costs in tab 2.4 Shared costs</t>
  </si>
  <si>
    <t>Yes</t>
  </si>
  <si>
    <t>I29</t>
  </si>
  <si>
    <t>Wrap text</t>
  </si>
  <si>
    <t>4.1</t>
  </si>
  <si>
    <t>C39</t>
  </si>
  <si>
    <t>Format changed to comma style and rounded off to nearest whole number</t>
  </si>
  <si>
    <t>EII GAS TRANSMISSION SERVICES WA (OPERATIONS) PTY LIMITED</t>
  </si>
  <si>
    <t>15 106 043 332</t>
  </si>
  <si>
    <t>Telfer Gas Pipeline</t>
  </si>
  <si>
    <t>Deferred tax asset</t>
  </si>
  <si>
    <t>Part 23 Book value exceeds the part 23 Carrying value.</t>
  </si>
  <si>
    <t>2.3.2 &amp; 2.3.2.2</t>
  </si>
  <si>
    <t>Service provider's economic useful life</t>
  </si>
  <si>
    <t>5 to 14.8 years</t>
  </si>
  <si>
    <t>Depreciation and impairment</t>
  </si>
  <si>
    <t>Impairment</t>
  </si>
  <si>
    <t>Description amended</t>
  </si>
  <si>
    <t>Description changed from "Depreciation" to "Depreciation and impairment"</t>
  </si>
  <si>
    <t>C14, C21, C28, C35, C42, C49, C56, C70</t>
  </si>
  <si>
    <t>Inserted row 63</t>
  </si>
  <si>
    <t>For impairment disclosure</t>
  </si>
  <si>
    <t>Numbers may not add due to rounding.</t>
  </si>
  <si>
    <t>For financial accounting purposes EII Gas Transmission Services WA (Operations) Pty Limited reports on a calendar year basis.</t>
  </si>
  <si>
    <t>EII Gas Transmission Services WA (Operations) Pty Limited has counted each contracting entity as a separate customer to determine customer numbers for each pipeline.</t>
  </si>
  <si>
    <t>An upfront payment of $4.9 million was made in 2019 to a customer, securing future revenues until 1 October 2023.</t>
  </si>
  <si>
    <t>Treatment in Statement of Pipeline Assets and Statement of Pipeline Revenue and Expenses</t>
  </si>
  <si>
    <t xml:space="preserve">The payment created an asset which was capitalised as part of other non-depreciable assets in the Statement of Pipeline Assets. 
Amortisation of the asset of $1,070,317 is included as a reduction of total service revenue within the 2021 Statement of Revenue and Expenses ($1,073,250 in 2020) and the asset will continue be amortised over the remaining length of the GTA.  </t>
  </si>
  <si>
    <t>This transaction is treated as a future benefit in the RCM and has been included in the capex additions for 2019 in line with section 4 of the Guideline. The revenue reported in the RCM during 2019, 2020 and 2021 is reflective of actual revenue earned by EII Gas Transmission Services WA (Operations) Pty Limited from the provision of all services by the pipeline in the year (i.e. is exclusive of the amortisation of this customer payment), and thus is higher than total revenue reported in table 2.1 for 2019 to 2021.
The amortisation of this customer payment of $1,070,317 in 2021 is excluded in the revenue reported in the RCM in 2021, and thus revenue reported in the RCM is higher than total revenue reported in table 2.1 for 2021.</t>
  </si>
  <si>
    <t>Carrying value review</t>
  </si>
  <si>
    <t xml:space="preserve">Capital expenditure is reported in the period commissioned and excludes capital work in progress.  The reported capital additions include capitalised maintenance costs. </t>
  </si>
  <si>
    <t xml:space="preserve">Prior to the Oracle financial system implementation, EII Gas Transmission Services WA (Operations) Pty Limited reported aggregated Telfer and Nifty pipeline financial information. Due to lack of information in the previous financial system, EII Gas Transmission Services WA (Operations) Pty Limited has been included Nifty revenue and operating costs for periods from 2006 to 2008 in the RCM. </t>
  </si>
  <si>
    <t>In accordance with the Guideline, EII Gas Transmission Services WA (Operations) Pty Limited has not reported revenue in respect of exempt services against the relevant service category in Table 5.1. Instead, revenue associated with exempt services is aggregated and reported under “Total exempt services” in Table 5.1.</t>
  </si>
  <si>
    <t>Other non-depreciable pipeline assets include all other assets used in the pipeline’s operations and/or attributable to a pipeline that is not of capital nature (e.g. debtors, capital work in progress, contract intangibles, prepayments etc.).</t>
  </si>
  <si>
    <t xml:space="preserve">Other depreciable pipeline assets include items such as information technology systems, motor vehicles, office and pipeline related costs which have different useful lives ranging from 5 to 14.8 years. EII Gas Transmission Services WA (Operations) Pty Limited has reported the information by asset categories in a summary line reflective of all assets acquired at inception to 31 December 2021. </t>
  </si>
  <si>
    <t>The Part 23 carrying value as at 31 December 2021 exceeds the Net book value.</t>
  </si>
  <si>
    <t>EII Gas Transmission Services WA (Operations) Pty Limited has reported the information by asset categories in a summary line reflective of all assets acquired from inception to 31 December 2021.</t>
  </si>
  <si>
    <t xml:space="preserve">Net tax liabilities incorporate mid-year tax depreciation for capital expenditure incurred during the calendar year. </t>
  </si>
  <si>
    <t>Australian regulatory practice provides for a return on capital to be applied to capex as incurred.  Assuming that assets are brought into service evenly throughout the year, a “half-year WACC” is capitalised in the asset value, providing for financing costs between the time an asset is brought into service and the start of the next regulatory year, in which a return on the in-service asset is provided.   
For RCM reporting prior to CY 2021, EII Gas Transmission Services WA (Operations) Pty Limited reported a “half-year WACC” in the Return on Capital component of the RCM calculations.  A review of the Financial Reporting Guideline for non-Scheme Pipelines (p20) has identified that this treatment was in error, as the Return on Capital should be applied to “the closing value of the capital base from the immediately preceding year”.  EII’s approach incorrectly calculated the Return on Capital as being based on the closing balance from the immediately preceding year plus half the capital expenditure in the year.
For RCM reporting published from 2021, the Return on Capital has been calculated, for all reported years, based on “the closing value of the capital base from the immediately preceding year”.  The “half-year WACC” has now been added to the reported capital expenditure and capitalised as part of the asset value, consistent with regulatory practice.
This has had an immaterial impact on the RCM calculations. Previously where the Return on Debt related to the current year capital expenditure was considered to be tax deductible as part of the Net Tax Allowance calculation, this is now capitalised as part of the asset value.</t>
  </si>
  <si>
    <t>Disposals and early terminations are recognised in tab 4. Recovered capital row 21 and does now include half a year capitalised WACC.</t>
  </si>
  <si>
    <t>Treatment in RCM</t>
  </si>
  <si>
    <t>1.1 in Basis of preparation &amp; 6. Notes in this reporting template</t>
  </si>
  <si>
    <t>Kynwynn Strong (General Manager Investor RelationsInvestor Rel &amp; Analytics)</t>
  </si>
  <si>
    <t>(03) 9463 8408</t>
  </si>
  <si>
    <t>Impairment for Part 23 purposes for Telfer for CY2019 disclosed in table 3.2.1.</t>
  </si>
  <si>
    <t>Table 3.1 reflects the impairments reflected in Table 3.2.1 adjusted in each asset class.</t>
  </si>
  <si>
    <t>F9:F14</t>
  </si>
  <si>
    <t>To display 1 decimal place</t>
  </si>
  <si>
    <t>2, 1, 3.1 &amp; 4</t>
  </si>
  <si>
    <t>4.3.1</t>
  </si>
  <si>
    <t>4.3.2</t>
  </si>
  <si>
    <t>4.3.3</t>
  </si>
  <si>
    <t>2.3.1 &amp; 4.3.4</t>
  </si>
  <si>
    <t xml:space="preserve">It is noted that the Part 23 carrying value review has been undertaken using Part 23 assumptions and by definition this review is separate to the Carrying Value Review undertaken for EII's Statutory Financial Reporting.  The values are not to be considered in the context of EII’s statutory financial reporting processes.
The Part 23 Carrying value Review is completed using different assumptions to EII’s statutory Carrying Value review in the sense that the Part 23 reporting is on behalf of all owners and is undertaken on a combined ownership basis rather than EII’s cash generating unit basis and does not reflect EII's view of carrying value of its assets for statutory purposes.
The conclusions are based on a balanced and consistent approach in determining the demand forecasts and other asset model inputs for a Part 23 Carrying value review.  This assessment is also supported by a range/sensitivity analysis performed including discount rates and terminal values.  The Part 23 recoverable value models and the critical assumptions were reviewed with regard to contracts, budgets, altered business conditions and Management’s expectations, in the context of each individual asset on a standalone basis and separate to EII’s statutory cash generating units. </t>
  </si>
  <si>
    <t>The financial reporting under non scheme is an annual reporting requirement for EII's non scheme pipelines, requiring annual publishing by 30 April 2022. As the deadline falls on a weekend, the information was published the next business day - Monday 2 May 2022.</t>
  </si>
  <si>
    <t>Firm forward haul transportation service</t>
  </si>
  <si>
    <t>Interruptible or As Available transportation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</si>
</sst>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 numFmtId="176" formatCode="0.000%"/>
    <numFmt numFmtId="177" formatCode="_(* #,##0.0_);_(* \(#,##0.0\);_(* &quot;-&quot;_);_(@_)"/>
  </numFmts>
  <fonts count="90" x14ac:knownFonts="1">
    <font>
      <sz val="10"/>
      <name val="Arial"/>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b/>
      <sz val="10.5"/>
      <name val="Century Gothic"/>
      <family val="2"/>
    </font>
    <font>
      <sz val="10.5"/>
      <name val="Century Gothic"/>
      <family val="2"/>
    </font>
    <font>
      <sz val="10"/>
      <name val="Arial"/>
      <family val="2"/>
    </font>
    <font>
      <b/>
      <sz val="12"/>
      <color rgb="FF0000FF"/>
      <name val="Arial"/>
      <family val="2"/>
    </font>
    <font>
      <sz val="12"/>
      <color rgb="FF0000FF"/>
      <name val="Arial"/>
      <family val="2"/>
    </font>
    <font>
      <sz val="11"/>
      <color theme="1"/>
      <name val="Calibri"/>
      <family val="2"/>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4" tint="-0.499984740745262"/>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theme="5" tint="-0.499984740745262"/>
        <bgColor indexed="64"/>
      </patternFill>
    </fill>
    <fill>
      <patternFill patternType="solid">
        <fgColor theme="4" tint="-0.499984740745262"/>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s>
  <borders count="5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top/>
      <bottom style="thin">
        <color indexed="64"/>
      </bottom>
      <diagonal/>
    </border>
    <border>
      <left/>
      <right style="medium">
        <color indexed="64"/>
      </right>
      <top/>
      <bottom style="thin">
        <color indexed="64"/>
      </bottom>
      <diagonal/>
    </border>
  </borders>
  <cellStyleXfs count="156">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164" fontId="8" fillId="13" borderId="0" applyNumberFormat="0" applyFont="0" applyBorder="0" applyAlignment="0">
      <alignment horizontal="right"/>
    </xf>
    <xf numFmtId="41" fontId="8" fillId="13" borderId="0" applyNumberFormat="0" applyFont="0" applyBorder="0" applyAlignment="0">
      <alignment horizontal="right"/>
    </xf>
    <xf numFmtId="41" fontId="44" fillId="13" borderId="0" applyNumberFormat="0" applyFont="0" applyBorder="0" applyAlignment="0">
      <alignment horizontal="right"/>
    </xf>
    <xf numFmtId="41" fontId="44" fillId="13" borderId="0" applyNumberFormat="0" applyFont="0" applyBorder="0" applyAlignment="0">
      <alignment horizontal="right"/>
    </xf>
    <xf numFmtId="0" fontId="22" fillId="8" borderId="1" applyNumberFormat="0" applyAlignment="0" applyProtection="0"/>
    <xf numFmtId="0" fontId="22" fillId="9" borderId="1" applyNumberFormat="0" applyAlignment="0" applyProtection="0"/>
    <xf numFmtId="0" fontId="23" fillId="26" borderId="2" applyNumberFormat="0" applyAlignment="0" applyProtection="0"/>
    <xf numFmtId="0" fontId="23" fillId="27" borderId="2" applyNumberFormat="0" applyAlignment="0" applyProtection="0"/>
    <xf numFmtId="43" fontId="3"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24" fillId="0" borderId="0" applyNumberFormat="0" applyFill="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6" fillId="0" borderId="3" applyNumberFormat="0" applyFill="0" applyAlignment="0" applyProtection="0"/>
    <xf numFmtId="0" fontId="27" fillId="0" borderId="4" applyNumberFormat="0" applyFill="0" applyAlignment="0" applyProtection="0"/>
    <xf numFmtId="0" fontId="28" fillId="0" borderId="5" applyNumberFormat="0" applyFill="0" applyAlignment="0" applyProtection="0"/>
    <xf numFmtId="0" fontId="28" fillId="0" borderId="0" applyNumberFormat="0" applyFill="0" applyBorder="0" applyAlignment="0" applyProtection="0"/>
    <xf numFmtId="0" fontId="15" fillId="0" borderId="0" applyNumberFormat="0" applyFill="0" applyBorder="0" applyAlignment="0" applyProtection="0">
      <alignment vertical="top"/>
      <protection locked="0"/>
    </xf>
    <xf numFmtId="0" fontId="29" fillId="4" borderId="1" applyNumberFormat="0" applyAlignment="0" applyProtection="0"/>
    <xf numFmtId="0" fontId="29" fillId="5" borderId="1" applyNumberFormat="0" applyAlignment="0" applyProtection="0"/>
    <xf numFmtId="164" fontId="3" fillId="30" borderId="0" applyFont="0" applyBorder="0" applyAlignment="0">
      <alignment horizontal="right"/>
      <protection locked="0"/>
    </xf>
    <xf numFmtId="41" fontId="8" fillId="30" borderId="0" applyFont="0" applyBorder="0" applyAlignment="0">
      <alignment horizontal="right"/>
      <protection locked="0"/>
    </xf>
    <xf numFmtId="41" fontId="44" fillId="30" borderId="0" applyFont="0" applyBorder="0" applyAlignment="0">
      <alignment horizontal="right"/>
      <protection locked="0"/>
    </xf>
    <xf numFmtId="41" fontId="44" fillId="30" borderId="0" applyFont="0" applyBorder="0" applyAlignment="0">
      <alignment horizontal="right"/>
      <protection locked="0"/>
    </xf>
    <xf numFmtId="165" fontId="8" fillId="29" borderId="0" applyFont="0" applyBorder="0">
      <alignment horizontal="right"/>
      <protection locked="0"/>
    </xf>
    <xf numFmtId="165" fontId="44" fillId="29" borderId="0" applyFont="0" applyBorder="0">
      <alignment horizontal="right"/>
      <protection locked="0"/>
    </xf>
    <xf numFmtId="164" fontId="8" fillId="7" borderId="0" applyFont="0" applyBorder="0">
      <alignment horizontal="right"/>
      <protection locked="0"/>
    </xf>
    <xf numFmtId="41" fontId="8" fillId="7" borderId="0" applyFont="0" applyBorder="0">
      <alignment horizontal="right"/>
      <protection locked="0"/>
    </xf>
    <xf numFmtId="41" fontId="44" fillId="7" borderId="0" applyFont="0" applyBorder="0">
      <alignment horizontal="right"/>
      <protection locked="0"/>
    </xf>
    <xf numFmtId="41" fontId="44" fillId="7" borderId="0" applyFont="0" applyBorder="0">
      <alignment horizontal="right"/>
      <protection locked="0"/>
    </xf>
    <xf numFmtId="0" fontId="30" fillId="0" borderId="6" applyNumberFormat="0" applyFill="0" applyAlignment="0" applyProtection="0"/>
    <xf numFmtId="0" fontId="31" fillId="10" borderId="0" applyNumberFormat="0" applyBorder="0" applyAlignment="0" applyProtection="0"/>
    <xf numFmtId="0" fontId="31" fillId="11" borderId="0" applyNumberFormat="0" applyBorder="0" applyAlignment="0" applyProtection="0"/>
    <xf numFmtId="0" fontId="52" fillId="0" borderId="0"/>
    <xf numFmtId="0" fontId="43" fillId="0" borderId="0"/>
    <xf numFmtId="0" fontId="8" fillId="0" borderId="0"/>
    <xf numFmtId="0" fontId="44" fillId="0" borderId="0"/>
    <xf numFmtId="1" fontId="53" fillId="0" borderId="0"/>
    <xf numFmtId="0" fontId="3" fillId="9" borderId="0"/>
    <xf numFmtId="0" fontId="3" fillId="9" borderId="0"/>
    <xf numFmtId="0" fontId="3" fillId="9" borderId="0"/>
    <xf numFmtId="0" fontId="3" fillId="0" borderId="0"/>
    <xf numFmtId="0" fontId="3" fillId="9" borderId="0"/>
    <xf numFmtId="0" fontId="8" fillId="9" borderId="0"/>
    <xf numFmtId="0" fontId="3" fillId="9" borderId="0"/>
    <xf numFmtId="0" fontId="3" fillId="9" borderId="0"/>
    <xf numFmtId="0" fontId="44" fillId="9" borderId="0"/>
    <xf numFmtId="0" fontId="3" fillId="9" borderId="0"/>
    <xf numFmtId="0" fontId="8" fillId="6" borderId="7" applyNumberFormat="0" applyFont="0" applyAlignment="0" applyProtection="0"/>
    <xf numFmtId="0" fontId="44" fillId="7" borderId="7" applyNumberFormat="0" applyFont="0" applyAlignment="0" applyProtection="0"/>
    <xf numFmtId="0" fontId="32" fillId="8" borderId="8" applyNumberFormat="0" applyAlignment="0" applyProtection="0"/>
    <xf numFmtId="0" fontId="32" fillId="9" borderId="8" applyNumberFormat="0" applyAlignment="0" applyProtection="0"/>
    <xf numFmtId="9" fontId="3" fillId="0" borderId="0" applyFont="0" applyFill="0" applyBorder="0" applyAlignment="0" applyProtection="0"/>
    <xf numFmtId="0" fontId="3" fillId="0" borderId="0"/>
    <xf numFmtId="0" fontId="8" fillId="0" borderId="0"/>
    <xf numFmtId="0" fontId="44" fillId="0" borderId="0"/>
    <xf numFmtId="0" fontId="44" fillId="0" borderId="0"/>
    <xf numFmtId="0" fontId="54" fillId="32" borderId="38" applyNumberFormat="0" applyProtection="0"/>
    <xf numFmtId="0" fontId="55" fillId="0" borderId="38" applyNumberFormat="0" applyFill="0" applyProtection="0"/>
    <xf numFmtId="0" fontId="56" fillId="0" borderId="38" applyNumberFormat="0" applyFill="0" applyProtection="0"/>
    <xf numFmtId="0" fontId="33" fillId="0" borderId="0" applyNumberFormat="0" applyFill="0" applyBorder="0" applyAlignment="0" applyProtection="0"/>
    <xf numFmtId="0" fontId="34" fillId="0" borderId="9" applyNumberFormat="0" applyFill="0" applyAlignment="0" applyProtection="0"/>
    <xf numFmtId="0" fontId="35" fillId="0" borderId="0" applyNumberForma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8" fillId="0" borderId="0" applyNumberFormat="0" applyFill="0" applyBorder="0" applyAlignment="0" applyProtection="0"/>
    <xf numFmtId="43" fontId="8" fillId="0" borderId="0" applyFont="0" applyFill="0" applyBorder="0" applyAlignment="0" applyProtection="0"/>
    <xf numFmtId="0" fontId="8" fillId="0" borderId="0" applyNumberFormat="0" applyFill="0" applyBorder="0" applyAlignment="0" applyProtection="0"/>
    <xf numFmtId="0" fontId="83" fillId="0" borderId="0"/>
    <xf numFmtId="43" fontId="8" fillId="0" borderId="0" applyFont="0" applyFill="0" applyBorder="0" applyAlignment="0" applyProtection="0"/>
    <xf numFmtId="44" fontId="8" fillId="0" borderId="0" applyFont="0" applyFill="0" applyBorder="0" applyAlignment="0" applyProtection="0"/>
    <xf numFmtId="9" fontId="8" fillId="0" borderId="0" applyFont="0" applyFill="0" applyBorder="0" applyAlignment="0" applyProtection="0"/>
    <xf numFmtId="0" fontId="2" fillId="0" borderId="0"/>
    <xf numFmtId="0" fontId="65"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86" fillId="0" borderId="0" applyFont="0" applyFill="0" applyBorder="0" applyAlignment="0" applyProtection="0"/>
    <xf numFmtId="0" fontId="3" fillId="0" borderId="0"/>
    <xf numFmtId="43" fontId="3" fillId="0" borderId="0" applyFont="0" applyFill="0" applyBorder="0" applyAlignment="0" applyProtection="0"/>
    <xf numFmtId="0" fontId="15" fillId="0" borderId="0" applyNumberFormat="0" applyFill="0" applyBorder="0" applyAlignment="0" applyProtection="0">
      <alignment vertical="top"/>
      <protection locked="0"/>
    </xf>
    <xf numFmtId="43" fontId="65" fillId="0" borderId="0" applyFont="0" applyFill="0" applyBorder="0" applyAlignment="0" applyProtection="0"/>
    <xf numFmtId="0" fontId="1" fillId="0" borderId="0"/>
    <xf numFmtId="0" fontId="3" fillId="0" borderId="0"/>
    <xf numFmtId="0" fontId="3" fillId="0" borderId="0"/>
    <xf numFmtId="43" fontId="3"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43" fontId="3" fillId="0" borderId="0" applyFont="0" applyFill="0" applyBorder="0" applyAlignment="0" applyProtection="0"/>
    <xf numFmtId="0" fontId="3" fillId="9" borderId="0"/>
    <xf numFmtId="43" fontId="3" fillId="0" borderId="0" applyFont="0" applyFill="0" applyBorder="0" applyAlignment="0" applyProtection="0"/>
    <xf numFmtId="43" fontId="3" fillId="0" borderId="0" applyFont="0" applyFill="0" applyBorder="0" applyAlignment="0" applyProtection="0"/>
    <xf numFmtId="0" fontId="89" fillId="0" borderId="0"/>
    <xf numFmtId="9" fontId="89" fillId="0" borderId="0" applyFont="0" applyFill="0" applyBorder="0" applyAlignment="0" applyProtection="0"/>
  </cellStyleXfs>
  <cellXfs count="579">
    <xf numFmtId="0" fontId="0" fillId="0" borderId="0" xfId="0"/>
    <xf numFmtId="0" fontId="4" fillId="9" borderId="0" xfId="95" applyFont="1"/>
    <xf numFmtId="0" fontId="3" fillId="9" borderId="0" xfId="95"/>
    <xf numFmtId="0" fontId="5" fillId="9" borderId="0" xfId="95" applyFont="1"/>
    <xf numFmtId="2" fontId="9" fillId="9" borderId="0" xfId="95" applyNumberFormat="1" applyFont="1" applyBorder="1" applyAlignment="1" applyProtection="1">
      <alignment horizontal="left"/>
    </xf>
    <xf numFmtId="0" fontId="10" fillId="9" borderId="0" xfId="95" applyFont="1" applyAlignment="1" applyProtection="1">
      <protection locked="0"/>
    </xf>
    <xf numFmtId="0" fontId="10" fillId="9" borderId="0" xfId="95" applyFont="1" applyProtection="1">
      <protection locked="0"/>
    </xf>
    <xf numFmtId="0" fontId="9" fillId="9" borderId="0" xfId="95" applyFont="1"/>
    <xf numFmtId="0" fontId="3" fillId="9" borderId="0" xfId="95" applyAlignment="1"/>
    <xf numFmtId="0" fontId="13" fillId="9" borderId="0" xfId="93" applyFont="1"/>
    <xf numFmtId="0" fontId="13" fillId="9" borderId="0" xfId="93" applyFont="1" applyFill="1" applyBorder="1"/>
    <xf numFmtId="0" fontId="13" fillId="9" borderId="0" xfId="93" applyFont="1" applyFill="1"/>
    <xf numFmtId="0" fontId="14" fillId="9" borderId="0" xfId="93" applyFont="1" applyFill="1" applyBorder="1" applyAlignment="1">
      <alignment vertical="center"/>
    </xf>
    <xf numFmtId="0" fontId="14" fillId="9" borderId="0" xfId="93" applyFont="1" applyFill="1" applyBorder="1" applyAlignment="1"/>
    <xf numFmtId="0" fontId="13" fillId="9" borderId="0" xfId="93" applyFont="1" applyFill="1" applyBorder="1" applyAlignment="1">
      <alignment vertical="center"/>
    </xf>
    <xf numFmtId="0" fontId="13" fillId="9" borderId="0" xfId="93" applyFont="1" applyAlignment="1">
      <alignment vertical="center"/>
    </xf>
    <xf numFmtId="0" fontId="6" fillId="9" borderId="0" xfId="93" applyFont="1" applyFill="1" applyBorder="1" applyAlignment="1">
      <alignment vertical="center"/>
    </xf>
    <xf numFmtId="0" fontId="13" fillId="9" borderId="0" xfId="93" applyFont="1" applyFill="1" applyAlignment="1">
      <alignment vertical="center"/>
    </xf>
    <xf numFmtId="0" fontId="18" fillId="9" borderId="0" xfId="93" applyFont="1" applyFill="1" applyBorder="1" applyAlignment="1">
      <alignment vertical="center"/>
    </xf>
    <xf numFmtId="0" fontId="13" fillId="0" borderId="0" xfId="93" applyFont="1" applyFill="1" applyBorder="1"/>
    <xf numFmtId="0" fontId="4" fillId="9" borderId="0" xfId="97" applyFont="1"/>
    <xf numFmtId="0" fontId="37" fillId="9" borderId="0" xfId="96" applyFont="1" applyFill="1" applyBorder="1" applyAlignment="1"/>
    <xf numFmtId="0" fontId="3" fillId="9" borderId="0" xfId="97"/>
    <xf numFmtId="0" fontId="4" fillId="0" borderId="0" xfId="97" applyFont="1" applyFill="1" applyAlignment="1"/>
    <xf numFmtId="167" fontId="5" fillId="9" borderId="0" xfId="97" applyNumberFormat="1" applyFont="1" applyBorder="1" applyAlignment="1">
      <alignment horizontal="left"/>
    </xf>
    <xf numFmtId="49" fontId="8" fillId="9" borderId="0" xfId="97" applyNumberFormat="1" applyFont="1"/>
    <xf numFmtId="2" fontId="8" fillId="9" borderId="0" xfId="97" applyNumberFormat="1" applyFont="1" applyBorder="1"/>
    <xf numFmtId="164" fontId="8" fillId="9" borderId="0" xfId="97" applyNumberFormat="1" applyFont="1" applyBorder="1" applyAlignment="1">
      <alignment horizontal="center"/>
    </xf>
    <xf numFmtId="164" fontId="8" fillId="9" borderId="0" xfId="97" applyNumberFormat="1" applyFont="1" applyBorder="1"/>
    <xf numFmtId="0" fontId="8" fillId="9" borderId="0" xfId="97" applyFont="1"/>
    <xf numFmtId="0" fontId="5" fillId="9" borderId="0" xfId="97" applyFont="1"/>
    <xf numFmtId="0" fontId="41" fillId="9" borderId="0" xfId="97" applyFont="1"/>
    <xf numFmtId="0" fontId="6" fillId="9" borderId="0" xfId="97" applyFont="1"/>
    <xf numFmtId="39" fontId="8" fillId="9" borderId="0" xfId="97" applyNumberFormat="1" applyFont="1"/>
    <xf numFmtId="0" fontId="3" fillId="9" borderId="0" xfId="100"/>
    <xf numFmtId="0" fontId="4" fillId="9" borderId="0" xfId="100" applyFont="1" applyAlignment="1"/>
    <xf numFmtId="49" fontId="8" fillId="9" borderId="0" xfId="100" applyNumberFormat="1" applyFont="1"/>
    <xf numFmtId="164" fontId="8" fillId="9" borderId="0" xfId="100" applyNumberFormat="1" applyFont="1" applyBorder="1"/>
    <xf numFmtId="167" fontId="6" fillId="9" borderId="0" xfId="100" applyNumberFormat="1" applyFont="1" applyBorder="1" applyAlignment="1">
      <alignment horizontal="left"/>
    </xf>
    <xf numFmtId="49" fontId="5" fillId="13" borderId="10" xfId="100" applyNumberFormat="1" applyFont="1" applyFill="1" applyBorder="1" applyAlignment="1">
      <alignment horizontal="right"/>
    </xf>
    <xf numFmtId="168" fontId="12" fillId="31" borderId="0" xfId="0" applyNumberFormat="1" applyFont="1" applyFill="1" applyBorder="1" applyAlignment="1">
      <alignment horizontal="left" vertical="center" wrapText="1"/>
    </xf>
    <xf numFmtId="167" fontId="8" fillId="13" borderId="10" xfId="102" applyNumberFormat="1" applyFont="1" applyFill="1" applyBorder="1" applyAlignment="1">
      <alignment horizontal="right"/>
    </xf>
    <xf numFmtId="0" fontId="38" fillId="13" borderId="11" xfId="100" applyFont="1" applyFill="1" applyBorder="1" applyAlignment="1">
      <alignment horizontal="right"/>
    </xf>
    <xf numFmtId="167" fontId="5" fillId="13" borderId="10" xfId="102" applyNumberFormat="1" applyFont="1" applyFill="1" applyBorder="1" applyAlignment="1">
      <alignment horizontal="right"/>
    </xf>
    <xf numFmtId="0" fontId="8" fillId="33" borderId="0" xfId="97" applyFont="1" applyFill="1"/>
    <xf numFmtId="0" fontId="8" fillId="33" borderId="0" xfId="0" applyFont="1" applyFill="1"/>
    <xf numFmtId="43" fontId="5" fillId="13" borderId="10" xfId="59" applyFont="1" applyFill="1" applyBorder="1" applyAlignment="1">
      <alignment horizontal="right"/>
    </xf>
    <xf numFmtId="0" fontId="57" fillId="9" borderId="0" xfId="95" applyFont="1"/>
    <xf numFmtId="0" fontId="42" fillId="34" borderId="0" xfId="0" applyNumberFormat="1" applyFont="1" applyFill="1" applyAlignment="1"/>
    <xf numFmtId="0" fontId="13" fillId="9" borderId="0" xfId="93" applyFont="1" applyBorder="1" applyAlignment="1">
      <alignment vertical="center"/>
    </xf>
    <xf numFmtId="0" fontId="3" fillId="9" borderId="0" xfId="93" applyFill="1" applyBorder="1"/>
    <xf numFmtId="0" fontId="8" fillId="9" borderId="0" xfId="95" applyFont="1"/>
    <xf numFmtId="0" fontId="45" fillId="35" borderId="0" xfId="97" applyFont="1" applyFill="1"/>
    <xf numFmtId="0" fontId="46" fillId="35" borderId="0" xfId="97" applyFont="1" applyFill="1"/>
    <xf numFmtId="14" fontId="45" fillId="35" borderId="0" xfId="97" applyNumberFormat="1" applyFont="1" applyFill="1"/>
    <xf numFmtId="14" fontId="45" fillId="35" borderId="0" xfId="97" applyNumberFormat="1" applyFont="1" applyFill="1" applyAlignment="1">
      <alignment horizontal="left"/>
    </xf>
    <xf numFmtId="167" fontId="8" fillId="7" borderId="10" xfId="97" applyNumberFormat="1" applyFont="1" applyFill="1" applyBorder="1" applyAlignment="1">
      <alignment horizontal="left"/>
    </xf>
    <xf numFmtId="168" fontId="47" fillId="31" borderId="0" xfId="0" applyNumberFormat="1" applyFont="1" applyFill="1" applyBorder="1" applyAlignment="1">
      <alignment horizontal="left" vertical="center" wrapText="1"/>
    </xf>
    <xf numFmtId="14" fontId="45" fillId="35" borderId="0" xfId="97" applyNumberFormat="1" applyFont="1" applyFill="1" applyAlignment="1">
      <alignment vertical="center"/>
    </xf>
    <xf numFmtId="14" fontId="45" fillId="35" borderId="0" xfId="97" applyNumberFormat="1" applyFont="1" applyFill="1" applyAlignment="1">
      <alignment horizontal="left" vertical="center"/>
    </xf>
    <xf numFmtId="0" fontId="8" fillId="33" borderId="0" xfId="99" applyFont="1" applyFill="1" applyBorder="1" applyAlignment="1">
      <alignment vertical="center"/>
    </xf>
    <xf numFmtId="0" fontId="8" fillId="36" borderId="12" xfId="97" applyFont="1" applyFill="1" applyBorder="1" applyAlignment="1"/>
    <xf numFmtId="0" fontId="12" fillId="36" borderId="0" xfId="97" applyFont="1" applyFill="1" applyBorder="1"/>
    <xf numFmtId="0" fontId="12" fillId="36" borderId="0" xfId="97" applyFont="1" applyFill="1" applyBorder="1" applyAlignment="1">
      <alignment horizontal="right" indent="1"/>
    </xf>
    <xf numFmtId="0" fontId="8" fillId="36" borderId="13" xfId="97" applyFont="1" applyFill="1" applyBorder="1" applyAlignment="1"/>
    <xf numFmtId="0" fontId="8" fillId="36" borderId="12" xfId="97" applyFont="1" applyFill="1" applyBorder="1"/>
    <xf numFmtId="0" fontId="8" fillId="36" borderId="14" xfId="97" applyFont="1" applyFill="1" applyBorder="1"/>
    <xf numFmtId="0" fontId="12" fillId="36" borderId="15" xfId="97" applyFont="1" applyFill="1" applyBorder="1" applyAlignment="1" applyProtection="1">
      <protection locked="0"/>
    </xf>
    <xf numFmtId="0" fontId="8" fillId="36" borderId="15" xfId="97" applyFont="1" applyFill="1" applyBorder="1" applyProtection="1">
      <protection locked="0"/>
    </xf>
    <xf numFmtId="0" fontId="8" fillId="36" borderId="15" xfId="97" applyFont="1" applyFill="1" applyBorder="1"/>
    <xf numFmtId="0" fontId="8" fillId="36" borderId="15" xfId="97" applyFont="1" applyFill="1" applyBorder="1" applyAlignment="1" applyProtection="1">
      <protection locked="0"/>
    </xf>
    <xf numFmtId="0" fontId="8" fillId="36" borderId="16" xfId="97" applyFont="1" applyFill="1" applyBorder="1"/>
    <xf numFmtId="0" fontId="8" fillId="36" borderId="0" xfId="97" applyFont="1" applyFill="1" applyBorder="1"/>
    <xf numFmtId="0" fontId="8" fillId="36" borderId="13" xfId="97" applyFont="1" applyFill="1" applyBorder="1"/>
    <xf numFmtId="0" fontId="58" fillId="36" borderId="17" xfId="93" applyFont="1" applyFill="1" applyBorder="1"/>
    <xf numFmtId="0" fontId="58" fillId="36" borderId="18" xfId="93" applyFont="1" applyFill="1" applyBorder="1"/>
    <xf numFmtId="0" fontId="58" fillId="36" borderId="0" xfId="93" applyFont="1" applyFill="1" applyBorder="1" applyAlignment="1">
      <alignment horizontal="center" vertical="center"/>
    </xf>
    <xf numFmtId="0" fontId="59" fillId="36" borderId="0" xfId="93" applyFont="1" applyFill="1" applyBorder="1" applyAlignment="1">
      <alignment horizontal="center" vertical="center"/>
    </xf>
    <xf numFmtId="0" fontId="58" fillId="36" borderId="19" xfId="93" applyFont="1" applyFill="1" applyBorder="1" applyAlignment="1">
      <alignment vertical="center"/>
    </xf>
    <xf numFmtId="0" fontId="58" fillId="36" borderId="0" xfId="93" applyFont="1" applyFill="1" applyBorder="1"/>
    <xf numFmtId="0" fontId="60" fillId="36" borderId="0" xfId="93" applyFont="1" applyFill="1" applyBorder="1"/>
    <xf numFmtId="0" fontId="61" fillId="36" borderId="0" xfId="72" applyFont="1" applyFill="1" applyBorder="1" applyAlignment="1" applyProtection="1"/>
    <xf numFmtId="0" fontId="58" fillId="36" borderId="20" xfId="93" applyFont="1" applyFill="1" applyBorder="1"/>
    <xf numFmtId="0" fontId="58" fillId="36" borderId="21" xfId="93" applyFont="1" applyFill="1" applyBorder="1"/>
    <xf numFmtId="0" fontId="16" fillId="37" borderId="20" xfId="93" applyFont="1" applyFill="1" applyBorder="1" applyAlignment="1">
      <alignment vertical="center"/>
    </xf>
    <xf numFmtId="0" fontId="5" fillId="37" borderId="17" xfId="93" applyFont="1" applyFill="1" applyBorder="1" applyAlignment="1">
      <alignment vertical="center"/>
    </xf>
    <xf numFmtId="0" fontId="5" fillId="37" borderId="18" xfId="93" applyFont="1" applyFill="1" applyBorder="1" applyAlignment="1">
      <alignment vertical="center"/>
    </xf>
    <xf numFmtId="0" fontId="16" fillId="37" borderId="22" xfId="93" applyFont="1" applyFill="1" applyBorder="1" applyAlignment="1">
      <alignment vertical="center"/>
    </xf>
    <xf numFmtId="0" fontId="5" fillId="37" borderId="0" xfId="93" applyFont="1" applyFill="1" applyBorder="1" applyAlignment="1">
      <alignment vertical="center"/>
    </xf>
    <xf numFmtId="0" fontId="16" fillId="37" borderId="15" xfId="93" applyFont="1" applyFill="1" applyBorder="1" applyAlignment="1">
      <alignment vertical="center"/>
    </xf>
    <xf numFmtId="0" fontId="13" fillId="37" borderId="0" xfId="93" applyFont="1" applyFill="1" applyBorder="1" applyAlignment="1">
      <alignment vertical="center"/>
    </xf>
    <xf numFmtId="0" fontId="16" fillId="37" borderId="0" xfId="93" applyFont="1" applyFill="1" applyBorder="1" applyAlignment="1">
      <alignment vertical="center"/>
    </xf>
    <xf numFmtId="0" fontId="13" fillId="37" borderId="23" xfId="93" applyFont="1" applyFill="1" applyBorder="1"/>
    <xf numFmtId="0" fontId="5" fillId="37" borderId="13" xfId="93" applyFont="1" applyFill="1" applyBorder="1" applyAlignment="1">
      <alignment vertical="center"/>
    </xf>
    <xf numFmtId="0" fontId="13" fillId="37" borderId="13" xfId="93" applyFont="1" applyFill="1" applyBorder="1"/>
    <xf numFmtId="0" fontId="13" fillId="37" borderId="16" xfId="93" applyFont="1" applyFill="1" applyBorder="1"/>
    <xf numFmtId="168" fontId="12" fillId="36" borderId="10" xfId="97" quotePrefix="1" applyNumberFormat="1" applyFont="1" applyFill="1" applyBorder="1" applyAlignment="1">
      <alignment vertical="center" wrapText="1"/>
    </xf>
    <xf numFmtId="168" fontId="38" fillId="36" borderId="10" xfId="97" quotePrefix="1" applyNumberFormat="1" applyFont="1" applyFill="1" applyBorder="1" applyAlignment="1">
      <alignment horizontal="center" vertical="center" wrapText="1"/>
    </xf>
    <xf numFmtId="49" fontId="38" fillId="36" borderId="10" xfId="97" applyNumberFormat="1" applyFont="1" applyFill="1" applyBorder="1" applyAlignment="1">
      <alignment horizontal="center" vertical="center" wrapText="1"/>
    </xf>
    <xf numFmtId="0" fontId="62" fillId="7" borderId="24" xfId="97" applyFont="1" applyFill="1" applyBorder="1" applyAlignment="1" applyProtection="1">
      <alignment horizontal="left"/>
      <protection locked="0"/>
    </xf>
    <xf numFmtId="0" fontId="62" fillId="7" borderId="25" xfId="97" applyNumberFormat="1" applyFont="1" applyFill="1" applyBorder="1" applyAlignment="1">
      <alignment horizontal="center"/>
    </xf>
    <xf numFmtId="167" fontId="62" fillId="7" borderId="25" xfId="97" applyNumberFormat="1" applyFont="1" applyFill="1" applyBorder="1" applyAlignment="1">
      <alignment horizontal="center"/>
    </xf>
    <xf numFmtId="167" fontId="62" fillId="7" borderId="10" xfId="97" applyNumberFormat="1" applyFont="1" applyFill="1" applyBorder="1" applyAlignment="1">
      <alignment horizontal="center"/>
    </xf>
    <xf numFmtId="49" fontId="38" fillId="36" borderId="26" xfId="97" applyNumberFormat="1" applyFont="1" applyFill="1" applyBorder="1" applyAlignment="1">
      <alignment horizontal="center" vertical="center" wrapText="1"/>
    </xf>
    <xf numFmtId="2" fontId="38" fillId="36" borderId="10" xfId="97" applyNumberFormat="1" applyFont="1" applyFill="1" applyBorder="1" applyAlignment="1">
      <alignment horizontal="center" vertical="center" wrapText="1"/>
    </xf>
    <xf numFmtId="0" fontId="12" fillId="36" borderId="10" xfId="97" applyFont="1" applyFill="1" applyBorder="1"/>
    <xf numFmtId="2" fontId="12" fillId="36" borderId="10" xfId="59" applyNumberFormat="1" applyFont="1" applyFill="1" applyBorder="1" applyAlignment="1">
      <alignment horizontal="center"/>
    </xf>
    <xf numFmtId="167" fontId="12" fillId="36" borderId="10" xfId="97" applyNumberFormat="1" applyFont="1" applyFill="1" applyBorder="1" applyAlignment="1">
      <alignment horizontal="left"/>
    </xf>
    <xf numFmtId="168" fontId="12" fillId="36" borderId="10" xfId="97" quotePrefix="1" applyNumberFormat="1" applyFont="1" applyFill="1" applyBorder="1" applyAlignment="1">
      <alignment horizontal="right" vertical="center" wrapText="1"/>
    </xf>
    <xf numFmtId="49" fontId="38" fillId="36" borderId="11" xfId="97" applyNumberFormat="1" applyFont="1" applyFill="1" applyBorder="1" applyAlignment="1">
      <alignment horizontal="center" vertical="center" wrapText="1"/>
    </xf>
    <xf numFmtId="49" fontId="38" fillId="36" borderId="27" xfId="97" applyNumberFormat="1" applyFont="1" applyFill="1" applyBorder="1" applyAlignment="1">
      <alignment horizontal="center" vertical="center" wrapText="1"/>
    </xf>
    <xf numFmtId="49" fontId="38" fillId="36" borderId="10" xfId="100" applyNumberFormat="1" applyFont="1" applyFill="1" applyBorder="1" applyAlignment="1">
      <alignment horizontal="center" vertical="center" wrapText="1"/>
    </xf>
    <xf numFmtId="164" fontId="38" fillId="36" borderId="10" xfId="100" applyNumberFormat="1" applyFont="1" applyFill="1" applyBorder="1" applyAlignment="1">
      <alignment horizontal="right" vertical="center" wrapText="1"/>
    </xf>
    <xf numFmtId="49" fontId="38" fillId="36" borderId="10" xfId="100" applyNumberFormat="1" applyFont="1" applyFill="1" applyBorder="1" applyAlignment="1">
      <alignment horizontal="center"/>
    </xf>
    <xf numFmtId="167" fontId="12" fillId="36" borderId="28" xfId="59" applyNumberFormat="1" applyFont="1" applyFill="1" applyBorder="1" applyAlignment="1">
      <alignment horizontal="right" vertical="center"/>
    </xf>
    <xf numFmtId="10" fontId="62" fillId="7" borderId="10" xfId="100" applyNumberFormat="1" applyFont="1" applyFill="1" applyBorder="1" applyAlignment="1">
      <alignment horizontal="right"/>
    </xf>
    <xf numFmtId="49" fontId="38" fillId="36" borderId="10" xfId="100" applyNumberFormat="1" applyFont="1" applyFill="1" applyBorder="1" applyAlignment="1">
      <alignment horizontal="right" vertical="center" wrapText="1"/>
    </xf>
    <xf numFmtId="49" fontId="38" fillId="36" borderId="28" xfId="100" applyNumberFormat="1" applyFont="1" applyFill="1" applyBorder="1" applyAlignment="1">
      <alignment horizontal="center"/>
    </xf>
    <xf numFmtId="168" fontId="38" fillId="36" borderId="10" xfId="98" quotePrefix="1" applyNumberFormat="1" applyFont="1" applyFill="1" applyBorder="1" applyAlignment="1">
      <alignment horizontal="center" vertical="center" wrapText="1"/>
    </xf>
    <xf numFmtId="2" fontId="38" fillId="36" borderId="29" xfId="98" applyNumberFormat="1" applyFont="1" applyFill="1" applyBorder="1" applyAlignment="1">
      <alignment horizontal="center" vertical="center" wrapText="1"/>
    </xf>
    <xf numFmtId="164" fontId="38" fillId="36" borderId="10" xfId="100" applyNumberFormat="1" applyFont="1" applyFill="1" applyBorder="1" applyAlignment="1">
      <alignment horizontal="center" vertical="center" wrapText="1"/>
    </xf>
    <xf numFmtId="49" fontId="12" fillId="36" borderId="28" xfId="100" applyNumberFormat="1" applyFont="1" applyFill="1" applyBorder="1" applyAlignment="1">
      <alignment horizontal="center"/>
    </xf>
    <xf numFmtId="2" fontId="12" fillId="36" borderId="10" xfId="59" applyNumberFormat="1" applyFont="1" applyFill="1" applyBorder="1" applyAlignment="1">
      <alignment horizontal="center" wrapText="1"/>
    </xf>
    <xf numFmtId="168" fontId="38" fillId="36" borderId="10" xfId="102" applyNumberFormat="1" applyFont="1" applyFill="1" applyBorder="1" applyAlignment="1">
      <alignment horizontal="center" vertical="center" wrapText="1"/>
    </xf>
    <xf numFmtId="49" fontId="38" fillId="36" borderId="10" xfId="102" applyNumberFormat="1" applyFont="1" applyFill="1" applyBorder="1" applyAlignment="1">
      <alignment horizontal="center" vertical="center" wrapText="1"/>
    </xf>
    <xf numFmtId="167" fontId="7" fillId="36" borderId="10" xfId="102" applyNumberFormat="1" applyFont="1" applyFill="1" applyBorder="1" applyAlignment="1">
      <alignment horizontal="left"/>
    </xf>
    <xf numFmtId="167" fontId="12" fillId="36" borderId="28" xfId="59" applyNumberFormat="1" applyFont="1" applyFill="1" applyBorder="1" applyAlignment="1">
      <alignment horizontal="center" vertical="center"/>
    </xf>
    <xf numFmtId="49" fontId="38" fillId="36" borderId="30" xfId="102" applyNumberFormat="1" applyFont="1" applyFill="1" applyBorder="1" applyAlignment="1">
      <alignment horizontal="center" vertical="center" wrapText="1"/>
    </xf>
    <xf numFmtId="49" fontId="38" fillId="36" borderId="0" xfId="102" applyNumberFormat="1" applyFont="1" applyFill="1" applyBorder="1" applyAlignment="1">
      <alignment horizontal="center" vertical="center" wrapText="1"/>
    </xf>
    <xf numFmtId="167" fontId="63" fillId="36" borderId="10" xfId="102" applyNumberFormat="1" applyFont="1" applyFill="1" applyBorder="1" applyAlignment="1">
      <alignment horizontal="left"/>
    </xf>
    <xf numFmtId="49" fontId="38" fillId="36" borderId="10" xfId="102" applyNumberFormat="1" applyFont="1" applyFill="1" applyBorder="1" applyAlignment="1">
      <alignment horizontal="left" vertical="center" wrapText="1"/>
    </xf>
    <xf numFmtId="14" fontId="62" fillId="7" borderId="25" xfId="97" applyNumberFormat="1" applyFont="1" applyFill="1" applyBorder="1" applyAlignment="1">
      <alignment horizontal="center"/>
    </xf>
    <xf numFmtId="49" fontId="5" fillId="38" borderId="27" xfId="100" applyNumberFormat="1" applyFont="1" applyFill="1" applyBorder="1" applyAlignment="1">
      <alignment horizontal="center" vertical="center" wrapText="1"/>
    </xf>
    <xf numFmtId="49" fontId="5" fillId="38" borderId="11" xfId="100" applyNumberFormat="1" applyFont="1" applyFill="1" applyBorder="1" applyAlignment="1">
      <alignment horizontal="left" vertical="center" wrapText="1"/>
    </xf>
    <xf numFmtId="168" fontId="48" fillId="38" borderId="11" xfId="97" quotePrefix="1" applyNumberFormat="1" applyFont="1" applyFill="1" applyBorder="1" applyAlignment="1">
      <alignment horizontal="left" vertical="center" wrapText="1"/>
    </xf>
    <xf numFmtId="0" fontId="46" fillId="38" borderId="27" xfId="97" applyFont="1" applyFill="1" applyBorder="1"/>
    <xf numFmtId="0" fontId="46" fillId="38" borderId="25" xfId="97" applyFont="1" applyFill="1" applyBorder="1"/>
    <xf numFmtId="168" fontId="12" fillId="36" borderId="10" xfId="97" quotePrefix="1" applyNumberFormat="1" applyFont="1" applyFill="1" applyBorder="1" applyAlignment="1">
      <alignment horizontal="left" vertical="center" wrapText="1" indent="1"/>
    </xf>
    <xf numFmtId="167" fontId="8" fillId="38" borderId="11" xfId="97" applyNumberFormat="1" applyFont="1" applyFill="1" applyBorder="1" applyAlignment="1">
      <alignment horizontal="left"/>
    </xf>
    <xf numFmtId="0" fontId="5" fillId="38" borderId="27" xfId="97" applyFont="1" applyFill="1" applyBorder="1"/>
    <xf numFmtId="2" fontId="8" fillId="38" borderId="27" xfId="59" applyNumberFormat="1" applyFont="1" applyFill="1" applyBorder="1" applyAlignment="1">
      <alignment horizontal="center"/>
    </xf>
    <xf numFmtId="2" fontId="8" fillId="38" borderId="25" xfId="59" applyNumberFormat="1" applyFont="1" applyFill="1" applyBorder="1" applyAlignment="1">
      <alignment horizontal="center"/>
    </xf>
    <xf numFmtId="49" fontId="12" fillId="36" borderId="10" xfId="97" applyNumberFormat="1" applyFont="1" applyFill="1" applyBorder="1" applyAlignment="1">
      <alignment horizontal="left" indent="1"/>
    </xf>
    <xf numFmtId="49" fontId="12" fillId="31" borderId="10" xfId="97" applyNumberFormat="1" applyFont="1" applyFill="1" applyBorder="1" applyAlignment="1">
      <alignment horizontal="left" indent="1"/>
    </xf>
    <xf numFmtId="49" fontId="12" fillId="36" borderId="10" xfId="97" applyNumberFormat="1" applyFont="1" applyFill="1" applyBorder="1" applyAlignment="1">
      <alignment horizontal="left" wrapText="1" indent="1"/>
    </xf>
    <xf numFmtId="49" fontId="12" fillId="36" borderId="10" xfId="101" applyNumberFormat="1" applyFont="1" applyFill="1" applyBorder="1" applyAlignment="1">
      <alignment horizontal="left" vertical="center" wrapText="1" indent="1"/>
    </xf>
    <xf numFmtId="0" fontId="62" fillId="7" borderId="10" xfId="100" applyNumberFormat="1" applyFont="1" applyFill="1" applyBorder="1" applyAlignment="1">
      <alignment horizontal="left" indent="1"/>
    </xf>
    <xf numFmtId="41" fontId="64" fillId="38" borderId="27" xfId="98" applyNumberFormat="1" applyFont="1" applyFill="1" applyBorder="1"/>
    <xf numFmtId="167" fontId="65" fillId="38" borderId="27" xfId="62" applyNumberFormat="1" applyFont="1" applyFill="1" applyBorder="1" applyAlignment="1">
      <alignment horizontal="center" vertical="center"/>
    </xf>
    <xf numFmtId="167" fontId="65" fillId="38" borderId="25" xfId="62" applyNumberFormat="1" applyFont="1" applyFill="1" applyBorder="1" applyAlignment="1">
      <alignment horizontal="center" vertical="center"/>
    </xf>
    <xf numFmtId="41" fontId="12" fillId="31" borderId="10" xfId="98" applyNumberFormat="1" applyFont="1" applyFill="1" applyBorder="1" applyAlignment="1">
      <alignment horizontal="left" indent="1"/>
    </xf>
    <xf numFmtId="169" fontId="8" fillId="7" borderId="10" xfId="100" applyNumberFormat="1" applyFont="1" applyFill="1" applyBorder="1" applyAlignment="1">
      <alignment horizontal="left" indent="1"/>
    </xf>
    <xf numFmtId="168" fontId="12" fillId="36" borderId="10" xfId="0" applyNumberFormat="1" applyFont="1" applyFill="1" applyBorder="1" applyAlignment="1">
      <alignment horizontal="left" vertical="center" wrapText="1" indent="1"/>
    </xf>
    <xf numFmtId="49" fontId="38" fillId="36" borderId="10" xfId="102" applyNumberFormat="1" applyFont="1" applyFill="1" applyBorder="1" applyAlignment="1">
      <alignment horizontal="left" vertical="center" wrapText="1" indent="1"/>
    </xf>
    <xf numFmtId="49" fontId="12" fillId="36" borderId="10" xfId="102" applyNumberFormat="1" applyFont="1" applyFill="1" applyBorder="1" applyAlignment="1">
      <alignment horizontal="left" vertical="center" wrapText="1" indent="1"/>
    </xf>
    <xf numFmtId="49" fontId="12" fillId="36" borderId="10" xfId="100" applyNumberFormat="1" applyFont="1" applyFill="1" applyBorder="1" applyAlignment="1">
      <alignment horizontal="left" vertical="center" wrapText="1" indent="1"/>
    </xf>
    <xf numFmtId="49" fontId="5" fillId="38" borderId="11" xfId="102" applyNumberFormat="1" applyFont="1" applyFill="1" applyBorder="1" applyAlignment="1">
      <alignment horizontal="left" vertical="center" wrapText="1"/>
    </xf>
    <xf numFmtId="168" fontId="8" fillId="38" borderId="25" xfId="0" applyNumberFormat="1" applyFont="1" applyFill="1" applyBorder="1" applyAlignment="1">
      <alignment horizontal="left" vertical="center" wrapText="1" indent="1"/>
    </xf>
    <xf numFmtId="167" fontId="65" fillId="38" borderId="11" xfId="98" applyNumberFormat="1" applyFont="1" applyFill="1" applyBorder="1" applyAlignment="1">
      <alignment horizontal="left" indent="1"/>
    </xf>
    <xf numFmtId="0" fontId="62" fillId="7" borderId="10" xfId="59" applyNumberFormat="1" applyFont="1" applyFill="1" applyBorder="1" applyAlignment="1">
      <alignment horizontal="left" indent="1"/>
    </xf>
    <xf numFmtId="0" fontId="12" fillId="39" borderId="10" xfId="98" applyNumberFormat="1" applyFont="1" applyFill="1" applyBorder="1" applyAlignment="1">
      <alignment horizontal="left" indent="1"/>
    </xf>
    <xf numFmtId="167" fontId="8" fillId="38" borderId="11" xfId="97" applyNumberFormat="1" applyFont="1" applyFill="1" applyBorder="1" applyAlignment="1">
      <alignment horizontal="left" indent="1"/>
    </xf>
    <xf numFmtId="0" fontId="63" fillId="36" borderId="31" xfId="97" applyFont="1" applyFill="1" applyBorder="1" applyAlignment="1">
      <alignment horizontal="left" indent="1"/>
    </xf>
    <xf numFmtId="0" fontId="66" fillId="36" borderId="22" xfId="97" applyFont="1" applyFill="1" applyBorder="1" applyAlignment="1">
      <alignment horizontal="left" indent="1"/>
    </xf>
    <xf numFmtId="0" fontId="63" fillId="36" borderId="22" xfId="97" applyFont="1" applyFill="1" applyBorder="1" applyAlignment="1">
      <alignment horizontal="left" indent="1"/>
    </xf>
    <xf numFmtId="0" fontId="63" fillId="36" borderId="23" xfId="97" applyFont="1" applyFill="1" applyBorder="1" applyAlignment="1">
      <alignment horizontal="left" indent="1"/>
    </xf>
    <xf numFmtId="0" fontId="67" fillId="36" borderId="25" xfId="95" applyFont="1" applyFill="1" applyBorder="1"/>
    <xf numFmtId="0" fontId="11" fillId="9" borderId="0" xfId="95" applyFont="1" applyBorder="1"/>
    <xf numFmtId="0" fontId="3" fillId="9" borderId="0" xfId="95" applyBorder="1"/>
    <xf numFmtId="164" fontId="5" fillId="7" borderId="0" xfId="75" applyFont="1" applyFill="1" applyBorder="1" applyAlignment="1">
      <protection locked="0"/>
    </xf>
    <xf numFmtId="164" fontId="5" fillId="7" borderId="15" xfId="75" applyFont="1" applyFill="1" applyBorder="1" applyAlignment="1">
      <protection locked="0"/>
    </xf>
    <xf numFmtId="164" fontId="5" fillId="13" borderId="13" xfId="51" applyFont="1" applyBorder="1" applyAlignment="1"/>
    <xf numFmtId="164" fontId="5" fillId="13" borderId="16" xfId="51" applyFont="1" applyBorder="1" applyAlignment="1"/>
    <xf numFmtId="164" fontId="5" fillId="7" borderId="22" xfId="75" applyFont="1" applyFill="1" applyBorder="1" applyAlignment="1">
      <alignment horizontal="left" indent="1"/>
      <protection locked="0"/>
    </xf>
    <xf numFmtId="164" fontId="5" fillId="36" borderId="0" xfId="75" applyFont="1" applyFill="1" applyBorder="1" applyAlignment="1">
      <protection locked="0"/>
    </xf>
    <xf numFmtId="164" fontId="5" fillId="36" borderId="15" xfId="75" applyFont="1" applyFill="1" applyBorder="1" applyAlignment="1">
      <protection locked="0"/>
    </xf>
    <xf numFmtId="164" fontId="66" fillId="36" borderId="22" xfId="75" applyFont="1" applyFill="1" applyBorder="1" applyAlignment="1">
      <alignment horizontal="left" indent="1"/>
      <protection locked="0"/>
    </xf>
    <xf numFmtId="164" fontId="5" fillId="13" borderId="23" xfId="51" applyFont="1" applyBorder="1" applyAlignment="1">
      <alignment horizontal="left" indent="1"/>
    </xf>
    <xf numFmtId="0" fontId="68" fillId="36" borderId="22" xfId="97" applyFont="1" applyFill="1" applyBorder="1" applyAlignment="1">
      <alignment horizontal="left" indent="1"/>
    </xf>
    <xf numFmtId="0" fontId="67" fillId="36" borderId="11" xfId="95" applyFont="1" applyFill="1" applyBorder="1" applyAlignment="1">
      <alignment horizontal="left" indent="1"/>
    </xf>
    <xf numFmtId="0" fontId="11" fillId="9" borderId="0" xfId="95" applyFont="1" applyBorder="1" applyAlignment="1">
      <alignment horizontal="left" indent="1"/>
    </xf>
    <xf numFmtId="0" fontId="3" fillId="9" borderId="0" xfId="95" applyBorder="1" applyAlignment="1">
      <alignment horizontal="left" indent="1"/>
    </xf>
    <xf numFmtId="1" fontId="53" fillId="0" borderId="0" xfId="92"/>
    <xf numFmtId="14" fontId="53" fillId="0" borderId="0" xfId="92" applyNumberFormat="1" applyAlignment="1">
      <alignment vertical="top"/>
    </xf>
    <xf numFmtId="1" fontId="53" fillId="0" borderId="0" xfId="92" applyAlignment="1">
      <alignment horizontal="center" vertical="top"/>
    </xf>
    <xf numFmtId="1" fontId="53" fillId="0" borderId="0" xfId="92" applyAlignment="1">
      <alignment vertical="top"/>
    </xf>
    <xf numFmtId="1" fontId="53" fillId="0" borderId="0" xfId="92" applyAlignment="1">
      <alignment vertical="top" wrapText="1"/>
    </xf>
    <xf numFmtId="1" fontId="8" fillId="0" borderId="0" xfId="92" applyFont="1" applyAlignment="1">
      <alignment vertical="top"/>
    </xf>
    <xf numFmtId="1" fontId="8" fillId="0" borderId="0" xfId="92" applyFont="1" applyAlignment="1">
      <alignment vertical="top" wrapText="1"/>
    </xf>
    <xf numFmtId="1" fontId="53" fillId="0" borderId="0" xfId="92" applyAlignment="1">
      <alignment horizontal="center"/>
    </xf>
    <xf numFmtId="49" fontId="8" fillId="0" borderId="0" xfId="92" applyNumberFormat="1" applyFont="1" applyAlignment="1">
      <alignment vertical="top"/>
    </xf>
    <xf numFmtId="49" fontId="8" fillId="0" borderId="0" xfId="92" applyNumberFormat="1" applyFont="1" applyAlignment="1">
      <alignment horizontal="left" vertical="top"/>
    </xf>
    <xf numFmtId="171" fontId="62" fillId="7" borderId="10" xfId="102" applyNumberFormat="1" applyFont="1" applyFill="1" applyBorder="1" applyAlignment="1">
      <alignment horizontal="right"/>
    </xf>
    <xf numFmtId="169" fontId="8" fillId="35" borderId="10" xfId="100" applyNumberFormat="1" applyFont="1" applyFill="1" applyBorder="1" applyAlignment="1">
      <alignment horizontal="left"/>
    </xf>
    <xf numFmtId="1" fontId="8" fillId="0" borderId="0" xfId="92" applyFont="1" applyFill="1" applyAlignment="1">
      <alignment vertical="top" wrapText="1"/>
    </xf>
    <xf numFmtId="0" fontId="8" fillId="33" borderId="0" xfId="0" applyFont="1" applyFill="1" applyBorder="1"/>
    <xf numFmtId="1" fontId="53" fillId="33" borderId="0" xfId="92" applyFill="1" applyBorder="1"/>
    <xf numFmtId="1" fontId="69" fillId="33" borderId="0" xfId="92" applyFont="1" applyFill="1" applyBorder="1" applyAlignment="1">
      <alignment horizontal="center" vertical="center" wrapText="1"/>
    </xf>
    <xf numFmtId="1" fontId="53" fillId="33" borderId="0" xfId="92" applyFill="1" applyBorder="1" applyAlignment="1">
      <alignment horizontal="center" vertical="center"/>
    </xf>
    <xf numFmtId="1" fontId="53" fillId="33" borderId="0" xfId="92" applyFill="1" applyBorder="1" applyAlignment="1">
      <alignment vertical="top"/>
    </xf>
    <xf numFmtId="1" fontId="53" fillId="33" borderId="0" xfId="92" applyFill="1" applyBorder="1" applyAlignment="1">
      <alignment vertical="top" wrapText="1"/>
    </xf>
    <xf numFmtId="1" fontId="8" fillId="33" borderId="0" xfId="92" applyFont="1" applyFill="1" applyAlignment="1">
      <alignment vertical="top" wrapText="1"/>
    </xf>
    <xf numFmtId="1" fontId="53" fillId="36" borderId="0" xfId="92" applyFill="1" applyAlignment="1">
      <alignment horizontal="center" vertical="center"/>
    </xf>
    <xf numFmtId="1" fontId="53" fillId="36" borderId="0" xfId="92" applyFill="1" applyAlignment="1">
      <alignment horizontal="center" vertical="center" wrapText="1"/>
    </xf>
    <xf numFmtId="0" fontId="6" fillId="0" borderId="0" xfId="99" applyFont="1" applyFill="1" applyBorder="1" applyAlignment="1">
      <alignment horizontal="left" vertical="center"/>
    </xf>
    <xf numFmtId="0" fontId="3" fillId="9" borderId="0" xfId="97" applyAlignment="1"/>
    <xf numFmtId="1" fontId="8" fillId="0" borderId="0" xfId="92" applyFont="1" applyAlignment="1">
      <alignment horizontal="center" vertical="top"/>
    </xf>
    <xf numFmtId="0" fontId="70" fillId="9" borderId="0" xfId="95" applyFont="1"/>
    <xf numFmtId="0" fontId="45" fillId="40" borderId="0" xfId="98" applyFont="1" applyFill="1"/>
    <xf numFmtId="0" fontId="46" fillId="40" borderId="0" xfId="98" applyFont="1" applyFill="1"/>
    <xf numFmtId="14" fontId="45" fillId="40" borderId="0" xfId="98" applyNumberFormat="1" applyFont="1" applyFill="1"/>
    <xf numFmtId="14" fontId="45" fillId="40" borderId="0" xfId="98" applyNumberFormat="1" applyFont="1" applyFill="1" applyAlignment="1">
      <alignment horizontal="left"/>
    </xf>
    <xf numFmtId="168" fontId="73" fillId="41" borderId="39" xfId="114" applyNumberFormat="1" applyFont="1" applyFill="1" applyBorder="1"/>
    <xf numFmtId="41" fontId="74" fillId="0" borderId="0" xfId="113" applyNumberFormat="1" applyFont="1" applyFill="1" applyBorder="1"/>
    <xf numFmtId="0" fontId="70" fillId="9" borderId="0" xfId="97" applyFont="1"/>
    <xf numFmtId="0" fontId="17" fillId="37" borderId="0" xfId="93" applyFont="1" applyFill="1" applyBorder="1" applyAlignment="1">
      <alignment horizontal="left" vertical="center"/>
    </xf>
    <xf numFmtId="168" fontId="38" fillId="36" borderId="11" xfId="98" quotePrefix="1" applyNumberFormat="1" applyFont="1" applyFill="1" applyBorder="1" applyAlignment="1">
      <alignment horizontal="center" vertical="center" wrapText="1"/>
    </xf>
    <xf numFmtId="2" fontId="38" fillId="36" borderId="26" xfId="98" applyNumberFormat="1" applyFont="1" applyFill="1" applyBorder="1" applyAlignment="1">
      <alignment horizontal="center" vertical="center" wrapText="1"/>
    </xf>
    <xf numFmtId="14" fontId="62" fillId="7" borderId="25" xfId="98" applyNumberFormat="1" applyFont="1" applyFill="1" applyBorder="1" applyAlignment="1">
      <alignment horizontal="right"/>
    </xf>
    <xf numFmtId="167" fontId="76" fillId="36" borderId="10" xfId="102" applyNumberFormat="1" applyFont="1" applyFill="1" applyBorder="1" applyAlignment="1">
      <alignment horizontal="left"/>
    </xf>
    <xf numFmtId="168" fontId="66" fillId="36" borderId="10" xfId="102" applyNumberFormat="1" applyFont="1" applyFill="1" applyBorder="1" applyAlignment="1">
      <alignment horizontal="center" vertical="center" wrapText="1"/>
    </xf>
    <xf numFmtId="0" fontId="49" fillId="34" borderId="0" xfId="0" applyNumberFormat="1" applyFont="1" applyFill="1" applyAlignment="1"/>
    <xf numFmtId="41" fontId="5" fillId="13" borderId="10" xfId="59" applyNumberFormat="1" applyFont="1" applyFill="1" applyBorder="1" applyAlignment="1">
      <alignment horizontal="right"/>
    </xf>
    <xf numFmtId="168" fontId="12" fillId="31" borderId="0" xfId="0" applyNumberFormat="1" applyFont="1" applyFill="1" applyAlignment="1">
      <alignment horizontal="left" vertical="center" wrapText="1"/>
    </xf>
    <xf numFmtId="49" fontId="66" fillId="36" borderId="28" xfId="100" applyNumberFormat="1" applyFont="1" applyFill="1" applyBorder="1" applyAlignment="1">
      <alignment horizontal="center" vertical="center" wrapText="1"/>
    </xf>
    <xf numFmtId="49" fontId="66" fillId="36" borderId="32" xfId="100" applyNumberFormat="1" applyFont="1" applyFill="1" applyBorder="1" applyAlignment="1">
      <alignment horizontal="center" vertical="center" wrapText="1"/>
    </xf>
    <xf numFmtId="49" fontId="66" fillId="36" borderId="24" xfId="100" applyNumberFormat="1" applyFont="1" applyFill="1" applyBorder="1" applyAlignment="1">
      <alignment horizontal="center" vertical="top" wrapText="1"/>
    </xf>
    <xf numFmtId="0" fontId="50" fillId="0" borderId="10" xfId="0" applyNumberFormat="1" applyFont="1" applyFill="1" applyBorder="1" applyAlignment="1" applyProtection="1">
      <alignment horizontal="center" wrapText="1"/>
      <protection locked="0"/>
    </xf>
    <xf numFmtId="49" fontId="73" fillId="42" borderId="10" xfId="100" applyNumberFormat="1" applyFont="1" applyFill="1" applyBorder="1" applyAlignment="1">
      <alignment horizontal="center" vertical="center" wrapText="1"/>
    </xf>
    <xf numFmtId="49" fontId="73" fillId="43" borderId="10" xfId="100" applyNumberFormat="1" applyFont="1" applyFill="1" applyBorder="1" applyAlignment="1">
      <alignment horizontal="center" vertical="center" wrapText="1"/>
    </xf>
    <xf numFmtId="0" fontId="40" fillId="44" borderId="10" xfId="59" applyNumberFormat="1" applyFont="1" applyFill="1" applyBorder="1" applyAlignment="1"/>
    <xf numFmtId="0" fontId="5" fillId="38" borderId="27" xfId="59" applyNumberFormat="1" applyFont="1" applyFill="1" applyBorder="1" applyAlignment="1">
      <alignment horizontal="center" vertical="center" wrapText="1"/>
    </xf>
    <xf numFmtId="49" fontId="38" fillId="39" borderId="10" xfId="100" applyNumberFormat="1" applyFont="1" applyFill="1" applyBorder="1" applyAlignment="1">
      <alignment horizontal="left" vertical="center" wrapText="1"/>
    </xf>
    <xf numFmtId="49" fontId="5" fillId="38" borderId="10" xfId="100" applyNumberFormat="1" applyFont="1" applyFill="1" applyBorder="1" applyAlignment="1">
      <alignment horizontal="left" vertical="center" wrapText="1"/>
    </xf>
    <xf numFmtId="0" fontId="8" fillId="0" borderId="0" xfId="0" applyFont="1" applyAlignment="1">
      <alignment horizontal="left" vertical="top"/>
    </xf>
    <xf numFmtId="1" fontId="8" fillId="0" borderId="0" xfId="92" applyFont="1" applyAlignment="1">
      <alignment horizontal="left" vertical="top"/>
    </xf>
    <xf numFmtId="0" fontId="8" fillId="0" borderId="0" xfId="0" applyFont="1" applyAlignment="1">
      <alignment horizontal="left" vertical="top" wrapText="1"/>
    </xf>
    <xf numFmtId="14" fontId="8" fillId="0" borderId="0" xfId="0" applyNumberFormat="1" applyFont="1" applyAlignment="1">
      <alignment horizontal="left" vertical="top"/>
    </xf>
    <xf numFmtId="0" fontId="8" fillId="0" borderId="0" xfId="0" applyFont="1" applyAlignment="1">
      <alignment vertical="top" wrapText="1"/>
    </xf>
    <xf numFmtId="0" fontId="8" fillId="0" borderId="0" xfId="0" applyFont="1" applyAlignment="1">
      <alignment horizontal="center" vertical="top" wrapText="1"/>
    </xf>
    <xf numFmtId="0" fontId="8" fillId="0" borderId="0" xfId="0" applyFont="1" applyAlignment="1">
      <alignment vertical="top"/>
    </xf>
    <xf numFmtId="168" fontId="38" fillId="36" borderId="33" xfId="97" applyNumberFormat="1" applyFont="1" applyFill="1" applyBorder="1" applyAlignment="1">
      <alignment horizontal="center" vertical="center" wrapText="1"/>
    </xf>
    <xf numFmtId="168" fontId="38" fillId="36" borderId="10" xfId="97" applyNumberFormat="1" applyFont="1" applyFill="1" applyBorder="1" applyAlignment="1">
      <alignment horizontal="center" vertical="center" wrapText="1"/>
    </xf>
    <xf numFmtId="49" fontId="77" fillId="41" borderId="10" xfId="114" applyNumberFormat="1" applyFont="1" applyFill="1" applyBorder="1" applyAlignment="1"/>
    <xf numFmtId="49" fontId="77" fillId="41" borderId="40" xfId="114" applyNumberFormat="1" applyFont="1" applyFill="1" applyBorder="1"/>
    <xf numFmtId="49" fontId="77" fillId="41" borderId="10" xfId="114" applyNumberFormat="1" applyFont="1" applyFill="1" applyBorder="1" applyAlignment="1">
      <alignment wrapText="1"/>
    </xf>
    <xf numFmtId="41" fontId="77" fillId="41" borderId="10" xfId="114" applyNumberFormat="1" applyFont="1" applyFill="1" applyBorder="1"/>
    <xf numFmtId="168" fontId="73" fillId="41" borderId="10" xfId="114" applyNumberFormat="1" applyFont="1" applyFill="1" applyBorder="1"/>
    <xf numFmtId="0" fontId="78" fillId="0" borderId="0" xfId="114" applyFont="1" applyFill="1" applyBorder="1"/>
    <xf numFmtId="10" fontId="78" fillId="40" borderId="10" xfId="114" applyNumberFormat="1" applyFont="1" applyFill="1" applyBorder="1"/>
    <xf numFmtId="168" fontId="12" fillId="36" borderId="11" xfId="97" quotePrefix="1" applyNumberFormat="1" applyFont="1" applyFill="1" applyBorder="1" applyAlignment="1">
      <alignment horizontal="left" vertical="center" wrapText="1" indent="1"/>
    </xf>
    <xf numFmtId="10" fontId="74" fillId="40" borderId="10" xfId="113" applyNumberFormat="1" applyFont="1" applyFill="1" applyBorder="1"/>
    <xf numFmtId="168" fontId="38" fillId="36" borderId="27" xfId="97" applyNumberFormat="1" applyFont="1" applyFill="1" applyBorder="1" applyAlignment="1">
      <alignment horizontal="center" vertical="center" wrapText="1"/>
    </xf>
    <xf numFmtId="1" fontId="38" fillId="36" borderId="10" xfId="97" applyNumberFormat="1" applyFont="1" applyFill="1" applyBorder="1" applyAlignment="1">
      <alignment horizontal="center" vertical="center" wrapText="1"/>
    </xf>
    <xf numFmtId="172" fontId="74" fillId="40" borderId="10" xfId="113" applyNumberFormat="1" applyFont="1" applyFill="1" applyBorder="1" applyAlignment="1"/>
    <xf numFmtId="168" fontId="38" fillId="36" borderId="10" xfId="97" applyNumberFormat="1" applyFont="1" applyFill="1" applyBorder="1" applyAlignment="1">
      <alignment horizontal="left" vertical="center" wrapText="1"/>
    </xf>
    <xf numFmtId="168" fontId="12" fillId="36" borderId="10" xfId="97" quotePrefix="1" applyNumberFormat="1" applyFont="1" applyFill="1" applyBorder="1" applyAlignment="1">
      <alignment horizontal="left" vertical="center" wrapText="1" indent="3"/>
    </xf>
    <xf numFmtId="168" fontId="66" fillId="36" borderId="10" xfId="97" applyNumberFormat="1" applyFont="1" applyFill="1" applyBorder="1" applyAlignment="1">
      <alignment horizontal="left" vertical="center" wrapText="1"/>
    </xf>
    <xf numFmtId="168" fontId="63" fillId="36" borderId="10" xfId="97" quotePrefix="1" applyNumberFormat="1" applyFont="1" applyFill="1" applyBorder="1" applyAlignment="1">
      <alignment horizontal="left" vertical="center" wrapText="1" indent="1"/>
    </xf>
    <xf numFmtId="172" fontId="74" fillId="40" borderId="10" xfId="113" applyNumberFormat="1" applyFont="1" applyFill="1" applyBorder="1"/>
    <xf numFmtId="172" fontId="74" fillId="40" borderId="10" xfId="107" applyNumberFormat="1" applyFont="1" applyFill="1" applyBorder="1" applyAlignment="1">
      <alignment horizontal="right"/>
    </xf>
    <xf numFmtId="41" fontId="62" fillId="7" borderId="10" xfId="59" applyNumberFormat="1" applyFont="1" applyFill="1" applyBorder="1" applyAlignment="1">
      <alignment horizontal="left" indent="1"/>
    </xf>
    <xf numFmtId="41" fontId="8" fillId="13" borderId="10" xfId="59" applyNumberFormat="1" applyFont="1" applyFill="1" applyBorder="1" applyAlignment="1"/>
    <xf numFmtId="0" fontId="62" fillId="7" borderId="10" xfId="97" applyNumberFormat="1" applyFont="1" applyFill="1" applyBorder="1" applyAlignment="1">
      <alignment horizontal="right" indent="1"/>
    </xf>
    <xf numFmtId="14" fontId="62" fillId="7" borderId="25" xfId="97" applyNumberFormat="1" applyFont="1" applyFill="1" applyBorder="1" applyAlignment="1">
      <alignment horizontal="right"/>
    </xf>
    <xf numFmtId="0" fontId="62" fillId="7" borderId="25" xfId="97" applyNumberFormat="1" applyFont="1" applyFill="1" applyBorder="1" applyAlignment="1">
      <alignment horizontal="right" indent="1"/>
    </xf>
    <xf numFmtId="167" fontId="62" fillId="7" borderId="10" xfId="98" applyNumberFormat="1" applyFont="1" applyFill="1" applyBorder="1" applyAlignment="1">
      <alignment horizontal="right" indent="1"/>
    </xf>
    <xf numFmtId="0" fontId="62" fillId="7" borderId="25" xfId="98" applyNumberFormat="1" applyFont="1" applyFill="1" applyBorder="1" applyAlignment="1">
      <alignment horizontal="right" indent="1"/>
    </xf>
    <xf numFmtId="0" fontId="38" fillId="36" borderId="26" xfId="97" applyNumberFormat="1" applyFont="1" applyFill="1" applyBorder="1" applyAlignment="1">
      <alignment horizontal="center" vertical="center" wrapText="1"/>
    </xf>
    <xf numFmtId="0" fontId="38" fillId="36" borderId="10" xfId="97" applyNumberFormat="1" applyFont="1" applyFill="1" applyBorder="1" applyAlignment="1">
      <alignment horizontal="center" vertical="center" wrapText="1"/>
    </xf>
    <xf numFmtId="0" fontId="3" fillId="9" borderId="0" xfId="97" applyNumberFormat="1"/>
    <xf numFmtId="1" fontId="62" fillId="7" borderId="10" xfId="102" applyNumberFormat="1" applyFont="1" applyFill="1" applyBorder="1" applyAlignment="1">
      <alignment horizontal="right"/>
    </xf>
    <xf numFmtId="0" fontId="62" fillId="7" borderId="10" xfId="102" applyNumberFormat="1" applyFont="1" applyFill="1" applyBorder="1" applyAlignment="1">
      <alignment horizontal="right" indent="1"/>
    </xf>
    <xf numFmtId="0" fontId="62" fillId="7" borderId="10" xfId="102" applyNumberFormat="1" applyFont="1" applyFill="1" applyBorder="1" applyAlignment="1">
      <alignment horizontal="right"/>
    </xf>
    <xf numFmtId="41" fontId="3" fillId="9" borderId="0" xfId="100" applyNumberFormat="1"/>
    <xf numFmtId="167" fontId="63" fillId="36" borderId="28" xfId="59" applyNumberFormat="1" applyFont="1" applyFill="1" applyBorder="1" applyAlignment="1">
      <alignment horizontal="center" vertical="center"/>
    </xf>
    <xf numFmtId="14" fontId="62" fillId="7" borderId="10" xfId="100" applyNumberFormat="1" applyFont="1" applyFill="1" applyBorder="1" applyAlignment="1">
      <alignment horizontal="left" indent="1"/>
    </xf>
    <xf numFmtId="0" fontId="8" fillId="39" borderId="10" xfId="97" applyNumberFormat="1" applyFont="1" applyFill="1" applyBorder="1" applyAlignment="1">
      <alignment horizontal="left" indent="1"/>
    </xf>
    <xf numFmtId="0" fontId="8" fillId="38" borderId="11" xfId="97" applyNumberFormat="1" applyFont="1" applyFill="1" applyBorder="1" applyAlignment="1">
      <alignment horizontal="left" indent="1"/>
    </xf>
    <xf numFmtId="0" fontId="8" fillId="39" borderId="10" xfId="97" applyNumberFormat="1" applyFont="1" applyFill="1" applyBorder="1" applyAlignment="1">
      <alignment horizontal="left"/>
    </xf>
    <xf numFmtId="164" fontId="8" fillId="13" borderId="10" xfId="59" applyNumberFormat="1" applyFont="1" applyFill="1" applyBorder="1" applyAlignment="1">
      <alignment horizontal="right"/>
    </xf>
    <xf numFmtId="164" fontId="62" fillId="7" borderId="10" xfId="59" applyNumberFormat="1" applyFont="1" applyFill="1" applyBorder="1" applyAlignment="1">
      <alignment horizontal="right"/>
    </xf>
    <xf numFmtId="164" fontId="5" fillId="13" borderId="10" xfId="59" applyNumberFormat="1" applyFont="1" applyFill="1" applyBorder="1" applyAlignment="1">
      <alignment horizontal="right"/>
    </xf>
    <xf numFmtId="164" fontId="8" fillId="38" borderId="27" xfId="59" applyNumberFormat="1" applyFont="1" applyFill="1" applyBorder="1" applyAlignment="1">
      <alignment horizontal="center"/>
    </xf>
    <xf numFmtId="164" fontId="8" fillId="38" borderId="25" xfId="59" applyNumberFormat="1" applyFont="1" applyFill="1" applyBorder="1" applyAlignment="1">
      <alignment horizontal="center"/>
    </xf>
    <xf numFmtId="164" fontId="74" fillId="40" borderId="10" xfId="113" applyNumberFormat="1" applyFont="1" applyFill="1" applyBorder="1" applyAlignment="1"/>
    <xf numFmtId="164" fontId="74" fillId="40" borderId="10" xfId="113" applyNumberFormat="1" applyFont="1" applyFill="1" applyBorder="1"/>
    <xf numFmtId="164" fontId="78" fillId="40" borderId="10" xfId="114" applyNumberFormat="1" applyFont="1" applyFill="1" applyBorder="1"/>
    <xf numFmtId="164" fontId="74" fillId="40" borderId="27" xfId="113" applyNumberFormat="1" applyFont="1" applyFill="1" applyBorder="1"/>
    <xf numFmtId="164" fontId="78" fillId="40" borderId="27" xfId="114" applyNumberFormat="1" applyFont="1" applyFill="1" applyBorder="1"/>
    <xf numFmtId="164" fontId="8" fillId="35" borderId="25" xfId="59" applyNumberFormat="1" applyFont="1" applyFill="1" applyBorder="1" applyAlignment="1">
      <alignment horizontal="right"/>
    </xf>
    <xf numFmtId="164" fontId="62" fillId="7" borderId="25" xfId="59" applyNumberFormat="1" applyFont="1" applyFill="1" applyBorder="1" applyAlignment="1">
      <alignment horizontal="right"/>
    </xf>
    <xf numFmtId="164" fontId="62" fillId="7" borderId="25" xfId="97" applyNumberFormat="1" applyFont="1" applyFill="1" applyBorder="1" applyAlignment="1">
      <alignment horizontal="right"/>
    </xf>
    <xf numFmtId="164" fontId="64" fillId="13" borderId="10" xfId="59" applyNumberFormat="1" applyFont="1" applyFill="1" applyBorder="1" applyAlignment="1">
      <alignment horizontal="right"/>
    </xf>
    <xf numFmtId="164" fontId="62" fillId="7" borderId="10" xfId="100" applyNumberFormat="1" applyFont="1" applyFill="1" applyBorder="1" applyAlignment="1">
      <alignment horizontal="right"/>
    </xf>
    <xf numFmtId="164" fontId="62" fillId="7" borderId="10" xfId="59" applyNumberFormat="1" applyFont="1" applyFill="1" applyBorder="1" applyAlignment="1"/>
    <xf numFmtId="164" fontId="8" fillId="45" borderId="10" xfId="59" applyNumberFormat="1" applyFont="1" applyFill="1" applyBorder="1" applyAlignment="1"/>
    <xf numFmtId="164" fontId="8" fillId="13" borderId="10" xfId="59" applyNumberFormat="1" applyFont="1" applyFill="1" applyBorder="1" applyAlignment="1"/>
    <xf numFmtId="10" fontId="62" fillId="7" borderId="10" xfId="59" applyNumberFormat="1" applyFont="1" applyFill="1" applyBorder="1" applyAlignment="1"/>
    <xf numFmtId="10" fontId="8" fillId="45" borderId="10" xfId="59" applyNumberFormat="1" applyFont="1" applyFill="1" applyBorder="1" applyAlignment="1"/>
    <xf numFmtId="164" fontId="40" fillId="13" borderId="10" xfId="59" applyNumberFormat="1" applyFont="1" applyFill="1" applyBorder="1" applyAlignment="1"/>
    <xf numFmtId="164" fontId="65" fillId="38" borderId="27" xfId="62" applyNumberFormat="1" applyFont="1" applyFill="1" applyBorder="1" applyAlignment="1">
      <alignment horizontal="center" vertical="center"/>
    </xf>
    <xf numFmtId="164" fontId="65" fillId="38" borderId="25" xfId="62" applyNumberFormat="1" applyFont="1" applyFill="1" applyBorder="1" applyAlignment="1">
      <alignment horizontal="center" vertical="center"/>
    </xf>
    <xf numFmtId="164" fontId="62" fillId="7" borderId="10" xfId="59" applyNumberFormat="1" applyFont="1" applyFill="1" applyBorder="1"/>
    <xf numFmtId="164" fontId="38" fillId="36" borderId="26" xfId="98" applyNumberFormat="1" applyFont="1" applyFill="1" applyBorder="1" applyAlignment="1">
      <alignment horizontal="center" vertical="center" wrapText="1"/>
    </xf>
    <xf numFmtId="164" fontId="39" fillId="13" borderId="10" xfId="59" applyNumberFormat="1" applyFont="1" applyFill="1" applyBorder="1" applyAlignment="1"/>
    <xf numFmtId="164" fontId="62" fillId="7" borderId="25" xfId="98" applyNumberFormat="1" applyFont="1" applyFill="1" applyBorder="1" applyAlignment="1">
      <alignment horizontal="right"/>
    </xf>
    <xf numFmtId="164" fontId="62" fillId="7" borderId="10" xfId="102" applyNumberFormat="1" applyFont="1" applyFill="1" applyBorder="1" applyAlignment="1">
      <alignment horizontal="right"/>
    </xf>
    <xf numFmtId="164" fontId="8" fillId="35" borderId="10" xfId="59" applyNumberFormat="1" applyFont="1" applyFill="1" applyBorder="1" applyAlignment="1">
      <alignment horizontal="right"/>
    </xf>
    <xf numFmtId="164" fontId="5" fillId="13" borderId="10" xfId="102" applyNumberFormat="1" applyFont="1" applyFill="1" applyBorder="1" applyAlignment="1">
      <alignment horizontal="right"/>
    </xf>
    <xf numFmtId="166" fontId="8" fillId="13" borderId="10" xfId="59" applyNumberFormat="1" applyFont="1" applyFill="1" applyBorder="1" applyAlignment="1">
      <alignment horizontal="right"/>
    </xf>
    <xf numFmtId="164" fontId="8" fillId="7" borderId="10" xfId="59" applyNumberFormat="1" applyFont="1" applyFill="1" applyBorder="1" applyAlignment="1">
      <alignment horizontal="right"/>
    </xf>
    <xf numFmtId="164" fontId="62" fillId="7" borderId="10" xfId="59" applyNumberFormat="1" applyFont="1" applyFill="1" applyBorder="1" applyAlignment="1">
      <alignment horizontal="left" indent="1"/>
    </xf>
    <xf numFmtId="164" fontId="5" fillId="38" borderId="27" xfId="59" applyNumberFormat="1" applyFont="1" applyFill="1" applyBorder="1" applyAlignment="1">
      <alignment horizontal="center" vertical="center" wrapText="1"/>
    </xf>
    <xf numFmtId="164" fontId="10" fillId="35" borderId="0" xfId="59" applyNumberFormat="1" applyFont="1" applyFill="1" applyBorder="1" applyAlignment="1" applyProtection="1">
      <alignment horizontal="right"/>
      <protection locked="0"/>
    </xf>
    <xf numFmtId="164" fontId="5" fillId="38" borderId="25" xfId="59" applyNumberFormat="1" applyFont="1" applyFill="1" applyBorder="1" applyAlignment="1">
      <alignment horizontal="center" vertical="center" wrapText="1"/>
    </xf>
    <xf numFmtId="164" fontId="10" fillId="35" borderId="34" xfId="59" applyNumberFormat="1" applyFont="1" applyFill="1" applyBorder="1" applyAlignment="1" applyProtection="1">
      <alignment horizontal="right"/>
      <protection locked="0"/>
    </xf>
    <xf numFmtId="43" fontId="40" fillId="13" borderId="10" xfId="59" applyNumberFormat="1" applyFont="1" applyFill="1" applyBorder="1" applyAlignment="1"/>
    <xf numFmtId="173" fontId="74" fillId="40" borderId="10" xfId="113" applyNumberFormat="1" applyFont="1" applyFill="1" applyBorder="1"/>
    <xf numFmtId="173" fontId="12" fillId="36" borderId="10" xfId="97" quotePrefix="1" applyNumberFormat="1" applyFont="1" applyFill="1" applyBorder="1" applyAlignment="1">
      <alignment horizontal="left" vertical="center" wrapText="1" indent="1"/>
    </xf>
    <xf numFmtId="41" fontId="79" fillId="0" borderId="0" xfId="114" applyNumberFormat="1" applyFont="1" applyFill="1" applyBorder="1"/>
    <xf numFmtId="0" fontId="80" fillId="34" borderId="0" xfId="0" applyFont="1" applyFill="1" applyAlignment="1">
      <alignment horizontal="left" indent="1"/>
    </xf>
    <xf numFmtId="0" fontId="42" fillId="34" borderId="0" xfId="0" applyFont="1" applyFill="1" applyAlignment="1">
      <alignment horizontal="left" indent="1"/>
    </xf>
    <xf numFmtId="49" fontId="66" fillId="36" borderId="32" xfId="100" applyNumberFormat="1" applyFont="1" applyFill="1" applyBorder="1" applyAlignment="1">
      <alignment horizontal="center" vertical="center" wrapText="1"/>
    </xf>
    <xf numFmtId="0" fontId="62" fillId="7" borderId="10" xfId="59" applyNumberFormat="1" applyFont="1" applyFill="1" applyBorder="1" applyAlignment="1">
      <alignment horizontal="right"/>
    </xf>
    <xf numFmtId="0" fontId="62" fillId="7" borderId="10" xfId="102" applyNumberFormat="1" applyFont="1" applyFill="1" applyBorder="1" applyAlignment="1">
      <alignment vertical="top"/>
    </xf>
    <xf numFmtId="0" fontId="67" fillId="9" borderId="0" xfId="95" applyFont="1" applyAlignment="1">
      <alignment horizontal="left" indent="1"/>
    </xf>
    <xf numFmtId="0" fontId="67" fillId="9" borderId="0" xfId="95" applyFont="1"/>
    <xf numFmtId="0" fontId="81" fillId="9" borderId="0" xfId="95" applyFont="1"/>
    <xf numFmtId="49" fontId="63" fillId="36" borderId="10" xfId="97" applyNumberFormat="1" applyFont="1" applyFill="1" applyBorder="1" applyAlignment="1">
      <alignment horizontal="left" indent="1"/>
    </xf>
    <xf numFmtId="0" fontId="66" fillId="38" borderId="27" xfId="98" applyFont="1" applyFill="1" applyBorder="1"/>
    <xf numFmtId="49" fontId="63" fillId="36" borderId="10" xfId="98" applyNumberFormat="1" applyFont="1" applyFill="1" applyBorder="1" applyAlignment="1">
      <alignment horizontal="left" indent="1"/>
    </xf>
    <xf numFmtId="49" fontId="63" fillId="31" borderId="10" xfId="98" applyNumberFormat="1" applyFont="1" applyFill="1" applyBorder="1" applyAlignment="1">
      <alignment horizontal="left" indent="1"/>
    </xf>
    <xf numFmtId="2" fontId="66" fillId="36" borderId="26" xfId="98" applyNumberFormat="1" applyFont="1" applyFill="1" applyBorder="1" applyAlignment="1">
      <alignment horizontal="left" vertical="center" wrapText="1"/>
    </xf>
    <xf numFmtId="41" fontId="63" fillId="36" borderId="11" xfId="98" applyNumberFormat="1" applyFont="1" applyFill="1" applyBorder="1" applyAlignment="1">
      <alignment horizontal="left" indent="1"/>
    </xf>
    <xf numFmtId="41" fontId="63" fillId="31" borderId="10" xfId="98" applyNumberFormat="1" applyFont="1" applyFill="1" applyBorder="1" applyAlignment="1">
      <alignment horizontal="left" indent="1"/>
    </xf>
    <xf numFmtId="41" fontId="5" fillId="38" borderId="27" xfId="98" applyNumberFormat="1" applyFont="1" applyFill="1" applyBorder="1"/>
    <xf numFmtId="41" fontId="66" fillId="31" borderId="10" xfId="98" applyNumberFormat="1" applyFont="1" applyFill="1" applyBorder="1" applyAlignment="1">
      <alignment horizontal="left"/>
    </xf>
    <xf numFmtId="41" fontId="5" fillId="38" borderId="27" xfId="98" applyNumberFormat="1" applyFont="1" applyFill="1" applyBorder="1" applyAlignment="1">
      <alignment horizontal="left"/>
    </xf>
    <xf numFmtId="2" fontId="63" fillId="36" borderId="28" xfId="59" applyNumberFormat="1" applyFont="1" applyFill="1" applyBorder="1" applyAlignment="1">
      <alignment horizontal="center" vertical="center"/>
    </xf>
    <xf numFmtId="1" fontId="63" fillId="36" borderId="28" xfId="59" applyNumberFormat="1" applyFont="1" applyFill="1" applyBorder="1" applyAlignment="1">
      <alignment horizontal="center" vertical="center"/>
    </xf>
    <xf numFmtId="49" fontId="63" fillId="36" borderId="10" xfId="102" applyNumberFormat="1" applyFont="1" applyFill="1" applyBorder="1" applyAlignment="1">
      <alignment horizontal="left" vertical="center" wrapText="1" indent="1"/>
    </xf>
    <xf numFmtId="49" fontId="66" fillId="32" borderId="10" xfId="100" applyNumberFormat="1" applyFont="1" applyFill="1" applyBorder="1" applyAlignment="1">
      <alignment horizontal="center" vertical="center" wrapText="1"/>
    </xf>
    <xf numFmtId="49" fontId="66" fillId="32" borderId="32" xfId="100" applyNumberFormat="1" applyFont="1" applyFill="1" applyBorder="1" applyAlignment="1">
      <alignment horizontal="center" vertical="center" wrapText="1"/>
    </xf>
    <xf numFmtId="49" fontId="66" fillId="46" borderId="32" xfId="100" applyNumberFormat="1" applyFont="1" applyFill="1" applyBorder="1" applyAlignment="1">
      <alignment horizontal="center" vertical="center" wrapText="1"/>
    </xf>
    <xf numFmtId="49" fontId="66" fillId="47" borderId="32" xfId="100" applyNumberFormat="1" applyFont="1" applyFill="1" applyBorder="1" applyAlignment="1">
      <alignment horizontal="center" vertical="center" wrapText="1"/>
    </xf>
    <xf numFmtId="49" fontId="66" fillId="32" borderId="27" xfId="100" applyNumberFormat="1" applyFont="1" applyFill="1" applyBorder="1" applyAlignment="1">
      <alignment horizontal="center" vertical="center" wrapText="1"/>
    </xf>
    <xf numFmtId="49" fontId="66" fillId="46" borderId="27" xfId="100" applyNumberFormat="1" applyFont="1" applyFill="1" applyBorder="1" applyAlignment="1">
      <alignment horizontal="center" vertical="center" wrapText="1"/>
    </xf>
    <xf numFmtId="49" fontId="66" fillId="46" borderId="11" xfId="100" applyNumberFormat="1" applyFont="1" applyFill="1" applyBorder="1" applyAlignment="1">
      <alignment horizontal="center" vertical="center" wrapText="1"/>
    </xf>
    <xf numFmtId="49" fontId="66" fillId="46" borderId="25" xfId="100" applyNumberFormat="1" applyFont="1" applyFill="1" applyBorder="1" applyAlignment="1">
      <alignment horizontal="center" vertical="center" wrapText="1"/>
    </xf>
    <xf numFmtId="49" fontId="66" fillId="47" borderId="27" xfId="100" applyNumberFormat="1" applyFont="1" applyFill="1" applyBorder="1" applyAlignment="1">
      <alignment horizontal="center" vertical="center" wrapText="1"/>
    </xf>
    <xf numFmtId="49" fontId="66" fillId="47" borderId="11" xfId="100" applyNumberFormat="1" applyFont="1" applyFill="1" applyBorder="1" applyAlignment="1">
      <alignment horizontal="center" vertical="center" wrapText="1"/>
    </xf>
    <xf numFmtId="49" fontId="66" fillId="47" borderId="25" xfId="100" applyNumberFormat="1" applyFont="1" applyFill="1" applyBorder="1" applyAlignment="1">
      <alignment horizontal="center" vertical="center" wrapText="1"/>
    </xf>
    <xf numFmtId="0" fontId="45" fillId="35" borderId="0" xfId="98" applyFont="1" applyFill="1"/>
    <xf numFmtId="0" fontId="46" fillId="35" borderId="0" xfId="98" applyFont="1" applyFill="1"/>
    <xf numFmtId="14" fontId="45" fillId="35" borderId="0" xfId="98" applyNumberFormat="1" applyFont="1" applyFill="1"/>
    <xf numFmtId="14" fontId="45" fillId="35" borderId="0" xfId="98" applyNumberFormat="1" applyFont="1" applyFill="1" applyAlignment="1">
      <alignment horizontal="left"/>
    </xf>
    <xf numFmtId="0" fontId="51" fillId="9" borderId="0" xfId="97" applyFont="1"/>
    <xf numFmtId="1" fontId="62" fillId="7" borderId="25" xfId="97" applyNumberFormat="1" applyFont="1" applyFill="1" applyBorder="1" applyAlignment="1">
      <alignment horizontal="center"/>
    </xf>
    <xf numFmtId="1" fontId="62" fillId="7" borderId="10" xfId="102" applyNumberFormat="1" applyFont="1" applyFill="1" applyBorder="1" applyAlignment="1">
      <alignment horizontal="center"/>
    </xf>
    <xf numFmtId="169" fontId="62" fillId="7" borderId="10" xfId="100" applyNumberFormat="1" applyFont="1" applyFill="1" applyBorder="1" applyAlignment="1">
      <alignment horizontal="right" indent="1"/>
    </xf>
    <xf numFmtId="0" fontId="4" fillId="33" borderId="0" xfId="0" applyFont="1" applyFill="1"/>
    <xf numFmtId="0" fontId="0" fillId="33" borderId="0" xfId="0" applyFill="1"/>
    <xf numFmtId="0" fontId="63" fillId="33" borderId="0" xfId="0" applyFont="1" applyFill="1"/>
    <xf numFmtId="0" fontId="6" fillId="33" borderId="0" xfId="0" applyFont="1" applyFill="1"/>
    <xf numFmtId="0" fontId="57" fillId="33" borderId="0" xfId="95" applyFont="1" applyFill="1"/>
    <xf numFmtId="0" fontId="6" fillId="33" borderId="0" xfId="97" applyFont="1" applyFill="1"/>
    <xf numFmtId="0" fontId="3" fillId="33" borderId="0" xfId="97" applyFill="1"/>
    <xf numFmtId="167" fontId="5" fillId="33" borderId="0" xfId="97" applyNumberFormat="1" applyFont="1" applyFill="1" applyBorder="1" applyAlignment="1">
      <alignment horizontal="left"/>
    </xf>
    <xf numFmtId="164" fontId="8" fillId="33" borderId="0" xfId="97" applyNumberFormat="1" applyFont="1" applyFill="1" applyBorder="1" applyAlignment="1">
      <alignment horizontal="center"/>
    </xf>
    <xf numFmtId="0" fontId="4" fillId="0" borderId="0" xfId="97" applyFont="1" applyFill="1" applyAlignment="1"/>
    <xf numFmtId="10" fontId="5" fillId="13" borderId="10" xfId="107" applyNumberFormat="1" applyFont="1" applyFill="1" applyBorder="1" applyAlignment="1">
      <alignment horizontal="right"/>
    </xf>
    <xf numFmtId="0" fontId="8" fillId="53" borderId="0" xfId="98" applyFill="1"/>
    <xf numFmtId="0" fontId="4" fillId="33" borderId="0" xfId="98" applyFont="1" applyFill="1"/>
    <xf numFmtId="0" fontId="71" fillId="33" borderId="0" xfId="0" applyFont="1" applyFill="1"/>
    <xf numFmtId="0" fontId="71" fillId="33" borderId="0" xfId="0" applyFont="1" applyFill="1" applyAlignment="1">
      <alignment horizontal="center" vertical="center"/>
    </xf>
    <xf numFmtId="0" fontId="6" fillId="53" borderId="0" xfId="0" applyFont="1" applyFill="1" applyAlignment="1" applyProtection="1">
      <alignment horizontal="left"/>
      <protection locked="0"/>
    </xf>
    <xf numFmtId="0" fontId="6" fillId="53" borderId="0" xfId="103" applyFont="1" applyFill="1" applyBorder="1"/>
    <xf numFmtId="43" fontId="72" fillId="33" borderId="0" xfId="0" applyNumberFormat="1" applyFont="1" applyFill="1"/>
    <xf numFmtId="43" fontId="71" fillId="33" borderId="0" xfId="0" applyNumberFormat="1" applyFont="1" applyFill="1"/>
    <xf numFmtId="0" fontId="72" fillId="33" borderId="0" xfId="0" applyFont="1" applyFill="1"/>
    <xf numFmtId="0" fontId="70" fillId="33" borderId="0" xfId="0" applyFont="1" applyFill="1"/>
    <xf numFmtId="41" fontId="74" fillId="33" borderId="0" xfId="113" applyNumberFormat="1" applyFont="1" applyFill="1" applyBorder="1"/>
    <xf numFmtId="0" fontId="74" fillId="33" borderId="0" xfId="113" applyFont="1" applyFill="1" applyBorder="1"/>
    <xf numFmtId="0" fontId="75" fillId="33" borderId="0" xfId="0" applyFont="1" applyFill="1"/>
    <xf numFmtId="164" fontId="74" fillId="33" borderId="0" xfId="113" applyNumberFormat="1" applyFont="1" applyFill="1" applyBorder="1"/>
    <xf numFmtId="170" fontId="71" fillId="33" borderId="0" xfId="0" applyNumberFormat="1" applyFont="1" applyFill="1"/>
    <xf numFmtId="0" fontId="62" fillId="7" borderId="10" xfId="100" applyNumberFormat="1" applyFont="1" applyFill="1" applyBorder="1" applyAlignment="1">
      <alignment horizontal="right" indent="1"/>
    </xf>
    <xf numFmtId="43" fontId="62" fillId="7" borderId="10" xfId="59" applyFont="1" applyFill="1" applyBorder="1" applyAlignment="1">
      <alignment horizontal="right"/>
    </xf>
    <xf numFmtId="175" fontId="62" fillId="7" borderId="10" xfId="59" applyNumberFormat="1" applyFont="1" applyFill="1" applyBorder="1" applyAlignment="1">
      <alignment horizontal="right"/>
    </xf>
    <xf numFmtId="0" fontId="62" fillId="7" borderId="10" xfId="102" applyNumberFormat="1" applyFont="1" applyFill="1" applyBorder="1" applyAlignment="1">
      <alignment horizontal="left"/>
    </xf>
    <xf numFmtId="174" fontId="62" fillId="7" borderId="10" xfId="59" applyNumberFormat="1" applyFont="1" applyFill="1" applyBorder="1" applyAlignment="1">
      <alignment horizontal="right"/>
    </xf>
    <xf numFmtId="14" fontId="8" fillId="0" borderId="0" xfId="92" applyNumberFormat="1" applyFont="1" applyAlignment="1">
      <alignment vertical="top"/>
    </xf>
    <xf numFmtId="1" fontId="62" fillId="33" borderId="0" xfId="92" applyFont="1" applyFill="1" applyBorder="1"/>
    <xf numFmtId="1" fontId="62" fillId="0" borderId="0" xfId="92" applyFont="1"/>
    <xf numFmtId="0" fontId="84" fillId="0" borderId="0" xfId="90" applyFont="1"/>
    <xf numFmtId="0" fontId="8" fillId="33" borderId="0" xfId="98" applyFill="1" applyAlignment="1">
      <alignment horizontal="left" vertical="center" indent="1"/>
    </xf>
    <xf numFmtId="0" fontId="8" fillId="9" borderId="0" xfId="98"/>
    <xf numFmtId="0" fontId="85" fillId="0" borderId="43" xfId="0" applyFont="1" applyBorder="1" applyAlignment="1">
      <alignment horizontal="center" vertical="center" wrapText="1"/>
    </xf>
    <xf numFmtId="0" fontId="3" fillId="33" borderId="0" xfId="0" applyFont="1" applyFill="1"/>
    <xf numFmtId="1" fontId="53" fillId="33" borderId="0" xfId="92" applyFill="1"/>
    <xf numFmtId="1" fontId="69" fillId="33" borderId="0" xfId="92" applyFont="1" applyFill="1" applyAlignment="1">
      <alignment horizontal="center" vertical="center" wrapText="1"/>
    </xf>
    <xf numFmtId="1" fontId="3" fillId="0" borderId="0" xfId="92" applyFont="1" applyAlignment="1">
      <alignment vertical="top"/>
    </xf>
    <xf numFmtId="49" fontId="3" fillId="0" borderId="0" xfId="92" applyNumberFormat="1" applyFont="1" applyAlignment="1">
      <alignment vertical="top"/>
    </xf>
    <xf numFmtId="1" fontId="3" fillId="0" borderId="0" xfId="92" applyFont="1" applyAlignment="1">
      <alignment vertical="top" wrapText="1"/>
    </xf>
    <xf numFmtId="1" fontId="53" fillId="33" borderId="0" xfId="92" applyFill="1" applyAlignment="1">
      <alignment horizontal="center" vertical="center"/>
    </xf>
    <xf numFmtId="1" fontId="53" fillId="33" borderId="0" xfId="92" applyFill="1" applyAlignment="1">
      <alignment vertical="top"/>
    </xf>
    <xf numFmtId="1" fontId="53" fillId="33" borderId="0" xfId="92" applyFill="1" applyAlignment="1">
      <alignment vertical="top" wrapText="1"/>
    </xf>
    <xf numFmtId="10" fontId="62" fillId="7" borderId="10" xfId="107" applyNumberFormat="1" applyFont="1" applyFill="1" applyBorder="1" applyAlignment="1">
      <alignment horizontal="right"/>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79" fillId="33" borderId="0" xfId="97" applyFont="1" applyFill="1"/>
    <xf numFmtId="0" fontId="85" fillId="0" borderId="47" xfId="0" applyFont="1" applyBorder="1" applyAlignment="1">
      <alignment horizontal="center" vertical="center" wrapText="1"/>
    </xf>
    <xf numFmtId="0" fontId="85" fillId="33" borderId="0" xfId="0" applyFont="1" applyFill="1" applyBorder="1" applyAlignment="1">
      <alignment horizontal="left" vertical="top" wrapText="1"/>
    </xf>
    <xf numFmtId="164" fontId="3" fillId="9" borderId="0" xfId="97" applyNumberFormat="1"/>
    <xf numFmtId="0" fontId="3" fillId="9" borderId="0" xfId="97" applyBorder="1"/>
    <xf numFmtId="1" fontId="3" fillId="9" borderId="0" xfId="97" applyNumberFormat="1"/>
    <xf numFmtId="10" fontId="3" fillId="9" borderId="0" xfId="107" applyNumberFormat="1" applyFill="1"/>
    <xf numFmtId="0" fontId="3" fillId="9" borderId="0" xfId="97" applyAlignment="1">
      <alignment horizontal="left" vertical="center"/>
    </xf>
    <xf numFmtId="0" fontId="3" fillId="33" borderId="0" xfId="97" applyFill="1" applyAlignment="1">
      <alignment horizontal="left" vertical="center"/>
    </xf>
    <xf numFmtId="0" fontId="3" fillId="33" borderId="0" xfId="97" applyFill="1" applyBorder="1"/>
    <xf numFmtId="176" fontId="3" fillId="9" borderId="0" xfId="107" applyNumberFormat="1" applyFill="1"/>
    <xf numFmtId="164" fontId="65" fillId="35" borderId="10" xfId="113" applyNumberFormat="1" applyFont="1" applyFill="1" applyBorder="1"/>
    <xf numFmtId="173" fontId="65" fillId="35" borderId="10" xfId="113" applyNumberFormat="1" applyFont="1" applyFill="1" applyBorder="1"/>
    <xf numFmtId="0" fontId="3" fillId="0" borderId="0" xfId="0" applyFont="1" applyAlignment="1">
      <alignment vertical="center" wrapText="1"/>
    </xf>
    <xf numFmtId="174" fontId="62" fillId="7" borderId="25" xfId="59" applyNumberFormat="1" applyFont="1" applyFill="1" applyBorder="1" applyAlignment="1">
      <alignment horizontal="center"/>
    </xf>
    <xf numFmtId="0" fontId="3" fillId="0" borderId="0" xfId="0" applyFont="1" applyAlignment="1">
      <alignment horizontal="left" vertical="top"/>
    </xf>
    <xf numFmtId="0" fontId="3" fillId="0" borderId="0" xfId="0" applyFont="1" applyAlignment="1">
      <alignment vertical="top" wrapText="1"/>
    </xf>
    <xf numFmtId="0" fontId="62" fillId="7" borderId="25" xfId="97" applyNumberFormat="1" applyFont="1" applyFill="1" applyBorder="1" applyAlignment="1">
      <alignment horizontal="right" wrapText="1" indent="1"/>
    </xf>
    <xf numFmtId="0" fontId="85" fillId="0" borderId="47" xfId="0" applyFont="1" applyBorder="1" applyAlignment="1">
      <alignment horizontal="center" vertical="center" wrapText="1"/>
    </xf>
    <xf numFmtId="0" fontId="85" fillId="0" borderId="43" xfId="90" applyFont="1" applyBorder="1" applyAlignment="1">
      <alignment horizontal="center" vertical="center" wrapText="1"/>
    </xf>
    <xf numFmtId="0" fontId="85" fillId="33" borderId="45" xfId="0" applyFont="1" applyFill="1" applyBorder="1" applyAlignment="1">
      <alignment horizontal="center" vertical="center" wrapText="1"/>
    </xf>
    <xf numFmtId="0" fontId="85" fillId="33" borderId="47" xfId="0" applyFont="1" applyFill="1" applyBorder="1" applyAlignment="1">
      <alignment horizontal="center" vertical="center" wrapText="1"/>
    </xf>
    <xf numFmtId="0" fontId="85" fillId="33" borderId="43" xfId="0" applyFont="1" applyFill="1" applyBorder="1" applyAlignment="1">
      <alignment horizontal="center" vertical="center" wrapText="1"/>
    </xf>
    <xf numFmtId="177" fontId="62" fillId="7" borderId="10" xfId="102" applyNumberFormat="1" applyFont="1" applyFill="1" applyBorder="1" applyAlignment="1">
      <alignment horizontal="right"/>
    </xf>
    <xf numFmtId="167" fontId="62" fillId="7" borderId="10" xfId="102" applyNumberFormat="1" applyFont="1" applyFill="1" applyBorder="1" applyAlignment="1">
      <alignment horizontal="center"/>
    </xf>
    <xf numFmtId="0" fontId="15" fillId="7" borderId="11" xfId="72" applyFill="1" applyBorder="1" applyAlignment="1" applyProtection="1">
      <alignment horizontal="left"/>
      <protection locked="0"/>
    </xf>
    <xf numFmtId="0" fontId="62" fillId="7" borderId="27" xfId="97" applyFont="1" applyFill="1" applyBorder="1" applyAlignment="1" applyProtection="1">
      <alignment horizontal="left"/>
      <protection locked="0"/>
    </xf>
    <xf numFmtId="0" fontId="62" fillId="7" borderId="25" xfId="97" applyFont="1" applyFill="1" applyBorder="1" applyAlignment="1" applyProtection="1">
      <alignment horizontal="left"/>
      <protection locked="0"/>
    </xf>
    <xf numFmtId="0" fontId="12" fillId="36" borderId="0" xfId="97" applyFont="1" applyFill="1" applyBorder="1" applyAlignment="1">
      <alignment horizontal="right" indent="1"/>
    </xf>
    <xf numFmtId="0" fontId="12" fillId="36" borderId="34" xfId="97" applyFont="1" applyFill="1" applyBorder="1" applyAlignment="1">
      <alignment horizontal="right" indent="1"/>
    </xf>
    <xf numFmtId="0" fontId="62" fillId="7" borderId="10" xfId="97" applyFont="1" applyFill="1" applyBorder="1" applyAlignment="1" applyProtection="1">
      <alignment horizontal="left"/>
      <protection locked="0"/>
    </xf>
    <xf numFmtId="0" fontId="62" fillId="7" borderId="11" xfId="97" applyFont="1" applyFill="1" applyBorder="1" applyAlignment="1" applyProtection="1">
      <alignment horizontal="left"/>
      <protection locked="0"/>
    </xf>
    <xf numFmtId="0" fontId="62" fillId="9" borderId="27" xfId="97" applyFont="1" applyBorder="1"/>
    <xf numFmtId="0" fontId="62" fillId="9" borderId="25" xfId="97" applyFont="1" applyBorder="1"/>
    <xf numFmtId="0" fontId="6" fillId="9" borderId="31" xfId="95" applyFont="1" applyBorder="1" applyAlignment="1" applyProtection="1">
      <protection locked="0"/>
    </xf>
    <xf numFmtId="0" fontId="3" fillId="9" borderId="12" xfId="95" applyBorder="1" applyAlignment="1"/>
    <xf numFmtId="0" fontId="3" fillId="9" borderId="14" xfId="95" applyBorder="1" applyAlignment="1"/>
    <xf numFmtId="0" fontId="82" fillId="7" borderId="27" xfId="95" applyFont="1" applyFill="1" applyBorder="1" applyAlignment="1"/>
    <xf numFmtId="0" fontId="62" fillId="7" borderId="27" xfId="94" applyFont="1" applyFill="1" applyBorder="1" applyAlignment="1"/>
    <xf numFmtId="0" fontId="62" fillId="7" borderId="25" xfId="94" applyFont="1" applyFill="1" applyBorder="1" applyAlignment="1"/>
    <xf numFmtId="14" fontId="82" fillId="7" borderId="27" xfId="95" applyNumberFormat="1" applyFont="1" applyFill="1" applyBorder="1" applyAlignment="1"/>
    <xf numFmtId="14" fontId="62" fillId="7" borderId="27" xfId="94" applyNumberFormat="1" applyFont="1" applyFill="1" applyBorder="1" applyAlignment="1"/>
    <xf numFmtId="14" fontId="62" fillId="7" borderId="25" xfId="94" applyNumberFormat="1" applyFont="1" applyFill="1" applyBorder="1" applyAlignment="1"/>
    <xf numFmtId="0" fontId="67" fillId="36" borderId="11" xfId="95" applyFont="1" applyFill="1" applyBorder="1" applyAlignment="1">
      <alignment horizontal="left" vertical="top" wrapText="1" indent="1"/>
    </xf>
    <xf numFmtId="0" fontId="67" fillId="36" borderId="25" xfId="95" applyFont="1" applyFill="1" applyBorder="1" applyAlignment="1">
      <alignment horizontal="left" vertical="top" wrapText="1" indent="1"/>
    </xf>
    <xf numFmtId="0" fontId="82" fillId="7" borderId="27" xfId="95" applyFont="1" applyFill="1" applyBorder="1" applyAlignment="1">
      <alignment horizontal="left" vertical="center"/>
    </xf>
    <xf numFmtId="0" fontId="62" fillId="7" borderId="27" xfId="94" applyFont="1" applyFill="1" applyBorder="1" applyAlignment="1">
      <alignment horizontal="left" vertical="center"/>
    </xf>
    <xf numFmtId="0" fontId="62" fillId="7" borderId="25" xfId="94" applyFont="1" applyFill="1" applyBorder="1" applyAlignment="1">
      <alignment horizontal="left" vertical="center"/>
    </xf>
    <xf numFmtId="0" fontId="67" fillId="36" borderId="11" xfId="95" applyFont="1" applyFill="1" applyBorder="1" applyAlignment="1">
      <alignment horizontal="left" vertical="top" wrapText="1"/>
    </xf>
    <xf numFmtId="0" fontId="67" fillId="36" borderId="27" xfId="95" applyFont="1" applyFill="1" applyBorder="1" applyAlignment="1">
      <alignment horizontal="left" vertical="top" wrapText="1"/>
    </xf>
    <xf numFmtId="0" fontId="67" fillId="36" borderId="25" xfId="95" applyFont="1" applyFill="1" applyBorder="1" applyAlignment="1">
      <alignment horizontal="left" vertical="top" wrapText="1"/>
    </xf>
    <xf numFmtId="0" fontId="82" fillId="7" borderId="27" xfId="95" applyFont="1" applyFill="1" applyBorder="1" applyAlignment="1">
      <alignment horizontal="left" vertical="center" wrapText="1"/>
    </xf>
    <xf numFmtId="0" fontId="62" fillId="7" borderId="27" xfId="94" applyFont="1" applyFill="1" applyBorder="1" applyAlignment="1">
      <alignment horizontal="left" vertical="center" wrapText="1"/>
    </xf>
    <xf numFmtId="0" fontId="62" fillId="7" borderId="25" xfId="94" applyFont="1" applyFill="1" applyBorder="1" applyAlignment="1">
      <alignment horizontal="left" vertical="center" wrapText="1"/>
    </xf>
    <xf numFmtId="0" fontId="8" fillId="0" borderId="0" xfId="95" applyFont="1" applyFill="1" applyBorder="1" applyAlignment="1" applyProtection="1"/>
    <xf numFmtId="0" fontId="3" fillId="9" borderId="0" xfId="95" applyBorder="1" applyAlignment="1"/>
    <xf numFmtId="0" fontId="87" fillId="7" borderId="10" xfId="95" applyFont="1" applyFill="1" applyBorder="1" applyAlignment="1"/>
    <xf numFmtId="0" fontId="88" fillId="7" borderId="10" xfId="95" applyFont="1" applyFill="1" applyBorder="1" applyAlignment="1"/>
    <xf numFmtId="0" fontId="82" fillId="7" borderId="10" xfId="95" applyFont="1" applyFill="1" applyBorder="1" applyAlignment="1"/>
    <xf numFmtId="0" fontId="62" fillId="7" borderId="10" xfId="95" applyFont="1" applyFill="1" applyBorder="1" applyAlignment="1"/>
    <xf numFmtId="0" fontId="11" fillId="0" borderId="0" xfId="95" applyFont="1" applyFill="1" applyAlignment="1"/>
    <xf numFmtId="0" fontId="3" fillId="0" borderId="0" xfId="94" applyFill="1" applyAlignment="1"/>
    <xf numFmtId="0" fontId="17" fillId="37" borderId="0" xfId="93" applyFont="1" applyFill="1" applyBorder="1" applyAlignment="1">
      <alignment horizontal="left" vertical="center"/>
    </xf>
    <xf numFmtId="0" fontId="5" fillId="48" borderId="10" xfId="112" applyNumberFormat="1" applyFont="1" applyFill="1" applyBorder="1" applyAlignment="1">
      <alignment horizontal="center" vertical="center"/>
    </xf>
    <xf numFmtId="0" fontId="5" fillId="49" borderId="10" xfId="112" applyNumberFormat="1" applyFont="1" applyFill="1" applyBorder="1" applyAlignment="1">
      <alignment horizontal="center" vertical="center"/>
    </xf>
    <xf numFmtId="0" fontId="6" fillId="0" borderId="0" xfId="99" applyFont="1" applyFill="1" applyBorder="1" applyAlignment="1">
      <alignment horizontal="left" vertical="center"/>
    </xf>
    <xf numFmtId="2" fontId="38" fillId="36" borderId="11" xfId="97" applyNumberFormat="1" applyFont="1" applyFill="1" applyBorder="1" applyAlignment="1">
      <alignment horizontal="center" vertical="center" wrapText="1"/>
    </xf>
    <xf numFmtId="2" fontId="38" fillId="36" borderId="27" xfId="97" applyNumberFormat="1" applyFont="1" applyFill="1" applyBorder="1" applyAlignment="1">
      <alignment horizontal="center" vertical="center" wrapText="1"/>
    </xf>
    <xf numFmtId="2" fontId="38" fillId="36" borderId="25" xfId="97" applyNumberFormat="1" applyFont="1" applyFill="1" applyBorder="1" applyAlignment="1">
      <alignment horizontal="center" vertical="center" wrapText="1"/>
    </xf>
    <xf numFmtId="0" fontId="4" fillId="0" borderId="0" xfId="97" applyFont="1" applyFill="1" applyAlignment="1">
      <alignment horizontal="left"/>
    </xf>
    <xf numFmtId="0" fontId="4" fillId="0" borderId="0" xfId="97" applyFont="1" applyFill="1" applyAlignment="1"/>
    <xf numFmtId="168" fontId="12" fillId="36" borderId="11" xfId="97" quotePrefix="1" applyNumberFormat="1" applyFont="1" applyFill="1" applyBorder="1" applyAlignment="1">
      <alignment horizontal="right" vertical="center" wrapText="1"/>
    </xf>
    <xf numFmtId="168" fontId="12" fillId="36" borderId="25" xfId="97" quotePrefix="1" applyNumberFormat="1" applyFont="1" applyFill="1" applyBorder="1" applyAlignment="1">
      <alignment horizontal="right" vertical="center" wrapText="1"/>
    </xf>
    <xf numFmtId="0" fontId="4" fillId="9" borderId="0" xfId="100" applyFont="1" applyAlignment="1"/>
    <xf numFmtId="0" fontId="6" fillId="45" borderId="0" xfId="0" applyFont="1" applyFill="1" applyAlignment="1">
      <alignment horizontal="left" vertical="top" wrapText="1"/>
    </xf>
    <xf numFmtId="0" fontId="4" fillId="9" borderId="0" xfId="97" applyFont="1" applyAlignment="1"/>
    <xf numFmtId="0" fontId="3" fillId="9" borderId="30" xfId="151" applyBorder="1" applyAlignment="1">
      <alignment horizontal="left" wrapText="1"/>
    </xf>
    <xf numFmtId="0" fontId="3" fillId="9" borderId="0" xfId="151" applyAlignment="1">
      <alignment horizontal="left" wrapText="1"/>
    </xf>
    <xf numFmtId="0" fontId="6" fillId="45" borderId="0" xfId="0" applyFont="1" applyFill="1" applyAlignment="1">
      <alignment horizontal="center" wrapText="1"/>
    </xf>
    <xf numFmtId="0" fontId="38" fillId="31" borderId="27" xfId="100" applyFont="1" applyFill="1" applyBorder="1" applyAlignment="1">
      <alignment horizontal="right"/>
    </xf>
    <xf numFmtId="0" fontId="38" fillId="31" borderId="25" xfId="100" applyFont="1" applyFill="1" applyBorder="1" applyAlignment="1">
      <alignment horizontal="right"/>
    </xf>
    <xf numFmtId="49" fontId="38" fillId="36" borderId="30" xfId="102" applyNumberFormat="1" applyFont="1" applyFill="1" applyBorder="1" applyAlignment="1">
      <alignment horizontal="center" vertical="center" wrapText="1"/>
    </xf>
    <xf numFmtId="49" fontId="38" fillId="36" borderId="0" xfId="102" applyNumberFormat="1" applyFont="1" applyFill="1" applyBorder="1" applyAlignment="1">
      <alignment horizontal="center" vertical="center" wrapText="1"/>
    </xf>
    <xf numFmtId="49" fontId="73" fillId="43" borderId="29" xfId="100" applyNumberFormat="1" applyFont="1" applyFill="1" applyBorder="1" applyAlignment="1">
      <alignment horizontal="center" vertical="center" wrapText="1"/>
    </xf>
    <xf numFmtId="49" fontId="73" fillId="43" borderId="26" xfId="100" applyNumberFormat="1" applyFont="1" applyFill="1" applyBorder="1" applyAlignment="1">
      <alignment horizontal="center" vertical="center" wrapText="1"/>
    </xf>
    <xf numFmtId="49" fontId="73" fillId="43" borderId="35" xfId="100" applyNumberFormat="1" applyFont="1" applyFill="1" applyBorder="1" applyAlignment="1">
      <alignment horizontal="center" vertical="center" wrapText="1"/>
    </xf>
    <xf numFmtId="0" fontId="50" fillId="50" borderId="10" xfId="0" applyNumberFormat="1" applyFont="1" applyFill="1" applyBorder="1" applyAlignment="1" applyProtection="1">
      <alignment horizontal="center"/>
      <protection locked="0"/>
    </xf>
    <xf numFmtId="0" fontId="50" fillId="45" borderId="10" xfId="0" applyNumberFormat="1" applyFont="1" applyFill="1" applyBorder="1" applyAlignment="1" applyProtection="1">
      <alignment horizontal="center"/>
      <protection locked="0"/>
    </xf>
    <xf numFmtId="0" fontId="3" fillId="9" borderId="0" xfId="97" applyAlignment="1"/>
    <xf numFmtId="49" fontId="73" fillId="42" borderId="11" xfId="100" applyNumberFormat="1" applyFont="1" applyFill="1" applyBorder="1" applyAlignment="1">
      <alignment horizontal="center" vertical="center" wrapText="1"/>
    </xf>
    <xf numFmtId="49" fontId="73" fillId="42" borderId="27" xfId="100" applyNumberFormat="1" applyFont="1" applyFill="1" applyBorder="1" applyAlignment="1">
      <alignment horizontal="center" vertical="center" wrapText="1"/>
    </xf>
    <xf numFmtId="49" fontId="73" fillId="42" borderId="25" xfId="100" applyNumberFormat="1" applyFont="1" applyFill="1" applyBorder="1" applyAlignment="1">
      <alignment horizontal="center" vertical="center" wrapText="1"/>
    </xf>
    <xf numFmtId="49" fontId="73" fillId="43" borderId="11" xfId="100" applyNumberFormat="1" applyFont="1" applyFill="1" applyBorder="1" applyAlignment="1">
      <alignment horizontal="center" vertical="center" wrapText="1"/>
    </xf>
    <xf numFmtId="49" fontId="73" fillId="43" borderId="27" xfId="100" applyNumberFormat="1" applyFont="1" applyFill="1" applyBorder="1" applyAlignment="1">
      <alignment horizontal="center" vertical="center" wrapText="1"/>
    </xf>
    <xf numFmtId="49" fontId="73" fillId="43" borderId="25" xfId="100" applyNumberFormat="1" applyFont="1" applyFill="1" applyBorder="1" applyAlignment="1">
      <alignment horizontal="center" vertical="center" wrapText="1"/>
    </xf>
    <xf numFmtId="49" fontId="38" fillId="36" borderId="28" xfId="100" applyNumberFormat="1" applyFont="1" applyFill="1" applyBorder="1" applyAlignment="1">
      <alignment horizontal="center" vertical="center" wrapText="1"/>
    </xf>
    <xf numFmtId="49" fontId="38" fillId="36" borderId="32" xfId="100" applyNumberFormat="1" applyFont="1" applyFill="1" applyBorder="1" applyAlignment="1">
      <alignment horizontal="center" vertical="center" wrapText="1"/>
    </xf>
    <xf numFmtId="49" fontId="38" fillId="36" borderId="24" xfId="100" applyNumberFormat="1" applyFont="1" applyFill="1" applyBorder="1" applyAlignment="1">
      <alignment horizontal="center" vertical="center" wrapText="1"/>
    </xf>
    <xf numFmtId="49" fontId="66" fillId="36" borderId="28" xfId="100" applyNumberFormat="1" applyFont="1" applyFill="1" applyBorder="1" applyAlignment="1">
      <alignment horizontal="center" vertical="center" wrapText="1"/>
    </xf>
    <xf numFmtId="49" fontId="66" fillId="36" borderId="32" xfId="100" applyNumberFormat="1" applyFont="1" applyFill="1" applyBorder="1" applyAlignment="1">
      <alignment horizontal="center" vertical="center" wrapText="1"/>
    </xf>
    <xf numFmtId="49" fontId="66" fillId="36" borderId="24" xfId="100" applyNumberFormat="1" applyFont="1" applyFill="1" applyBorder="1" applyAlignment="1">
      <alignment horizontal="center" vertical="center" wrapText="1"/>
    </xf>
    <xf numFmtId="49" fontId="73" fillId="51" borderId="30" xfId="100" applyNumberFormat="1" applyFont="1" applyFill="1" applyBorder="1" applyAlignment="1">
      <alignment horizontal="center" vertical="center" wrapText="1"/>
    </xf>
    <xf numFmtId="49" fontId="73" fillId="51" borderId="0" xfId="100" applyNumberFormat="1" applyFont="1" applyFill="1" applyBorder="1" applyAlignment="1">
      <alignment horizontal="center" vertical="center" wrapText="1"/>
    </xf>
    <xf numFmtId="49" fontId="73" fillId="51" borderId="34" xfId="100" applyNumberFormat="1" applyFont="1" applyFill="1" applyBorder="1" applyAlignment="1">
      <alignment horizontal="center" vertical="center" wrapText="1"/>
    </xf>
    <xf numFmtId="49" fontId="73" fillId="51" borderId="29" xfId="100" applyNumberFormat="1" applyFont="1" applyFill="1" applyBorder="1" applyAlignment="1">
      <alignment horizontal="center" vertical="center" wrapText="1"/>
    </xf>
    <xf numFmtId="49" fontId="73" fillId="51" borderId="26" xfId="100" applyNumberFormat="1" applyFont="1" applyFill="1" applyBorder="1" applyAlignment="1">
      <alignment horizontal="center" vertical="center" wrapText="1"/>
    </xf>
    <xf numFmtId="49" fontId="73" fillId="51" borderId="35" xfId="100" applyNumberFormat="1" applyFont="1" applyFill="1" applyBorder="1" applyAlignment="1">
      <alignment horizontal="center" vertical="center" wrapText="1"/>
    </xf>
    <xf numFmtId="49" fontId="73" fillId="52" borderId="33" xfId="100" applyNumberFormat="1" applyFont="1" applyFill="1" applyBorder="1" applyAlignment="1">
      <alignment horizontal="center" vertical="center" wrapText="1"/>
    </xf>
    <xf numFmtId="49" fontId="73" fillId="52" borderId="36" xfId="100" applyNumberFormat="1" applyFont="1" applyFill="1" applyBorder="1" applyAlignment="1">
      <alignment horizontal="center" vertical="center" wrapText="1"/>
    </xf>
    <xf numFmtId="49" fontId="73" fillId="52" borderId="37" xfId="100" applyNumberFormat="1" applyFont="1" applyFill="1" applyBorder="1" applyAlignment="1">
      <alignment horizontal="center" vertical="center" wrapText="1"/>
    </xf>
    <xf numFmtId="49" fontId="73" fillId="52" borderId="29" xfId="100" applyNumberFormat="1" applyFont="1" applyFill="1" applyBorder="1" applyAlignment="1">
      <alignment horizontal="center" vertical="center" wrapText="1"/>
    </xf>
    <xf numFmtId="49" fontId="73" fillId="52" borderId="26" xfId="100" applyNumberFormat="1" applyFont="1" applyFill="1" applyBorder="1" applyAlignment="1">
      <alignment horizontal="center" vertical="center" wrapText="1"/>
    </xf>
    <xf numFmtId="49" fontId="66" fillId="36" borderId="11" xfId="100" applyNumberFormat="1" applyFont="1" applyFill="1" applyBorder="1" applyAlignment="1">
      <alignment horizontal="center" vertical="center" wrapText="1"/>
    </xf>
    <xf numFmtId="49" fontId="66" fillId="36" borderId="27" xfId="100" applyNumberFormat="1" applyFont="1" applyFill="1" applyBorder="1" applyAlignment="1">
      <alignment horizontal="center" vertical="center" wrapText="1"/>
    </xf>
    <xf numFmtId="49" fontId="66" fillId="36" borderId="25" xfId="100" applyNumberFormat="1" applyFont="1" applyFill="1" applyBorder="1" applyAlignment="1">
      <alignment horizontal="center" vertical="center" wrapText="1"/>
    </xf>
    <xf numFmtId="49" fontId="73" fillId="42" borderId="29" xfId="100" applyNumberFormat="1" applyFont="1" applyFill="1" applyBorder="1" applyAlignment="1">
      <alignment horizontal="center" vertical="center" wrapText="1"/>
    </xf>
    <xf numFmtId="49" fontId="73" fillId="42" borderId="26" xfId="100" applyNumberFormat="1" applyFont="1" applyFill="1" applyBorder="1" applyAlignment="1">
      <alignment horizontal="center" vertical="center" wrapText="1"/>
    </xf>
    <xf numFmtId="49" fontId="73" fillId="42" borderId="35" xfId="100" applyNumberFormat="1" applyFont="1" applyFill="1" applyBorder="1" applyAlignment="1">
      <alignment horizontal="center" vertical="center" wrapText="1"/>
    </xf>
    <xf numFmtId="0" fontId="62" fillId="7" borderId="10" xfId="97" applyNumberFormat="1" applyFont="1" applyFill="1" applyBorder="1" applyAlignment="1">
      <alignment horizontal="left" indent="1"/>
    </xf>
    <xf numFmtId="168" fontId="38" fillId="36" borderId="11" xfId="97" quotePrefix="1" applyNumberFormat="1" applyFont="1" applyFill="1" applyBorder="1" applyAlignment="1">
      <alignment horizontal="left" vertical="center" wrapText="1"/>
    </xf>
    <xf numFmtId="168" fontId="38" fillId="36" borderId="27" xfId="97" quotePrefix="1" applyNumberFormat="1" applyFont="1" applyFill="1" applyBorder="1" applyAlignment="1">
      <alignment horizontal="left" vertical="center" wrapText="1"/>
    </xf>
    <xf numFmtId="168" fontId="38" fillId="36" borderId="25" xfId="97" quotePrefix="1" applyNumberFormat="1" applyFont="1" applyFill="1" applyBorder="1" applyAlignment="1">
      <alignment horizontal="left" vertical="center" wrapText="1"/>
    </xf>
    <xf numFmtId="0" fontId="62" fillId="7" borderId="11" xfId="102" applyNumberFormat="1" applyFont="1" applyFill="1" applyBorder="1" applyAlignment="1">
      <alignment horizontal="left"/>
    </xf>
    <xf numFmtId="0" fontId="62" fillId="7" borderId="27" xfId="102" applyNumberFormat="1" applyFont="1" applyFill="1" applyBorder="1" applyAlignment="1">
      <alignment horizontal="left"/>
    </xf>
    <xf numFmtId="0" fontId="62" fillId="7" borderId="25" xfId="102" applyNumberFormat="1" applyFont="1" applyFill="1" applyBorder="1" applyAlignment="1">
      <alignment horizontal="left"/>
    </xf>
    <xf numFmtId="0" fontId="62" fillId="7" borderId="11" xfId="102" applyFont="1" applyFill="1" applyBorder="1" applyAlignment="1">
      <alignment horizontal="left"/>
    </xf>
    <xf numFmtId="0" fontId="62" fillId="7" borderId="27" xfId="102" applyFont="1" applyFill="1" applyBorder="1" applyAlignment="1">
      <alignment horizontal="left"/>
    </xf>
    <xf numFmtId="0" fontId="62" fillId="7" borderId="25" xfId="102" applyFont="1" applyFill="1" applyBorder="1" applyAlignment="1">
      <alignment horizontal="left"/>
    </xf>
    <xf numFmtId="0" fontId="85" fillId="33" borderId="47" xfId="0" applyFont="1" applyFill="1" applyBorder="1" applyAlignment="1">
      <alignment horizontal="center" vertical="center" wrapText="1"/>
    </xf>
    <xf numFmtId="0" fontId="85" fillId="33" borderId="44" xfId="0" applyFont="1" applyFill="1" applyBorder="1" applyAlignment="1">
      <alignment horizontal="center" vertical="center" wrapText="1"/>
    </xf>
    <xf numFmtId="0" fontId="85" fillId="33" borderId="48" xfId="0" applyFont="1" applyFill="1" applyBorder="1" applyAlignment="1">
      <alignment horizontal="center" vertical="center" wrapText="1"/>
    </xf>
    <xf numFmtId="0" fontId="84" fillId="33" borderId="0" xfId="0" applyFont="1" applyFill="1" applyBorder="1" applyAlignment="1">
      <alignment horizontal="left" vertical="top" wrapText="1"/>
    </xf>
    <xf numFmtId="0" fontId="85" fillId="33" borderId="41" xfId="0" applyFont="1" applyFill="1" applyBorder="1" applyAlignment="1">
      <alignment vertical="top" wrapText="1"/>
    </xf>
    <xf numFmtId="0" fontId="85" fillId="33" borderId="42" xfId="0" applyFont="1" applyFill="1" applyBorder="1" applyAlignment="1">
      <alignment vertical="top" wrapText="1"/>
    </xf>
    <xf numFmtId="0" fontId="85" fillId="33" borderId="46" xfId="0" applyFont="1" applyFill="1" applyBorder="1" applyAlignment="1">
      <alignment vertical="top" wrapText="1"/>
    </xf>
    <xf numFmtId="0" fontId="85" fillId="33" borderId="45" xfId="0" applyFont="1" applyFill="1" applyBorder="1" applyAlignment="1">
      <alignment horizontal="center" vertical="center" wrapText="1"/>
    </xf>
    <xf numFmtId="0" fontId="85" fillId="33" borderId="31" xfId="0" applyFont="1" applyFill="1" applyBorder="1" applyAlignment="1">
      <alignment vertical="center" wrapText="1"/>
    </xf>
    <xf numFmtId="0" fontId="85" fillId="33" borderId="12" xfId="0" applyFont="1" applyFill="1" applyBorder="1" applyAlignment="1">
      <alignment vertical="center" wrapText="1"/>
    </xf>
    <xf numFmtId="0" fontId="85" fillId="33" borderId="14" xfId="0" applyFont="1" applyFill="1" applyBorder="1" applyAlignment="1">
      <alignment vertical="center" wrapText="1"/>
    </xf>
    <xf numFmtId="0" fontId="85" fillId="33" borderId="31" xfId="0" applyFont="1" applyFill="1" applyBorder="1" applyAlignment="1">
      <alignment horizontal="left" vertical="top" wrapText="1"/>
    </xf>
    <xf numFmtId="0" fontId="85" fillId="33" borderId="12" xfId="0" applyFont="1" applyFill="1" applyBorder="1" applyAlignment="1">
      <alignment horizontal="left" vertical="top" wrapText="1"/>
    </xf>
    <xf numFmtId="0" fontId="85" fillId="33" borderId="14" xfId="0" applyFont="1" applyFill="1" applyBorder="1" applyAlignment="1">
      <alignment horizontal="left" vertical="top" wrapText="1"/>
    </xf>
    <xf numFmtId="0" fontId="85" fillId="33" borderId="22" xfId="0" applyFont="1" applyFill="1" applyBorder="1" applyAlignment="1">
      <alignment horizontal="left" vertical="top" wrapText="1"/>
    </xf>
    <xf numFmtId="0" fontId="85" fillId="33" borderId="0" xfId="0" applyFont="1" applyFill="1" applyBorder="1" applyAlignment="1">
      <alignment horizontal="left" vertical="top" wrapText="1"/>
    </xf>
    <xf numFmtId="0" fontId="85" fillId="33" borderId="15" xfId="0" applyFont="1" applyFill="1" applyBorder="1" applyAlignment="1">
      <alignment horizontal="left" vertical="top" wrapText="1"/>
    </xf>
    <xf numFmtId="0" fontId="85" fillId="33" borderId="23" xfId="0" applyFont="1" applyFill="1" applyBorder="1" applyAlignment="1">
      <alignment horizontal="left" vertical="top" wrapText="1"/>
    </xf>
    <xf numFmtId="0" fontId="85" fillId="33" borderId="13" xfId="0" applyFont="1" applyFill="1" applyBorder="1" applyAlignment="1">
      <alignment horizontal="left" vertical="top" wrapText="1"/>
    </xf>
    <xf numFmtId="0" fontId="85" fillId="33" borderId="16" xfId="0" applyFont="1" applyFill="1" applyBorder="1" applyAlignment="1">
      <alignment horizontal="left" vertical="top" wrapText="1"/>
    </xf>
    <xf numFmtId="0" fontId="84" fillId="33" borderId="41" xfId="0" applyFont="1" applyFill="1" applyBorder="1" applyAlignment="1">
      <alignment horizontal="left" vertical="center"/>
    </xf>
    <xf numFmtId="0" fontId="84" fillId="33" borderId="42" xfId="0" applyFont="1" applyFill="1" applyBorder="1" applyAlignment="1">
      <alignment horizontal="left" vertical="center"/>
    </xf>
    <xf numFmtId="0" fontId="84" fillId="33" borderId="46" xfId="0" applyFont="1" applyFill="1" applyBorder="1" applyAlignment="1">
      <alignment horizontal="left" vertical="center"/>
    </xf>
    <xf numFmtId="0" fontId="85" fillId="0" borderId="31" xfId="0" applyFont="1" applyFill="1" applyBorder="1" applyAlignment="1">
      <alignment horizontal="left" vertical="top" wrapText="1"/>
    </xf>
    <xf numFmtId="0" fontId="85" fillId="0" borderId="12" xfId="0" applyFont="1" applyFill="1" applyBorder="1" applyAlignment="1">
      <alignment horizontal="left" vertical="top" wrapText="1"/>
    </xf>
    <xf numFmtId="0" fontId="85" fillId="0" borderId="14" xfId="0" applyFont="1" applyFill="1" applyBorder="1" applyAlignment="1">
      <alignment horizontal="left" vertical="top" wrapText="1"/>
    </xf>
    <xf numFmtId="0" fontId="84" fillId="33" borderId="41" xfId="0" applyFont="1" applyFill="1" applyBorder="1" applyAlignment="1">
      <alignment horizontal="left" vertical="top"/>
    </xf>
    <xf numFmtId="0" fontId="84" fillId="33" borderId="42" xfId="0" applyFont="1" applyFill="1" applyBorder="1" applyAlignment="1">
      <alignment horizontal="left" vertical="top"/>
    </xf>
    <xf numFmtId="0" fontId="84" fillId="33" borderId="46" xfId="0" applyFont="1" applyFill="1" applyBorder="1" applyAlignment="1">
      <alignment horizontal="left" vertical="top"/>
    </xf>
    <xf numFmtId="0" fontId="85" fillId="33" borderId="41" xfId="0" applyFont="1" applyFill="1" applyBorder="1" applyAlignment="1">
      <alignment horizontal="left" vertical="top" wrapText="1"/>
    </xf>
    <xf numFmtId="0" fontId="85" fillId="33" borderId="42" xfId="0" applyFont="1" applyFill="1" applyBorder="1" applyAlignment="1">
      <alignment horizontal="left" vertical="top" wrapText="1"/>
    </xf>
    <xf numFmtId="0" fontId="85" fillId="33" borderId="46" xfId="0" applyFont="1" applyFill="1" applyBorder="1" applyAlignment="1">
      <alignment horizontal="left" vertical="top" wrapText="1"/>
    </xf>
    <xf numFmtId="0" fontId="85" fillId="0" borderId="41" xfId="0" applyFont="1" applyFill="1" applyBorder="1" applyAlignment="1">
      <alignment horizontal="left" vertical="top" wrapText="1"/>
    </xf>
    <xf numFmtId="0" fontId="85" fillId="0" borderId="42" xfId="0" applyFont="1" applyFill="1" applyBorder="1" applyAlignment="1">
      <alignment horizontal="left" vertical="top" wrapText="1"/>
    </xf>
    <xf numFmtId="0" fontId="85" fillId="0" borderId="46" xfId="0" applyFont="1" applyFill="1" applyBorder="1" applyAlignment="1">
      <alignment horizontal="left" vertical="top" wrapText="1"/>
    </xf>
    <xf numFmtId="0" fontId="85" fillId="0" borderId="49" xfId="0" applyFont="1" applyFill="1" applyBorder="1" applyAlignment="1">
      <alignment horizontal="left" vertical="top" wrapText="1"/>
    </xf>
    <xf numFmtId="0" fontId="85" fillId="0" borderId="26" xfId="0" applyFont="1" applyFill="1" applyBorder="1" applyAlignment="1">
      <alignment horizontal="left" vertical="top" wrapText="1"/>
    </xf>
    <xf numFmtId="0" fontId="85" fillId="0" borderId="50" xfId="0" applyFont="1" applyFill="1" applyBorder="1" applyAlignment="1">
      <alignment horizontal="left" vertical="top" wrapText="1"/>
    </xf>
  </cellXfs>
  <cellStyles count="156">
    <cellStyle name="=C:\WINNT\SYSTEM32\COMMAND.COM 2" xfId="122" xr:uid="{00000000-0005-0000-0000-000000000000}"/>
    <cellStyle name="=C:\WINNT\SYSTEM32\COMMAND.COM 2 2" xfId="149" xr:uid="{B2DC5346-E559-4532-B963-1B4A8316149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38" xr:uid="{FE792C8F-EEAE-4618-B687-558FBC24A073}"/>
    <cellStyle name="Comma 2" xfId="62" xr:uid="{00000000-0005-0000-0000-00003F000000}"/>
    <cellStyle name="Comma 2 2" xfId="63" xr:uid="{00000000-0005-0000-0000-000040000000}"/>
    <cellStyle name="Comma 2 3" xfId="130" xr:uid="{00000000-0005-0000-0000-000041000000}"/>
    <cellStyle name="Comma 2 4" xfId="147" xr:uid="{21F9B6FF-164F-4721-85F3-BD8A6AADAC2D}"/>
    <cellStyle name="Comma 3" xfId="64" xr:uid="{00000000-0005-0000-0000-000042000000}"/>
    <cellStyle name="Comma 3 2" xfId="124" xr:uid="{00000000-0005-0000-0000-000043000000}"/>
    <cellStyle name="Comma 3 2 2" xfId="150" xr:uid="{816F14AF-DD3D-4CFC-9144-B889CE3B2D43}"/>
    <cellStyle name="Comma 4" xfId="121" xr:uid="{00000000-0005-0000-0000-000044000000}"/>
    <cellStyle name="Comma 4 2" xfId="134" xr:uid="{00000000-0005-0000-0000-000045000000}"/>
    <cellStyle name="Comma 4 3" xfId="152" xr:uid="{82B1A65D-38B1-4DD9-A41C-6D21D9C8F24F}"/>
    <cellStyle name="Comma 5" xfId="129" xr:uid="{00000000-0005-0000-0000-000046000000}"/>
    <cellStyle name="Comma 5 2" xfId="153" xr:uid="{6C23094D-BA08-46B7-807B-32FABE4D238C}"/>
    <cellStyle name="Comma 6" xfId="135" xr:uid="{D7C98A49-A90F-4350-831B-CE046644774A}"/>
    <cellStyle name="Comma 6 2" xfId="118" xr:uid="{00000000-0005-0000-0000-000047000000}"/>
    <cellStyle name="Comma 6 2 2 2 2" xfId="137" xr:uid="{006D778B-E3DB-4961-9039-C624C955A991}"/>
    <cellStyle name="Comma 6 5" xfId="136" xr:uid="{E23207D8-11E4-4DFB-844D-E2AD021E716A}"/>
    <cellStyle name="Comma 7" xfId="143" xr:uid="{C28E788D-A124-4C1A-A924-C9AAA4D9E667}"/>
    <cellStyle name="Comma 8" xfId="141" xr:uid="{54E66296-3B7A-4879-9A54-30F45E5A5CD4}"/>
    <cellStyle name="Currency 2" xfId="125" xr:uid="{00000000-0005-0000-0000-000048000000}"/>
    <cellStyle name="Explanatory Text" xfId="65" builtinId="53" customBuiltin="1"/>
    <cellStyle name="Good" xfId="66" builtinId="26" customBuiltin="1"/>
    <cellStyle name="Good 2" xfId="67" xr:uid="{00000000-0005-0000-0000-00004B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2" xr:uid="{DC0ABC92-8C1A-4032-A0BE-DCEE0C1F58F4}"/>
    <cellStyle name="Input" xfId="73" builtinId="20" customBuiltin="1"/>
    <cellStyle name="Input 2" xfId="74" xr:uid="{00000000-0005-0000-0000-000052000000}"/>
    <cellStyle name="Input1" xfId="75" xr:uid="{00000000-0005-0000-0000-000053000000}"/>
    <cellStyle name="Input1 2" xfId="76" xr:uid="{00000000-0005-0000-0000-000054000000}"/>
    <cellStyle name="Input1 2 2" xfId="77" xr:uid="{00000000-0005-0000-0000-000055000000}"/>
    <cellStyle name="Input1 3" xfId="78" xr:uid="{00000000-0005-0000-0000-000056000000}"/>
    <cellStyle name="Input2" xfId="79" xr:uid="{00000000-0005-0000-0000-000057000000}"/>
    <cellStyle name="Input2 2" xfId="80" xr:uid="{00000000-0005-0000-0000-000058000000}"/>
    <cellStyle name="Input3" xfId="81" xr:uid="{00000000-0005-0000-0000-000059000000}"/>
    <cellStyle name="Input3 2" xfId="82" xr:uid="{00000000-0005-0000-0000-00005A000000}"/>
    <cellStyle name="Input3 2 2" xfId="83" xr:uid="{00000000-0005-0000-0000-00005B000000}"/>
    <cellStyle name="Input3 3" xfId="84" xr:uid="{00000000-0005-0000-0000-00005C000000}"/>
    <cellStyle name="Linked Cell" xfId="85" builtinId="24" customBuiltin="1"/>
    <cellStyle name="Neutral" xfId="86" builtinId="28" customBuiltin="1"/>
    <cellStyle name="Neutral 2" xfId="87" xr:uid="{00000000-0005-0000-0000-00005F000000}"/>
    <cellStyle name="Normal" xfId="0" builtinId="0"/>
    <cellStyle name="Normal 10 2 3" xfId="128" xr:uid="{00000000-0005-0000-0000-000061000000}"/>
    <cellStyle name="Normal 2" xfId="88" xr:uid="{00000000-0005-0000-0000-000062000000}"/>
    <cellStyle name="Normal 2 2" xfId="89" xr:uid="{00000000-0005-0000-0000-000063000000}"/>
    <cellStyle name="Normal 2 5" xfId="146" xr:uid="{32CE5A89-BB61-467C-AA81-BF6A21721CF2}"/>
    <cellStyle name="Normal 3" xfId="90" xr:uid="{00000000-0005-0000-0000-000064000000}"/>
    <cellStyle name="Normal 3 2" xfId="91" xr:uid="{00000000-0005-0000-0000-000065000000}"/>
    <cellStyle name="Normal 3 3" xfId="145" xr:uid="{F3905D84-D1D0-49F8-86DB-1D09B13E8314}"/>
    <cellStyle name="Normal 4" xfId="92" xr:uid="{00000000-0005-0000-0000-000066000000}"/>
    <cellStyle name="Normal 4 2" xfId="120" xr:uid="{00000000-0005-0000-0000-000067000000}"/>
    <cellStyle name="Normal 4 2 2" xfId="148" xr:uid="{77C9E4F5-8BCE-4F58-8C48-C86325C88340}"/>
    <cellStyle name="Normal 5" xfId="123" xr:uid="{00000000-0005-0000-0000-000068000000}"/>
    <cellStyle name="Normal 6" xfId="127" xr:uid="{00000000-0005-0000-0000-000069000000}"/>
    <cellStyle name="Normal 7" xfId="154" xr:uid="{20BD8A08-76F8-4E25-A251-D2C13884F8C7}"/>
    <cellStyle name="Normal 74" xfId="140" xr:uid="{F344763D-DAAA-4653-BAFA-B15BBCB9251F}"/>
    <cellStyle name="Normal 9" xfId="144" xr:uid="{C3A2DDCD-684D-40AF-9914-64A34D050451}"/>
    <cellStyle name="Normal_2010 06 02 - Urgent RIN for Vic DNSPs revised proposals" xfId="93" xr:uid="{00000000-0005-0000-0000-00006A000000}"/>
    <cellStyle name="Normal_2010 06 22 - AA - Scheme Templates for data collection" xfId="94" xr:uid="{00000000-0005-0000-0000-00006B000000}"/>
    <cellStyle name="Normal_2010 06 22 - IE - Scheme Template for data collection" xfId="95" xr:uid="{00000000-0005-0000-0000-00006C000000}"/>
    <cellStyle name="Normal_Book1" xfId="96" xr:uid="{00000000-0005-0000-0000-00006D000000}"/>
    <cellStyle name="Normal_D11 2371025  Financial information - 2012 Draft RIN - Ausgrid" xfId="97" xr:uid="{00000000-0005-0000-0000-00006E000000}"/>
    <cellStyle name="Normal_D11 2371025  Financial information - 2012 Draft RIN - Ausgrid 2" xfId="98" xr:uid="{00000000-0005-0000-0000-00006F000000}"/>
    <cellStyle name="Normal_D11 2371025  Financial information - 2012 Draft RIN - Ausgrid 2 2" xfId="151" xr:uid="{7CE59D8A-6D96-483A-B584-4D6254876C77}"/>
    <cellStyle name="Normal_D12 1569  Opex, DMIS, EBSS - 2012 draft RIN - Ausgrid" xfId="99" xr:uid="{00000000-0005-0000-0000-000072000000}"/>
    <cellStyle name="Normal_D12 16703  Overheads, Avoided Cost, ACS, Demand and Revenue - 2012 draft RIN - Ausgrid" xfId="100" xr:uid="{00000000-0005-0000-0000-000073000000}"/>
    <cellStyle name="Normal_D12 16703  Overheads, Avoided Cost, ACS, Demand and Revenue - 2012 draft RIN - Ausgrid 2" xfId="101" xr:uid="{00000000-0005-0000-0000-000074000000}"/>
    <cellStyle name="Normal_Sheet1" xfId="102" xr:uid="{00000000-0005-0000-0000-000077000000}"/>
    <cellStyle name="Note" xfId="103" builtinId="10" customBuiltin="1"/>
    <cellStyle name="Note 2" xfId="104" xr:uid="{00000000-0005-0000-0000-00007A000000}"/>
    <cellStyle name="Output" xfId="105" builtinId="21" customBuiltin="1"/>
    <cellStyle name="Output 2" xfId="106" xr:uid="{00000000-0005-0000-0000-00007C000000}"/>
    <cellStyle name="Percent" xfId="107" builtinId="5"/>
    <cellStyle name="Percent 2" xfId="119" xr:uid="{00000000-0005-0000-0000-00007E000000}"/>
    <cellStyle name="Percent 2 2" xfId="131" xr:uid="{00000000-0005-0000-0000-00007F000000}"/>
    <cellStyle name="Percent 3" xfId="126" xr:uid="{00000000-0005-0000-0000-000080000000}"/>
    <cellStyle name="Percent 4" xfId="133" xr:uid="{00000000-0005-0000-0000-000081000000}"/>
    <cellStyle name="Percent 5" xfId="139" xr:uid="{23ED0D88-53DF-4940-A5AE-04A591665ACE}"/>
    <cellStyle name="Percent 6" xfId="155" xr:uid="{44064B3A-CF6C-4ED5-81CA-60D399CF39CC}"/>
    <cellStyle name="Style 1" xfId="108" xr:uid="{00000000-0005-0000-0000-000082000000}"/>
    <cellStyle name="Style 1 2" xfId="109" xr:uid="{00000000-0005-0000-0000-000083000000}"/>
    <cellStyle name="Style 1 2 2" xfId="110" xr:uid="{00000000-0005-0000-0000-000084000000}"/>
    <cellStyle name="Style 1 3" xfId="111" xr:uid="{00000000-0005-0000-0000-000085000000}"/>
    <cellStyle name="Table Heading" xfId="112" xr:uid="{00000000-0005-0000-0000-000086000000}"/>
    <cellStyle name="Table Text With Lines" xfId="113" xr:uid="{00000000-0005-0000-0000-000087000000}"/>
    <cellStyle name="Table Total Row" xfId="114" xr:uid="{00000000-0005-0000-0000-000088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amily val="2"/>
      </font>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family val="2"/>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family val="2"/>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family val="2"/>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1" defaultTableStyle="TableStyleMedium2" defaultPivotStyle="PivotStyleLight16">
    <tableStyle name="ERA Table Grid" pivot="0" count="2" xr9:uid="{00000000-0011-0000-FFFF-FFFF00000000}">
      <tableStyleElement type="wholeTable" dxfId="27"/>
      <tableStyleElement type="headerRow" dxfId="26"/>
    </tableStyle>
  </tableStyles>
  <colors>
    <mruColors>
      <color rgb="FFCCFFCC"/>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4</xdr:col>
      <xdr:colOff>1884522</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455706</xdr:colOff>
      <xdr:row>12</xdr:row>
      <xdr:rowOff>141878</xdr:rowOff>
    </xdr:from>
    <xdr:to>
      <xdr:col>8</xdr:col>
      <xdr:colOff>927552</xdr:colOff>
      <xdr:row>15</xdr:row>
      <xdr:rowOff>133369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213444" y="2670766"/>
          <a:ext cx="2881671" cy="56299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6</xdr:col>
      <xdr:colOff>795337</xdr:colOff>
      <xdr:row>16</xdr:row>
      <xdr:rowOff>75875</xdr:rowOff>
    </xdr:from>
    <xdr:to>
      <xdr:col>9</xdr:col>
      <xdr:colOff>1981</xdr:colOff>
      <xdr:row>19</xdr:row>
      <xdr:rowOff>57150</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553075" y="3366763"/>
          <a:ext cx="2554681" cy="55277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6</xdr:col>
      <xdr:colOff>762001</xdr:colOff>
      <xdr:row>8</xdr:row>
      <xdr:rowOff>93068</xdr:rowOff>
    </xdr:from>
    <xdr:to>
      <xdr:col>9</xdr:col>
      <xdr:colOff>9240</xdr:colOff>
      <xdr:row>11</xdr:row>
      <xdr:rowOff>100011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519739" y="1859956"/>
          <a:ext cx="2595276" cy="57844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191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191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191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191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191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191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191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1915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2</xdr:rowOff>
    </xdr:from>
    <xdr:to>
      <xdr:col>9</xdr:col>
      <xdr:colOff>89295</xdr:colOff>
      <xdr:row>57</xdr:row>
      <xdr:rowOff>96872</xdr:rowOff>
    </xdr:to>
    <xdr:pic>
      <xdr:nvPicPr>
        <xdr:cNvPr id="2" name="Picture 1">
          <a:extLst>
            <a:ext uri="{FF2B5EF4-FFF2-40B4-BE49-F238E27FC236}">
              <a16:creationId xmlns:a16="http://schemas.microsoft.com/office/drawing/2014/main" id="{1951BE45-054F-4348-A8EC-03C2964AA97D}"/>
            </a:ext>
          </a:extLst>
        </xdr:cNvPr>
        <xdr:cNvPicPr>
          <a:picLocks noChangeAspect="1"/>
        </xdr:cNvPicPr>
      </xdr:nvPicPr>
      <xdr:blipFill>
        <a:blip xmlns:r="http://schemas.openxmlformats.org/officeDocument/2006/relationships" r:embed="rId1"/>
        <a:stretch>
          <a:fillRect/>
        </a:stretch>
      </xdr:blipFill>
      <xdr:spPr>
        <a:xfrm>
          <a:off x="0" y="2"/>
          <a:ext cx="5875733" cy="9258730"/>
        </a:xfrm>
        <a:prstGeom prst="rect">
          <a:avLst/>
        </a:prstGeom>
      </xdr:spPr>
    </xdr:pic>
    <xdr:clientData/>
  </xdr:twoCellAnchor>
  <xdr:twoCellAnchor editAs="oneCell">
    <xdr:from>
      <xdr:col>9</xdr:col>
      <xdr:colOff>238126</xdr:colOff>
      <xdr:row>0</xdr:row>
      <xdr:rowOff>0</xdr:rowOff>
    </xdr:from>
    <xdr:to>
      <xdr:col>18</xdr:col>
      <xdr:colOff>161035</xdr:colOff>
      <xdr:row>57</xdr:row>
      <xdr:rowOff>95248</xdr:rowOff>
    </xdr:to>
    <xdr:pic>
      <xdr:nvPicPr>
        <xdr:cNvPr id="3" name="Picture 2">
          <a:extLst>
            <a:ext uri="{FF2B5EF4-FFF2-40B4-BE49-F238E27FC236}">
              <a16:creationId xmlns:a16="http://schemas.microsoft.com/office/drawing/2014/main" id="{88E3B3D5-167B-4C1B-8F46-FBBBE107CEE1}"/>
            </a:ext>
          </a:extLst>
        </xdr:cNvPr>
        <xdr:cNvPicPr>
          <a:picLocks noChangeAspect="1"/>
        </xdr:cNvPicPr>
      </xdr:nvPicPr>
      <xdr:blipFill>
        <a:blip xmlns:r="http://schemas.openxmlformats.org/officeDocument/2006/relationships" r:embed="rId2"/>
        <a:stretch>
          <a:fillRect/>
        </a:stretch>
      </xdr:blipFill>
      <xdr:spPr>
        <a:xfrm>
          <a:off x="6024564" y="0"/>
          <a:ext cx="5709346" cy="9257108"/>
        </a:xfrm>
        <a:prstGeom prst="rect">
          <a:avLst/>
        </a:prstGeom>
      </xdr:spPr>
    </xdr:pic>
    <xdr:clientData/>
  </xdr:twoCellAnchor>
  <xdr:twoCellAnchor editAs="oneCell">
    <xdr:from>
      <xdr:col>18</xdr:col>
      <xdr:colOff>279798</xdr:colOff>
      <xdr:row>0</xdr:row>
      <xdr:rowOff>0</xdr:rowOff>
    </xdr:from>
    <xdr:to>
      <xdr:col>27</xdr:col>
      <xdr:colOff>142874</xdr:colOff>
      <xdr:row>57</xdr:row>
      <xdr:rowOff>31105</xdr:rowOff>
    </xdr:to>
    <xdr:pic>
      <xdr:nvPicPr>
        <xdr:cNvPr id="4" name="Picture 3">
          <a:extLst>
            <a:ext uri="{FF2B5EF4-FFF2-40B4-BE49-F238E27FC236}">
              <a16:creationId xmlns:a16="http://schemas.microsoft.com/office/drawing/2014/main" id="{E8517DBF-78E2-431A-85DF-164BA47B2136}"/>
            </a:ext>
          </a:extLst>
        </xdr:cNvPr>
        <xdr:cNvPicPr>
          <a:picLocks noChangeAspect="1"/>
        </xdr:cNvPicPr>
      </xdr:nvPicPr>
      <xdr:blipFill>
        <a:blip xmlns:r="http://schemas.openxmlformats.org/officeDocument/2006/relationships" r:embed="rId3"/>
        <a:stretch>
          <a:fillRect/>
        </a:stretch>
      </xdr:blipFill>
      <xdr:spPr>
        <a:xfrm>
          <a:off x="11852673" y="0"/>
          <a:ext cx="5649514" cy="919296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9</xdr:col>
      <xdr:colOff>285749</xdr:colOff>
      <xdr:row>57</xdr:row>
      <xdr:rowOff>131415</xdr:rowOff>
    </xdr:to>
    <xdr:pic>
      <xdr:nvPicPr>
        <xdr:cNvPr id="2" name="Picture 1">
          <a:extLst>
            <a:ext uri="{FF2B5EF4-FFF2-40B4-BE49-F238E27FC236}">
              <a16:creationId xmlns:a16="http://schemas.microsoft.com/office/drawing/2014/main" id="{A9719E8B-9E20-45D5-895B-B6CCB17212CA}"/>
            </a:ext>
          </a:extLst>
        </xdr:cNvPr>
        <xdr:cNvPicPr>
          <a:picLocks noChangeAspect="1"/>
        </xdr:cNvPicPr>
      </xdr:nvPicPr>
      <xdr:blipFill>
        <a:blip xmlns:r="http://schemas.openxmlformats.org/officeDocument/2006/relationships" r:embed="rId1"/>
        <a:stretch>
          <a:fillRect/>
        </a:stretch>
      </xdr:blipFill>
      <xdr:spPr>
        <a:xfrm>
          <a:off x="1" y="1"/>
          <a:ext cx="6072186" cy="9293274"/>
        </a:xfrm>
        <a:prstGeom prst="rect">
          <a:avLst/>
        </a:prstGeom>
      </xdr:spPr>
    </xdr:pic>
    <xdr:clientData/>
  </xdr:twoCellAnchor>
  <xdr:twoCellAnchor editAs="oneCell">
    <xdr:from>
      <xdr:col>9</xdr:col>
      <xdr:colOff>511968</xdr:colOff>
      <xdr:row>0</xdr:row>
      <xdr:rowOff>0</xdr:rowOff>
    </xdr:from>
    <xdr:to>
      <xdr:col>19</xdr:col>
      <xdr:colOff>77390</xdr:colOff>
      <xdr:row>57</xdr:row>
      <xdr:rowOff>121973</xdr:rowOff>
    </xdr:to>
    <xdr:pic>
      <xdr:nvPicPr>
        <xdr:cNvPr id="3" name="Picture 2">
          <a:extLst>
            <a:ext uri="{FF2B5EF4-FFF2-40B4-BE49-F238E27FC236}">
              <a16:creationId xmlns:a16="http://schemas.microsoft.com/office/drawing/2014/main" id="{89A2854D-73F0-4AE1-BE42-313EF7E43F10}"/>
            </a:ext>
          </a:extLst>
        </xdr:cNvPr>
        <xdr:cNvPicPr>
          <a:picLocks noChangeAspect="1"/>
        </xdr:cNvPicPr>
      </xdr:nvPicPr>
      <xdr:blipFill>
        <a:blip xmlns:r="http://schemas.openxmlformats.org/officeDocument/2006/relationships" r:embed="rId2"/>
        <a:stretch>
          <a:fillRect/>
        </a:stretch>
      </xdr:blipFill>
      <xdr:spPr>
        <a:xfrm>
          <a:off x="6298406" y="0"/>
          <a:ext cx="5994797" cy="928383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1915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1915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9</xdr:col>
      <xdr:colOff>451908</xdr:colOff>
      <xdr:row>57</xdr:row>
      <xdr:rowOff>125015</xdr:rowOff>
    </xdr:to>
    <xdr:pic>
      <xdr:nvPicPr>
        <xdr:cNvPr id="2" name="Picture 1">
          <a:extLst>
            <a:ext uri="{FF2B5EF4-FFF2-40B4-BE49-F238E27FC236}">
              <a16:creationId xmlns:a16="http://schemas.microsoft.com/office/drawing/2014/main" id="{922EAF4B-B643-4B6B-B55B-1C377D98CCC9}"/>
            </a:ext>
          </a:extLst>
        </xdr:cNvPr>
        <xdr:cNvPicPr>
          <a:picLocks noChangeAspect="1"/>
        </xdr:cNvPicPr>
      </xdr:nvPicPr>
      <xdr:blipFill>
        <a:blip xmlns:r="http://schemas.openxmlformats.org/officeDocument/2006/relationships" r:embed="rId1"/>
        <a:stretch>
          <a:fillRect/>
        </a:stretch>
      </xdr:blipFill>
      <xdr:spPr>
        <a:xfrm>
          <a:off x="1" y="0"/>
          <a:ext cx="6238345" cy="9286875"/>
        </a:xfrm>
        <a:prstGeom prst="rect">
          <a:avLst/>
        </a:prstGeom>
      </xdr:spPr>
    </xdr:pic>
    <xdr:clientData/>
  </xdr:twoCellAnchor>
  <xdr:twoCellAnchor editAs="oneCell">
    <xdr:from>
      <xdr:col>10</xdr:col>
      <xdr:colOff>1</xdr:colOff>
      <xdr:row>0</xdr:row>
      <xdr:rowOff>1</xdr:rowOff>
    </xdr:from>
    <xdr:to>
      <xdr:col>19</xdr:col>
      <xdr:colOff>512707</xdr:colOff>
      <xdr:row>57</xdr:row>
      <xdr:rowOff>119062</xdr:rowOff>
    </xdr:to>
    <xdr:pic>
      <xdr:nvPicPr>
        <xdr:cNvPr id="3" name="Picture 2">
          <a:extLst>
            <a:ext uri="{FF2B5EF4-FFF2-40B4-BE49-F238E27FC236}">
              <a16:creationId xmlns:a16="http://schemas.microsoft.com/office/drawing/2014/main" id="{3652C876-99F7-4CF6-A1BB-755C4A09B203}"/>
            </a:ext>
          </a:extLst>
        </xdr:cNvPr>
        <xdr:cNvPicPr>
          <a:picLocks noChangeAspect="1"/>
        </xdr:cNvPicPr>
      </xdr:nvPicPr>
      <xdr:blipFill>
        <a:blip xmlns:r="http://schemas.openxmlformats.org/officeDocument/2006/relationships" r:embed="rId2"/>
        <a:stretch>
          <a:fillRect/>
        </a:stretch>
      </xdr:blipFill>
      <xdr:spPr>
        <a:xfrm>
          <a:off x="6429376" y="1"/>
          <a:ext cx="6299144" cy="928092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55070B74-95CB-44F7-A8C2-FAB9539E0B13}"/>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eihuy\AppData\Local\Microsoft\Windows\Temporary%20Internet%20Files\Content.Outlook\2K8SHL0F\NT%20Gas%20PE%20Reconciliation%20B009%20%20B0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nance/Part%2023%20Reporting%20Non%20Scheme%20Assets/FY2021/0.%20Master%20Template/ERA%20Master%20Template%206%20Jul%202021/Gas---Non-scheme---Financial-Reporting-Template---Update-2021070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nance/Part%2023%20Reporting%20Non%20Scheme%20Assets/FY2021/1.%20Non%20Scheme%20Financial%20Reporting%20Template/5.%20SWQP/Non-Scheme%20Pipeline%20Financial%20Reporting%20-%20SWQP%20FY2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Tax/2017/APA%20Group/Unders%20and%20overs%202016/Workings%20for%20Under_Overs%20Calc%20FY16/2016%20APA%20Tax%20Model%20ADJE-16%20-%20Overs%20and%20Und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BneLog"/>
      <sheetName val="GL Balances"/>
      <sheetName val="172000 CLEARING"/>
      <sheetName val="NTG Additions Report"/>
      <sheetName val="ADI L&amp;B (1-4)"/>
      <sheetName val="ADI Leased Vehicles"/>
      <sheetName val="ADI P&amp;E (501 -1085)"/>
      <sheetName val="ADI P&amp;E (1st 500)"/>
      <sheetName val="Reconciliation"/>
      <sheetName val="Leasecat"/>
      <sheetName val="Asset sale summary"/>
      <sheetName val="L&amp;B FA Upload Data"/>
      <sheetName val="P&amp;E FA Upload Data"/>
      <sheetName val="Disposed assets"/>
      <sheetName val="AM_Summary"/>
      <sheetName val="Location Data"/>
      <sheetName val="P&amp;E COMP EQUIP"/>
      <sheetName val="P&amp;E FXD PLNT"/>
      <sheetName val="P&amp;E FURN&amp;FIT"/>
      <sheetName val="P&amp;E GENERAL"/>
      <sheetName val="P&amp;E LVA"/>
      <sheetName val="P&amp;E MBL PLNT"/>
      <sheetName val="P&amp;E MV"/>
      <sheetName val="P&amp;E Software"/>
      <sheetName val="Disposals"/>
      <sheetName val="DATA"/>
      <sheetName val="NTGD1"/>
      <sheetName val="Addition 1April"/>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ow r="1117">
          <cell r="I1117">
            <v>3376813.1800000044</v>
          </cell>
        </row>
      </sheetData>
      <sheetData sheetId="6">
        <row r="24">
          <cell r="G24">
            <v>1600000</v>
          </cell>
        </row>
      </sheetData>
      <sheetData sheetId="7">
        <row r="37">
          <cell r="G37">
            <v>766999.54999999993</v>
          </cell>
        </row>
      </sheetData>
      <sheetData sheetId="8" refreshError="1"/>
      <sheetData sheetId="9">
        <row r="519">
          <cell r="G519">
            <v>1009813.6299999985</v>
          </cell>
        </row>
      </sheetData>
      <sheetData sheetId="10">
        <row r="28">
          <cell r="E28">
            <v>4104.43</v>
          </cell>
        </row>
      </sheetData>
      <sheetData sheetId="11">
        <row r="34">
          <cell r="F34">
            <v>766775.13</v>
          </cell>
        </row>
      </sheetData>
      <sheetData sheetId="12">
        <row r="16">
          <cell r="B16">
            <v>766775.13</v>
          </cell>
        </row>
      </sheetData>
      <sheetData sheetId="13">
        <row r="9">
          <cell r="L9">
            <v>1600000</v>
          </cell>
        </row>
      </sheetData>
      <sheetData sheetId="14" refreshError="1"/>
      <sheetData sheetId="15">
        <row r="148">
          <cell r="J148">
            <v>4104.4300000000012</v>
          </cell>
        </row>
      </sheetData>
      <sheetData sheetId="16" refreshError="1"/>
      <sheetData sheetId="17" refreshError="1"/>
      <sheetData sheetId="18" refreshError="1"/>
      <sheetData sheetId="19" refreshError="1"/>
      <sheetData sheetId="20">
        <row r="119">
          <cell r="J119">
            <v>386.25</v>
          </cell>
        </row>
      </sheetData>
      <sheetData sheetId="21">
        <row r="151">
          <cell r="J151">
            <v>664.18000000000006</v>
          </cell>
        </row>
      </sheetData>
      <sheetData sheetId="22">
        <row r="559">
          <cell r="I559">
            <v>1757.9999999999998</v>
          </cell>
        </row>
      </sheetData>
      <sheetData sheetId="23" refreshError="1"/>
      <sheetData sheetId="24">
        <row r="34">
          <cell r="J34">
            <v>1296</v>
          </cell>
        </row>
      </sheetData>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1. Pipeline information"/>
      <sheetName val="1.1 Financial performance"/>
      <sheetName val="2. Revenues and expenses"/>
      <sheetName val="2.1 Revenue by service"/>
      <sheetName val="2.2 Revenue contributions "/>
      <sheetName val="2.3 Indirect revenue"/>
      <sheetName val="2.4 Shared costs"/>
      <sheetName val="3. Statement of pipeline assets"/>
      <sheetName val="3.1 Asset useful life"/>
      <sheetName val="3.2 Asset impairment"/>
      <sheetName val="3.3 Depreciation amortisation"/>
      <sheetName val="3.4 Shared supporting assets"/>
      <sheetName val="4.1 Pipelines capex"/>
      <sheetName val="4. Recovered capital"/>
      <sheetName val="5. Weighted average price"/>
      <sheetName val="5.1 Exempt WAP services"/>
      <sheetName val="6. Notes"/>
      <sheetName val="Amendment record"/>
      <sheetName val="Sheet1"/>
    </sheetNames>
    <sheetDataSet>
      <sheetData sheetId="0">
        <row r="21">
          <cell r="C21">
            <v>44013</v>
          </cell>
        </row>
        <row r="23">
          <cell r="C23">
            <v>44377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B3" t="str">
            <v>Pipelines</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Log"/>
      <sheetName val="Cover"/>
      <sheetName val="Contents"/>
      <sheetName val="Summary"/>
      <sheetName val="1. Pipeline information"/>
      <sheetName val="1.1 Financial performance"/>
      <sheetName val="2. Revenues and expenses"/>
      <sheetName val="2.1 Revenue by service"/>
      <sheetName val="2.2 Revenue contributions "/>
      <sheetName val="2.3 Indirect revenue"/>
      <sheetName val="2.4 Shared costs"/>
      <sheetName val="3. Statement of pipeline assets"/>
      <sheetName val="3.1 Asset useful life"/>
      <sheetName val="3.2 Asset impairment"/>
      <sheetName val="3.3 Depreciation amortisation"/>
      <sheetName val="3.4 Shared supporting assets"/>
      <sheetName val="Auditor's Report Statements"/>
      <sheetName val="4. Recovered capital"/>
      <sheetName val="4.1 Pipelines capex"/>
      <sheetName val="Auditor's Review Report RCM"/>
      <sheetName val="5. Weighted average price"/>
      <sheetName val="5.1 Exempt WAP services"/>
      <sheetName val="Auditor's Review Report WAP"/>
      <sheetName val="6. Notes"/>
      <sheetName val="Amendment record"/>
      <sheetName val="APA Amendment record"/>
      <sheetName val="SUPPORT"/>
      <sheetName val="Checks"/>
      <sheetName val="A. Part 23 PL Reporting"/>
      <sheetName val="B. Part 23 BS Reporting"/>
      <sheetName val="C. Report Items"/>
      <sheetName val="D. TB"/>
      <sheetName val="E. Info from APA Website"/>
      <sheetName val="F. Info from ASIC Website"/>
      <sheetName val="G. Shared Opex"/>
      <sheetName val="G.1 DA Leased Assets"/>
      <sheetName val="H. PPE Appendix A"/>
      <sheetName val="I. Deferred Tax Asset Calc"/>
      <sheetName val="J. Pipeline Capex"/>
      <sheetName val="J.1 RCM Info"/>
      <sheetName val="J.2 Capex Cuf off Adj"/>
      <sheetName val="K. Shared Assets"/>
      <sheetName val="K.1 Shared Leased Assets"/>
      <sheetName val="L. Appendix A Pipeline Lives"/>
      <sheetName val="M. Acronyms for PL"/>
      <sheetName val="N. IE Sales"/>
      <sheetName val="O. Revenue Rec to TB"/>
      <sheetName val="P. GL 405000"/>
      <sheetName val="Q. Revenue AASB15"/>
      <sheetName val="Q.1 SWQP AGL"/>
      <sheetName val="R. Exemption Letter"/>
      <sheetName val="S. Zonal Services"/>
      <sheetName val="Data Validation List"/>
      <sheetName val="Auditor's Review Report RCM (2)"/>
    </sheetNames>
    <sheetDataSet>
      <sheetData sheetId="0" refreshError="1"/>
      <sheetData sheetId="1" refreshError="1">
        <row r="15">
          <cell r="C15" t="str">
            <v>APA (SWQP) PTY LIMITED</v>
          </cell>
        </row>
        <row r="21">
          <cell r="C21">
            <v>44013</v>
          </cell>
        </row>
        <row r="23">
          <cell r="C23">
            <v>44377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sheetName val="Data_Tables"/>
      <sheetName val="BneWorkBookProperties"/>
      <sheetName val="Journal"/>
      <sheetName val="BneLog"/>
      <sheetName val="Notes_Workings"/>
      <sheetName val="Tax Rec by Entity (all)"/>
      <sheetName val="DTA Schedule_RECUT"/>
      <sheetName val="Equity Accounting"/>
      <sheetName val="Report Items (APA)"/>
      <sheetName val="ITE Adjustment component"/>
      <sheetName val="Recs of tax losses"/>
      <sheetName val="Recs of Tax Provision"/>
      <sheetName val="Tax Prov Proof"/>
      <sheetName val="Taxable income check"/>
      <sheetName val="Blackhole TRFY16 "/>
      <sheetName val="For YE - DTA_DTL Summary"/>
      <sheetName val="Tax Losses"/>
      <sheetName val="Capital Loss"/>
      <sheetName val="R&amp;D Offset"/>
      <sheetName val="Income Tax Proof"/>
      <sheetName val="Tax Exp Proof"/>
      <sheetName val="Tax Exp Proof (Expanded)"/>
      <sheetName val="TB (APA GRP)"/>
      <sheetName val="Hedging"/>
      <sheetName val="ReservesUnwind"/>
      <sheetName val="DPS Deferred Tax"/>
      <sheetName val="WGP Acq"/>
      <sheetName val="Franked dividends"/>
      <sheetName val="Lease DTL proof"/>
      <sheetName val="Easements"/>
      <sheetName val="Tax v Acct_PPE"/>
      <sheetName val="ACCTG_PPE FAR"/>
      <sheetName val="TAX_PPE FAR"/>
      <sheetName val="Investment Summary"/>
      <sheetName val="T_FAR by BSV"/>
      <sheetName val="Other Pem Differences"/>
      <sheetName val="Unit Issue Costs"/>
      <sheetName val="EECSS Tax Only Items"/>
      <sheetName val="Blackhole"/>
      <sheetName val="Contract Intangibles"/>
      <sheetName val="Lease schedule NGV asets"/>
      <sheetName val="Borrowing Costs"/>
      <sheetName val="WP6-2"/>
      <sheetName val="Borrowing Costs TR File"/>
      <sheetName val="Project Pool"/>
      <sheetName val="Lease prepayment assessability"/>
      <sheetName val="Other Timing Differences"/>
      <sheetName val="Tax Model 2015"/>
    </sheetNames>
    <sheetDataSet>
      <sheetData sheetId="0"/>
      <sheetData sheetId="1">
        <row r="2">
          <cell r="C2">
            <v>42551</v>
          </cell>
        </row>
        <row r="3">
          <cell r="C3">
            <v>12</v>
          </cell>
        </row>
      </sheetData>
      <sheetData sheetId="2"/>
      <sheetData sheetId="3"/>
      <sheetData sheetId="4"/>
      <sheetData sheetId="5"/>
      <sheetData sheetId="6"/>
      <sheetData sheetId="7">
        <row r="8">
          <cell r="AN8">
            <v>39</v>
          </cell>
        </row>
      </sheetData>
      <sheetData sheetId="8"/>
      <sheetData sheetId="9">
        <row r="6">
          <cell r="B6">
            <v>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S1">
            <v>18</v>
          </cell>
        </row>
      </sheetData>
      <sheetData sheetId="24">
        <row r="103">
          <cell r="F103">
            <v>-45066.249999996275</v>
          </cell>
        </row>
      </sheetData>
      <sheetData sheetId="25"/>
      <sheetData sheetId="26"/>
      <sheetData sheetId="27"/>
      <sheetData sheetId="28">
        <row r="22">
          <cell r="C22">
            <v>214516.24285714308</v>
          </cell>
        </row>
      </sheetData>
      <sheetData sheetId="29"/>
      <sheetData sheetId="30"/>
      <sheetData sheetId="31"/>
      <sheetData sheetId="32"/>
      <sheetData sheetId="33"/>
      <sheetData sheetId="34"/>
      <sheetData sheetId="35"/>
      <sheetData sheetId="36">
        <row r="23">
          <cell r="E23">
            <v>0</v>
          </cell>
        </row>
      </sheetData>
      <sheetData sheetId="37"/>
      <sheetData sheetId="38"/>
      <sheetData sheetId="39">
        <row r="21">
          <cell r="F21">
            <v>-30131.516000000003</v>
          </cell>
        </row>
      </sheetData>
      <sheetData sheetId="40"/>
      <sheetData sheetId="41"/>
      <sheetData sheetId="42"/>
      <sheetData sheetId="43"/>
      <sheetData sheetId="44"/>
      <sheetData sheetId="45"/>
      <sheetData sheetId="46"/>
      <sheetData sheetId="47"/>
      <sheetData sheetId="4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7B71405-4A36-414A-BC20-A7DB5DA99325}" name="Table13" displayName="Table13" ref="A2:G22" totalsRowShown="0" headerRowDxfId="16" dataDxfId="15" totalsRowDxfId="14" totalsRowCellStyle="Normal 4">
  <autoFilter ref="A2:G22" xr:uid="{00000000-0009-0000-0100-000001000000}"/>
  <tableColumns count="7">
    <tableColumn id="1" xr3:uid="{7763DA59-3F55-43AA-B553-F5F4D3F94C91}" name="Date" dataDxfId="13" totalsRowDxfId="12" dataCellStyle="Normal 4"/>
    <tableColumn id="2" xr3:uid="{E41C8768-2EEC-40F7-B5D2-77836FE5E2B6}" name="APA amendment#" dataDxfId="11" totalsRowDxfId="10" dataCellStyle="Normal 4"/>
    <tableColumn id="3" xr3:uid="{7CB3F23C-CF78-4D0A-94D7-0924A61C7AC0}" name="Worksheet" dataDxfId="9" totalsRowDxfId="8"/>
    <tableColumn id="4" xr3:uid="{2F07C3C4-93C0-4A14-ACB6-4BE0DEC6E20E}" name="Table" dataDxfId="7" totalsRowDxfId="6"/>
    <tableColumn id="5" xr3:uid="{12E0F0EE-4621-44F7-B624-1AC6875BD8C0}" name="Cell" dataDxfId="5" totalsRowDxfId="4"/>
    <tableColumn id="6" xr3:uid="{EA5F71FA-3241-49AF-AD2B-8800BAEA4E3A}" name="Change" dataDxfId="3" totalsRowDxfId="2"/>
    <tableColumn id="7" xr3:uid="{503AB863-A313-4F47-B512-FD7676EAB118}"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ERA Charts">
      <a:dk1>
        <a:sysClr val="windowText" lastClr="000000"/>
      </a:dk1>
      <a:lt1>
        <a:sysClr val="window" lastClr="FFFFFF"/>
      </a:lt1>
      <a:dk2>
        <a:srgbClr val="BFB6AC"/>
      </a:dk2>
      <a:lt2>
        <a:srgbClr val="C9C1B9"/>
      </a:lt2>
      <a:accent1>
        <a:srgbClr val="00A0B1"/>
      </a:accent1>
      <a:accent2>
        <a:srgbClr val="B1DFDC"/>
      </a:accent2>
      <a:accent3>
        <a:srgbClr val="BFB6AC"/>
      </a:accent3>
      <a:accent4>
        <a:srgbClr val="EAEA54"/>
      </a:accent4>
      <a:accent5>
        <a:srgbClr val="82AA82"/>
      </a:accent5>
      <a:accent6>
        <a:srgbClr val="FFC896"/>
      </a:accent6>
      <a:hlink>
        <a:srgbClr val="006E78"/>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80" zoomScaleNormal="80" workbookViewId="0"/>
  </sheetViews>
  <sheetFormatPr defaultColWidth="9.109375" defaultRowHeight="13.2" x14ac:dyDescent="0.25"/>
  <cols>
    <col min="1" max="1" width="26.5546875" style="2" customWidth="1"/>
    <col min="2" max="2" width="23.5546875" style="2" customWidth="1"/>
    <col min="3" max="4" width="13.88671875" style="2" customWidth="1"/>
    <col min="5" max="5" width="51.5546875" style="2" customWidth="1"/>
    <col min="6" max="8" width="11.109375" style="2" customWidth="1"/>
    <col min="9" max="11" width="12.88671875" style="2" customWidth="1"/>
    <col min="12" max="16384" width="9.109375" style="2"/>
  </cols>
  <sheetData>
    <row r="1" spans="1:10" ht="21" x14ac:dyDescent="0.4">
      <c r="A1" s="1" t="s">
        <v>27</v>
      </c>
    </row>
    <row r="2" spans="1:10" ht="21" x14ac:dyDescent="0.4">
      <c r="A2" s="1" t="s">
        <v>160</v>
      </c>
    </row>
    <row r="4" spans="1:10" x14ac:dyDescent="0.25">
      <c r="A4" s="3" t="s">
        <v>28</v>
      </c>
    </row>
    <row r="5" spans="1:10" ht="13.8" thickBot="1" x14ac:dyDescent="0.3"/>
    <row r="6" spans="1:10" ht="15.6" x14ac:dyDescent="0.3">
      <c r="A6" s="447" t="s">
        <v>3</v>
      </c>
      <c r="B6" s="448"/>
      <c r="C6" s="448"/>
      <c r="D6" s="448"/>
      <c r="E6" s="448"/>
      <c r="F6" s="448"/>
      <c r="G6" s="448"/>
      <c r="H6" s="448"/>
      <c r="I6" s="449"/>
    </row>
    <row r="7" spans="1:10" x14ac:dyDescent="0.25">
      <c r="A7" s="176" t="s">
        <v>322</v>
      </c>
      <c r="B7" s="174"/>
      <c r="C7" s="174"/>
      <c r="D7" s="174"/>
      <c r="E7" s="174"/>
      <c r="F7" s="174"/>
      <c r="G7" s="174"/>
      <c r="H7" s="174"/>
      <c r="I7" s="175"/>
    </row>
    <row r="8" spans="1:10" x14ac:dyDescent="0.25">
      <c r="A8" s="173" t="s">
        <v>4</v>
      </c>
      <c r="B8" s="169"/>
      <c r="C8" s="169"/>
      <c r="D8" s="169"/>
      <c r="E8" s="169"/>
      <c r="F8" s="169"/>
      <c r="G8" s="169"/>
      <c r="H8" s="169"/>
      <c r="I8" s="170"/>
    </row>
    <row r="9" spans="1:10" ht="13.8" thickBot="1" x14ac:dyDescent="0.3">
      <c r="A9" s="177" t="s">
        <v>5</v>
      </c>
      <c r="B9" s="171"/>
      <c r="C9" s="171"/>
      <c r="D9" s="171"/>
      <c r="E9" s="171"/>
      <c r="F9" s="171"/>
      <c r="G9" s="171"/>
      <c r="H9" s="171"/>
      <c r="I9" s="172"/>
    </row>
    <row r="10" spans="1:10" x14ac:dyDescent="0.25">
      <c r="A10" s="467"/>
      <c r="B10" s="468"/>
      <c r="C10" s="468"/>
      <c r="D10" s="468"/>
      <c r="E10" s="468"/>
      <c r="F10" s="468"/>
      <c r="G10" s="468"/>
      <c r="H10" s="468"/>
      <c r="I10" s="468"/>
    </row>
    <row r="11" spans="1:10" x14ac:dyDescent="0.25">
      <c r="A11" s="4" t="s">
        <v>6</v>
      </c>
      <c r="B11" s="5"/>
      <c r="C11" s="5"/>
      <c r="D11" s="6"/>
      <c r="E11" s="6"/>
      <c r="F11" s="6"/>
      <c r="G11" s="6"/>
    </row>
    <row r="12" spans="1:10" x14ac:dyDescent="0.25">
      <c r="A12" s="7" t="s">
        <v>7</v>
      </c>
    </row>
    <row r="14" spans="1:10" x14ac:dyDescent="0.25">
      <c r="J14" s="8"/>
    </row>
    <row r="15" spans="1:10" ht="17.399999999999999" x14ac:dyDescent="0.3">
      <c r="A15" s="179" t="s">
        <v>216</v>
      </c>
      <c r="B15" s="166"/>
      <c r="C15" s="469" t="s">
        <v>627</v>
      </c>
      <c r="D15" s="470"/>
      <c r="E15" s="470"/>
    </row>
    <row r="16" spans="1:10" ht="17.399999999999999" x14ac:dyDescent="0.3">
      <c r="A16" s="180"/>
      <c r="B16" s="167"/>
    </row>
    <row r="17" spans="1:11" ht="17.399999999999999" x14ac:dyDescent="0.3">
      <c r="A17" s="179" t="s">
        <v>29</v>
      </c>
      <c r="B17" s="166"/>
      <c r="C17" s="471" t="s">
        <v>628</v>
      </c>
      <c r="D17" s="472"/>
      <c r="E17" s="472"/>
    </row>
    <row r="18" spans="1:11" ht="17.399999999999999" x14ac:dyDescent="0.3">
      <c r="A18" s="180"/>
      <c r="B18" s="167"/>
      <c r="C18" s="473"/>
      <c r="D18" s="474"/>
      <c r="E18" s="474"/>
    </row>
    <row r="19" spans="1:11" ht="17.399999999999999" x14ac:dyDescent="0.3">
      <c r="A19" s="179" t="s">
        <v>217</v>
      </c>
      <c r="B19" s="166"/>
      <c r="C19" s="450" t="s">
        <v>629</v>
      </c>
      <c r="D19" s="451"/>
      <c r="E19" s="452"/>
      <c r="H19" s="51"/>
    </row>
    <row r="20" spans="1:11" x14ac:dyDescent="0.25">
      <c r="A20" s="181"/>
      <c r="B20" s="168"/>
    </row>
    <row r="21" spans="1:11" ht="17.399999999999999" x14ac:dyDescent="0.3">
      <c r="A21" s="179" t="s">
        <v>161</v>
      </c>
      <c r="B21" s="166"/>
      <c r="C21" s="453">
        <v>44197</v>
      </c>
      <c r="D21" s="454"/>
      <c r="E21" s="455"/>
    </row>
    <row r="22" spans="1:11" x14ac:dyDescent="0.25">
      <c r="A22" s="181"/>
      <c r="B22" s="168"/>
    </row>
    <row r="23" spans="1:11" ht="17.399999999999999" x14ac:dyDescent="0.3">
      <c r="A23" s="179" t="s">
        <v>162</v>
      </c>
      <c r="B23" s="166"/>
      <c r="C23" s="453">
        <v>44561</v>
      </c>
      <c r="D23" s="454"/>
      <c r="E23" s="455"/>
    </row>
    <row r="25" spans="1:11" ht="17.399999999999999" x14ac:dyDescent="0.3">
      <c r="A25" s="179" t="s">
        <v>421</v>
      </c>
      <c r="B25" s="166"/>
      <c r="C25" s="453">
        <v>44683</v>
      </c>
      <c r="D25" s="454"/>
      <c r="E25" s="455"/>
    </row>
    <row r="26" spans="1:11" ht="13.5" customHeight="1" x14ac:dyDescent="0.3">
      <c r="A26" s="326"/>
      <c r="B26" s="327"/>
      <c r="C26" s="207"/>
      <c r="D26" s="207"/>
      <c r="E26" s="207"/>
    </row>
    <row r="27" spans="1:11" ht="17.399999999999999" x14ac:dyDescent="0.3">
      <c r="A27" s="179" t="s">
        <v>422</v>
      </c>
      <c r="B27" s="166"/>
      <c r="C27" s="453">
        <v>44561</v>
      </c>
      <c r="D27" s="454"/>
      <c r="E27" s="455"/>
    </row>
    <row r="28" spans="1:11" ht="17.399999999999999" x14ac:dyDescent="0.3">
      <c r="A28" s="328"/>
      <c r="B28" s="328"/>
    </row>
    <row r="29" spans="1:11" ht="58.5" customHeight="1" x14ac:dyDescent="0.25">
      <c r="A29" s="456" t="s">
        <v>423</v>
      </c>
      <c r="B29" s="457"/>
      <c r="C29" s="458" t="s">
        <v>621</v>
      </c>
      <c r="D29" s="459"/>
      <c r="E29" s="460"/>
      <c r="F29" s="461" t="s">
        <v>424</v>
      </c>
      <c r="G29" s="462"/>
      <c r="H29" s="463"/>
      <c r="I29" s="464" t="s">
        <v>661</v>
      </c>
      <c r="J29" s="465"/>
      <c r="K29" s="466"/>
    </row>
    <row r="31" spans="1:11" ht="13.8" thickBot="1" x14ac:dyDescent="0.3"/>
    <row r="32" spans="1:11" x14ac:dyDescent="0.25">
      <c r="A32" s="162"/>
      <c r="B32" s="61"/>
      <c r="C32" s="61"/>
      <c r="D32" s="61"/>
      <c r="E32" s="65"/>
      <c r="F32" s="65"/>
      <c r="G32" s="65"/>
      <c r="H32" s="66"/>
    </row>
    <row r="33" spans="1:8" ht="15.6" x14ac:dyDescent="0.3">
      <c r="A33" s="178" t="s">
        <v>8</v>
      </c>
      <c r="B33" s="441" t="s">
        <v>9</v>
      </c>
      <c r="C33" s="442"/>
      <c r="D33" s="444" t="s">
        <v>558</v>
      </c>
      <c r="E33" s="439"/>
      <c r="F33" s="439"/>
      <c r="G33" s="440"/>
      <c r="H33" s="67"/>
    </row>
    <row r="34" spans="1:8" x14ac:dyDescent="0.25">
      <c r="A34" s="163"/>
      <c r="B34" s="441" t="s">
        <v>10</v>
      </c>
      <c r="C34" s="442"/>
      <c r="D34" s="444" t="s">
        <v>559</v>
      </c>
      <c r="E34" s="439"/>
      <c r="F34" s="439"/>
      <c r="G34" s="440"/>
      <c r="H34" s="67"/>
    </row>
    <row r="35" spans="1:8" x14ac:dyDescent="0.25">
      <c r="A35" s="163"/>
      <c r="B35" s="62"/>
      <c r="C35" s="63" t="s">
        <v>11</v>
      </c>
      <c r="D35" s="99" t="s">
        <v>562</v>
      </c>
      <c r="E35" s="63" t="s">
        <v>12</v>
      </c>
      <c r="F35" s="99">
        <v>2000</v>
      </c>
      <c r="G35" s="62"/>
      <c r="H35" s="68"/>
    </row>
    <row r="36" spans="1:8" x14ac:dyDescent="0.25">
      <c r="A36" s="163"/>
      <c r="B36" s="62"/>
      <c r="C36" s="62"/>
      <c r="D36" s="62"/>
      <c r="E36" s="72"/>
      <c r="F36" s="62"/>
      <c r="G36" s="62"/>
      <c r="H36" s="69"/>
    </row>
    <row r="37" spans="1:8" ht="15.6" x14ac:dyDescent="0.3">
      <c r="A37" s="178" t="s">
        <v>13</v>
      </c>
      <c r="B37" s="441" t="s">
        <v>9</v>
      </c>
      <c r="C37" s="442"/>
      <c r="D37" s="443" t="s">
        <v>560</v>
      </c>
      <c r="E37" s="443"/>
      <c r="F37" s="443"/>
      <c r="G37" s="443"/>
      <c r="H37" s="70"/>
    </row>
    <row r="38" spans="1:8" x14ac:dyDescent="0.25">
      <c r="A38" s="163"/>
      <c r="B38" s="441" t="s">
        <v>10</v>
      </c>
      <c r="C38" s="442"/>
      <c r="D38" s="443" t="s">
        <v>561</v>
      </c>
      <c r="E38" s="443"/>
      <c r="F38" s="443"/>
      <c r="G38" s="443"/>
      <c r="H38" s="70"/>
    </row>
    <row r="39" spans="1:8" x14ac:dyDescent="0.25">
      <c r="A39" s="164"/>
      <c r="B39" s="62"/>
      <c r="C39" s="63" t="s">
        <v>11</v>
      </c>
      <c r="D39" s="99" t="s">
        <v>562</v>
      </c>
      <c r="E39" s="63" t="s">
        <v>12</v>
      </c>
      <c r="F39" s="99">
        <v>1225</v>
      </c>
      <c r="G39" s="62"/>
      <c r="H39" s="68"/>
    </row>
    <row r="40" spans="1:8" ht="13.8" thickBot="1" x14ac:dyDescent="0.3">
      <c r="A40" s="165"/>
      <c r="B40" s="64"/>
      <c r="C40" s="64"/>
      <c r="D40" s="64"/>
      <c r="E40" s="73"/>
      <c r="F40" s="73"/>
      <c r="G40" s="64"/>
      <c r="H40" s="71"/>
    </row>
    <row r="41" spans="1:8" x14ac:dyDescent="0.25">
      <c r="A41" s="162"/>
      <c r="B41" s="61"/>
      <c r="C41" s="61"/>
      <c r="D41" s="61"/>
      <c r="E41" s="65"/>
      <c r="F41" s="65"/>
      <c r="G41" s="62"/>
      <c r="H41" s="66"/>
    </row>
    <row r="42" spans="1:8" x14ac:dyDescent="0.25">
      <c r="A42" s="164" t="s">
        <v>14</v>
      </c>
      <c r="B42" s="444" t="s">
        <v>662</v>
      </c>
      <c r="C42" s="439"/>
      <c r="D42" s="445"/>
      <c r="E42" s="445"/>
      <c r="F42" s="446"/>
      <c r="G42" s="62"/>
      <c r="H42" s="69"/>
    </row>
    <row r="43" spans="1:8" x14ac:dyDescent="0.25">
      <c r="A43" s="164" t="s">
        <v>15</v>
      </c>
      <c r="B43" s="444" t="s">
        <v>663</v>
      </c>
      <c r="C43" s="439"/>
      <c r="D43" s="439"/>
      <c r="E43" s="439"/>
      <c r="F43" s="440"/>
      <c r="G43" s="62"/>
      <c r="H43" s="69"/>
    </row>
    <row r="44" spans="1:8" x14ac:dyDescent="0.25">
      <c r="A44" s="164" t="s">
        <v>16</v>
      </c>
      <c r="B44" s="438" t="s">
        <v>563</v>
      </c>
      <c r="C44" s="439"/>
      <c r="D44" s="439"/>
      <c r="E44" s="439"/>
      <c r="F44" s="440"/>
      <c r="G44" s="62"/>
      <c r="H44" s="69"/>
    </row>
    <row r="45" spans="1:8" ht="13.8" thickBot="1" x14ac:dyDescent="0.3">
      <c r="A45" s="165"/>
      <c r="B45" s="64"/>
      <c r="C45" s="64"/>
      <c r="D45" s="64"/>
      <c r="E45" s="73"/>
      <c r="F45" s="73"/>
      <c r="G45" s="64"/>
      <c r="H45" s="71"/>
    </row>
  </sheetData>
  <mergeCells count="25">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 ref="D37:G37"/>
    <mergeCell ref="B37:C37"/>
    <mergeCell ref="B33:C33"/>
    <mergeCell ref="D33:G33"/>
    <mergeCell ref="B34:C34"/>
    <mergeCell ref="D34:G34"/>
    <mergeCell ref="B44:F44"/>
    <mergeCell ref="B38:C38"/>
    <mergeCell ref="D38:G38"/>
    <mergeCell ref="B42:F42"/>
    <mergeCell ref="B43:F43"/>
  </mergeCells>
  <phoneticPr fontId="10" type="noConversion"/>
  <dataValidations count="1">
    <dataValidation type="list" allowBlank="1" showInputMessage="1" showErrorMessage="1" sqref="C29:E29" xr:uid="{00000000-0002-0000-0100-000000000000}">
      <formula1>"Yes,No"</formula1>
    </dataValidation>
  </dataValidations>
  <hyperlinks>
    <hyperlink ref="B44" r:id="rId1" xr:uid="{C10E1044-7CC8-4C73-BF9E-AD3D4E583009}"/>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S62"/>
  <sheetViews>
    <sheetView zoomScale="80" zoomScaleNormal="80" workbookViewId="0"/>
  </sheetViews>
  <sheetFormatPr defaultColWidth="9.109375" defaultRowHeight="22.8" x14ac:dyDescent="0.4"/>
  <cols>
    <col min="1" max="1" width="6.109375" style="9" customWidth="1"/>
    <col min="2" max="2" width="5.88671875" style="9" customWidth="1"/>
    <col min="3" max="4" width="16.88671875" style="9" customWidth="1"/>
    <col min="5" max="5" width="15" style="9" customWidth="1"/>
    <col min="6" max="6" width="5.88671875" style="9" customWidth="1"/>
    <col min="7" max="8" width="16.88671875" style="9" customWidth="1"/>
    <col min="9" max="9" width="13.109375" style="9" customWidth="1"/>
    <col min="10" max="10" width="6" style="9" customWidth="1"/>
    <col min="11" max="11" width="3.88671875" style="9" customWidth="1"/>
    <col min="12" max="17" width="10.88671875" style="9" customWidth="1"/>
    <col min="18" max="18" width="4" style="9" customWidth="1"/>
    <col min="19" max="16384" width="9.109375" style="9"/>
  </cols>
  <sheetData>
    <row r="1" spans="1:19" ht="23.25" customHeight="1" thickBot="1" x14ac:dyDescent="0.45">
      <c r="A1" s="9" t="s">
        <v>17</v>
      </c>
    </row>
    <row r="2" spans="1:19" ht="15" customHeight="1" x14ac:dyDescent="0.4">
      <c r="B2" s="82"/>
      <c r="C2" s="74"/>
      <c r="D2" s="74"/>
      <c r="E2" s="74"/>
      <c r="F2" s="74"/>
      <c r="G2" s="74"/>
      <c r="H2" s="74"/>
      <c r="I2" s="74"/>
      <c r="J2" s="75"/>
      <c r="K2" s="10"/>
      <c r="L2" s="10"/>
      <c r="M2" s="10"/>
      <c r="N2" s="10"/>
      <c r="O2" s="10"/>
      <c r="P2" s="10"/>
      <c r="Q2" s="10"/>
      <c r="R2" s="10"/>
      <c r="S2" s="11"/>
    </row>
    <row r="3" spans="1:19" ht="21" customHeight="1" x14ac:dyDescent="0.4">
      <c r="B3" s="83"/>
      <c r="C3" s="76"/>
      <c r="D3" s="77"/>
      <c r="E3" s="76"/>
      <c r="F3" s="77" t="s">
        <v>18</v>
      </c>
      <c r="G3" s="76"/>
      <c r="H3" s="77"/>
      <c r="I3" s="76"/>
      <c r="J3" s="78"/>
      <c r="K3" s="12"/>
      <c r="L3" s="12"/>
      <c r="M3" s="12"/>
      <c r="N3" s="12"/>
      <c r="O3" s="12"/>
      <c r="P3" s="12"/>
      <c r="Q3" s="12"/>
      <c r="R3" s="13"/>
      <c r="S3" s="11"/>
    </row>
    <row r="4" spans="1:19" ht="15" customHeight="1" thickBot="1" x14ac:dyDescent="0.45">
      <c r="B4" s="83"/>
      <c r="C4" s="79"/>
      <c r="D4" s="80"/>
      <c r="E4" s="79"/>
      <c r="F4" s="79"/>
      <c r="G4" s="79"/>
      <c r="H4" s="81"/>
      <c r="I4" s="79"/>
      <c r="J4" s="78"/>
      <c r="K4" s="14"/>
      <c r="L4" s="14"/>
      <c r="M4" s="14"/>
      <c r="N4" s="14"/>
      <c r="O4" s="14"/>
      <c r="P4" s="14"/>
      <c r="Q4" s="14"/>
      <c r="R4" s="10"/>
      <c r="S4" s="11"/>
    </row>
    <row r="5" spans="1:19" s="15" customFormat="1" ht="20.100000000000001" customHeight="1" x14ac:dyDescent="0.25">
      <c r="B5" s="84"/>
      <c r="C5" s="85"/>
      <c r="D5" s="85"/>
      <c r="E5" s="85"/>
      <c r="F5" s="85"/>
      <c r="G5" s="85"/>
      <c r="H5" s="85"/>
      <c r="I5" s="85"/>
      <c r="J5" s="86"/>
      <c r="K5" s="16"/>
      <c r="L5" s="14"/>
      <c r="M5" s="14"/>
      <c r="N5" s="14"/>
      <c r="O5" s="14"/>
      <c r="P5" s="14"/>
      <c r="Q5" s="14"/>
      <c r="R5" s="12"/>
      <c r="S5" s="17"/>
    </row>
    <row r="6" spans="1:19" s="49" customFormat="1" ht="15" customHeight="1" x14ac:dyDescent="0.25">
      <c r="B6" s="87"/>
      <c r="C6" s="88"/>
      <c r="D6" s="88"/>
      <c r="E6" s="88"/>
      <c r="F6" s="88"/>
      <c r="G6" s="88"/>
      <c r="H6" s="88"/>
      <c r="I6" s="88"/>
      <c r="J6" s="89"/>
      <c r="K6" s="16"/>
      <c r="L6" s="14"/>
      <c r="M6" s="14"/>
      <c r="N6" s="14"/>
      <c r="O6" s="14"/>
      <c r="P6" s="14"/>
      <c r="Q6" s="14"/>
      <c r="R6" s="12"/>
      <c r="S6" s="14"/>
    </row>
    <row r="7" spans="1:19" s="49" customFormat="1" ht="15" customHeight="1" x14ac:dyDescent="0.25">
      <c r="B7" s="87"/>
      <c r="C7" s="88"/>
      <c r="D7" s="88"/>
      <c r="E7" s="88"/>
      <c r="F7" s="88"/>
      <c r="G7" s="88"/>
      <c r="H7" s="88"/>
      <c r="I7" s="88"/>
      <c r="J7" s="89"/>
      <c r="K7" s="16"/>
      <c r="L7" s="14"/>
      <c r="M7" s="14"/>
      <c r="N7" s="14"/>
      <c r="O7" s="14"/>
      <c r="P7" s="14"/>
      <c r="Q7" s="14"/>
      <c r="R7" s="12"/>
      <c r="S7" s="14"/>
    </row>
    <row r="8" spans="1:19" s="49" customFormat="1" ht="15" customHeight="1" x14ac:dyDescent="0.25">
      <c r="B8" s="87"/>
      <c r="C8" s="88"/>
      <c r="D8" s="88"/>
      <c r="E8" s="88"/>
      <c r="F8" s="88"/>
      <c r="G8" s="88"/>
      <c r="H8" s="88"/>
      <c r="I8" s="88"/>
      <c r="J8" s="89"/>
      <c r="K8" s="16"/>
      <c r="L8" s="14"/>
      <c r="M8" s="14"/>
      <c r="N8" s="14"/>
      <c r="O8" s="14"/>
      <c r="P8" s="14"/>
      <c r="Q8" s="14"/>
      <c r="R8" s="12"/>
      <c r="S8" s="14"/>
    </row>
    <row r="9" spans="1:19" s="49" customFormat="1" ht="15" customHeight="1" x14ac:dyDescent="0.25">
      <c r="B9" s="87"/>
      <c r="C9" s="88"/>
      <c r="D9" s="88"/>
      <c r="E9" s="88"/>
      <c r="F9" s="88"/>
      <c r="G9" s="88"/>
      <c r="H9" s="88"/>
      <c r="I9" s="88"/>
      <c r="J9" s="89"/>
      <c r="K9" s="16"/>
      <c r="L9" s="14"/>
      <c r="M9" s="14"/>
      <c r="N9" s="14"/>
      <c r="O9" s="14"/>
      <c r="P9" s="14"/>
      <c r="Q9" s="14"/>
      <c r="R9" s="12"/>
      <c r="S9" s="14"/>
    </row>
    <row r="10" spans="1:19" s="49" customFormat="1" ht="15" customHeight="1" x14ac:dyDescent="0.25">
      <c r="B10" s="87"/>
      <c r="C10" s="88"/>
      <c r="D10" s="88"/>
      <c r="E10" s="88"/>
      <c r="F10" s="88"/>
      <c r="G10" s="88"/>
      <c r="H10" s="88"/>
      <c r="I10" s="88"/>
      <c r="J10" s="89"/>
      <c r="K10" s="16"/>
      <c r="L10" s="14"/>
      <c r="M10" s="14"/>
      <c r="N10" s="14"/>
      <c r="O10" s="14"/>
      <c r="P10" s="14"/>
      <c r="Q10" s="14"/>
      <c r="R10" s="12"/>
      <c r="S10" s="14"/>
    </row>
    <row r="11" spans="1:19" s="49" customFormat="1" ht="15" customHeight="1" x14ac:dyDescent="0.25">
      <c r="B11" s="87"/>
      <c r="C11" s="88"/>
      <c r="D11" s="88"/>
      <c r="E11" s="88"/>
      <c r="F11" s="88"/>
      <c r="G11" s="88"/>
      <c r="H11" s="88"/>
      <c r="I11" s="88"/>
      <c r="J11" s="89"/>
      <c r="K11" s="16"/>
      <c r="L11" s="14"/>
      <c r="M11" s="14"/>
      <c r="N11" s="14"/>
      <c r="O11" s="14"/>
      <c r="P11" s="14"/>
      <c r="Q11" s="14"/>
      <c r="R11" s="12"/>
      <c r="S11" s="14"/>
    </row>
    <row r="12" spans="1:19" s="49" customFormat="1" ht="15" customHeight="1" x14ac:dyDescent="0.25">
      <c r="B12" s="87"/>
      <c r="C12" s="88"/>
      <c r="D12" s="88"/>
      <c r="E12" s="88"/>
      <c r="F12" s="88"/>
      <c r="G12" s="88"/>
      <c r="H12" s="88"/>
      <c r="I12" s="88"/>
      <c r="J12" s="89"/>
      <c r="K12" s="16"/>
      <c r="L12" s="14"/>
      <c r="M12" s="14"/>
      <c r="N12" s="14"/>
      <c r="O12" s="14"/>
      <c r="P12" s="14"/>
      <c r="Q12" s="14"/>
      <c r="R12" s="12"/>
      <c r="S12" s="14"/>
    </row>
    <row r="13" spans="1:19" s="49" customFormat="1" ht="15" customHeight="1" x14ac:dyDescent="0.25">
      <c r="B13" s="87"/>
      <c r="C13" s="88"/>
      <c r="D13" s="88"/>
      <c r="E13" s="88"/>
      <c r="F13" s="88"/>
      <c r="G13" s="88"/>
      <c r="H13" s="88"/>
      <c r="I13" s="88"/>
      <c r="J13" s="89"/>
      <c r="K13" s="16"/>
      <c r="L13" s="14"/>
      <c r="M13" s="14"/>
      <c r="N13" s="14"/>
      <c r="O13" s="14"/>
      <c r="P13" s="14"/>
      <c r="Q13" s="14"/>
      <c r="R13" s="12"/>
      <c r="S13" s="14"/>
    </row>
    <row r="14" spans="1:19" s="49" customFormat="1" ht="15" customHeight="1" x14ac:dyDescent="0.25">
      <c r="B14" s="87"/>
      <c r="C14" s="88"/>
      <c r="D14" s="88"/>
      <c r="E14" s="88"/>
      <c r="F14" s="88"/>
      <c r="G14" s="88"/>
      <c r="H14" s="88"/>
      <c r="I14" s="88"/>
      <c r="J14" s="89"/>
      <c r="K14" s="16"/>
      <c r="L14" s="14"/>
      <c r="M14" s="14"/>
      <c r="N14" s="14"/>
      <c r="O14" s="14"/>
      <c r="P14" s="14"/>
      <c r="Q14" s="14"/>
      <c r="R14" s="12"/>
      <c r="S14" s="14"/>
    </row>
    <row r="15" spans="1:19" s="49" customFormat="1" ht="15" customHeight="1" x14ac:dyDescent="0.25">
      <c r="B15" s="87"/>
      <c r="C15" s="88"/>
      <c r="D15" s="88"/>
      <c r="E15" s="88"/>
      <c r="F15" s="88"/>
      <c r="G15" s="88"/>
      <c r="H15" s="88"/>
      <c r="I15" s="88"/>
      <c r="J15" s="89"/>
      <c r="K15" s="16"/>
      <c r="L15" s="14"/>
      <c r="M15" s="14"/>
      <c r="N15" s="14"/>
      <c r="O15" s="14"/>
      <c r="P15" s="14"/>
      <c r="Q15" s="14"/>
      <c r="R15" s="12"/>
      <c r="S15" s="14"/>
    </row>
    <row r="16" spans="1:19" s="49" customFormat="1" ht="15" customHeight="1" x14ac:dyDescent="0.25">
      <c r="B16" s="87"/>
      <c r="C16" s="88"/>
      <c r="D16" s="88"/>
      <c r="E16" s="88"/>
      <c r="F16" s="88"/>
      <c r="G16" s="88"/>
      <c r="H16" s="88"/>
      <c r="I16" s="88"/>
      <c r="J16" s="89"/>
      <c r="K16" s="16"/>
      <c r="L16" s="14"/>
      <c r="M16" s="14"/>
      <c r="N16" s="14"/>
      <c r="O16" s="14"/>
      <c r="P16" s="14"/>
      <c r="Q16" s="14"/>
      <c r="R16" s="12"/>
      <c r="S16" s="14"/>
    </row>
    <row r="17" spans="1:19" s="49" customFormat="1" ht="15" customHeight="1" x14ac:dyDescent="0.25">
      <c r="B17" s="87"/>
      <c r="C17" s="88"/>
      <c r="D17" s="88"/>
      <c r="E17" s="88"/>
      <c r="F17" s="88"/>
      <c r="G17" s="88"/>
      <c r="H17" s="88"/>
      <c r="I17" s="88"/>
      <c r="J17" s="89"/>
      <c r="K17" s="16"/>
      <c r="L17" s="14"/>
      <c r="M17" s="14"/>
      <c r="N17" s="14"/>
      <c r="O17" s="14"/>
      <c r="P17" s="14"/>
      <c r="Q17" s="14"/>
      <c r="R17" s="12"/>
      <c r="S17" s="14"/>
    </row>
    <row r="18" spans="1:19" s="49" customFormat="1" ht="15" customHeight="1" x14ac:dyDescent="0.25">
      <c r="B18" s="87"/>
      <c r="C18" s="475"/>
      <c r="D18" s="475"/>
      <c r="E18" s="475"/>
      <c r="F18" s="88"/>
      <c r="G18" s="88"/>
      <c r="H18" s="88"/>
      <c r="I18" s="88"/>
      <c r="J18" s="89"/>
      <c r="K18" s="16"/>
      <c r="L18" s="14"/>
      <c r="M18" s="14"/>
      <c r="N18" s="14"/>
      <c r="O18" s="14"/>
      <c r="P18" s="14"/>
      <c r="Q18" s="14"/>
      <c r="R18" s="12"/>
      <c r="S18" s="14"/>
    </row>
    <row r="19" spans="1:19" s="49" customFormat="1" ht="15" customHeight="1" x14ac:dyDescent="0.25">
      <c r="B19" s="87"/>
      <c r="C19" s="88"/>
      <c r="D19" s="88"/>
      <c r="E19" s="88"/>
      <c r="F19" s="88"/>
      <c r="G19" s="88"/>
      <c r="H19" s="88"/>
      <c r="I19" s="88"/>
      <c r="J19" s="89"/>
      <c r="K19" s="16"/>
      <c r="L19" s="50"/>
      <c r="M19" s="14"/>
      <c r="N19" s="14"/>
      <c r="O19" s="14"/>
      <c r="P19" s="14"/>
      <c r="Q19" s="14"/>
      <c r="R19" s="12"/>
      <c r="S19" s="14"/>
    </row>
    <row r="20" spans="1:19" s="49" customFormat="1" ht="15" customHeight="1" x14ac:dyDescent="0.25">
      <c r="B20" s="87"/>
      <c r="C20" s="88"/>
      <c r="D20" s="88"/>
      <c r="E20" s="88"/>
      <c r="F20" s="88"/>
      <c r="G20" s="88"/>
      <c r="H20" s="88"/>
      <c r="I20" s="88"/>
      <c r="J20" s="89"/>
      <c r="K20" s="16"/>
      <c r="L20" s="14"/>
      <c r="M20" s="14"/>
      <c r="N20" s="14"/>
      <c r="O20" s="14"/>
      <c r="P20" s="14"/>
      <c r="Q20" s="14"/>
      <c r="R20" s="12"/>
      <c r="S20" s="14"/>
    </row>
    <row r="21" spans="1:19" s="49" customFormat="1" ht="15" customHeight="1" x14ac:dyDescent="0.25">
      <c r="B21" s="87"/>
      <c r="C21" s="88"/>
      <c r="D21" s="88"/>
      <c r="E21" s="88"/>
      <c r="F21" s="88"/>
      <c r="G21" s="88"/>
      <c r="H21" s="88"/>
      <c r="I21" s="88"/>
      <c r="J21" s="89"/>
      <c r="K21" s="16"/>
      <c r="L21" s="14"/>
      <c r="M21" s="14"/>
      <c r="N21" s="14"/>
      <c r="O21" s="14"/>
      <c r="P21" s="14"/>
      <c r="Q21" s="14"/>
      <c r="R21" s="12"/>
      <c r="S21" s="14"/>
    </row>
    <row r="22" spans="1:19" s="49" customFormat="1" ht="15" customHeight="1" x14ac:dyDescent="0.25">
      <c r="B22" s="87"/>
      <c r="C22" s="88"/>
      <c r="D22" s="88"/>
      <c r="E22" s="88"/>
      <c r="F22" s="88"/>
      <c r="G22" s="88"/>
      <c r="H22" s="88"/>
      <c r="I22" s="88"/>
      <c r="J22" s="89"/>
      <c r="K22" s="16"/>
      <c r="L22" s="14"/>
      <c r="M22" s="14"/>
      <c r="N22" s="14"/>
      <c r="O22" s="14"/>
      <c r="P22" s="14"/>
      <c r="Q22" s="14"/>
      <c r="R22" s="12"/>
      <c r="S22" s="14"/>
    </row>
    <row r="23" spans="1:19" s="49" customFormat="1" ht="15" customHeight="1" x14ac:dyDescent="0.25">
      <c r="B23" s="87"/>
      <c r="C23" s="88"/>
      <c r="D23" s="88"/>
      <c r="E23" s="88"/>
      <c r="F23" s="88"/>
      <c r="G23" s="88"/>
      <c r="H23" s="88"/>
      <c r="I23" s="88"/>
      <c r="J23" s="89"/>
      <c r="K23" s="16"/>
      <c r="L23" s="14"/>
      <c r="M23" s="14"/>
      <c r="N23" s="14"/>
      <c r="O23" s="14"/>
      <c r="P23" s="14"/>
      <c r="Q23" s="14"/>
      <c r="R23" s="12"/>
      <c r="S23" s="14"/>
    </row>
    <row r="24" spans="1:19" s="49" customFormat="1" ht="15" customHeight="1" x14ac:dyDescent="0.25">
      <c r="B24" s="87"/>
      <c r="C24" s="88"/>
      <c r="D24" s="88"/>
      <c r="E24" s="88"/>
      <c r="F24" s="88"/>
      <c r="G24" s="88"/>
      <c r="H24" s="88"/>
      <c r="I24" s="88"/>
      <c r="J24" s="89"/>
      <c r="K24" s="16"/>
      <c r="L24" s="14"/>
      <c r="M24" s="14"/>
      <c r="N24" s="14"/>
      <c r="O24" s="14"/>
      <c r="P24" s="14"/>
      <c r="Q24" s="14"/>
      <c r="R24" s="12"/>
      <c r="S24" s="14"/>
    </row>
    <row r="25" spans="1:19" s="49" customFormat="1" ht="15.75" customHeight="1" x14ac:dyDescent="0.25">
      <c r="B25" s="87"/>
      <c r="C25" s="88"/>
      <c r="D25" s="88"/>
      <c r="E25" s="88"/>
      <c r="F25" s="88"/>
      <c r="G25" s="88"/>
      <c r="H25" s="88"/>
      <c r="I25" s="88"/>
      <c r="J25" s="89"/>
      <c r="K25" s="16"/>
      <c r="L25" s="14"/>
      <c r="M25" s="14"/>
      <c r="N25" s="14"/>
      <c r="O25" s="14"/>
      <c r="P25" s="14"/>
      <c r="Q25" s="14"/>
      <c r="R25" s="12"/>
      <c r="S25" s="14"/>
    </row>
    <row r="26" spans="1:19" s="49" customFormat="1" ht="15.75" customHeight="1" x14ac:dyDescent="0.25">
      <c r="B26" s="87"/>
      <c r="C26" s="88"/>
      <c r="D26" s="88"/>
      <c r="E26" s="88"/>
      <c r="F26" s="88"/>
      <c r="G26" s="88"/>
      <c r="H26" s="88"/>
      <c r="I26" s="88"/>
      <c r="J26" s="89"/>
      <c r="K26" s="16"/>
      <c r="L26" s="14"/>
      <c r="M26" s="14"/>
      <c r="N26" s="14"/>
      <c r="O26" s="14"/>
      <c r="P26" s="14"/>
      <c r="Q26" s="14"/>
      <c r="R26" s="12"/>
      <c r="S26" s="14"/>
    </row>
    <row r="27" spans="1:19" s="49" customFormat="1" ht="15" customHeight="1" x14ac:dyDescent="0.25">
      <c r="B27" s="87"/>
      <c r="C27" s="88"/>
      <c r="D27" s="88"/>
      <c r="E27" s="88"/>
      <c r="F27" s="88"/>
      <c r="G27" s="88"/>
      <c r="H27" s="88"/>
      <c r="I27" s="88"/>
      <c r="J27" s="89"/>
      <c r="K27" s="16"/>
      <c r="L27" s="14"/>
      <c r="M27" s="14"/>
      <c r="N27" s="14"/>
      <c r="O27" s="14"/>
      <c r="P27" s="14"/>
      <c r="Q27" s="14"/>
      <c r="R27" s="12"/>
      <c r="S27" s="14"/>
    </row>
    <row r="28" spans="1:19" s="49" customFormat="1" ht="15" customHeight="1" x14ac:dyDescent="0.25">
      <c r="B28" s="87"/>
      <c r="C28" s="88"/>
      <c r="D28" s="88"/>
      <c r="E28" s="88"/>
      <c r="F28" s="88"/>
      <c r="G28" s="88"/>
      <c r="H28" s="88"/>
      <c r="I28" s="88"/>
      <c r="J28" s="89"/>
      <c r="K28" s="16"/>
      <c r="L28" s="14"/>
      <c r="M28" s="14"/>
      <c r="N28" s="14"/>
      <c r="O28" s="14"/>
      <c r="P28" s="14"/>
      <c r="Q28" s="14"/>
      <c r="R28" s="12"/>
      <c r="S28" s="14"/>
    </row>
    <row r="29" spans="1:19" s="49" customFormat="1" ht="15" customHeight="1" x14ac:dyDescent="0.25">
      <c r="B29" s="87"/>
      <c r="C29" s="88"/>
      <c r="D29" s="88"/>
      <c r="E29" s="88"/>
      <c r="F29" s="88"/>
      <c r="G29" s="88"/>
      <c r="H29" s="88"/>
      <c r="I29" s="88"/>
      <c r="J29" s="89"/>
      <c r="K29" s="16"/>
      <c r="L29" s="14"/>
      <c r="M29" s="14"/>
      <c r="N29" s="14"/>
      <c r="O29" s="14"/>
      <c r="P29" s="14"/>
      <c r="Q29" s="14"/>
      <c r="R29" s="12"/>
      <c r="S29" s="14"/>
    </row>
    <row r="30" spans="1:19" s="49" customFormat="1" ht="15" customHeight="1" x14ac:dyDescent="0.25">
      <c r="B30" s="87"/>
      <c r="C30" s="88"/>
      <c r="D30" s="90"/>
      <c r="E30" s="88"/>
      <c r="F30" s="88"/>
      <c r="G30" s="88"/>
      <c r="H30" s="88"/>
      <c r="I30" s="88"/>
      <c r="J30" s="89"/>
      <c r="K30" s="16"/>
      <c r="L30" s="14"/>
      <c r="M30" s="14"/>
      <c r="N30" s="14"/>
      <c r="O30" s="14"/>
      <c r="P30" s="14"/>
      <c r="Q30" s="14"/>
      <c r="R30" s="12"/>
      <c r="S30" s="14"/>
    </row>
    <row r="31" spans="1:19" s="49" customFormat="1" ht="15" customHeight="1" x14ac:dyDescent="0.25">
      <c r="A31" s="14"/>
      <c r="B31" s="87"/>
      <c r="C31" s="90"/>
      <c r="D31" s="90"/>
      <c r="E31" s="88"/>
      <c r="F31" s="88"/>
      <c r="G31" s="88"/>
      <c r="H31" s="88"/>
      <c r="I31" s="88"/>
      <c r="J31" s="89"/>
      <c r="K31" s="16"/>
      <c r="L31" s="14"/>
      <c r="M31" s="14"/>
      <c r="N31" s="14"/>
      <c r="O31" s="14"/>
      <c r="P31" s="14"/>
      <c r="Q31" s="14"/>
      <c r="R31" s="12"/>
      <c r="S31" s="14"/>
    </row>
    <row r="32" spans="1:19" s="49" customFormat="1" ht="15" customHeight="1" x14ac:dyDescent="0.25">
      <c r="A32" s="14"/>
      <c r="B32" s="87"/>
      <c r="C32" s="90"/>
      <c r="D32" s="90"/>
      <c r="E32" s="88"/>
      <c r="F32" s="88"/>
      <c r="G32" s="88"/>
      <c r="H32" s="88"/>
      <c r="I32" s="88"/>
      <c r="J32" s="89"/>
      <c r="K32" s="16"/>
      <c r="L32" s="14"/>
      <c r="M32" s="14"/>
      <c r="N32" s="14"/>
      <c r="O32" s="14"/>
      <c r="P32" s="14"/>
      <c r="Q32" s="14"/>
      <c r="R32" s="12"/>
      <c r="S32" s="14"/>
    </row>
    <row r="33" spans="1:19" s="49" customFormat="1" ht="15" customHeight="1" x14ac:dyDescent="0.25">
      <c r="A33" s="14"/>
      <c r="B33" s="87"/>
      <c r="C33" s="90"/>
      <c r="D33" s="90"/>
      <c r="E33" s="88"/>
      <c r="F33" s="88"/>
      <c r="G33" s="88"/>
      <c r="H33" s="88"/>
      <c r="I33" s="88"/>
      <c r="J33" s="89"/>
      <c r="K33" s="16"/>
      <c r="L33" s="14"/>
      <c r="M33" s="14"/>
      <c r="N33" s="14"/>
      <c r="O33" s="14"/>
      <c r="P33" s="14"/>
      <c r="Q33" s="14"/>
      <c r="R33" s="12"/>
      <c r="S33" s="14"/>
    </row>
    <row r="34" spans="1:19" s="49" customFormat="1" ht="15" customHeight="1" x14ac:dyDescent="0.25">
      <c r="A34" s="14"/>
      <c r="B34" s="87"/>
      <c r="C34" s="88"/>
      <c r="D34" s="88"/>
      <c r="E34" s="88"/>
      <c r="F34" s="88"/>
      <c r="G34" s="88"/>
      <c r="H34" s="88"/>
      <c r="I34" s="88"/>
      <c r="J34" s="89"/>
      <c r="K34" s="16"/>
      <c r="L34" s="14"/>
      <c r="M34" s="14"/>
      <c r="N34" s="14"/>
      <c r="O34" s="14"/>
      <c r="P34" s="14"/>
      <c r="Q34" s="14"/>
      <c r="R34" s="12"/>
      <c r="S34" s="14"/>
    </row>
    <row r="35" spans="1:19" s="49" customFormat="1" ht="15" customHeight="1" x14ac:dyDescent="0.25">
      <c r="A35" s="14"/>
      <c r="B35" s="87"/>
      <c r="C35" s="88"/>
      <c r="D35" s="88"/>
      <c r="E35" s="88"/>
      <c r="F35" s="88"/>
      <c r="G35" s="88"/>
      <c r="H35" s="88"/>
      <c r="I35" s="88"/>
      <c r="J35" s="89"/>
      <c r="K35" s="18"/>
      <c r="L35" s="12"/>
      <c r="M35" s="12"/>
      <c r="N35" s="12"/>
      <c r="O35" s="12"/>
      <c r="P35" s="12"/>
      <c r="Q35" s="12"/>
      <c r="R35" s="12"/>
      <c r="S35" s="14"/>
    </row>
    <row r="36" spans="1:19" s="49" customFormat="1" ht="15" customHeight="1" x14ac:dyDescent="0.25">
      <c r="A36" s="14"/>
      <c r="B36" s="87"/>
      <c r="C36" s="88"/>
      <c r="D36" s="88"/>
      <c r="E36" s="88"/>
      <c r="F36" s="88"/>
      <c r="G36" s="88"/>
      <c r="H36" s="88"/>
      <c r="I36" s="88"/>
      <c r="J36" s="89"/>
      <c r="K36" s="18"/>
      <c r="L36" s="12"/>
      <c r="M36" s="12"/>
      <c r="N36" s="12"/>
      <c r="O36" s="12"/>
      <c r="P36" s="12"/>
      <c r="Q36" s="12"/>
      <c r="R36" s="12"/>
      <c r="S36" s="14"/>
    </row>
    <row r="37" spans="1:19" s="49" customFormat="1" ht="15" customHeight="1" x14ac:dyDescent="0.25">
      <c r="A37" s="14"/>
      <c r="B37" s="87"/>
      <c r="C37" s="88"/>
      <c r="D37" s="88"/>
      <c r="E37" s="88"/>
      <c r="F37" s="88"/>
      <c r="G37" s="88"/>
      <c r="H37" s="88"/>
      <c r="I37" s="88"/>
      <c r="J37" s="89"/>
      <c r="K37" s="18"/>
      <c r="L37" s="12"/>
      <c r="M37" s="12"/>
      <c r="N37" s="12"/>
      <c r="O37" s="12"/>
      <c r="P37" s="12"/>
      <c r="Q37" s="12"/>
      <c r="R37" s="12"/>
      <c r="S37" s="14"/>
    </row>
    <row r="38" spans="1:19" s="49" customFormat="1" ht="15" customHeight="1" x14ac:dyDescent="0.25">
      <c r="A38" s="14"/>
      <c r="B38" s="87"/>
      <c r="C38" s="88"/>
      <c r="D38" s="88"/>
      <c r="E38" s="88"/>
      <c r="F38" s="88"/>
      <c r="G38" s="88"/>
      <c r="H38" s="88"/>
      <c r="I38" s="88"/>
      <c r="J38" s="89"/>
      <c r="K38" s="18"/>
      <c r="L38" s="12"/>
      <c r="M38" s="12"/>
      <c r="N38" s="12"/>
      <c r="O38" s="12"/>
      <c r="P38" s="12"/>
      <c r="Q38" s="12"/>
      <c r="R38" s="12"/>
      <c r="S38" s="14"/>
    </row>
    <row r="39" spans="1:19" s="49" customFormat="1" ht="15" customHeight="1" x14ac:dyDescent="0.25">
      <c r="A39" s="14"/>
      <c r="B39" s="87"/>
      <c r="C39" s="88"/>
      <c r="D39" s="88"/>
      <c r="E39" s="88"/>
      <c r="F39" s="88"/>
      <c r="G39" s="88"/>
      <c r="H39" s="88"/>
      <c r="I39" s="88"/>
      <c r="J39" s="89"/>
      <c r="K39" s="18"/>
      <c r="L39" s="12"/>
      <c r="M39" s="12"/>
      <c r="N39" s="12"/>
      <c r="O39" s="12"/>
      <c r="P39" s="12"/>
      <c r="Q39" s="12"/>
      <c r="R39" s="12"/>
      <c r="S39" s="14"/>
    </row>
    <row r="40" spans="1:19" s="49" customFormat="1" ht="15" customHeight="1" x14ac:dyDescent="0.25">
      <c r="A40" s="14"/>
      <c r="B40" s="87"/>
      <c r="C40" s="88"/>
      <c r="D40" s="88"/>
      <c r="E40" s="88"/>
      <c r="F40" s="88"/>
      <c r="G40" s="88"/>
      <c r="H40" s="88"/>
      <c r="I40" s="88"/>
      <c r="J40" s="89"/>
      <c r="K40" s="18"/>
      <c r="L40" s="12"/>
      <c r="M40" s="12"/>
      <c r="N40" s="12"/>
      <c r="O40" s="12"/>
      <c r="P40" s="12"/>
      <c r="Q40" s="12"/>
      <c r="R40" s="12"/>
      <c r="S40" s="14"/>
    </row>
    <row r="41" spans="1:19" s="49" customFormat="1" ht="15" customHeight="1" x14ac:dyDescent="0.25">
      <c r="A41" s="14"/>
      <c r="B41" s="87"/>
      <c r="C41" s="88"/>
      <c r="D41" s="88"/>
      <c r="E41" s="88"/>
      <c r="F41" s="88"/>
      <c r="G41" s="88"/>
      <c r="H41" s="88"/>
      <c r="I41" s="88"/>
      <c r="J41" s="89"/>
      <c r="K41" s="18"/>
      <c r="L41" s="12"/>
      <c r="M41" s="12"/>
      <c r="N41" s="12"/>
      <c r="O41" s="12"/>
      <c r="P41" s="12"/>
      <c r="Q41" s="12"/>
      <c r="R41" s="12"/>
      <c r="S41" s="14"/>
    </row>
    <row r="42" spans="1:19" s="49" customFormat="1" ht="15" customHeight="1" x14ac:dyDescent="0.25">
      <c r="A42" s="14"/>
      <c r="B42" s="87"/>
      <c r="C42" s="88"/>
      <c r="D42" s="88"/>
      <c r="E42" s="88"/>
      <c r="F42" s="88"/>
      <c r="G42" s="88"/>
      <c r="H42" s="88"/>
      <c r="I42" s="88"/>
      <c r="J42" s="89"/>
      <c r="K42" s="18"/>
      <c r="L42" s="12"/>
      <c r="M42" s="12"/>
      <c r="N42" s="12"/>
      <c r="O42" s="12"/>
      <c r="P42" s="12"/>
      <c r="Q42" s="12"/>
      <c r="R42" s="12"/>
      <c r="S42" s="14"/>
    </row>
    <row r="43" spans="1:19" s="49" customFormat="1" ht="15" customHeight="1" x14ac:dyDescent="0.25">
      <c r="A43" s="14"/>
      <c r="B43" s="87"/>
      <c r="C43" s="88"/>
      <c r="D43" s="88"/>
      <c r="E43" s="88"/>
      <c r="F43" s="91"/>
      <c r="G43" s="88"/>
      <c r="H43" s="88"/>
      <c r="I43" s="88"/>
      <c r="J43" s="89"/>
      <c r="K43" s="18"/>
      <c r="L43" s="12"/>
      <c r="M43" s="12"/>
      <c r="N43" s="12"/>
      <c r="O43" s="12"/>
      <c r="P43" s="12"/>
      <c r="Q43" s="12"/>
      <c r="R43" s="12"/>
      <c r="S43" s="14"/>
    </row>
    <row r="44" spans="1:19" s="49" customFormat="1" ht="15" customHeight="1" x14ac:dyDescent="0.25">
      <c r="A44" s="14"/>
      <c r="B44" s="87"/>
      <c r="C44" s="88"/>
      <c r="D44" s="88"/>
      <c r="E44" s="88"/>
      <c r="F44" s="91"/>
      <c r="G44" s="88"/>
      <c r="H44" s="215"/>
      <c r="I44" s="215"/>
      <c r="J44" s="89"/>
      <c r="K44" s="18"/>
      <c r="L44" s="12"/>
      <c r="M44" s="12"/>
      <c r="N44" s="12"/>
      <c r="O44" s="12"/>
      <c r="P44" s="12"/>
      <c r="Q44" s="12"/>
      <c r="R44" s="12"/>
      <c r="S44" s="14"/>
    </row>
    <row r="45" spans="1:19" s="49" customFormat="1" ht="15" customHeight="1" x14ac:dyDescent="0.25">
      <c r="A45" s="14"/>
      <c r="B45" s="87"/>
      <c r="C45" s="88"/>
      <c r="D45" s="88"/>
      <c r="E45" s="88"/>
      <c r="F45" s="91"/>
      <c r="G45" s="88"/>
      <c r="H45" s="88"/>
      <c r="I45" s="88"/>
      <c r="J45" s="89"/>
      <c r="K45" s="18"/>
      <c r="L45" s="12"/>
      <c r="M45" s="12"/>
      <c r="N45" s="12"/>
      <c r="O45" s="12"/>
      <c r="P45" s="12"/>
      <c r="Q45" s="12"/>
      <c r="R45" s="12"/>
      <c r="S45" s="14"/>
    </row>
    <row r="46" spans="1:19" s="49" customFormat="1" ht="15" customHeight="1" x14ac:dyDescent="0.25">
      <c r="A46" s="14"/>
      <c r="B46" s="87"/>
      <c r="C46" s="88"/>
      <c r="D46" s="88"/>
      <c r="E46" s="88"/>
      <c r="F46" s="91"/>
      <c r="G46" s="88"/>
      <c r="H46" s="88"/>
      <c r="I46" s="88"/>
      <c r="J46" s="89"/>
      <c r="K46" s="18"/>
      <c r="L46" s="12"/>
      <c r="M46" s="12"/>
      <c r="N46" s="12"/>
      <c r="O46" s="12"/>
      <c r="P46" s="12"/>
      <c r="Q46" s="12"/>
      <c r="R46" s="12"/>
      <c r="S46" s="14"/>
    </row>
    <row r="47" spans="1:19" s="49" customFormat="1" ht="15" customHeight="1" x14ac:dyDescent="0.25">
      <c r="A47" s="14"/>
      <c r="B47" s="87"/>
      <c r="C47" s="88"/>
      <c r="D47" s="88"/>
      <c r="E47" s="88"/>
      <c r="F47" s="91"/>
      <c r="G47" s="88"/>
      <c r="H47" s="88"/>
      <c r="I47" s="88"/>
      <c r="J47" s="89"/>
      <c r="K47" s="18"/>
      <c r="L47" s="12"/>
      <c r="M47" s="12"/>
      <c r="N47" s="12"/>
      <c r="O47" s="12"/>
      <c r="P47" s="12"/>
      <c r="Q47" s="12"/>
      <c r="R47" s="12"/>
      <c r="S47" s="14"/>
    </row>
    <row r="48" spans="1:19" s="49" customFormat="1" ht="15" customHeight="1" x14ac:dyDescent="0.25">
      <c r="A48" s="14"/>
      <c r="B48" s="87"/>
      <c r="C48" s="88"/>
      <c r="D48" s="88"/>
      <c r="E48" s="88"/>
      <c r="F48" s="91"/>
      <c r="G48" s="88"/>
      <c r="H48" s="88"/>
      <c r="I48" s="88"/>
      <c r="J48" s="89"/>
      <c r="K48" s="18"/>
      <c r="L48" s="12"/>
      <c r="M48" s="12"/>
      <c r="N48" s="12"/>
      <c r="O48" s="12"/>
      <c r="P48" s="12"/>
      <c r="Q48" s="12"/>
      <c r="R48" s="12"/>
      <c r="S48" s="14"/>
    </row>
    <row r="49" spans="1:19" s="49" customFormat="1" ht="15" customHeight="1" x14ac:dyDescent="0.25">
      <c r="A49" s="14"/>
      <c r="B49" s="87"/>
      <c r="C49" s="88"/>
      <c r="D49" s="88"/>
      <c r="E49" s="88"/>
      <c r="F49" s="91"/>
      <c r="G49" s="88"/>
      <c r="H49" s="88"/>
      <c r="I49" s="88"/>
      <c r="J49" s="89"/>
      <c r="K49" s="18"/>
      <c r="L49" s="12"/>
      <c r="M49" s="12"/>
      <c r="N49" s="12"/>
      <c r="O49" s="12"/>
      <c r="P49" s="12"/>
      <c r="Q49" s="12"/>
      <c r="R49" s="12"/>
      <c r="S49" s="14"/>
    </row>
    <row r="50" spans="1:19" s="49" customFormat="1" ht="15" customHeight="1" x14ac:dyDescent="0.25">
      <c r="A50" s="14"/>
      <c r="B50" s="87"/>
      <c r="C50" s="88"/>
      <c r="D50" s="88"/>
      <c r="E50" s="88"/>
      <c r="F50" s="91"/>
      <c r="G50" s="88"/>
      <c r="H50" s="88"/>
      <c r="I50" s="88"/>
      <c r="J50" s="89"/>
      <c r="K50" s="18"/>
      <c r="L50" s="12"/>
      <c r="M50" s="12"/>
      <c r="N50" s="12"/>
      <c r="O50" s="12"/>
      <c r="P50" s="12"/>
      <c r="Q50" s="12"/>
      <c r="R50" s="12"/>
      <c r="S50" s="14"/>
    </row>
    <row r="51" spans="1:19" s="49" customFormat="1" ht="15" customHeight="1" x14ac:dyDescent="0.25">
      <c r="A51" s="14"/>
      <c r="B51" s="87"/>
      <c r="C51" s="88"/>
      <c r="D51" s="88"/>
      <c r="E51" s="88"/>
      <c r="F51" s="91"/>
      <c r="G51" s="88"/>
      <c r="H51" s="88"/>
      <c r="I51" s="88"/>
      <c r="J51" s="89"/>
      <c r="K51" s="18"/>
      <c r="L51" s="12"/>
      <c r="M51" s="12"/>
      <c r="N51" s="12"/>
      <c r="O51" s="12"/>
      <c r="P51" s="12"/>
      <c r="Q51" s="12"/>
      <c r="R51" s="12"/>
      <c r="S51" s="14"/>
    </row>
    <row r="52" spans="1:19" s="49" customFormat="1" ht="15" customHeight="1" x14ac:dyDescent="0.25">
      <c r="A52" s="14"/>
      <c r="B52" s="87"/>
      <c r="C52" s="88"/>
      <c r="D52" s="88"/>
      <c r="E52" s="88"/>
      <c r="F52" s="91"/>
      <c r="G52" s="88"/>
      <c r="H52" s="88"/>
      <c r="I52" s="88"/>
      <c r="J52" s="89"/>
      <c r="K52" s="18"/>
      <c r="L52" s="12"/>
      <c r="M52" s="12"/>
      <c r="N52" s="12"/>
      <c r="O52" s="12"/>
      <c r="P52" s="12"/>
      <c r="Q52" s="12"/>
      <c r="R52" s="12"/>
      <c r="S52" s="14"/>
    </row>
    <row r="53" spans="1:19" s="49" customFormat="1" ht="15" customHeight="1" x14ac:dyDescent="0.25">
      <c r="A53" s="14"/>
      <c r="B53" s="87"/>
      <c r="C53" s="88"/>
      <c r="D53" s="88"/>
      <c r="E53" s="88"/>
      <c r="F53" s="91"/>
      <c r="G53" s="88"/>
      <c r="H53" s="88"/>
      <c r="I53" s="88"/>
      <c r="J53" s="89"/>
      <c r="K53" s="18"/>
      <c r="L53" s="12"/>
      <c r="M53" s="12"/>
      <c r="N53" s="12"/>
      <c r="O53" s="12"/>
      <c r="P53" s="12"/>
      <c r="Q53" s="12"/>
      <c r="R53" s="12"/>
      <c r="S53" s="14"/>
    </row>
    <row r="54" spans="1:19" s="49" customFormat="1" ht="15" customHeight="1" x14ac:dyDescent="0.25">
      <c r="A54" s="14"/>
      <c r="B54" s="87"/>
      <c r="C54" s="88"/>
      <c r="D54" s="88"/>
      <c r="E54" s="88"/>
      <c r="F54" s="91"/>
      <c r="G54" s="88"/>
      <c r="H54" s="88"/>
      <c r="I54" s="88"/>
      <c r="J54" s="89"/>
      <c r="K54" s="18"/>
      <c r="L54" s="12"/>
      <c r="M54" s="12"/>
      <c r="N54" s="12"/>
      <c r="O54" s="12"/>
      <c r="P54" s="12"/>
      <c r="Q54" s="12"/>
      <c r="R54" s="12"/>
      <c r="S54" s="14"/>
    </row>
    <row r="55" spans="1:19" s="49" customFormat="1" ht="15" customHeight="1" x14ac:dyDescent="0.25">
      <c r="A55" s="14"/>
      <c r="B55" s="87"/>
      <c r="C55" s="88"/>
      <c r="D55" s="88"/>
      <c r="E55" s="88"/>
      <c r="F55" s="91"/>
      <c r="G55" s="88"/>
      <c r="H55" s="88"/>
      <c r="I55" s="88"/>
      <c r="J55" s="89"/>
      <c r="K55" s="18"/>
      <c r="L55" s="12"/>
      <c r="M55" s="12"/>
      <c r="N55" s="12"/>
      <c r="O55" s="12"/>
      <c r="P55" s="12"/>
      <c r="Q55" s="12"/>
      <c r="R55" s="12"/>
      <c r="S55" s="14"/>
    </row>
    <row r="56" spans="1:19" ht="23.4" thickBot="1" x14ac:dyDescent="0.45">
      <c r="A56" s="11"/>
      <c r="B56" s="92"/>
      <c r="C56" s="93"/>
      <c r="D56" s="93"/>
      <c r="E56" s="94"/>
      <c r="F56" s="94"/>
      <c r="G56" s="94"/>
      <c r="H56" s="94"/>
      <c r="I56" s="94"/>
      <c r="J56" s="95"/>
    </row>
    <row r="57" spans="1:19" ht="36" customHeight="1" x14ac:dyDescent="0.4">
      <c r="A57" s="11"/>
      <c r="B57" s="10"/>
      <c r="C57" s="10"/>
      <c r="D57" s="10"/>
      <c r="F57" s="10"/>
      <c r="G57" s="10"/>
      <c r="H57" s="10"/>
      <c r="I57" s="10"/>
    </row>
    <row r="58" spans="1:19" x14ac:dyDescent="0.4">
      <c r="A58" s="11"/>
      <c r="B58" s="11"/>
      <c r="C58" s="11"/>
      <c r="D58" s="11"/>
    </row>
    <row r="59" spans="1:19" x14ac:dyDescent="0.4">
      <c r="A59" s="11"/>
      <c r="B59" s="11"/>
      <c r="C59" s="11"/>
      <c r="D59" s="11"/>
    </row>
    <row r="61" spans="1:19" x14ac:dyDescent="0.4">
      <c r="G61" s="10"/>
      <c r="H61" s="11"/>
      <c r="I61" s="11"/>
    </row>
    <row r="62" spans="1:19" x14ac:dyDescent="0.4">
      <c r="G62" s="19"/>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D116"/>
  <sheetViews>
    <sheetView zoomScale="80" zoomScaleNormal="80" workbookViewId="0"/>
  </sheetViews>
  <sheetFormatPr defaultColWidth="8.88671875" defaultRowHeight="13.8" x14ac:dyDescent="0.25"/>
  <cols>
    <col min="1" max="1" width="11.5546875" style="374" customWidth="1"/>
    <col min="2" max="2" width="51" style="374" customWidth="1"/>
    <col min="3" max="5" width="30.88671875" style="374" customWidth="1"/>
    <col min="6" max="8" width="23" style="374" customWidth="1"/>
    <col min="9" max="16384" width="8.88671875" style="374"/>
  </cols>
  <sheetData>
    <row r="1" spans="1:7" ht="21" x14ac:dyDescent="0.4">
      <c r="A1" s="372"/>
      <c r="B1" s="373" t="s">
        <v>346</v>
      </c>
    </row>
    <row r="2" spans="1:7" x14ac:dyDescent="0.25">
      <c r="A2" s="372"/>
      <c r="B2" s="208" t="str">
        <f>Tradingname</f>
        <v>EII GAS TRANSMISSION SERVICES WA (OPERATIONS) PTY LIMITED</v>
      </c>
      <c r="C2" s="209"/>
    </row>
    <row r="3" spans="1:7" x14ac:dyDescent="0.25">
      <c r="B3" s="210" t="s">
        <v>181</v>
      </c>
      <c r="C3" s="211" t="str">
        <f>TEXT(Yearstart,"dd/mm/yyyy")&amp;" to "&amp;TEXT(Yearending,"dd/mm/yyyy")</f>
        <v>01/01/2021 to 31/12/2021</v>
      </c>
    </row>
    <row r="4" spans="1:7" x14ac:dyDescent="0.25">
      <c r="B4" s="45" t="s">
        <v>425</v>
      </c>
      <c r="C4" s="45"/>
      <c r="F4" s="45"/>
      <c r="G4" s="45"/>
    </row>
    <row r="5" spans="1:7" ht="15.6" x14ac:dyDescent="0.3">
      <c r="B5" s="376"/>
      <c r="C5" s="45"/>
    </row>
    <row r="6" spans="1:7" ht="15.6" x14ac:dyDescent="0.3">
      <c r="B6" s="377"/>
    </row>
    <row r="8" spans="1:7" s="375" customFormat="1" ht="26.4" x14ac:dyDescent="0.25">
      <c r="B8" s="242" t="s">
        <v>426</v>
      </c>
      <c r="C8" s="242" t="s">
        <v>57</v>
      </c>
      <c r="D8" s="242" t="s">
        <v>58</v>
      </c>
      <c r="E8" s="242" t="s">
        <v>25</v>
      </c>
    </row>
    <row r="9" spans="1:7" x14ac:dyDescent="0.25">
      <c r="B9" s="137" t="s">
        <v>45</v>
      </c>
      <c r="C9" s="285">
        <f>'2. Revenues and expenses'!D16</f>
        <v>4161868.8399999994</v>
      </c>
      <c r="D9" s="285">
        <f>'2. Revenues and expenses'!E16</f>
        <v>0</v>
      </c>
      <c r="E9" s="285">
        <f>'2. Revenues and expenses'!F16</f>
        <v>4161868.8399999994</v>
      </c>
    </row>
    <row r="10" spans="1:7" x14ac:dyDescent="0.25">
      <c r="B10" s="137" t="s">
        <v>53</v>
      </c>
      <c r="C10" s="285">
        <f>'2. Revenues and expenses'!D19</f>
        <v>0</v>
      </c>
      <c r="D10" s="285">
        <f>'2. Revenues and expenses'!E19</f>
        <v>0</v>
      </c>
      <c r="E10" s="285">
        <f>'2. Revenues and expenses'!F19</f>
        <v>0</v>
      </c>
    </row>
    <row r="11" spans="1:7" x14ac:dyDescent="0.25">
      <c r="B11" s="243" t="s">
        <v>22</v>
      </c>
      <c r="C11" s="285">
        <f>'2. Revenues and expenses'!D20</f>
        <v>4161868.8399999994</v>
      </c>
      <c r="D11" s="285">
        <f>'2. Revenues and expenses'!E20</f>
        <v>0</v>
      </c>
      <c r="E11" s="285">
        <f>'2. Revenues and expenses'!F20</f>
        <v>4161868.8399999994</v>
      </c>
    </row>
    <row r="12" spans="1:7" x14ac:dyDescent="0.25">
      <c r="B12" s="137" t="s">
        <v>59</v>
      </c>
      <c r="C12" s="285">
        <f>'2. Revenues and expenses'!D30</f>
        <v>-5090326.9947370812</v>
      </c>
      <c r="D12" s="285">
        <f>'2. Revenues and expenses'!E30</f>
        <v>0</v>
      </c>
      <c r="E12" s="285">
        <f>'2. Revenues and expenses'!F30</f>
        <v>-5090326.9947370812</v>
      </c>
    </row>
    <row r="13" spans="1:7" x14ac:dyDescent="0.25">
      <c r="B13" s="137" t="s">
        <v>427</v>
      </c>
      <c r="C13" s="285">
        <f>'2. Revenues and expenses'!D41</f>
        <v>0</v>
      </c>
      <c r="D13" s="285">
        <f>'2. Revenues and expenses'!E41</f>
        <v>0</v>
      </c>
      <c r="E13" s="285">
        <f>'2. Revenues and expenses'!F41</f>
        <v>0</v>
      </c>
    </row>
    <row r="14" spans="1:7" x14ac:dyDescent="0.25">
      <c r="B14" s="243" t="s">
        <v>61</v>
      </c>
      <c r="C14" s="285">
        <f>'2. Revenues and expenses'!D42</f>
        <v>-5090326.9947370812</v>
      </c>
      <c r="D14" s="285">
        <f>'2. Revenues and expenses'!E42</f>
        <v>0</v>
      </c>
      <c r="E14" s="285">
        <f>'2. Revenues and expenses'!F42</f>
        <v>-5090326.9947370812</v>
      </c>
    </row>
    <row r="15" spans="1:7" x14ac:dyDescent="0.25">
      <c r="B15" s="243" t="s">
        <v>428</v>
      </c>
      <c r="C15" s="285">
        <f>'2. Revenues and expenses'!D43</f>
        <v>-928458.15473708184</v>
      </c>
      <c r="D15" s="285">
        <f>'2. Revenues and expenses'!E43</f>
        <v>0</v>
      </c>
      <c r="E15" s="285">
        <f>'2. Revenues and expenses'!F43</f>
        <v>-928458.15473708184</v>
      </c>
    </row>
    <row r="16" spans="1:7" x14ac:dyDescent="0.25">
      <c r="B16" s="378"/>
      <c r="C16" s="379"/>
      <c r="D16" s="379"/>
      <c r="E16" s="379"/>
    </row>
    <row r="17" spans="2:4" x14ac:dyDescent="0.25">
      <c r="B17" s="380"/>
      <c r="C17" s="381"/>
    </row>
    <row r="18" spans="2:4" s="375" customFormat="1" ht="24.6" customHeight="1" x14ac:dyDescent="0.25">
      <c r="B18" s="242" t="s">
        <v>429</v>
      </c>
      <c r="C18" s="242" t="s">
        <v>430</v>
      </c>
      <c r="D18" s="242" t="s">
        <v>431</v>
      </c>
    </row>
    <row r="19" spans="2:4" x14ac:dyDescent="0.25">
      <c r="B19" s="137" t="s">
        <v>142</v>
      </c>
      <c r="C19" s="286">
        <f>'3. Statement of pipeline assets'!D16</f>
        <v>673003.55289430916</v>
      </c>
      <c r="D19" s="286">
        <f>'3. Statement of pipeline assets'!E16</f>
        <v>1057868.3803991079</v>
      </c>
    </row>
    <row r="20" spans="2:4" x14ac:dyDescent="0.25">
      <c r="B20" s="137" t="s">
        <v>85</v>
      </c>
      <c r="C20" s="286">
        <f>'3. Statement of pipeline assets'!D23</f>
        <v>49895.014983585104</v>
      </c>
      <c r="D20" s="286">
        <f>'3. Statement of pipeline assets'!E23</f>
        <v>78415.330144941807</v>
      </c>
    </row>
    <row r="21" spans="2:4" x14ac:dyDescent="0.25">
      <c r="B21" s="137" t="s">
        <v>143</v>
      </c>
      <c r="C21" s="286">
        <f>'3. Statement of pipeline assets'!D30</f>
        <v>501.75349783297133</v>
      </c>
      <c r="D21" s="286">
        <f>'3. Statement of pipeline assets'!E30</f>
        <v>788.80683123270865</v>
      </c>
    </row>
    <row r="22" spans="2:4" x14ac:dyDescent="0.25">
      <c r="B22" s="137" t="s">
        <v>145</v>
      </c>
      <c r="C22" s="286">
        <f>'3. Statement of pipeline assets'!D37</f>
        <v>23936.045393134002</v>
      </c>
      <c r="D22" s="286">
        <f>'3. Statement of pipeline assets'!E37</f>
        <v>37624.174460208975</v>
      </c>
    </row>
    <row r="23" spans="2:4" x14ac:dyDescent="0.25">
      <c r="B23" s="137" t="s">
        <v>87</v>
      </c>
      <c r="C23" s="286">
        <f>'3. Statement of pipeline assets'!D44</f>
        <v>0</v>
      </c>
      <c r="D23" s="286">
        <f>'3. Statement of pipeline assets'!E44</f>
        <v>0</v>
      </c>
    </row>
    <row r="24" spans="2:4" x14ac:dyDescent="0.25">
      <c r="B24" s="137" t="s">
        <v>147</v>
      </c>
      <c r="C24" s="286">
        <f>'3. Statement of pipeline assets'!D51</f>
        <v>11740.808971107239</v>
      </c>
      <c r="D24" s="286">
        <f>'3. Statement of pipeline assets'!E51</f>
        <v>18456.28910138621</v>
      </c>
    </row>
    <row r="25" spans="2:4" x14ac:dyDescent="0.25">
      <c r="B25" s="137" t="s">
        <v>1</v>
      </c>
      <c r="C25" s="286">
        <f>'3. Statement of pipeline assets'!D58</f>
        <v>0</v>
      </c>
      <c r="D25" s="286">
        <f>'3. Statement of pipeline assets'!E58</f>
        <v>0</v>
      </c>
    </row>
    <row r="26" spans="2:4" x14ac:dyDescent="0.25">
      <c r="B26" s="137" t="s">
        <v>149</v>
      </c>
      <c r="C26" s="286">
        <f>'3. Statement of pipeline assets'!D65</f>
        <v>0</v>
      </c>
      <c r="D26" s="286">
        <f>'3. Statement of pipeline assets'!E65</f>
        <v>0</v>
      </c>
    </row>
    <row r="27" spans="2:4" x14ac:dyDescent="0.25">
      <c r="B27" s="137" t="s">
        <v>233</v>
      </c>
      <c r="C27" s="286">
        <f>'3. Statement of pipeline assets'!D72</f>
        <v>27516.138264566311</v>
      </c>
      <c r="D27" s="286">
        <f>'3. Statement of pipeline assets'!E72</f>
        <v>1792.7078047443647</v>
      </c>
    </row>
    <row r="28" spans="2:4" x14ac:dyDescent="0.25">
      <c r="B28" s="137" t="s">
        <v>312</v>
      </c>
      <c r="C28" s="286">
        <f>'3. Statement of pipeline assets'!D79</f>
        <v>0</v>
      </c>
      <c r="D28" s="286">
        <f>'3. Statement of pipeline assets'!E79</f>
        <v>0</v>
      </c>
    </row>
    <row r="29" spans="2:4" x14ac:dyDescent="0.25">
      <c r="B29" s="137" t="s">
        <v>151</v>
      </c>
      <c r="C29" s="286">
        <f>'3. Statement of pipeline assets'!D80</f>
        <v>2115784.7799999998</v>
      </c>
      <c r="D29" s="286">
        <f>'3. Statement of pipeline assets'!E80</f>
        <v>3181198.26</v>
      </c>
    </row>
    <row r="30" spans="2:4" x14ac:dyDescent="0.25">
      <c r="B30" s="245" t="s">
        <v>432</v>
      </c>
      <c r="C30" s="287">
        <f>'3. Statement of pipeline assets'!D81</f>
        <v>2902378.0940045347</v>
      </c>
      <c r="D30" s="287">
        <f>'3. Statement of pipeline assets'!E81</f>
        <v>4376143.9487416223</v>
      </c>
    </row>
    <row r="31" spans="2:4" x14ac:dyDescent="0.25">
      <c r="B31" s="137" t="s">
        <v>433</v>
      </c>
      <c r="C31" s="286">
        <f>'3. Statement of pipeline assets'!D89</f>
        <v>0</v>
      </c>
      <c r="D31" s="286">
        <f>'3. Statement of pipeline assets'!E89</f>
        <v>0</v>
      </c>
    </row>
    <row r="32" spans="2:4" x14ac:dyDescent="0.25">
      <c r="B32" s="137" t="s">
        <v>434</v>
      </c>
      <c r="C32" s="286">
        <f>'3. Statement of pipeline assets'!D96</f>
        <v>0</v>
      </c>
      <c r="D32" s="286">
        <f>'3. Statement of pipeline assets'!E96</f>
        <v>0</v>
      </c>
    </row>
    <row r="33" spans="1:4" x14ac:dyDescent="0.25">
      <c r="A33" s="45"/>
      <c r="B33" s="137" t="s">
        <v>435</v>
      </c>
      <c r="C33" s="286">
        <f>'3. Statement of pipeline assets'!D97</f>
        <v>0</v>
      </c>
      <c r="D33" s="286">
        <f>'3. Statement of pipeline assets'!E97</f>
        <v>0</v>
      </c>
    </row>
    <row r="34" spans="1:4" x14ac:dyDescent="0.25">
      <c r="A34" s="45"/>
      <c r="B34" s="137" t="s">
        <v>436</v>
      </c>
      <c r="C34" s="286">
        <f>'3. Statement of pipeline assets'!D98</f>
        <v>4535839.9113998646</v>
      </c>
      <c r="D34" s="286">
        <f>'3. Statement of pipeline assets'!E98</f>
        <v>5221540.8829787457</v>
      </c>
    </row>
    <row r="35" spans="1:4" x14ac:dyDescent="0.25">
      <c r="B35" s="137" t="s">
        <v>437</v>
      </c>
      <c r="C35" s="286">
        <f>'3. Statement of pipeline assets'!D99</f>
        <v>0</v>
      </c>
      <c r="D35" s="286">
        <f>'3. Statement of pipeline assets'!E99</f>
        <v>0</v>
      </c>
    </row>
    <row r="36" spans="1:4" x14ac:dyDescent="0.25">
      <c r="B36" s="246" t="s">
        <v>438</v>
      </c>
      <c r="C36" s="287">
        <f>'3. Statement of pipeline assets'!D100</f>
        <v>4535839.9113998646</v>
      </c>
      <c r="D36" s="287">
        <f>'3. Statement of pipeline assets'!E100</f>
        <v>5221540.8829787457</v>
      </c>
    </row>
    <row r="37" spans="1:4" x14ac:dyDescent="0.25">
      <c r="B37" s="247" t="s">
        <v>439</v>
      </c>
      <c r="C37" s="287">
        <f>'3. Statement of pipeline assets'!D101</f>
        <v>7438218.0054043997</v>
      </c>
      <c r="D37" s="287">
        <f>'3. Statement of pipeline assets'!E101</f>
        <v>9597684.8317203671</v>
      </c>
    </row>
    <row r="38" spans="1:4" x14ac:dyDescent="0.25">
      <c r="B38" s="244" t="s">
        <v>440</v>
      </c>
      <c r="C38" s="249">
        <f>'1.1 Financial performance'!C10</f>
        <v>-0.12482265968307063</v>
      </c>
      <c r="D38" s="248"/>
    </row>
    <row r="39" spans="1:4" x14ac:dyDescent="0.25">
      <c r="B39" s="380"/>
    </row>
    <row r="40" spans="1:4" x14ac:dyDescent="0.25">
      <c r="B40" s="380"/>
    </row>
    <row r="41" spans="1:4" s="375" customFormat="1" ht="26.4" x14ac:dyDescent="0.25">
      <c r="B41" s="241" t="s">
        <v>441</v>
      </c>
      <c r="C41" s="242" t="s">
        <v>430</v>
      </c>
      <c r="D41" s="253">
        <f>VALUE(RIGHT(TEXT(Yearending,"dd/mm/yyyy"),4))</f>
        <v>2021</v>
      </c>
    </row>
    <row r="42" spans="1:4" x14ac:dyDescent="0.25">
      <c r="B42" s="250" t="s">
        <v>442</v>
      </c>
      <c r="C42" s="286">
        <f>'4. Recovered capital'!E16</f>
        <v>129893804.0721343</v>
      </c>
      <c r="D42" s="213"/>
    </row>
    <row r="43" spans="1:4" x14ac:dyDescent="0.25">
      <c r="B43" s="250" t="s">
        <v>443</v>
      </c>
      <c r="C43" s="286">
        <f>'4. Recovered capital'!E23</f>
        <v>0</v>
      </c>
      <c r="D43" s="213"/>
    </row>
    <row r="44" spans="1:4" x14ac:dyDescent="0.25">
      <c r="B44" s="212" t="s">
        <v>96</v>
      </c>
      <c r="C44" s="287">
        <f>'4. Recovered capital'!E24</f>
        <v>129893804.0721343</v>
      </c>
      <c r="D44" s="320"/>
    </row>
    <row r="45" spans="1:4" x14ac:dyDescent="0.25">
      <c r="B45" s="255" t="s">
        <v>204</v>
      </c>
      <c r="C45" s="252"/>
      <c r="D45" s="242"/>
    </row>
    <row r="46" spans="1:4" x14ac:dyDescent="0.25">
      <c r="B46" s="137" t="s">
        <v>117</v>
      </c>
      <c r="C46" s="288">
        <f>'4. Recovered capital'!E26</f>
        <v>318914120.52000004</v>
      </c>
      <c r="D46" s="286">
        <f>IFERROR(INDEX('4. Recovered capital'!$F$8:$BH$34,MATCH($B46,'4. Recovered capital'!$D$8:$D$34,0),MATCH(D$41,'4. Recovered capital'!$F$8:$BH$8,0)),)</f>
        <v>5232185.9899999993</v>
      </c>
    </row>
    <row r="47" spans="1:4" x14ac:dyDescent="0.25">
      <c r="B47" s="137" t="s">
        <v>118</v>
      </c>
      <c r="C47" s="288">
        <f>'4. Recovered capital'!E27</f>
        <v>-66025243.099999994</v>
      </c>
      <c r="D47" s="286">
        <f>IFERROR(INDEX('4. Recovered capital'!$F$8:$BH$34,MATCH($B47,'4. Recovered capital'!$D$8:$D$34,0),MATCH(D$41,'4. Recovered capital'!$F$8:$BH$8,0)),)</f>
        <v>-4640509.3099999996</v>
      </c>
    </row>
    <row r="48" spans="1:4" x14ac:dyDescent="0.25">
      <c r="B48" s="137" t="s">
        <v>119</v>
      </c>
      <c r="C48" s="288">
        <f>'4. Recovered capital'!E28</f>
        <v>-28621252.942326456</v>
      </c>
      <c r="D48" s="286">
        <f>IFERROR(INDEX('4. Recovered capital'!$F$8:$BH$34,MATCH($B48,'4. Recovered capital'!$D$8:$D$34,0),MATCH(D$41,'4. Recovered capital'!$F$8:$BH$8,0)),)</f>
        <v>0</v>
      </c>
    </row>
    <row r="49" spans="2:82" x14ac:dyDescent="0.25">
      <c r="B49" s="137" t="s">
        <v>318</v>
      </c>
      <c r="C49" s="288">
        <f>'4. Recovered capital'!E29</f>
        <v>0</v>
      </c>
      <c r="D49" s="286">
        <f>IFERROR(INDEX('4. Recovered capital'!$F$8:$BH$34,MATCH($B49,'4. Recovered capital'!$D$8:$D$34,0),MATCH(D$41,'4. Recovered capital'!$F$8:$BH$8,0)),)</f>
        <v>0</v>
      </c>
    </row>
    <row r="50" spans="2:82" x14ac:dyDescent="0.25">
      <c r="B50" s="137" t="s">
        <v>165</v>
      </c>
      <c r="C50" s="288">
        <f>'4. Recovered capital'!E30</f>
        <v>-119998961.10279562</v>
      </c>
      <c r="D50" s="286">
        <f>IFERROR(INDEX('4. Recovered capital'!$F$8:$BH$34,MATCH($B50,'4. Recovered capital'!$D$8:$D$34,0),MATCH(D$41,'4. Recovered capital'!$F$8:$BH$8,0)),)</f>
        <v>-1638049.8141946595</v>
      </c>
    </row>
    <row r="51" spans="2:82" x14ac:dyDescent="0.25">
      <c r="B51" s="255" t="s">
        <v>444</v>
      </c>
      <c r="C51" s="288">
        <f>'4. Recovered capital'!E31</f>
        <v>104268663.37487793</v>
      </c>
      <c r="D51" s="286">
        <f>IFERROR(INDEX('4. Recovered capital'!$F$8:$BH$34,MATCH($B51,'4. Recovered capital'!$D$8:$D$34,0),MATCH(D$41,'4. Recovered capital'!$F$8:$BH$8,0)),)</f>
        <v>-1046373.1341946598</v>
      </c>
    </row>
    <row r="52" spans="2:82" x14ac:dyDescent="0.25">
      <c r="B52" s="247" t="s">
        <v>205</v>
      </c>
      <c r="C52" s="289">
        <f>'4. Recovered capital'!E32</f>
        <v>25625140.697256353</v>
      </c>
      <c r="D52" s="287">
        <f>IFERROR(INDEX('4. Recovered capital'!$F$8:$BH$34,MATCH($B52,'4. Recovered capital'!$D$8:$D$34,0),MATCH(D$41,'4. Recovered capital'!$F$8:$BH$8,0)),)</f>
        <v>1089205.8209337373</v>
      </c>
    </row>
    <row r="53" spans="2:82" x14ac:dyDescent="0.25">
      <c r="B53" s="255" t="s">
        <v>445</v>
      </c>
      <c r="C53" s="382"/>
      <c r="D53" s="286">
        <f>IFERROR(INDEX('4. Recovered capital'!$F$8:$BH$34,MATCH($B53,'4. Recovered capital'!$D$8:$D$34,0),MATCH(D$41,'4. Recovered capital'!$F$8:$BH$8,0)),)</f>
        <v>24535934.876322623</v>
      </c>
    </row>
    <row r="54" spans="2:82" x14ac:dyDescent="0.25">
      <c r="B54" s="255" t="s">
        <v>446</v>
      </c>
      <c r="C54" s="383"/>
      <c r="D54" s="251">
        <f>IFERROR(INDEX('4. Recovered capital'!$F$8:$BH$34,MATCH($B54,'4. Recovered capital'!$D$8:$D$34,0),MATCH(D$41,'4. Recovered capital'!$F$8:$BH$8,0)),)</f>
        <v>6.6761255377124004E-2</v>
      </c>
    </row>
    <row r="55" spans="2:82" x14ac:dyDescent="0.25">
      <c r="B55" s="380"/>
    </row>
    <row r="56" spans="2:82" x14ac:dyDescent="0.25">
      <c r="B56" s="384"/>
    </row>
    <row r="57" spans="2:82" x14ac:dyDescent="0.25">
      <c r="B57" s="242" t="s">
        <v>447</v>
      </c>
      <c r="C57" s="253">
        <f>D57-1</f>
        <v>2017</v>
      </c>
      <c r="D57" s="253">
        <f>E57-1</f>
        <v>2018</v>
      </c>
      <c r="E57" s="253">
        <f>F57-1</f>
        <v>2019</v>
      </c>
      <c r="F57" s="253">
        <f>G57-1</f>
        <v>2020</v>
      </c>
      <c r="G57" s="253">
        <f>VALUE(RIGHT(TEXT(Yearending,"dd/mm/yyyy"),4))</f>
        <v>2021</v>
      </c>
      <c r="BQ57" s="386"/>
      <c r="BR57" s="386"/>
      <c r="BS57" s="386"/>
      <c r="BT57" s="386"/>
      <c r="BU57" s="386"/>
      <c r="BV57" s="386"/>
      <c r="BW57" s="386"/>
      <c r="BX57" s="386"/>
      <c r="BY57" s="386"/>
      <c r="BZ57" s="386"/>
      <c r="CA57" s="386"/>
      <c r="CB57" s="386"/>
      <c r="CC57" s="386"/>
      <c r="CD57" s="386"/>
    </row>
    <row r="58" spans="2:82" x14ac:dyDescent="0.25">
      <c r="B58" s="137" t="s">
        <v>117</v>
      </c>
      <c r="C58" s="254">
        <f>IFERROR(INDEX('4. Recovered capital'!$F$8:$BH$32,MATCH($B58,'4. Recovered capital'!$D$8:$D$32,0),MATCH(C$57,'4. Recovered capital'!$F$8:$BH$8,0))/INDEX('4. Recovered capital'!$F$8:$BH$32,MATCH($B58,'4. Recovered capital'!$D$8:$D$32,0),MATCH(C$57-1,'4. Recovered capital'!$F$8:$BH$8,0))-1,"NA")</f>
        <v>2.2571553733779171E-2</v>
      </c>
      <c r="D58" s="254">
        <f>IFERROR(INDEX('4. Recovered capital'!$F$8:$BH$32,MATCH($B58,'4. Recovered capital'!$D$8:$D$32,0),MATCH(D$57,'4. Recovered capital'!$F$8:$BH$8,0))/INDEX('4. Recovered capital'!$F$8:$BH$32,MATCH($B58,'4. Recovered capital'!$D$8:$D$32,0),MATCH(D$57-1,'4. Recovered capital'!$F$8:$BH$8,0))-1,"NA")</f>
        <v>2.2570059814362997E-2</v>
      </c>
      <c r="E58" s="254">
        <f>IFERROR(INDEX('4. Recovered capital'!$F$8:$BH$32,MATCH($B58,'4. Recovered capital'!$D$8:$D$32,0),MATCH(E$57,'4. Recovered capital'!$F$8:$BH$8,0))/INDEX('4. Recovered capital'!$F$8:$BH$32,MATCH($B58,'4. Recovered capital'!$D$8:$D$32,0),MATCH(E$57-1,'4. Recovered capital'!$F$8:$BH$8,0))-1,"NA")</f>
        <v>-3.1620421412232202E-2</v>
      </c>
      <c r="F58" s="254">
        <f>IFERROR(INDEX('4. Recovered capital'!$F$8:$BH$32,MATCH($B58,'4. Recovered capital'!$D$8:$D$32,0),MATCH(F$57,'4. Recovered capital'!$F$8:$BH$8,0))/INDEX('4. Recovered capital'!$F$8:$BH$32,MATCH($B58,'4. Recovered capital'!$D$8:$D$32,0),MATCH(F$57-1,'4. Recovered capital'!$F$8:$BH$8,0))-1,"NA")</f>
        <v>-0.76318577298212231</v>
      </c>
      <c r="G58" s="254">
        <f>IFERROR(INDEX('4. Recovered capital'!$F$8:$BH$32,MATCH($B58,'4. Recovered capital'!$D$8:$D$32,0),MATCH(G$57,'4. Recovered capital'!$F$8:$BH$8,0))/INDEX('4. Recovered capital'!$F$8:$BH$32,MATCH($B58,'4. Recovered capital'!$D$8:$D$32,0),MATCH(G$57-1,'4. Recovered capital'!$F$8:$BH$8,0))-1,"NA")</f>
        <v>1.9001805345259637E-2</v>
      </c>
    </row>
    <row r="59" spans="2:82" x14ac:dyDescent="0.25">
      <c r="B59" s="137" t="s">
        <v>118</v>
      </c>
      <c r="C59" s="254">
        <f>IFERROR(INDEX('4. Recovered capital'!$F$8:$BH$32,MATCH($B59,'4. Recovered capital'!$D$8:$D$32,0),MATCH(C$57,'4. Recovered capital'!$F$8:$BH$8,0))/INDEX('4. Recovered capital'!$F$8:$BH$32,MATCH($B59,'4. Recovered capital'!$D$8:$D$32,0),MATCH(C$57-1,'4. Recovered capital'!$F$8:$BH$8,0))-1,"NA")</f>
        <v>-5.1121338135905026E-2</v>
      </c>
      <c r="D59" s="254">
        <f>IFERROR(INDEX('4. Recovered capital'!$F$8:$BH$32,MATCH($B59,'4. Recovered capital'!$D$8:$D$32,0),MATCH(D$57,'4. Recovered capital'!$F$8:$BH$8,0))/INDEX('4. Recovered capital'!$F$8:$BH$32,MATCH($B59,'4. Recovered capital'!$D$8:$D$32,0),MATCH(D$57-1,'4. Recovered capital'!$F$8:$BH$8,0))-1,"NA")</f>
        <v>1.8321002054150881E-2</v>
      </c>
      <c r="E59" s="254">
        <f>IFERROR(INDEX('4. Recovered capital'!$F$8:$BH$32,MATCH($B59,'4. Recovered capital'!$D$8:$D$32,0),MATCH(E$57,'4. Recovered capital'!$F$8:$BH$8,0))/INDEX('4. Recovered capital'!$F$8:$BH$32,MATCH($B59,'4. Recovered capital'!$D$8:$D$32,0),MATCH(E$57-1,'4. Recovered capital'!$F$8:$BH$8,0))-1,"NA")</f>
        <v>0.36697517895065346</v>
      </c>
      <c r="F59" s="254">
        <f>IFERROR(INDEX('4. Recovered capital'!$F$8:$BH$32,MATCH($B59,'4. Recovered capital'!$D$8:$D$32,0),MATCH(F$57,'4. Recovered capital'!$F$8:$BH$8,0))/INDEX('4. Recovered capital'!$F$8:$BH$32,MATCH($B59,'4. Recovered capital'!$D$8:$D$32,0),MATCH(F$57-1,'4. Recovered capital'!$F$8:$BH$8,0))-1,"NA")</f>
        <v>0.25572504954697295</v>
      </c>
      <c r="G59" s="254">
        <f>IFERROR(INDEX('4. Recovered capital'!$F$8:$BH$32,MATCH($B59,'4. Recovered capital'!$D$8:$D$32,0),MATCH(G$57,'4. Recovered capital'!$F$8:$BH$8,0))/INDEX('4. Recovered capital'!$F$8:$BH$32,MATCH($B59,'4. Recovered capital'!$D$8:$D$32,0),MATCH(G$57-1,'4. Recovered capital'!$F$8:$BH$8,0))-1,"NA")</f>
        <v>-4.8466899937154251E-2</v>
      </c>
    </row>
    <row r="60" spans="2:82" x14ac:dyDescent="0.25">
      <c r="B60" s="137" t="s">
        <v>119</v>
      </c>
      <c r="C60" s="254">
        <f>IFERROR(INDEX('4. Recovered capital'!$F$8:$BH$32,MATCH($B60,'4. Recovered capital'!$D$8:$D$32,0),MATCH(C$57,'4. Recovered capital'!$F$8:$BH$8,0))/INDEX('4. Recovered capital'!$F$8:$BH$32,MATCH($B60,'4. Recovered capital'!$D$8:$D$32,0),MATCH(C$57-1,'4. Recovered capital'!$F$8:$BH$8,0))-1,"NA")</f>
        <v>0.1235032352249088</v>
      </c>
      <c r="D60" s="254">
        <f>IFERROR(INDEX('4. Recovered capital'!$F$8:$BH$32,MATCH($B60,'4. Recovered capital'!$D$8:$D$32,0),MATCH(D$57,'4. Recovered capital'!$F$8:$BH$8,0))/INDEX('4. Recovered capital'!$F$8:$BH$32,MATCH($B60,'4. Recovered capital'!$D$8:$D$32,0),MATCH(D$57-1,'4. Recovered capital'!$F$8:$BH$8,0))-1,"NA")</f>
        <v>9.9833023595482073E-2</v>
      </c>
      <c r="E60" s="254">
        <f>IFERROR(INDEX('4. Recovered capital'!$F$8:$BH$32,MATCH($B60,'4. Recovered capital'!$D$8:$D$32,0),MATCH(E$57,'4. Recovered capital'!$F$8:$BH$8,0))/INDEX('4. Recovered capital'!$F$8:$BH$32,MATCH($B60,'4. Recovered capital'!$D$8:$D$32,0),MATCH(E$57-1,'4. Recovered capital'!$F$8:$BH$8,0))-1,"NA")</f>
        <v>-0.10539077970239485</v>
      </c>
      <c r="F60" s="254">
        <f>IFERROR(INDEX('4. Recovered capital'!$F$8:$BH$32,MATCH($B60,'4. Recovered capital'!$D$8:$D$32,0),MATCH(F$57,'4. Recovered capital'!$F$8:$BH$8,0))/INDEX('4. Recovered capital'!$F$8:$BH$32,MATCH($B60,'4. Recovered capital'!$D$8:$D$32,0),MATCH(F$57-1,'4. Recovered capital'!$F$8:$BH$8,0))-1,"NA")</f>
        <v>-1</v>
      </c>
      <c r="G60" s="254" t="str">
        <f>IFERROR(INDEX('4. Recovered capital'!$F$8:$BH$32,MATCH($B60,'4. Recovered capital'!$D$8:$D$32,0),MATCH(G$57,'4. Recovered capital'!$F$8:$BH$8,0))/INDEX('4. Recovered capital'!$F$8:$BH$32,MATCH($B60,'4. Recovered capital'!$D$8:$D$32,0),MATCH(G$57-1,'4. Recovered capital'!$F$8:$BH$8,0))-1,"NA")</f>
        <v>NA</v>
      </c>
    </row>
    <row r="61" spans="2:82" x14ac:dyDescent="0.25">
      <c r="B61" s="137" t="s">
        <v>318</v>
      </c>
      <c r="C61" s="254" t="str">
        <f>IFERROR(INDEX('4. Recovered capital'!$F$8:$BH$32,MATCH($B61,'4. Recovered capital'!$D$8:$D$32,0),MATCH(C$57,'4. Recovered capital'!$F$8:$BH$8,0))/INDEX('4. Recovered capital'!$F$8:$BH$32,MATCH($B61,'4. Recovered capital'!$D$8:$D$32,0),MATCH(C$57-1,'4. Recovered capital'!$F$8:$BH$8,0))-1,"NA")</f>
        <v>NA</v>
      </c>
      <c r="D61" s="254" t="str">
        <f>IFERROR(INDEX('4. Recovered capital'!$F$8:$BH$32,MATCH($B61,'4. Recovered capital'!$D$8:$D$32,0),MATCH(D$57,'4. Recovered capital'!$F$8:$BH$8,0))/INDEX('4. Recovered capital'!$F$8:$BH$32,MATCH($B61,'4. Recovered capital'!$D$8:$D$32,0),MATCH(D$57-1,'4. Recovered capital'!$F$8:$BH$8,0))-1,"NA")</f>
        <v>NA</v>
      </c>
      <c r="E61" s="254" t="str">
        <f>IFERROR(INDEX('4. Recovered capital'!$F$8:$BH$32,MATCH($B61,'4. Recovered capital'!$D$8:$D$32,0),MATCH(E$57,'4. Recovered capital'!$F$8:$BH$8,0))/INDEX('4. Recovered capital'!$F$8:$BH$32,MATCH($B61,'4. Recovered capital'!$D$8:$D$32,0),MATCH(E$57-1,'4. Recovered capital'!$F$8:$BH$8,0))-1,"NA")</f>
        <v>NA</v>
      </c>
      <c r="F61" s="254" t="str">
        <f>IFERROR(INDEX('4. Recovered capital'!$F$8:$BH$32,MATCH($B61,'4. Recovered capital'!$D$8:$D$32,0),MATCH(F$57,'4. Recovered capital'!$F$8:$BH$8,0))/INDEX('4. Recovered capital'!$F$8:$BH$32,MATCH($B61,'4. Recovered capital'!$D$8:$D$32,0),MATCH(F$57-1,'4. Recovered capital'!$F$8:$BH$8,0))-1,"NA")</f>
        <v>NA</v>
      </c>
      <c r="G61" s="254" t="str">
        <f>IFERROR(INDEX('4. Recovered capital'!$F$8:$BH$32,MATCH($B61,'4. Recovered capital'!$D$8:$D$32,0),MATCH(G$57,'4. Recovered capital'!$F$8:$BH$8,0))/INDEX('4. Recovered capital'!$F$8:$BH$32,MATCH($B61,'4. Recovered capital'!$D$8:$D$32,0),MATCH(G$57-1,'4. Recovered capital'!$F$8:$BH$8,0))-1,"NA")</f>
        <v>NA</v>
      </c>
    </row>
    <row r="62" spans="2:82" x14ac:dyDescent="0.25">
      <c r="B62" s="137" t="s">
        <v>165</v>
      </c>
      <c r="C62" s="254">
        <f>IFERROR(INDEX('4. Recovered capital'!$F$8:$BH$32,MATCH($B62,'4. Recovered capital'!$D$8:$D$32,0),MATCH(C$57,'4. Recovered capital'!$F$8:$BH$8,0))/INDEX('4. Recovered capital'!$F$8:$BH$32,MATCH($B62,'4. Recovered capital'!$D$8:$D$32,0),MATCH(C$57-1,'4. Recovered capital'!$F$8:$BH$8,0))-1,"NA")</f>
        <v>-0.1699548381631637</v>
      </c>
      <c r="D62" s="254">
        <f>IFERROR(INDEX('4. Recovered capital'!$F$8:$BH$32,MATCH($B62,'4. Recovered capital'!$D$8:$D$32,0),MATCH(D$57,'4. Recovered capital'!$F$8:$BH$8,0))/INDEX('4. Recovered capital'!$F$8:$BH$32,MATCH($B62,'4. Recovered capital'!$D$8:$D$32,0),MATCH(D$57-1,'4. Recovered capital'!$F$8:$BH$8,0))-1,"NA")</f>
        <v>-0.22972149133442077</v>
      </c>
      <c r="E62" s="254">
        <f>IFERROR(INDEX('4. Recovered capital'!$F$8:$BH$32,MATCH($B62,'4. Recovered capital'!$D$8:$D$32,0),MATCH(E$57,'4. Recovered capital'!$F$8:$BH$8,0))/INDEX('4. Recovered capital'!$F$8:$BH$32,MATCH($B62,'4. Recovered capital'!$D$8:$D$32,0),MATCH(E$57-1,'4. Recovered capital'!$F$8:$BH$8,0))-1,"NA")</f>
        <v>-0.37245292544937358</v>
      </c>
      <c r="F62" s="254">
        <f>IFERROR(INDEX('4. Recovered capital'!$F$8:$BH$32,MATCH($B62,'4. Recovered capital'!$D$8:$D$32,0),MATCH(F$57,'4. Recovered capital'!$F$8:$BH$8,0))/INDEX('4. Recovered capital'!$F$8:$BH$32,MATCH($B62,'4. Recovered capital'!$D$8:$D$32,0),MATCH(F$57-1,'4. Recovered capital'!$F$8:$BH$8,0))-1,"NA")</f>
        <v>-0.28502177353517455</v>
      </c>
      <c r="G62" s="254">
        <f>IFERROR(INDEX('4. Recovered capital'!$F$8:$BH$32,MATCH($B62,'4. Recovered capital'!$D$8:$D$32,0),MATCH(G$57,'4. Recovered capital'!$F$8:$BH$8,0))/INDEX('4. Recovered capital'!$F$8:$BH$32,MATCH($B62,'4. Recovered capital'!$D$8:$D$32,0),MATCH(G$57-1,'4. Recovered capital'!$F$8:$BH$8,0))-1,"NA")</f>
        <v>5.2494551657298993E-2</v>
      </c>
    </row>
    <row r="63" spans="2:82" x14ac:dyDescent="0.25">
      <c r="B63" s="137" t="s">
        <v>166</v>
      </c>
      <c r="C63" s="254">
        <f>IFERROR(INDEX('4. Recovered capital'!$F$8:$BH$32,MATCH($B63,'4. Recovered capital'!$D$8:$D$32,0),MATCH(C$57,'4. Recovered capital'!$F$8:$BH$8,0))/INDEX('4. Recovered capital'!$F$8:$BH$32,MATCH($B63,'4. Recovered capital'!$D$8:$D$32,0),MATCH(C$57-1,'4. Recovered capital'!$F$8:$BH$8,0))-1,"NA")</f>
        <v>0.11808641473695913</v>
      </c>
      <c r="D63" s="254">
        <f>IFERROR(INDEX('4. Recovered capital'!$F$8:$BH$32,MATCH($B63,'4. Recovered capital'!$D$8:$D$32,0),MATCH(D$57,'4. Recovered capital'!$F$8:$BH$8,0))/INDEX('4. Recovered capital'!$F$8:$BH$32,MATCH($B63,'4. Recovered capital'!$D$8:$D$32,0),MATCH(D$57-1,'4. Recovered capital'!$F$8:$BH$8,0))-1,"NA")</f>
        <v>0.10154953806994738</v>
      </c>
      <c r="E63" s="254">
        <f>IFERROR(INDEX('4. Recovered capital'!$F$8:$BH$32,MATCH($B63,'4. Recovered capital'!$D$8:$D$32,0),MATCH(E$57,'4. Recovered capital'!$F$8:$BH$8,0))/INDEX('4. Recovered capital'!$F$8:$BH$32,MATCH($B63,'4. Recovered capital'!$D$8:$D$32,0),MATCH(E$57-1,'4. Recovered capital'!$F$8:$BH$8,0))-1,"NA")</f>
        <v>-7.7493112701398914E-3</v>
      </c>
      <c r="F63" s="254">
        <f>IFERROR(INDEX('4. Recovered capital'!$F$8:$BH$32,MATCH($B63,'4. Recovered capital'!$D$8:$D$32,0),MATCH(F$57,'4. Recovered capital'!$F$8:$BH$8,0))/INDEX('4. Recovered capital'!$F$8:$BH$32,MATCH($B63,'4. Recovered capital'!$D$8:$D$32,0),MATCH(F$57-1,'4. Recovered capital'!$F$8:$BH$8,0))-1,"NA")</f>
        <v>-1.1033848806111077</v>
      </c>
      <c r="G63" s="254">
        <f>IFERROR(INDEX('4. Recovered capital'!$F$8:$BH$32,MATCH($B63,'4. Recovered capital'!$D$8:$D$32,0),MATCH(G$57,'4. Recovered capital'!$F$8:$BH$8,0))/INDEX('4. Recovered capital'!$F$8:$BH$32,MATCH($B63,'4. Recovered capital'!$D$8:$D$32,0),MATCH(G$57-1,'4. Recovered capital'!$F$8:$BH$8,0))-1,"NA")</f>
        <v>-0.19423439890637573</v>
      </c>
    </row>
    <row r="64" spans="2:82" x14ac:dyDescent="0.25">
      <c r="B64" s="380"/>
    </row>
    <row r="65" spans="2:8" x14ac:dyDescent="0.25">
      <c r="B65" s="380"/>
    </row>
    <row r="66" spans="2:8" s="375" customFormat="1" x14ac:dyDescent="0.25">
      <c r="B66" s="242" t="s">
        <v>448</v>
      </c>
      <c r="C66" s="476" t="s">
        <v>112</v>
      </c>
      <c r="D66" s="476"/>
      <c r="E66" s="476"/>
      <c r="F66" s="477" t="s">
        <v>113</v>
      </c>
      <c r="G66" s="477"/>
      <c r="H66" s="477"/>
    </row>
    <row r="67" spans="2:8" s="375" customFormat="1" ht="26.4" x14ac:dyDescent="0.25">
      <c r="B67" s="242" t="s">
        <v>33</v>
      </c>
      <c r="C67" s="242" t="s">
        <v>449</v>
      </c>
      <c r="D67" s="242" t="s">
        <v>450</v>
      </c>
      <c r="E67" s="242" t="s">
        <v>451</v>
      </c>
      <c r="F67" s="242" t="s">
        <v>449</v>
      </c>
      <c r="G67" s="242" t="s">
        <v>452</v>
      </c>
      <c r="H67" s="242" t="s">
        <v>451</v>
      </c>
    </row>
    <row r="68" spans="2:8" x14ac:dyDescent="0.25">
      <c r="B68" s="257" t="s">
        <v>34</v>
      </c>
      <c r="C68" s="137"/>
      <c r="D68" s="242"/>
      <c r="E68" s="242"/>
      <c r="F68" s="242"/>
      <c r="G68" s="242"/>
      <c r="H68" s="242"/>
    </row>
    <row r="69" spans="2:8" x14ac:dyDescent="0.25">
      <c r="B69" s="137" t="s">
        <v>154</v>
      </c>
      <c r="C69" s="242"/>
      <c r="D69" s="242"/>
      <c r="E69" s="242"/>
      <c r="F69" s="242"/>
      <c r="G69" s="242"/>
      <c r="H69" s="242"/>
    </row>
    <row r="70" spans="2:8" x14ac:dyDescent="0.25">
      <c r="B70" s="256" t="s">
        <v>453</v>
      </c>
      <c r="C70" s="286">
        <f>'5. Weighted average price'!M12</f>
        <v>0</v>
      </c>
      <c r="D70" s="286">
        <f>'5. Weighted average price'!N12</f>
        <v>0</v>
      </c>
      <c r="E70" s="318">
        <f>'5. Weighted average price'!O12</f>
        <v>0</v>
      </c>
      <c r="F70" s="286">
        <f>'5. Weighted average price'!P12</f>
        <v>0</v>
      </c>
      <c r="G70" s="286">
        <f>'5. Weighted average price'!Q12</f>
        <v>0</v>
      </c>
      <c r="H70" s="318">
        <f>'5. Weighted average price'!R12</f>
        <v>0</v>
      </c>
    </row>
    <row r="71" spans="2:8" x14ac:dyDescent="0.25">
      <c r="B71" s="256" t="s">
        <v>454</v>
      </c>
      <c r="C71" s="286">
        <f>'5. Weighted average price'!T12</f>
        <v>0</v>
      </c>
      <c r="D71" s="286">
        <f>'5. Weighted average price'!U12</f>
        <v>0</v>
      </c>
      <c r="E71" s="318">
        <f>'5. Weighted average price'!V12</f>
        <v>0</v>
      </c>
      <c r="F71" s="286">
        <f>'5. Weighted average price'!W12</f>
        <v>0</v>
      </c>
      <c r="G71" s="286">
        <f>'5. Weighted average price'!X12</f>
        <v>0</v>
      </c>
      <c r="H71" s="318">
        <f>'5. Weighted average price'!Y12</f>
        <v>0</v>
      </c>
    </row>
    <row r="72" spans="2:8" x14ac:dyDescent="0.25">
      <c r="B72" s="256" t="s">
        <v>455</v>
      </c>
      <c r="C72" s="286">
        <f>'5. Weighted average price'!Z12</f>
        <v>0</v>
      </c>
      <c r="D72" s="286">
        <f>'5. Weighted average price'!AA12</f>
        <v>0</v>
      </c>
      <c r="E72" s="318">
        <f>'5. Weighted average price'!AB12</f>
        <v>0</v>
      </c>
      <c r="F72" s="286">
        <f>'5. Weighted average price'!AC12</f>
        <v>0</v>
      </c>
      <c r="G72" s="286">
        <f>'5. Weighted average price'!AD12</f>
        <v>0</v>
      </c>
      <c r="H72" s="318">
        <f>'5. Weighted average price'!AE12</f>
        <v>0</v>
      </c>
    </row>
    <row r="73" spans="2:8" x14ac:dyDescent="0.25">
      <c r="B73" s="256" t="s">
        <v>456</v>
      </c>
      <c r="C73" s="286">
        <f>'5. Weighted average price'!AF12</f>
        <v>0</v>
      </c>
      <c r="D73" s="286">
        <f>'5. Weighted average price'!AG12</f>
        <v>0</v>
      </c>
      <c r="E73" s="318">
        <f>'5. Weighted average price'!AH12</f>
        <v>0</v>
      </c>
      <c r="F73" s="286">
        <f>'5. Weighted average price'!AI12</f>
        <v>0</v>
      </c>
      <c r="G73" s="286">
        <f>'5. Weighted average price'!AJ12</f>
        <v>0</v>
      </c>
      <c r="H73" s="318">
        <f>'5. Weighted average price'!AK12</f>
        <v>0</v>
      </c>
    </row>
    <row r="74" spans="2:8" x14ac:dyDescent="0.25">
      <c r="B74" s="256" t="s">
        <v>457</v>
      </c>
      <c r="C74" s="286">
        <f>'5. Weighted average price'!AM12</f>
        <v>0</v>
      </c>
      <c r="D74" s="286">
        <f>'5. Weighted average price'!AN12</f>
        <v>0</v>
      </c>
      <c r="E74" s="318">
        <f>'5. Weighted average price'!AO12</f>
        <v>0</v>
      </c>
      <c r="F74" s="286">
        <f>'5. Weighted average price'!AP12</f>
        <v>0</v>
      </c>
      <c r="G74" s="286">
        <f>'5. Weighted average price'!AQ12</f>
        <v>0</v>
      </c>
      <c r="H74" s="318">
        <f>'5. Weighted average price'!AR12</f>
        <v>0</v>
      </c>
    </row>
    <row r="75" spans="2:8" x14ac:dyDescent="0.25">
      <c r="B75" s="256" t="s">
        <v>458</v>
      </c>
      <c r="C75" s="286">
        <f>'5. Weighted average price'!AS12</f>
        <v>0</v>
      </c>
      <c r="D75" s="286">
        <f>'5. Weighted average price'!AT12</f>
        <v>0</v>
      </c>
      <c r="E75" s="318">
        <f>'5. Weighted average price'!AU12</f>
        <v>0</v>
      </c>
      <c r="F75" s="286">
        <f>'5. Weighted average price'!AV12</f>
        <v>0</v>
      </c>
      <c r="G75" s="286">
        <f>'5. Weighted average price'!AW12</f>
        <v>0</v>
      </c>
      <c r="H75" s="318">
        <f>'5. Weighted average price'!AX12</f>
        <v>0</v>
      </c>
    </row>
    <row r="76" spans="2:8" x14ac:dyDescent="0.25">
      <c r="B76" s="256" t="s">
        <v>459</v>
      </c>
      <c r="C76" s="286">
        <f>'5. Weighted average price'!AY12</f>
        <v>0</v>
      </c>
      <c r="D76" s="286">
        <f>'5. Weighted average price'!AZ12</f>
        <v>0</v>
      </c>
      <c r="E76" s="318">
        <f>'5. Weighted average price'!BA12</f>
        <v>0</v>
      </c>
      <c r="F76" s="286">
        <f>'5. Weighted average price'!BB12</f>
        <v>0</v>
      </c>
      <c r="G76" s="286">
        <f>'5. Weighted average price'!BC12</f>
        <v>0</v>
      </c>
      <c r="H76" s="318">
        <f>'5. Weighted average price'!BD12</f>
        <v>0</v>
      </c>
    </row>
    <row r="77" spans="2:8" x14ac:dyDescent="0.25">
      <c r="B77" s="256" t="s">
        <v>460</v>
      </c>
      <c r="C77" s="286">
        <f>'5. Weighted average price'!BE12</f>
        <v>0</v>
      </c>
      <c r="D77" s="286">
        <f>'5. Weighted average price'!BF12</f>
        <v>0</v>
      </c>
      <c r="E77" s="318">
        <f>'5. Weighted average price'!BG12</f>
        <v>0</v>
      </c>
      <c r="F77" s="286">
        <f>'5. Weighted average price'!BH12</f>
        <v>0</v>
      </c>
      <c r="G77" s="286">
        <f>'5. Weighted average price'!BI12</f>
        <v>0</v>
      </c>
      <c r="H77" s="318">
        <f>'5. Weighted average price'!BJ12</f>
        <v>0</v>
      </c>
    </row>
    <row r="78" spans="2:8" x14ac:dyDescent="0.25">
      <c r="B78" s="137" t="s">
        <v>202</v>
      </c>
      <c r="C78" s="137"/>
      <c r="D78" s="137"/>
      <c r="E78" s="319"/>
      <c r="F78" s="137"/>
      <c r="G78" s="137"/>
      <c r="H78" s="319"/>
    </row>
    <row r="79" spans="2:8" x14ac:dyDescent="0.25">
      <c r="B79" s="256" t="s">
        <v>453</v>
      </c>
      <c r="C79" s="424">
        <f>'5. Weighted average price'!M13</f>
        <v>0</v>
      </c>
      <c r="D79" s="424">
        <f>'5. Weighted average price'!N13</f>
        <v>0</v>
      </c>
      <c r="E79" s="425">
        <f>'5. Weighted average price'!O13</f>
        <v>0</v>
      </c>
      <c r="F79" s="424">
        <f>'5. Weighted average price'!P13</f>
        <v>0</v>
      </c>
      <c r="G79" s="424">
        <f>'5. Weighted average price'!Q13</f>
        <v>0</v>
      </c>
      <c r="H79" s="425">
        <f>'5. Weighted average price'!R13</f>
        <v>0</v>
      </c>
    </row>
    <row r="80" spans="2:8" x14ac:dyDescent="0.25">
      <c r="B80" s="256" t="s">
        <v>454</v>
      </c>
      <c r="C80" s="424">
        <f>'5. Weighted average price'!T13</f>
        <v>0</v>
      </c>
      <c r="D80" s="424">
        <f>'5. Weighted average price'!U13</f>
        <v>0</v>
      </c>
      <c r="E80" s="425">
        <f>'5. Weighted average price'!V13</f>
        <v>0</v>
      </c>
      <c r="F80" s="424">
        <f>'5. Weighted average price'!W13</f>
        <v>0</v>
      </c>
      <c r="G80" s="424">
        <f>'5. Weighted average price'!X13</f>
        <v>0</v>
      </c>
      <c r="H80" s="425">
        <f>'5. Weighted average price'!Y13</f>
        <v>0</v>
      </c>
    </row>
    <row r="81" spans="2:8" x14ac:dyDescent="0.25">
      <c r="B81" s="256" t="s">
        <v>455</v>
      </c>
      <c r="C81" s="424">
        <f>'5. Weighted average price'!Z13</f>
        <v>0</v>
      </c>
      <c r="D81" s="424">
        <f>'5. Weighted average price'!AA13</f>
        <v>0</v>
      </c>
      <c r="E81" s="425">
        <f>'5. Weighted average price'!AB13</f>
        <v>0</v>
      </c>
      <c r="F81" s="424">
        <f>'5. Weighted average price'!AC13</f>
        <v>0</v>
      </c>
      <c r="G81" s="424">
        <f>'5. Weighted average price'!AD13</f>
        <v>0</v>
      </c>
      <c r="H81" s="425">
        <f>'5. Weighted average price'!AE13</f>
        <v>0</v>
      </c>
    </row>
    <row r="82" spans="2:8" x14ac:dyDescent="0.25">
      <c r="B82" s="256" t="s">
        <v>456</v>
      </c>
      <c r="C82" s="424">
        <f>'5. Weighted average price'!AF13</f>
        <v>0</v>
      </c>
      <c r="D82" s="424">
        <f>'5. Weighted average price'!AG13</f>
        <v>0</v>
      </c>
      <c r="E82" s="425">
        <f>'5. Weighted average price'!AH13</f>
        <v>0</v>
      </c>
      <c r="F82" s="424">
        <f>'5. Weighted average price'!AI13</f>
        <v>0</v>
      </c>
      <c r="G82" s="424">
        <f>'5. Weighted average price'!AJ13</f>
        <v>0</v>
      </c>
      <c r="H82" s="425">
        <f>'5. Weighted average price'!AK13</f>
        <v>0</v>
      </c>
    </row>
    <row r="83" spans="2:8" x14ac:dyDescent="0.25">
      <c r="B83" s="256" t="s">
        <v>457</v>
      </c>
      <c r="C83" s="424">
        <f>'5. Weighted average price'!AM13</f>
        <v>0</v>
      </c>
      <c r="D83" s="424">
        <f>'5. Weighted average price'!AN13</f>
        <v>0</v>
      </c>
      <c r="E83" s="425">
        <f>'5. Weighted average price'!AO13</f>
        <v>0</v>
      </c>
      <c r="F83" s="424">
        <f>'5. Weighted average price'!AP13</f>
        <v>0</v>
      </c>
      <c r="G83" s="424">
        <f>'5. Weighted average price'!AQ13</f>
        <v>0</v>
      </c>
      <c r="H83" s="425">
        <f>'5. Weighted average price'!AR13</f>
        <v>0</v>
      </c>
    </row>
    <row r="84" spans="2:8" x14ac:dyDescent="0.25">
      <c r="B84" s="256" t="s">
        <v>458</v>
      </c>
      <c r="C84" s="424">
        <f>'5. Weighted average price'!AS13</f>
        <v>0</v>
      </c>
      <c r="D84" s="424">
        <f>'5. Weighted average price'!AT13</f>
        <v>0</v>
      </c>
      <c r="E84" s="425">
        <f>'5. Weighted average price'!AU13</f>
        <v>0</v>
      </c>
      <c r="F84" s="424">
        <f>'5. Weighted average price'!AV13</f>
        <v>0</v>
      </c>
      <c r="G84" s="424">
        <f>'5. Weighted average price'!AW13</f>
        <v>0</v>
      </c>
      <c r="H84" s="425">
        <f>'5. Weighted average price'!AX13</f>
        <v>0</v>
      </c>
    </row>
    <row r="85" spans="2:8" x14ac:dyDescent="0.25">
      <c r="B85" s="256" t="s">
        <v>459</v>
      </c>
      <c r="C85" s="424">
        <f>'5. Weighted average price'!AY13</f>
        <v>0</v>
      </c>
      <c r="D85" s="424">
        <f>'5. Weighted average price'!AZ13</f>
        <v>0</v>
      </c>
      <c r="E85" s="425">
        <f>'5. Weighted average price'!BA13</f>
        <v>0</v>
      </c>
      <c r="F85" s="424">
        <f>'5. Weighted average price'!BB13</f>
        <v>0</v>
      </c>
      <c r="G85" s="424">
        <f>'5. Weighted average price'!BC13</f>
        <v>0</v>
      </c>
      <c r="H85" s="425">
        <f>'5. Weighted average price'!BD13</f>
        <v>0</v>
      </c>
    </row>
    <row r="86" spans="2:8" x14ac:dyDescent="0.25">
      <c r="B86" s="256" t="s">
        <v>460</v>
      </c>
      <c r="C86" s="424">
        <f>'5. Weighted average price'!BE13</f>
        <v>0</v>
      </c>
      <c r="D86" s="424">
        <f>'5. Weighted average price'!BF13</f>
        <v>0</v>
      </c>
      <c r="E86" s="425">
        <f>'5. Weighted average price'!BG13</f>
        <v>0</v>
      </c>
      <c r="F86" s="424">
        <f>'5. Weighted average price'!BH13</f>
        <v>0</v>
      </c>
      <c r="G86" s="424">
        <f>'5. Weighted average price'!BI13</f>
        <v>0</v>
      </c>
      <c r="H86" s="425">
        <f>'5. Weighted average price'!BJ13</f>
        <v>0</v>
      </c>
    </row>
    <row r="87" spans="2:8" x14ac:dyDescent="0.25">
      <c r="B87" s="137" t="s">
        <v>36</v>
      </c>
      <c r="C87" s="137"/>
      <c r="D87" s="137"/>
      <c r="E87" s="319"/>
      <c r="F87" s="137"/>
      <c r="G87" s="137"/>
      <c r="H87" s="319"/>
    </row>
    <row r="88" spans="2:8" x14ac:dyDescent="0.25">
      <c r="B88" s="256" t="s">
        <v>453</v>
      </c>
      <c r="C88" s="286">
        <f>'5. Weighted average price'!M14</f>
        <v>0</v>
      </c>
      <c r="D88" s="286">
        <f>'5. Weighted average price'!N14</f>
        <v>0</v>
      </c>
      <c r="E88" s="318">
        <f>'5. Weighted average price'!O14</f>
        <v>0</v>
      </c>
      <c r="F88" s="286">
        <f>'5. Weighted average price'!P14</f>
        <v>0</v>
      </c>
      <c r="G88" s="286">
        <f>'5. Weighted average price'!Q14</f>
        <v>0</v>
      </c>
      <c r="H88" s="318">
        <f>'5. Weighted average price'!R14</f>
        <v>0</v>
      </c>
    </row>
    <row r="89" spans="2:8" x14ac:dyDescent="0.25">
      <c r="B89" s="256" t="s">
        <v>454</v>
      </c>
      <c r="C89" s="286">
        <f>'5. Weighted average price'!T14</f>
        <v>0</v>
      </c>
      <c r="D89" s="286">
        <f>'5. Weighted average price'!U14</f>
        <v>0</v>
      </c>
      <c r="E89" s="318">
        <f>'5. Weighted average price'!V14</f>
        <v>0</v>
      </c>
      <c r="F89" s="286">
        <f>'5. Weighted average price'!W14</f>
        <v>0</v>
      </c>
      <c r="G89" s="286">
        <f>'5. Weighted average price'!X14</f>
        <v>0</v>
      </c>
      <c r="H89" s="318">
        <f>'5. Weighted average price'!Y14</f>
        <v>0</v>
      </c>
    </row>
    <row r="90" spans="2:8" x14ac:dyDescent="0.25">
      <c r="B90" s="256" t="s">
        <v>455</v>
      </c>
      <c r="C90" s="286">
        <f>'5. Weighted average price'!Z14</f>
        <v>0</v>
      </c>
      <c r="D90" s="286">
        <f>'5. Weighted average price'!AA14</f>
        <v>0</v>
      </c>
      <c r="E90" s="318">
        <f>'5. Weighted average price'!AB14</f>
        <v>0</v>
      </c>
      <c r="F90" s="286">
        <f>'5. Weighted average price'!AC14</f>
        <v>0</v>
      </c>
      <c r="G90" s="286">
        <f>'5. Weighted average price'!AD14</f>
        <v>0</v>
      </c>
      <c r="H90" s="318">
        <f>'5. Weighted average price'!AE14</f>
        <v>0</v>
      </c>
    </row>
    <row r="91" spans="2:8" x14ac:dyDescent="0.25">
      <c r="B91" s="256" t="s">
        <v>456</v>
      </c>
      <c r="C91" s="286">
        <f>'5. Weighted average price'!AF14</f>
        <v>0</v>
      </c>
      <c r="D91" s="286">
        <f>'5. Weighted average price'!AG14</f>
        <v>0</v>
      </c>
      <c r="E91" s="318">
        <f>'5. Weighted average price'!AH14</f>
        <v>0</v>
      </c>
      <c r="F91" s="286">
        <f>'5. Weighted average price'!AI14</f>
        <v>0</v>
      </c>
      <c r="G91" s="286">
        <f>'5. Weighted average price'!AJ14</f>
        <v>0</v>
      </c>
      <c r="H91" s="318">
        <f>'5. Weighted average price'!AK14</f>
        <v>0</v>
      </c>
    </row>
    <row r="92" spans="2:8" x14ac:dyDescent="0.25">
      <c r="B92" s="256" t="s">
        <v>457</v>
      </c>
      <c r="C92" s="286">
        <f>'5. Weighted average price'!AM14</f>
        <v>0</v>
      </c>
      <c r="D92" s="286">
        <f>'5. Weighted average price'!AN14</f>
        <v>0</v>
      </c>
      <c r="E92" s="318">
        <f>'5. Weighted average price'!AO14</f>
        <v>0</v>
      </c>
      <c r="F92" s="286">
        <f>'5. Weighted average price'!AP14</f>
        <v>0</v>
      </c>
      <c r="G92" s="286">
        <f>'5. Weighted average price'!AQ14</f>
        <v>0</v>
      </c>
      <c r="H92" s="318">
        <f>'5. Weighted average price'!AR14</f>
        <v>0</v>
      </c>
    </row>
    <row r="93" spans="2:8" x14ac:dyDescent="0.25">
      <c r="B93" s="256" t="s">
        <v>458</v>
      </c>
      <c r="C93" s="286">
        <f>'5. Weighted average price'!AS14</f>
        <v>0</v>
      </c>
      <c r="D93" s="286">
        <f>'5. Weighted average price'!AT14</f>
        <v>0</v>
      </c>
      <c r="E93" s="318">
        <f>'5. Weighted average price'!AU14</f>
        <v>0</v>
      </c>
      <c r="F93" s="286">
        <f>'5. Weighted average price'!AV14</f>
        <v>0</v>
      </c>
      <c r="G93" s="286">
        <f>'5. Weighted average price'!AW14</f>
        <v>0</v>
      </c>
      <c r="H93" s="318">
        <f>'5. Weighted average price'!AX14</f>
        <v>0</v>
      </c>
    </row>
    <row r="94" spans="2:8" x14ac:dyDescent="0.25">
      <c r="B94" s="256" t="s">
        <v>459</v>
      </c>
      <c r="C94" s="286">
        <f>'5. Weighted average price'!AY14</f>
        <v>0</v>
      </c>
      <c r="D94" s="286">
        <f>'5. Weighted average price'!AZ14</f>
        <v>0</v>
      </c>
      <c r="E94" s="318">
        <f>'5. Weighted average price'!BA14</f>
        <v>0</v>
      </c>
      <c r="F94" s="286">
        <f>'5. Weighted average price'!BB14</f>
        <v>0</v>
      </c>
      <c r="G94" s="286">
        <f>'5. Weighted average price'!BC14</f>
        <v>0</v>
      </c>
      <c r="H94" s="318">
        <f>'5. Weighted average price'!BD14</f>
        <v>0</v>
      </c>
    </row>
    <row r="95" spans="2:8" x14ac:dyDescent="0.25">
      <c r="B95" s="256" t="s">
        <v>460</v>
      </c>
      <c r="C95" s="286">
        <f>'5. Weighted average price'!BE14</f>
        <v>0</v>
      </c>
      <c r="D95" s="286">
        <f>'5. Weighted average price'!BF14</f>
        <v>0</v>
      </c>
      <c r="E95" s="318">
        <f>'5. Weighted average price'!BG14</f>
        <v>0</v>
      </c>
      <c r="F95" s="286">
        <f>'5. Weighted average price'!BH14</f>
        <v>0</v>
      </c>
      <c r="G95" s="286">
        <f>'5. Weighted average price'!BI14</f>
        <v>0</v>
      </c>
      <c r="H95" s="318">
        <f>'5. Weighted average price'!BJ14</f>
        <v>0</v>
      </c>
    </row>
    <row r="96" spans="2:8" x14ac:dyDescent="0.25">
      <c r="B96" s="257" t="s">
        <v>229</v>
      </c>
      <c r="C96" s="137"/>
      <c r="D96" s="137"/>
      <c r="E96" s="319"/>
      <c r="F96" s="137"/>
      <c r="G96" s="137"/>
      <c r="H96" s="319"/>
    </row>
    <row r="97" spans="2:8" x14ac:dyDescent="0.25">
      <c r="B97" s="258" t="s">
        <v>227</v>
      </c>
      <c r="C97" s="286">
        <f>'5. Weighted average price'!F16</f>
        <v>0</v>
      </c>
      <c r="D97" s="286">
        <f>'5. Weighted average price'!G16</f>
        <v>0</v>
      </c>
      <c r="E97" s="318">
        <f>'5. Weighted average price'!H16</f>
        <v>0</v>
      </c>
      <c r="F97" s="286">
        <f>'5. Weighted average price'!I16</f>
        <v>0</v>
      </c>
      <c r="G97" s="286">
        <f>'5. Weighted average price'!J16</f>
        <v>0</v>
      </c>
      <c r="H97" s="318">
        <f>'5. Weighted average price'!K16</f>
        <v>0</v>
      </c>
    </row>
    <row r="98" spans="2:8" x14ac:dyDescent="0.25">
      <c r="B98" s="257" t="s">
        <v>37</v>
      </c>
      <c r="C98" s="137"/>
      <c r="D98" s="137"/>
      <c r="E98" s="319"/>
      <c r="F98" s="137"/>
      <c r="G98" s="137"/>
      <c r="H98" s="319"/>
    </row>
    <row r="99" spans="2:8" x14ac:dyDescent="0.25">
      <c r="B99" s="258" t="s">
        <v>228</v>
      </c>
      <c r="C99" s="286">
        <f>'5. Weighted average price'!F18</f>
        <v>0</v>
      </c>
      <c r="D99" s="286">
        <f>'5. Weighted average price'!G18</f>
        <v>0</v>
      </c>
      <c r="E99" s="318">
        <f>'5. Weighted average price'!H18</f>
        <v>0</v>
      </c>
      <c r="F99" s="286">
        <f>'5. Weighted average price'!I18</f>
        <v>0</v>
      </c>
      <c r="G99" s="286">
        <f>'5. Weighted average price'!J18</f>
        <v>0</v>
      </c>
      <c r="H99" s="318">
        <f>'5. Weighted average price'!K18</f>
        <v>0</v>
      </c>
    </row>
    <row r="100" spans="2:8" x14ac:dyDescent="0.25">
      <c r="B100" s="257" t="s">
        <v>461</v>
      </c>
      <c r="C100" s="286">
        <f>'5. Weighted average price'!F19</f>
        <v>5212.7170800000004</v>
      </c>
      <c r="D100" s="385"/>
      <c r="E100" s="385"/>
      <c r="F100" s="286">
        <f>'5. Weighted average price'!I19</f>
        <v>0</v>
      </c>
      <c r="G100" s="385"/>
      <c r="H100" s="385"/>
    </row>
    <row r="101" spans="2:8" x14ac:dyDescent="0.25">
      <c r="B101" s="380"/>
      <c r="F101" s="45"/>
    </row>
    <row r="102" spans="2:8" x14ac:dyDescent="0.25">
      <c r="B102" s="380"/>
      <c r="C102" s="384"/>
    </row>
    <row r="103" spans="2:8" ht="26.4" x14ac:dyDescent="0.25">
      <c r="B103" s="242" t="s">
        <v>462</v>
      </c>
      <c r="C103" s="242" t="s">
        <v>463</v>
      </c>
      <c r="D103" s="242" t="s">
        <v>538</v>
      </c>
    </row>
    <row r="104" spans="2:8" ht="26.4" x14ac:dyDescent="0.25">
      <c r="B104" s="137" t="s">
        <v>464</v>
      </c>
      <c r="C104" s="286">
        <f>C37</f>
        <v>7438218.0054043997</v>
      </c>
      <c r="D104" s="286">
        <f>C52</f>
        <v>25625140.697256353</v>
      </c>
    </row>
    <row r="105" spans="2:8" x14ac:dyDescent="0.25">
      <c r="B105" s="137" t="s">
        <v>465</v>
      </c>
      <c r="C105" s="259">
        <f>IFERROR('3. Statement of pipeline assets'!D100/'3. Statement of pipeline assets'!D101,0)</f>
        <v>0.60980195903161905</v>
      </c>
      <c r="D105" s="259">
        <f>IFERROR('4. Recovered capital'!E23/'4. Recovered capital'!E24,0)</f>
        <v>0</v>
      </c>
    </row>
    <row r="106" spans="2:8" x14ac:dyDescent="0.25">
      <c r="B106" s="137" t="s">
        <v>466</v>
      </c>
      <c r="C106" s="259">
        <f>IFERROR('3. Statement of pipeline assets'!D81/'3. Statement of pipeline assets'!D101,0)</f>
        <v>0.39019804096838095</v>
      </c>
      <c r="D106" s="259">
        <f>IFERROR('4. Recovered capital'!E16/'4. Recovered capital'!E24,0)</f>
        <v>1</v>
      </c>
    </row>
    <row r="107" spans="2:8" ht="26.4" x14ac:dyDescent="0.25">
      <c r="B107" s="137"/>
      <c r="C107" s="242" t="s">
        <v>467</v>
      </c>
      <c r="D107" s="383"/>
    </row>
    <row r="108" spans="2:8" x14ac:dyDescent="0.25">
      <c r="B108" s="137" t="s">
        <v>468</v>
      </c>
      <c r="C108" s="260">
        <f>IFERROR('2. Revenues and expenses'!D16/'2. Revenues and expenses'!D20,0)</f>
        <v>1</v>
      </c>
      <c r="D108" s="383"/>
    </row>
    <row r="109" spans="2:8" x14ac:dyDescent="0.25">
      <c r="B109" s="137" t="s">
        <v>469</v>
      </c>
      <c r="C109" s="260">
        <f>IFERROR('2. Revenues and expenses'!D19/'2. Revenues and expenses'!D20,0)</f>
        <v>0</v>
      </c>
      <c r="D109" s="383"/>
    </row>
    <row r="110" spans="2:8" x14ac:dyDescent="0.25">
      <c r="B110" s="137" t="s">
        <v>470</v>
      </c>
      <c r="C110" s="260">
        <f>IFERROR('2. Revenues and expenses'!D30/'2. Revenues and expenses'!D42,0)</f>
        <v>1</v>
      </c>
      <c r="D110" s="383"/>
    </row>
    <row r="111" spans="2:8" x14ac:dyDescent="0.25">
      <c r="B111" s="137" t="s">
        <v>471</v>
      </c>
      <c r="C111" s="260">
        <f>IFERROR('2. Revenues and expenses'!D41/'2. Revenues and expenses'!D42,0)</f>
        <v>0</v>
      </c>
      <c r="D111" s="383"/>
    </row>
    <row r="112" spans="2:8" x14ac:dyDescent="0.25">
      <c r="B112" s="380"/>
    </row>
    <row r="113" spans="2:4" x14ac:dyDescent="0.25">
      <c r="B113" s="380"/>
    </row>
    <row r="114" spans="2:4" ht="26.4" x14ac:dyDescent="0.25">
      <c r="B114" s="242" t="s">
        <v>472</v>
      </c>
      <c r="C114" s="242" t="s">
        <v>467</v>
      </c>
      <c r="D114" s="242" t="s">
        <v>473</v>
      </c>
    </row>
    <row r="115" spans="2:4" x14ac:dyDescent="0.25">
      <c r="B115" s="137" t="s">
        <v>474</v>
      </c>
      <c r="C115" s="285">
        <f>'2. Revenues and expenses'!F24</f>
        <v>-449817.68473708117</v>
      </c>
      <c r="D115" s="285">
        <f>'3.3 Depreciation amortisation'!N53</f>
        <v>-449817.68473708117</v>
      </c>
    </row>
    <row r="116" spans="2:4" x14ac:dyDescent="0.25">
      <c r="B116" s="137" t="s">
        <v>475</v>
      </c>
      <c r="C116" s="285">
        <f>'2. Revenues and expenses'!F35+'2.4 Shared costs'!H20</f>
        <v>0</v>
      </c>
      <c r="D116" s="285">
        <f>'3.3 Depreciation amortisation'!M78</f>
        <v>0</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9999"/>
  </sheetPr>
  <dimension ref="B1:H36"/>
  <sheetViews>
    <sheetView zoomScale="80" zoomScaleNormal="80" workbookViewId="0"/>
  </sheetViews>
  <sheetFormatPr defaultColWidth="9.109375" defaultRowHeight="13.2" x14ac:dyDescent="0.25"/>
  <cols>
    <col min="1" max="1" width="12" style="22" customWidth="1"/>
    <col min="2" max="2" width="54.88671875" style="22" customWidth="1"/>
    <col min="3" max="4" width="42.88671875" style="22" customWidth="1"/>
    <col min="5" max="5" width="6.88671875" style="22" customWidth="1"/>
    <col min="6" max="8" width="19.88671875" style="22" customWidth="1"/>
    <col min="9" max="9" width="18.109375" style="22" customWidth="1"/>
    <col min="10" max="16384" width="9.109375" style="22"/>
  </cols>
  <sheetData>
    <row r="1" spans="2:8" ht="21" x14ac:dyDescent="0.4">
      <c r="B1" s="370" t="s">
        <v>100</v>
      </c>
      <c r="C1" s="21"/>
      <c r="D1" s="21"/>
      <c r="E1" s="21"/>
      <c r="F1" s="21"/>
      <c r="G1" s="21"/>
    </row>
    <row r="2" spans="2:8" ht="13.8" x14ac:dyDescent="0.25">
      <c r="B2" s="52" t="str">
        <f>Tradingname</f>
        <v>EII GAS TRANSMISSION SERVICES WA (OPERATIONS) PTY LIMITED</v>
      </c>
      <c r="C2" s="53"/>
    </row>
    <row r="3" spans="2:8" ht="13.8" x14ac:dyDescent="0.25">
      <c r="B3" s="54" t="s">
        <v>240</v>
      </c>
      <c r="C3" s="55" t="str">
        <f>TEXT(Yearstart,"dd/mm/yyyy")&amp;" to "&amp;TEXT(Yearending,"dd/mm/yyyy")</f>
        <v>01/01/2021 to 31/12/2021</v>
      </c>
    </row>
    <row r="4" spans="2:8" ht="21" x14ac:dyDescent="0.4">
      <c r="B4" s="20"/>
    </row>
    <row r="5" spans="2:8" ht="15.6" x14ac:dyDescent="0.3">
      <c r="B5" s="32" t="s">
        <v>184</v>
      </c>
    </row>
    <row r="6" spans="2:8" x14ac:dyDescent="0.25">
      <c r="B6" s="24"/>
      <c r="C6" s="27"/>
      <c r="D6" s="27"/>
      <c r="E6" s="28"/>
      <c r="F6" s="33"/>
      <c r="G6" s="29"/>
      <c r="H6" s="29"/>
    </row>
    <row r="7" spans="2:8" ht="13.5" customHeight="1" x14ac:dyDescent="0.25">
      <c r="B7" s="137" t="s">
        <v>30</v>
      </c>
      <c r="C7" s="100" t="s">
        <v>574</v>
      </c>
    </row>
    <row r="8" spans="2:8" ht="13.5" customHeight="1" x14ac:dyDescent="0.25">
      <c r="B8" s="137" t="s">
        <v>180</v>
      </c>
      <c r="C8" s="358">
        <v>443</v>
      </c>
      <c r="D8" s="413"/>
      <c r="E8" s="367"/>
      <c r="F8" s="367"/>
      <c r="G8" s="367"/>
    </row>
    <row r="9" spans="2:8" ht="13.5" customHeight="1" x14ac:dyDescent="0.25">
      <c r="B9" s="137" t="s">
        <v>31</v>
      </c>
      <c r="C9" s="358">
        <v>2</v>
      </c>
    </row>
    <row r="10" spans="2:8" ht="13.5" customHeight="1" x14ac:dyDescent="0.25">
      <c r="B10" s="137" t="s">
        <v>32</v>
      </c>
      <c r="C10" s="101" t="s">
        <v>565</v>
      </c>
    </row>
    <row r="12" spans="2:8" ht="15.6" x14ac:dyDescent="0.3">
      <c r="B12" s="32" t="s">
        <v>185</v>
      </c>
    </row>
    <row r="14" spans="2:8" x14ac:dyDescent="0.25">
      <c r="B14" s="97" t="s">
        <v>33</v>
      </c>
      <c r="C14" s="98" t="s">
        <v>130</v>
      </c>
      <c r="D14" s="98" t="s">
        <v>44</v>
      </c>
    </row>
    <row r="15" spans="2:8" ht="13.8" x14ac:dyDescent="0.25">
      <c r="B15" s="134" t="s">
        <v>34</v>
      </c>
      <c r="C15" s="135"/>
      <c r="D15" s="136"/>
    </row>
    <row r="16" spans="2:8" x14ac:dyDescent="0.25">
      <c r="B16" s="258" t="s">
        <v>476</v>
      </c>
      <c r="C16" s="102" t="s">
        <v>621</v>
      </c>
      <c r="D16" s="102" t="s">
        <v>500</v>
      </c>
    </row>
    <row r="17" spans="2:4" x14ac:dyDescent="0.25">
      <c r="B17" s="137" t="s">
        <v>35</v>
      </c>
      <c r="C17" s="102" t="s">
        <v>621</v>
      </c>
      <c r="D17" s="102" t="s">
        <v>500</v>
      </c>
    </row>
    <row r="18" spans="2:4" x14ac:dyDescent="0.25">
      <c r="B18" s="137" t="s">
        <v>36</v>
      </c>
      <c r="C18" s="102" t="s">
        <v>500</v>
      </c>
      <c r="D18" s="102" t="s">
        <v>500</v>
      </c>
    </row>
    <row r="19" spans="2:4" ht="13.8" x14ac:dyDescent="0.25">
      <c r="B19" s="134" t="s">
        <v>237</v>
      </c>
      <c r="C19" s="135"/>
      <c r="D19" s="136"/>
    </row>
    <row r="20" spans="2:4" x14ac:dyDescent="0.25">
      <c r="B20" s="258" t="s">
        <v>477</v>
      </c>
      <c r="C20" s="102" t="s">
        <v>500</v>
      </c>
      <c r="D20" s="102" t="s">
        <v>500</v>
      </c>
    </row>
    <row r="21" spans="2:4" x14ac:dyDescent="0.25">
      <c r="B21" s="258" t="s">
        <v>478</v>
      </c>
      <c r="C21" s="102" t="s">
        <v>500</v>
      </c>
      <c r="D21" s="102" t="s">
        <v>500</v>
      </c>
    </row>
    <row r="22" spans="2:4" ht="13.8" x14ac:dyDescent="0.25">
      <c r="B22" s="134" t="s">
        <v>37</v>
      </c>
      <c r="C22" s="135"/>
      <c r="D22" s="136"/>
    </row>
    <row r="23" spans="2:4" x14ac:dyDescent="0.25">
      <c r="B23" s="137" t="s">
        <v>38</v>
      </c>
      <c r="C23" s="102" t="s">
        <v>621</v>
      </c>
      <c r="D23" s="102" t="s">
        <v>500</v>
      </c>
    </row>
    <row r="24" spans="2:4" x14ac:dyDescent="0.25">
      <c r="B24" s="137" t="s">
        <v>39</v>
      </c>
      <c r="C24" s="102" t="s">
        <v>500</v>
      </c>
      <c r="D24" s="102" t="s">
        <v>500</v>
      </c>
    </row>
    <row r="25" spans="2:4" ht="13.8" x14ac:dyDescent="0.25">
      <c r="B25" s="134" t="s">
        <v>40</v>
      </c>
      <c r="C25" s="135"/>
      <c r="D25" s="136"/>
    </row>
    <row r="26" spans="2:4" x14ac:dyDescent="0.25">
      <c r="B26" s="137" t="s">
        <v>41</v>
      </c>
      <c r="C26" s="102" t="s">
        <v>500</v>
      </c>
      <c r="D26" s="102" t="s">
        <v>500</v>
      </c>
    </row>
    <row r="27" spans="2:4" x14ac:dyDescent="0.25">
      <c r="B27" s="137" t="s">
        <v>42</v>
      </c>
      <c r="C27" s="102" t="s">
        <v>500</v>
      </c>
      <c r="D27" s="102" t="s">
        <v>500</v>
      </c>
    </row>
    <row r="28" spans="2:4" ht="13.8" x14ac:dyDescent="0.25">
      <c r="B28" s="134" t="s">
        <v>43</v>
      </c>
      <c r="C28" s="135"/>
      <c r="D28" s="136"/>
    </row>
    <row r="29" spans="2:4" x14ac:dyDescent="0.25">
      <c r="B29" s="56" t="s">
        <v>182</v>
      </c>
      <c r="C29" s="102"/>
      <c r="D29" s="102"/>
    </row>
    <row r="30" spans="2:4" x14ac:dyDescent="0.25">
      <c r="B30" s="56" t="s">
        <v>182</v>
      </c>
      <c r="C30" s="102"/>
      <c r="D30" s="102"/>
    </row>
    <row r="31" spans="2:4" x14ac:dyDescent="0.25">
      <c r="B31" s="56" t="s">
        <v>182</v>
      </c>
      <c r="C31" s="102"/>
      <c r="D31" s="102"/>
    </row>
    <row r="32" spans="2:4" x14ac:dyDescent="0.25">
      <c r="B32" s="56" t="s">
        <v>182</v>
      </c>
      <c r="C32" s="102"/>
      <c r="D32" s="102"/>
    </row>
    <row r="33" spans="2:4" x14ac:dyDescent="0.25">
      <c r="B33" s="56" t="s">
        <v>182</v>
      </c>
      <c r="C33" s="102"/>
      <c r="D33" s="102"/>
    </row>
    <row r="34" spans="2:4" x14ac:dyDescent="0.25">
      <c r="B34" s="56" t="s">
        <v>182</v>
      </c>
      <c r="C34" s="102"/>
      <c r="D34" s="102"/>
    </row>
    <row r="35" spans="2:4" x14ac:dyDescent="0.25">
      <c r="B35" s="56" t="s">
        <v>182</v>
      </c>
      <c r="C35" s="102"/>
      <c r="D35" s="102"/>
    </row>
    <row r="36" spans="2:4" x14ac:dyDescent="0.25">
      <c r="B36" s="56" t="s">
        <v>182</v>
      </c>
      <c r="C36" s="102"/>
      <c r="D36" s="102"/>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16:D18 C20:D21 C23:D24 C26:D27 C29:D36"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9999"/>
  </sheetPr>
  <dimension ref="B1:G10"/>
  <sheetViews>
    <sheetView zoomScale="80" zoomScaleNormal="80" workbookViewId="0"/>
  </sheetViews>
  <sheetFormatPr defaultColWidth="9.109375" defaultRowHeight="13.2" x14ac:dyDescent="0.25"/>
  <cols>
    <col min="1" max="1" width="12" style="22" customWidth="1"/>
    <col min="2" max="2" width="37.5546875" style="22" customWidth="1"/>
    <col min="3" max="3" width="42.88671875" style="22" customWidth="1"/>
    <col min="4" max="4" width="6.88671875" style="22" customWidth="1"/>
    <col min="5" max="7" width="19.88671875" style="22" customWidth="1"/>
    <col min="8" max="8" width="18.109375" style="22" customWidth="1"/>
    <col min="9" max="16384" width="9.109375" style="22"/>
  </cols>
  <sheetData>
    <row r="1" spans="2:7" ht="21" x14ac:dyDescent="0.4">
      <c r="B1" s="23" t="s">
        <v>94</v>
      </c>
      <c r="C1" s="21"/>
      <c r="D1" s="21"/>
      <c r="E1" s="21"/>
      <c r="F1" s="21"/>
      <c r="G1" s="21"/>
    </row>
    <row r="2" spans="2:7" ht="13.8" x14ac:dyDescent="0.25">
      <c r="B2" s="52" t="str">
        <f>Tradingname</f>
        <v>EII GAS TRANSMISSION SERVICES WA (OPERATIONS) PTY LIMITED</v>
      </c>
      <c r="C2" s="53"/>
    </row>
    <row r="3" spans="2:7" ht="13.8" x14ac:dyDescent="0.25">
      <c r="B3" s="54" t="s">
        <v>240</v>
      </c>
      <c r="C3" s="55" t="str">
        <f>TEXT(Yearstart,"dd/mm/yyyy")&amp;" to "&amp;TEXT(Yearending,"dd/mm/yyyy")</f>
        <v>01/01/2021 to 31/12/2021</v>
      </c>
    </row>
    <row r="4" spans="2:7" ht="14.25" customHeight="1" x14ac:dyDescent="0.4">
      <c r="B4" s="20"/>
    </row>
    <row r="5" spans="2:7" ht="15.6" x14ac:dyDescent="0.3">
      <c r="B5" s="32" t="s">
        <v>224</v>
      </c>
    </row>
    <row r="6" spans="2:7" x14ac:dyDescent="0.25">
      <c r="B6" s="24"/>
      <c r="C6" s="27"/>
      <c r="D6" s="28"/>
      <c r="E6" s="33"/>
      <c r="F6" s="29"/>
      <c r="G6" s="29"/>
    </row>
    <row r="7" spans="2:7" ht="57" customHeight="1" x14ac:dyDescent="0.25">
      <c r="B7" s="97"/>
      <c r="C7" s="103" t="s">
        <v>98</v>
      </c>
    </row>
    <row r="8" spans="2:7" ht="13.5" customHeight="1" x14ac:dyDescent="0.25">
      <c r="B8" s="137" t="s">
        <v>95</v>
      </c>
      <c r="C8" s="290">
        <f>'2. Revenues and expenses'!F43</f>
        <v>-928458.15473708184</v>
      </c>
    </row>
    <row r="9" spans="2:7" ht="13.5" customHeight="1" x14ac:dyDescent="0.25">
      <c r="B9" s="137" t="s">
        <v>96</v>
      </c>
      <c r="C9" s="290">
        <f>'3. Statement of pipeline assets'!$D$101</f>
        <v>7438218.0054043997</v>
      </c>
    </row>
    <row r="10" spans="2:7" ht="13.5" customHeight="1" x14ac:dyDescent="0.25">
      <c r="B10" s="137" t="s">
        <v>97</v>
      </c>
      <c r="C10" s="371">
        <f>IFERROR(C8/C9,0)</f>
        <v>-0.12482265968307063</v>
      </c>
      <c r="E10" s="423"/>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M44"/>
  <sheetViews>
    <sheetView zoomScale="80" zoomScaleNormal="80" workbookViewId="0"/>
  </sheetViews>
  <sheetFormatPr defaultColWidth="9.109375" defaultRowHeight="13.2" x14ac:dyDescent="0.25"/>
  <cols>
    <col min="1" max="1" width="12" style="22" customWidth="1"/>
    <col min="2" max="2" width="19.109375" style="22" customWidth="1"/>
    <col min="3" max="3" width="43.44140625" style="22" customWidth="1"/>
    <col min="4" max="9" width="20.88671875" style="22" customWidth="1"/>
    <col min="10" max="16384" width="9.109375" style="22"/>
  </cols>
  <sheetData>
    <row r="1" spans="1:13" ht="21" x14ac:dyDescent="0.4">
      <c r="B1" s="482" t="s">
        <v>195</v>
      </c>
      <c r="C1" s="482"/>
      <c r="D1" s="482"/>
      <c r="E1" s="21"/>
      <c r="F1" s="21"/>
      <c r="G1" s="21"/>
      <c r="H1" s="21"/>
      <c r="I1" s="21"/>
    </row>
    <row r="2" spans="1:13" ht="18" customHeight="1" x14ac:dyDescent="0.55000000000000004">
      <c r="B2" s="52" t="str">
        <f>Tradingname</f>
        <v>EII GAS TRANSMISSION SERVICES WA (OPERATIONS) PTY LIMITED</v>
      </c>
      <c r="C2" s="53"/>
      <c r="I2" s="47"/>
    </row>
    <row r="3" spans="1:13" ht="13.8" x14ac:dyDescent="0.25">
      <c r="B3" s="54" t="s">
        <v>240</v>
      </c>
      <c r="C3" s="55" t="str">
        <f>TEXT(Yearstart,"dd/mm/yyyy")&amp;" to "&amp;TEXT(Yearending,"dd/mm/yyyy")</f>
        <v>01/01/2021 to 31/12/2021</v>
      </c>
    </row>
    <row r="4" spans="1:13" ht="12.75" customHeight="1" x14ac:dyDescent="0.4">
      <c r="B4" s="20"/>
      <c r="D4" s="44"/>
      <c r="G4" s="44"/>
    </row>
    <row r="5" spans="1:13" ht="15.6" x14ac:dyDescent="0.25">
      <c r="B5" s="478" t="s">
        <v>225</v>
      </c>
      <c r="C5" s="478"/>
      <c r="D5" s="478"/>
    </row>
    <row r="6" spans="1:13" x14ac:dyDescent="0.25">
      <c r="B6" s="24"/>
      <c r="C6" s="25"/>
      <c r="D6" s="26"/>
      <c r="E6" s="26"/>
      <c r="F6" s="26"/>
      <c r="G6" s="26"/>
      <c r="H6" s="26"/>
      <c r="I6" s="26"/>
    </row>
    <row r="7" spans="1:13" ht="30.75" customHeight="1" x14ac:dyDescent="0.25">
      <c r="B7" s="98"/>
      <c r="C7" s="98"/>
      <c r="D7" s="479" t="s">
        <v>231</v>
      </c>
      <c r="E7" s="480"/>
      <c r="F7" s="481"/>
      <c r="G7" s="479" t="s">
        <v>232</v>
      </c>
      <c r="H7" s="480"/>
      <c r="I7" s="481"/>
    </row>
    <row r="8" spans="1:13" ht="51" customHeight="1" x14ac:dyDescent="0.25">
      <c r="B8" s="97" t="s">
        <v>223</v>
      </c>
      <c r="C8" s="98" t="s">
        <v>19</v>
      </c>
      <c r="D8" s="104" t="s">
        <v>57</v>
      </c>
      <c r="E8" s="104" t="s">
        <v>58</v>
      </c>
      <c r="F8" s="104" t="s">
        <v>25</v>
      </c>
      <c r="G8" s="104" t="s">
        <v>57</v>
      </c>
      <c r="H8" s="104" t="s">
        <v>58</v>
      </c>
      <c r="I8" s="104" t="s">
        <v>25</v>
      </c>
    </row>
    <row r="9" spans="1:13" x14ac:dyDescent="0.25">
      <c r="B9" s="107"/>
      <c r="C9" s="105"/>
      <c r="D9" s="106" t="s">
        <v>183</v>
      </c>
      <c r="E9" s="106" t="s">
        <v>183</v>
      </c>
      <c r="F9" s="106" t="s">
        <v>183</v>
      </c>
      <c r="G9" s="106" t="s">
        <v>183</v>
      </c>
      <c r="H9" s="106" t="s">
        <v>183</v>
      </c>
      <c r="I9" s="106" t="s">
        <v>183</v>
      </c>
    </row>
    <row r="10" spans="1:13" x14ac:dyDescent="0.25">
      <c r="B10" s="161"/>
      <c r="C10" s="139" t="s">
        <v>45</v>
      </c>
      <c r="D10" s="140"/>
      <c r="E10" s="140"/>
      <c r="F10" s="140"/>
      <c r="G10" s="140"/>
      <c r="H10" s="140"/>
      <c r="I10" s="141"/>
    </row>
    <row r="11" spans="1:13" x14ac:dyDescent="0.25">
      <c r="B11" s="388" t="s">
        <v>576</v>
      </c>
      <c r="C11" s="142" t="s">
        <v>129</v>
      </c>
      <c r="D11" s="280">
        <f>'2.1 Revenue by service'!D21</f>
        <v>5232185.9899999993</v>
      </c>
      <c r="E11" s="280">
        <f>'2.1 Revenue by service'!E21</f>
        <v>0</v>
      </c>
      <c r="F11" s="280">
        <f t="shared" ref="F11:F16" si="0">SUM(D11:E11)</f>
        <v>5232185.9899999993</v>
      </c>
      <c r="G11" s="280">
        <f>'2.1 Revenue by service'!G21</f>
        <v>5134618.96</v>
      </c>
      <c r="H11" s="280">
        <f>'2.1 Revenue by service'!H21</f>
        <v>0</v>
      </c>
      <c r="I11" s="280">
        <f>SUM(G11:H11)</f>
        <v>5134618.96</v>
      </c>
    </row>
    <row r="12" spans="1:13" x14ac:dyDescent="0.25">
      <c r="A12" s="214"/>
      <c r="B12" s="159"/>
      <c r="C12" s="329" t="s">
        <v>46</v>
      </c>
      <c r="D12" s="280">
        <f>'2.2 Revenue contributions '!C15</f>
        <v>0</v>
      </c>
      <c r="E12" s="280">
        <f>'2.2 Revenue contributions '!D15</f>
        <v>0</v>
      </c>
      <c r="F12" s="280">
        <f t="shared" si="0"/>
        <v>0</v>
      </c>
      <c r="G12" s="281">
        <v>0</v>
      </c>
      <c r="H12" s="281">
        <v>0</v>
      </c>
      <c r="I12" s="280">
        <f>SUM(G12:H12)</f>
        <v>0</v>
      </c>
    </row>
    <row r="13" spans="1:13" x14ac:dyDescent="0.25">
      <c r="A13" s="214"/>
      <c r="B13" s="159"/>
      <c r="C13" s="329" t="s">
        <v>479</v>
      </c>
      <c r="D13" s="280">
        <f>'2.2 Revenue contributions '!D27</f>
        <v>0</v>
      </c>
      <c r="E13" s="280"/>
      <c r="F13" s="280">
        <f t="shared" si="0"/>
        <v>0</v>
      </c>
      <c r="G13" s="281">
        <v>0</v>
      </c>
      <c r="H13" s="280"/>
      <c r="I13" s="280">
        <f>SUM(G13:H13)</f>
        <v>0</v>
      </c>
    </row>
    <row r="14" spans="1:13" x14ac:dyDescent="0.25">
      <c r="B14" s="159"/>
      <c r="C14" s="329" t="s">
        <v>20</v>
      </c>
      <c r="D14" s="281">
        <v>0</v>
      </c>
      <c r="E14" s="281">
        <v>0</v>
      </c>
      <c r="F14" s="280">
        <f t="shared" si="0"/>
        <v>0</v>
      </c>
      <c r="G14" s="281">
        <v>0</v>
      </c>
      <c r="H14" s="281">
        <v>0</v>
      </c>
      <c r="I14" s="280">
        <f>SUM(G14:H14)</f>
        <v>0</v>
      </c>
      <c r="M14" s="418"/>
    </row>
    <row r="15" spans="1:13" x14ac:dyDescent="0.25">
      <c r="B15" s="388" t="s">
        <v>376</v>
      </c>
      <c r="C15" s="142" t="s">
        <v>48</v>
      </c>
      <c r="D15" s="281">
        <v>-1070317.1499999999</v>
      </c>
      <c r="E15" s="281">
        <v>0</v>
      </c>
      <c r="F15" s="280">
        <f t="shared" si="0"/>
        <v>-1070317.1499999999</v>
      </c>
      <c r="G15" s="281">
        <v>-1073249.53</v>
      </c>
      <c r="H15" s="281">
        <v>0</v>
      </c>
      <c r="I15" s="280">
        <f>SUM(G15:H15)</f>
        <v>-1073249.53</v>
      </c>
    </row>
    <row r="16" spans="1:13" x14ac:dyDescent="0.25">
      <c r="B16" s="277"/>
      <c r="C16" s="143" t="s">
        <v>47</v>
      </c>
      <c r="D16" s="282">
        <f>SUM(D11:D15)</f>
        <v>4161868.8399999994</v>
      </c>
      <c r="E16" s="282">
        <f>SUM(E11:E15)</f>
        <v>0</v>
      </c>
      <c r="F16" s="280">
        <f t="shared" si="0"/>
        <v>4161868.8399999994</v>
      </c>
      <c r="G16" s="282">
        <f>SUM(G11:G15)</f>
        <v>4061369.4299999997</v>
      </c>
      <c r="H16" s="282">
        <f>SUM(H11:H15)</f>
        <v>0</v>
      </c>
      <c r="I16" s="282">
        <f>SUM(I11:I15)</f>
        <v>4061369.4299999997</v>
      </c>
    </row>
    <row r="17" spans="1:9" x14ac:dyDescent="0.25">
      <c r="B17" s="278"/>
      <c r="C17" s="139" t="s">
        <v>53</v>
      </c>
      <c r="D17" s="283"/>
      <c r="E17" s="283"/>
      <c r="F17" s="283"/>
      <c r="G17" s="283"/>
      <c r="H17" s="283"/>
      <c r="I17" s="284"/>
    </row>
    <row r="18" spans="1:9" x14ac:dyDescent="0.25">
      <c r="B18" s="388" t="s">
        <v>672</v>
      </c>
      <c r="C18" s="142" t="s">
        <v>21</v>
      </c>
      <c r="D18" s="280">
        <f>'2.3 Indirect revenue'!G36</f>
        <v>0</v>
      </c>
      <c r="E18" s="280">
        <f>'2.3 Indirect revenue'!H36</f>
        <v>0</v>
      </c>
      <c r="F18" s="280">
        <f>SUM(D18:E18)</f>
        <v>0</v>
      </c>
      <c r="G18" s="281"/>
      <c r="H18" s="281"/>
      <c r="I18" s="280">
        <f>SUM(G18:H18)</f>
        <v>0</v>
      </c>
    </row>
    <row r="19" spans="1:9" x14ac:dyDescent="0.25">
      <c r="B19" s="277"/>
      <c r="C19" s="143" t="s">
        <v>49</v>
      </c>
      <c r="D19" s="282">
        <f t="shared" ref="D19:I19" si="1">SUM(D18:D18)</f>
        <v>0</v>
      </c>
      <c r="E19" s="282">
        <f t="shared" si="1"/>
        <v>0</v>
      </c>
      <c r="F19" s="282">
        <f t="shared" si="1"/>
        <v>0</v>
      </c>
      <c r="G19" s="282">
        <f t="shared" si="1"/>
        <v>0</v>
      </c>
      <c r="H19" s="282">
        <f t="shared" si="1"/>
        <v>0</v>
      </c>
      <c r="I19" s="282">
        <f t="shared" si="1"/>
        <v>0</v>
      </c>
    </row>
    <row r="20" spans="1:9" x14ac:dyDescent="0.25">
      <c r="B20" s="277"/>
      <c r="C20" s="143" t="s">
        <v>22</v>
      </c>
      <c r="D20" s="282">
        <f t="shared" ref="D20:I20" si="2">D16+D19</f>
        <v>4161868.8399999994</v>
      </c>
      <c r="E20" s="282">
        <f t="shared" si="2"/>
        <v>0</v>
      </c>
      <c r="F20" s="282">
        <f t="shared" si="2"/>
        <v>4161868.8399999994</v>
      </c>
      <c r="G20" s="282">
        <f t="shared" si="2"/>
        <v>4061369.4299999997</v>
      </c>
      <c r="H20" s="282">
        <f t="shared" si="2"/>
        <v>0</v>
      </c>
      <c r="I20" s="282">
        <f t="shared" si="2"/>
        <v>4061369.4299999997</v>
      </c>
    </row>
    <row r="21" spans="1:9" x14ac:dyDescent="0.25">
      <c r="B21" s="278"/>
      <c r="C21" s="139" t="s">
        <v>59</v>
      </c>
      <c r="D21" s="283"/>
      <c r="E21" s="283"/>
      <c r="F21" s="283"/>
      <c r="G21" s="283"/>
      <c r="H21" s="283"/>
      <c r="I21" s="284"/>
    </row>
    <row r="22" spans="1:9" x14ac:dyDescent="0.25">
      <c r="B22" s="388" t="s">
        <v>577</v>
      </c>
      <c r="C22" s="142" t="s">
        <v>131</v>
      </c>
      <c r="D22" s="281">
        <v>0</v>
      </c>
      <c r="E22" s="281">
        <v>0</v>
      </c>
      <c r="F22" s="280">
        <f t="shared" ref="F22:F29" si="3">SUM(D22:E22)</f>
        <v>0</v>
      </c>
      <c r="G22" s="281">
        <v>0</v>
      </c>
      <c r="H22" s="281">
        <v>0</v>
      </c>
      <c r="I22" s="280">
        <f t="shared" ref="I22:I27" si="4">SUM(G22:H22)</f>
        <v>0</v>
      </c>
    </row>
    <row r="23" spans="1:9" x14ac:dyDescent="0.25">
      <c r="B23" s="388" t="s">
        <v>577</v>
      </c>
      <c r="C23" s="142" t="s">
        <v>132</v>
      </c>
      <c r="D23" s="281">
        <v>0</v>
      </c>
      <c r="E23" s="281">
        <v>0</v>
      </c>
      <c r="F23" s="280">
        <f t="shared" si="3"/>
        <v>0</v>
      </c>
      <c r="G23" s="281">
        <v>0</v>
      </c>
      <c r="H23" s="281">
        <v>0</v>
      </c>
      <c r="I23" s="280">
        <f t="shared" si="4"/>
        <v>0</v>
      </c>
    </row>
    <row r="24" spans="1:9" x14ac:dyDescent="0.25">
      <c r="B24" s="388" t="s">
        <v>578</v>
      </c>
      <c r="C24" s="142" t="s">
        <v>23</v>
      </c>
      <c r="D24" s="281">
        <v>-449817.68473708117</v>
      </c>
      <c r="E24" s="281">
        <v>0</v>
      </c>
      <c r="F24" s="280">
        <f t="shared" si="3"/>
        <v>-449817.68473708117</v>
      </c>
      <c r="G24" s="281">
        <v>-744133.05609788082</v>
      </c>
      <c r="H24" s="281">
        <v>0</v>
      </c>
      <c r="I24" s="280">
        <f t="shared" si="4"/>
        <v>-744133.05609788082</v>
      </c>
    </row>
    <row r="25" spans="1:9" x14ac:dyDescent="0.25">
      <c r="B25" s="388" t="s">
        <v>577</v>
      </c>
      <c r="C25" s="142" t="s">
        <v>50</v>
      </c>
      <c r="D25" s="281">
        <v>-241370.14</v>
      </c>
      <c r="E25" s="281">
        <v>0</v>
      </c>
      <c r="F25" s="280">
        <f t="shared" si="3"/>
        <v>-241370.14</v>
      </c>
      <c r="G25" s="281">
        <v>-214457.36</v>
      </c>
      <c r="H25" s="281">
        <v>0</v>
      </c>
      <c r="I25" s="280">
        <f t="shared" si="4"/>
        <v>-214457.36</v>
      </c>
    </row>
    <row r="26" spans="1:9" x14ac:dyDescent="0.25">
      <c r="B26" s="388" t="s">
        <v>577</v>
      </c>
      <c r="C26" s="142" t="s">
        <v>51</v>
      </c>
      <c r="D26" s="281">
        <v>-135201.60999999999</v>
      </c>
      <c r="E26" s="281">
        <v>0</v>
      </c>
      <c r="F26" s="280">
        <f t="shared" si="3"/>
        <v>-135201.60999999999</v>
      </c>
      <c r="G26" s="281">
        <v>-130300.68</v>
      </c>
      <c r="H26" s="281">
        <v>0</v>
      </c>
      <c r="I26" s="280">
        <f t="shared" si="4"/>
        <v>-130300.68</v>
      </c>
    </row>
    <row r="27" spans="1:9" x14ac:dyDescent="0.25">
      <c r="B27" s="388" t="s">
        <v>577</v>
      </c>
      <c r="C27" s="142" t="s">
        <v>52</v>
      </c>
      <c r="D27" s="281">
        <v>0</v>
      </c>
      <c r="E27" s="281">
        <v>0</v>
      </c>
      <c r="F27" s="280">
        <f t="shared" si="3"/>
        <v>0</v>
      </c>
      <c r="G27" s="281">
        <v>0</v>
      </c>
      <c r="H27" s="281">
        <v>0</v>
      </c>
      <c r="I27" s="280">
        <f t="shared" si="4"/>
        <v>0</v>
      </c>
    </row>
    <row r="28" spans="1:9" x14ac:dyDescent="0.25">
      <c r="B28" s="388" t="s">
        <v>577</v>
      </c>
      <c r="C28" s="142" t="s">
        <v>65</v>
      </c>
      <c r="D28" s="281">
        <v>0</v>
      </c>
      <c r="E28" s="281">
        <v>0</v>
      </c>
      <c r="F28" s="280">
        <f>SUM(D28:E28)</f>
        <v>0</v>
      </c>
      <c r="G28" s="281">
        <v>0</v>
      </c>
      <c r="H28" s="281">
        <v>0</v>
      </c>
      <c r="I28" s="280">
        <f>SUM(G28:H28)</f>
        <v>0</v>
      </c>
    </row>
    <row r="29" spans="1:9" x14ac:dyDescent="0.25">
      <c r="B29" s="388" t="s">
        <v>632</v>
      </c>
      <c r="C29" s="144" t="s">
        <v>62</v>
      </c>
      <c r="D29" s="281">
        <v>-4263937.5599999996</v>
      </c>
      <c r="E29" s="281">
        <v>0</v>
      </c>
      <c r="F29" s="280">
        <f t="shared" si="3"/>
        <v>-4263937.5599999996</v>
      </c>
      <c r="G29" s="281">
        <v>-4532118.3500000006</v>
      </c>
      <c r="H29" s="281">
        <v>0</v>
      </c>
      <c r="I29" s="280">
        <f>SUM(G29:H29)</f>
        <v>-4532118.3500000006</v>
      </c>
    </row>
    <row r="30" spans="1:9" x14ac:dyDescent="0.25">
      <c r="B30" s="277"/>
      <c r="C30" s="143" t="s">
        <v>60</v>
      </c>
      <c r="D30" s="282">
        <f t="shared" ref="D30:I30" si="5">SUM(D22:D29)</f>
        <v>-5090326.9947370812</v>
      </c>
      <c r="E30" s="282">
        <f t="shared" si="5"/>
        <v>0</v>
      </c>
      <c r="F30" s="282">
        <f t="shared" si="5"/>
        <v>-5090326.9947370812</v>
      </c>
      <c r="G30" s="282">
        <f t="shared" si="5"/>
        <v>-5621009.4460978815</v>
      </c>
      <c r="H30" s="282">
        <f t="shared" si="5"/>
        <v>0</v>
      </c>
      <c r="I30" s="282">
        <f t="shared" si="5"/>
        <v>-5621009.4460978815</v>
      </c>
    </row>
    <row r="31" spans="1:9" x14ac:dyDescent="0.25">
      <c r="B31" s="278"/>
      <c r="C31" s="139" t="s">
        <v>156</v>
      </c>
      <c r="D31" s="283"/>
      <c r="E31" s="283"/>
      <c r="F31" s="283"/>
      <c r="G31" s="283"/>
      <c r="H31" s="283"/>
      <c r="I31" s="284"/>
    </row>
    <row r="32" spans="1:9" x14ac:dyDescent="0.25">
      <c r="A32" s="214"/>
      <c r="B32" s="159"/>
      <c r="C32" s="142" t="s">
        <v>54</v>
      </c>
      <c r="D32" s="280">
        <f>SUMIF('2.4 Shared costs'!$C$9:$C$35,'2. Revenues and expenses'!$C32,'2.4 Shared costs'!$H$9:$H$35)</f>
        <v>0</v>
      </c>
      <c r="E32" s="280">
        <f>SUMIF('2.4 Shared costs'!$C$9:$C$35,'2. Revenues and expenses'!$C32,'2.4 Shared costs'!$I$9:$I$35)</f>
        <v>0</v>
      </c>
      <c r="F32" s="280">
        <f t="shared" ref="F32:F40" si="6">SUM(D32:E32)</f>
        <v>0</v>
      </c>
      <c r="G32" s="281">
        <v>0</v>
      </c>
      <c r="H32" s="281"/>
      <c r="I32" s="280">
        <f t="shared" ref="I32:I40" si="7">SUM(G32:H32)</f>
        <v>0</v>
      </c>
    </row>
    <row r="33" spans="1:9" x14ac:dyDescent="0.25">
      <c r="B33" s="159"/>
      <c r="C33" s="142" t="s">
        <v>63</v>
      </c>
      <c r="D33" s="280">
        <f>SUMIF('2.4 Shared costs'!$C$9:$C$35,'2. Revenues and expenses'!$C33,'2.4 Shared costs'!$H$9:$H$35)</f>
        <v>0</v>
      </c>
      <c r="E33" s="280">
        <f>SUMIF('2.4 Shared costs'!$C$9:$C$35,'2. Revenues and expenses'!$C33,'2.4 Shared costs'!$I$9:$I$35)</f>
        <v>0</v>
      </c>
      <c r="F33" s="280">
        <f t="shared" si="6"/>
        <v>0</v>
      </c>
      <c r="G33" s="281">
        <v>0</v>
      </c>
      <c r="H33" s="281">
        <v>0</v>
      </c>
      <c r="I33" s="280">
        <f t="shared" si="7"/>
        <v>0</v>
      </c>
    </row>
    <row r="34" spans="1:9" x14ac:dyDescent="0.25">
      <c r="B34" s="159"/>
      <c r="C34" s="142" t="s">
        <v>480</v>
      </c>
      <c r="D34" s="280">
        <f>SUMIF('2.4 Shared costs'!$C$9:$C$35,'2. Revenues and expenses'!$C34,'2.4 Shared costs'!$H$9:$H$35)</f>
        <v>0</v>
      </c>
      <c r="E34" s="280">
        <f>SUMIF('2.4 Shared costs'!$C$9:$C$35,'2. Revenues and expenses'!$C34,'2.4 Shared costs'!$I$9:$I$35)</f>
        <v>0</v>
      </c>
      <c r="F34" s="280">
        <f t="shared" si="6"/>
        <v>0</v>
      </c>
      <c r="G34" s="281">
        <v>0</v>
      </c>
      <c r="H34" s="281">
        <v>0</v>
      </c>
      <c r="I34" s="280">
        <f t="shared" si="7"/>
        <v>0</v>
      </c>
    </row>
    <row r="35" spans="1:9" x14ac:dyDescent="0.25">
      <c r="B35" s="388"/>
      <c r="C35" s="144" t="s">
        <v>55</v>
      </c>
      <c r="D35" s="280">
        <f>SUMIF('2.4 Shared costs'!$C$9:$C$35,'2. Revenues and expenses'!$C35,'2.4 Shared costs'!$H$9:$H$35)</f>
        <v>0</v>
      </c>
      <c r="E35" s="280">
        <f>SUMIF('2.4 Shared costs'!$C$9:$C$35,'2. Revenues and expenses'!$C35,'2.4 Shared costs'!$I$9:$I$35)</f>
        <v>0</v>
      </c>
      <c r="F35" s="280">
        <f t="shared" si="6"/>
        <v>0</v>
      </c>
      <c r="G35" s="281">
        <v>0</v>
      </c>
      <c r="H35" s="281">
        <v>0</v>
      </c>
      <c r="I35" s="280">
        <f t="shared" si="7"/>
        <v>0</v>
      </c>
    </row>
    <row r="36" spans="1:9" x14ac:dyDescent="0.25">
      <c r="B36" s="159"/>
      <c r="C36" s="144" t="s">
        <v>64</v>
      </c>
      <c r="D36" s="280">
        <f>SUMIF('2.4 Shared costs'!$C$9:$C$35,'2. Revenues and expenses'!$C36,'2.4 Shared costs'!$H$9:$H$35)</f>
        <v>0</v>
      </c>
      <c r="E36" s="280">
        <f>SUMIF('2.4 Shared costs'!$C$9:$C$35,'2. Revenues and expenses'!$C36,'2.4 Shared costs'!$I$9:$I$35)</f>
        <v>0</v>
      </c>
      <c r="F36" s="280">
        <f t="shared" si="6"/>
        <v>0</v>
      </c>
      <c r="G36" s="281">
        <v>0</v>
      </c>
      <c r="H36" s="281">
        <v>0</v>
      </c>
      <c r="I36" s="280">
        <f t="shared" si="7"/>
        <v>0</v>
      </c>
    </row>
    <row r="37" spans="1:9" x14ac:dyDescent="0.25">
      <c r="B37" s="159"/>
      <c r="C37" s="142" t="s">
        <v>133</v>
      </c>
      <c r="D37" s="280">
        <f>SUMIF('2.4 Shared costs'!$C$9:$C$35,'2. Revenues and expenses'!$C37,'2.4 Shared costs'!$H$9:$H$35)</f>
        <v>0</v>
      </c>
      <c r="E37" s="280">
        <f>SUMIF('2.4 Shared costs'!$C$9:$C$35,'2. Revenues and expenses'!$C37,'2.4 Shared costs'!$I$9:$I$35)</f>
        <v>0</v>
      </c>
      <c r="F37" s="280">
        <f t="shared" si="6"/>
        <v>0</v>
      </c>
      <c r="G37" s="281">
        <v>0</v>
      </c>
      <c r="H37" s="281">
        <v>0</v>
      </c>
      <c r="I37" s="280">
        <f t="shared" si="7"/>
        <v>0</v>
      </c>
    </row>
    <row r="38" spans="1:9" x14ac:dyDescent="0.25">
      <c r="B38" s="159"/>
      <c r="C38" s="142" t="s">
        <v>56</v>
      </c>
      <c r="D38" s="280">
        <f>SUMIF('2.4 Shared costs'!$C$9:$C$35,'2. Revenues and expenses'!$C38,'2.4 Shared costs'!$H$9:$H$35)</f>
        <v>0</v>
      </c>
      <c r="E38" s="280">
        <f>SUMIF('2.4 Shared costs'!$C$9:$C$35,'2. Revenues and expenses'!$C38,'2.4 Shared costs'!$I$9:$I$35)</f>
        <v>0</v>
      </c>
      <c r="F38" s="280">
        <f t="shared" si="6"/>
        <v>0</v>
      </c>
      <c r="G38" s="281">
        <v>0</v>
      </c>
      <c r="H38" s="281">
        <v>0</v>
      </c>
      <c r="I38" s="280">
        <f t="shared" si="7"/>
        <v>0</v>
      </c>
    </row>
    <row r="39" spans="1:9" x14ac:dyDescent="0.25">
      <c r="B39" s="388" t="s">
        <v>567</v>
      </c>
      <c r="C39" s="142" t="s">
        <v>481</v>
      </c>
      <c r="D39" s="280">
        <f>SUMIF('2.4 Shared costs'!$C$9:$C$35,'2. Revenues and expenses'!$C39,'2.4 Shared costs'!$H$9:$H$35)</f>
        <v>0</v>
      </c>
      <c r="E39" s="280">
        <f>SUMIF('2.4 Shared costs'!$C$9:$C$35,'2. Revenues and expenses'!$C39,'2.4 Shared costs'!$I$9:$I$35)</f>
        <v>0</v>
      </c>
      <c r="F39" s="280">
        <f t="shared" si="6"/>
        <v>0</v>
      </c>
      <c r="G39" s="281">
        <v>0</v>
      </c>
      <c r="H39" s="281">
        <v>0</v>
      </c>
      <c r="I39" s="280">
        <f t="shared" si="7"/>
        <v>0</v>
      </c>
    </row>
    <row r="40" spans="1:9" x14ac:dyDescent="0.25">
      <c r="B40" s="388"/>
      <c r="C40" s="144" t="s">
        <v>178</v>
      </c>
      <c r="D40" s="280">
        <f>SUMIF('2.4 Shared costs'!$C$9:$C$35,'2. Revenues and expenses'!$C40,'2.4 Shared costs'!$H$9:$H$35)</f>
        <v>0</v>
      </c>
      <c r="E40" s="280">
        <f>SUMIF('2.4 Shared costs'!$C$9:$C$35,'2. Revenues and expenses'!$C40,'2.4 Shared costs'!$I$9:$I$35)</f>
        <v>0</v>
      </c>
      <c r="F40" s="280">
        <f t="shared" si="6"/>
        <v>0</v>
      </c>
      <c r="G40" s="281">
        <v>0</v>
      </c>
      <c r="H40" s="281">
        <v>0</v>
      </c>
      <c r="I40" s="280">
        <f t="shared" si="7"/>
        <v>0</v>
      </c>
    </row>
    <row r="41" spans="1:9" x14ac:dyDescent="0.25">
      <c r="B41" s="277"/>
      <c r="C41" s="143" t="s">
        <v>179</v>
      </c>
      <c r="D41" s="282">
        <f>SUM(D32:D40)</f>
        <v>0</v>
      </c>
      <c r="E41" s="282">
        <f>SUM(E32:E40)</f>
        <v>0</v>
      </c>
      <c r="F41" s="282">
        <f>SUM(F32:F40)</f>
        <v>0</v>
      </c>
      <c r="G41" s="281">
        <v>0</v>
      </c>
      <c r="H41" s="281">
        <v>0</v>
      </c>
      <c r="I41" s="282">
        <f>SUM(I32:I40)</f>
        <v>0</v>
      </c>
    </row>
    <row r="42" spans="1:9" x14ac:dyDescent="0.25">
      <c r="B42" s="277"/>
      <c r="C42" s="143" t="s">
        <v>61</v>
      </c>
      <c r="D42" s="282">
        <f>D30+D41</f>
        <v>-5090326.9947370812</v>
      </c>
      <c r="E42" s="282">
        <f>E30+E41</f>
        <v>0</v>
      </c>
      <c r="F42" s="282">
        <f>F30+F41</f>
        <v>-5090326.9947370812</v>
      </c>
      <c r="G42" s="281">
        <v>-5621009.4460978815</v>
      </c>
      <c r="H42" s="281">
        <v>0</v>
      </c>
      <c r="I42" s="282">
        <f>I30+I41</f>
        <v>-5621009.4460978815</v>
      </c>
    </row>
    <row r="43" spans="1:9" x14ac:dyDescent="0.25">
      <c r="A43" s="214"/>
      <c r="B43" s="159"/>
      <c r="C43" s="143" t="s">
        <v>99</v>
      </c>
      <c r="D43" s="280">
        <f>D20+D42</f>
        <v>-928458.15473708184</v>
      </c>
      <c r="E43" s="280">
        <f>E20+E42</f>
        <v>0</v>
      </c>
      <c r="F43" s="280">
        <f>F20+F42</f>
        <v>-928458.15473708184</v>
      </c>
      <c r="G43" s="281">
        <v>-1559640.0160978818</v>
      </c>
      <c r="H43" s="281">
        <v>0</v>
      </c>
      <c r="I43" s="280">
        <f>I20+I42</f>
        <v>-1559640.0160978818</v>
      </c>
    </row>
    <row r="44" spans="1:9" x14ac:dyDescent="0.25">
      <c r="A44" s="29"/>
    </row>
  </sheetData>
  <mergeCells count="4">
    <mergeCell ref="B5:D5"/>
    <mergeCell ref="D7:F7"/>
    <mergeCell ref="G7:I7"/>
    <mergeCell ref="B1:D1"/>
  </mergeCells>
  <phoneticPr fontId="36" type="noConversion"/>
  <pageMargins left="0.75" right="0.75" top="1" bottom="1" header="0.5" footer="0.5"/>
  <pageSetup paperSize="9" scale="5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9999"/>
    <pageSetUpPr fitToPage="1"/>
  </sheetPr>
  <dimension ref="B1:I22"/>
  <sheetViews>
    <sheetView zoomScale="80" zoomScaleNormal="80" workbookViewId="0"/>
  </sheetViews>
  <sheetFormatPr defaultColWidth="9.109375" defaultRowHeight="13.2" x14ac:dyDescent="0.25"/>
  <cols>
    <col min="1" max="1" width="12" style="22" customWidth="1"/>
    <col min="2" max="2" width="24.88671875" style="22" customWidth="1"/>
    <col min="3" max="3" width="43.44140625" style="22" customWidth="1"/>
    <col min="4" max="9" width="20.88671875" style="22" customWidth="1"/>
    <col min="10" max="16384" width="9.109375" style="22"/>
  </cols>
  <sheetData>
    <row r="1" spans="2:9" ht="21" x14ac:dyDescent="0.4">
      <c r="B1" s="483" t="s">
        <v>139</v>
      </c>
      <c r="C1" s="483"/>
      <c r="D1" s="21"/>
      <c r="E1" s="21"/>
      <c r="F1" s="21"/>
      <c r="G1" s="21"/>
      <c r="H1" s="21"/>
      <c r="I1" s="21"/>
    </row>
    <row r="2" spans="2:9" ht="16.5" customHeight="1" x14ac:dyDescent="0.55000000000000004">
      <c r="B2" s="52" t="str">
        <f>Tradingname</f>
        <v>EII GAS TRANSMISSION SERVICES WA (OPERATIONS) PTY LIMITED</v>
      </c>
      <c r="C2" s="53"/>
      <c r="I2" s="47"/>
    </row>
    <row r="3" spans="2:9" ht="13.8" x14ac:dyDescent="0.25">
      <c r="B3" s="54" t="s">
        <v>240</v>
      </c>
      <c r="C3" s="55" t="str">
        <f>TEXT(Yearstart,"dd/mm/yyyy")&amp;" to "&amp;TEXT(Yearending,"dd/mm/yyyy")</f>
        <v>01/01/2021 to 31/12/2021</v>
      </c>
    </row>
    <row r="4" spans="2:9" ht="12.75" customHeight="1" x14ac:dyDescent="0.4">
      <c r="B4" s="20"/>
      <c r="D4" s="44"/>
      <c r="G4" s="44"/>
    </row>
    <row r="5" spans="2:9" ht="15.6" x14ac:dyDescent="0.25">
      <c r="B5" s="478" t="s">
        <v>186</v>
      </c>
      <c r="C5" s="478"/>
      <c r="D5" s="478"/>
    </row>
    <row r="6" spans="2:9" x14ac:dyDescent="0.25">
      <c r="B6" s="24"/>
      <c r="C6" s="25"/>
      <c r="D6" s="26"/>
      <c r="E6" s="26"/>
      <c r="F6" s="26"/>
      <c r="G6" s="26"/>
      <c r="H6" s="26"/>
      <c r="I6" s="26"/>
    </row>
    <row r="7" spans="2:9" ht="21" customHeight="1" x14ac:dyDescent="0.25">
      <c r="B7" s="98"/>
      <c r="C7" s="98"/>
      <c r="D7" s="479" t="s">
        <v>231</v>
      </c>
      <c r="E7" s="480"/>
      <c r="F7" s="481"/>
      <c r="G7" s="479" t="s">
        <v>232</v>
      </c>
      <c r="H7" s="480"/>
      <c r="I7" s="481"/>
    </row>
    <row r="8" spans="2:9" ht="51" customHeight="1" x14ac:dyDescent="0.25">
      <c r="B8" s="97" t="s">
        <v>223</v>
      </c>
      <c r="C8" s="98" t="s">
        <v>19</v>
      </c>
      <c r="D8" s="104" t="s">
        <v>57</v>
      </c>
      <c r="E8" s="104" t="s">
        <v>58</v>
      </c>
      <c r="F8" s="104" t="s">
        <v>25</v>
      </c>
      <c r="G8" s="104" t="s">
        <v>57</v>
      </c>
      <c r="H8" s="104" t="s">
        <v>58</v>
      </c>
      <c r="I8" s="104" t="s">
        <v>25</v>
      </c>
    </row>
    <row r="9" spans="2:9" ht="15.75" customHeight="1" x14ac:dyDescent="0.25">
      <c r="B9" s="97"/>
      <c r="C9" s="98"/>
      <c r="D9" s="106" t="s">
        <v>183</v>
      </c>
      <c r="E9" s="106" t="s">
        <v>183</v>
      </c>
      <c r="F9" s="106" t="s">
        <v>183</v>
      </c>
      <c r="G9" s="106" t="s">
        <v>183</v>
      </c>
      <c r="H9" s="106" t="s">
        <v>183</v>
      </c>
      <c r="I9" s="106" t="s">
        <v>183</v>
      </c>
    </row>
    <row r="10" spans="2:9" x14ac:dyDescent="0.25">
      <c r="B10" s="138"/>
      <c r="C10" s="330" t="s">
        <v>139</v>
      </c>
      <c r="D10" s="140"/>
      <c r="E10" s="140"/>
      <c r="F10" s="140"/>
      <c r="G10" s="140"/>
      <c r="H10" s="140"/>
      <c r="I10" s="141"/>
    </row>
    <row r="11" spans="2:9" x14ac:dyDescent="0.25">
      <c r="B11" s="388" t="s">
        <v>576</v>
      </c>
      <c r="C11" s="142" t="s">
        <v>175</v>
      </c>
      <c r="D11" s="281">
        <v>5112717.12</v>
      </c>
      <c r="E11" s="281">
        <v>0</v>
      </c>
      <c r="F11" s="280">
        <f t="shared" ref="F11:F20" si="0">SUM(D11:E11)</f>
        <v>5112717.12</v>
      </c>
      <c r="G11" s="281">
        <v>5005553</v>
      </c>
      <c r="H11" s="281">
        <v>0</v>
      </c>
      <c r="I11" s="280">
        <f t="shared" ref="I11:I20" si="1">SUM(G11:H11)</f>
        <v>5005553</v>
      </c>
    </row>
    <row r="12" spans="2:9" x14ac:dyDescent="0.25">
      <c r="B12" s="388" t="s">
        <v>376</v>
      </c>
      <c r="C12" s="142" t="s">
        <v>155</v>
      </c>
      <c r="D12" s="281">
        <v>99999.96</v>
      </c>
      <c r="E12" s="281">
        <v>0</v>
      </c>
      <c r="F12" s="280">
        <f t="shared" si="0"/>
        <v>99999.96</v>
      </c>
      <c r="G12" s="281">
        <v>99999.96</v>
      </c>
      <c r="H12" s="281">
        <v>0</v>
      </c>
      <c r="I12" s="280">
        <f t="shared" si="1"/>
        <v>99999.96</v>
      </c>
    </row>
    <row r="13" spans="2:9" x14ac:dyDescent="0.25">
      <c r="B13" s="388" t="s">
        <v>376</v>
      </c>
      <c r="C13" s="142" t="s">
        <v>80</v>
      </c>
      <c r="D13" s="281">
        <v>0</v>
      </c>
      <c r="E13" s="281">
        <v>0</v>
      </c>
      <c r="F13" s="280">
        <f t="shared" si="0"/>
        <v>0</v>
      </c>
      <c r="G13" s="281">
        <v>0</v>
      </c>
      <c r="H13" s="281">
        <v>0</v>
      </c>
      <c r="I13" s="280">
        <f t="shared" si="1"/>
        <v>0</v>
      </c>
    </row>
    <row r="14" spans="2:9" x14ac:dyDescent="0.25">
      <c r="B14" s="388" t="s">
        <v>376</v>
      </c>
      <c r="C14" s="142" t="s">
        <v>235</v>
      </c>
      <c r="D14" s="281">
        <v>0</v>
      </c>
      <c r="E14" s="281">
        <v>0</v>
      </c>
      <c r="F14" s="280">
        <f t="shared" si="0"/>
        <v>0</v>
      </c>
      <c r="G14" s="281">
        <v>0</v>
      </c>
      <c r="H14" s="281">
        <v>0</v>
      </c>
      <c r="I14" s="280">
        <f t="shared" si="1"/>
        <v>0</v>
      </c>
    </row>
    <row r="15" spans="2:9" ht="26.4" x14ac:dyDescent="0.25">
      <c r="B15" s="388" t="s">
        <v>376</v>
      </c>
      <c r="C15" s="145" t="s">
        <v>236</v>
      </c>
      <c r="D15" s="281">
        <v>0</v>
      </c>
      <c r="E15" s="281">
        <v>0</v>
      </c>
      <c r="F15" s="280">
        <f t="shared" si="0"/>
        <v>0</v>
      </c>
      <c r="G15" s="281">
        <v>0</v>
      </c>
      <c r="H15" s="281">
        <v>0</v>
      </c>
      <c r="I15" s="280">
        <f t="shared" si="1"/>
        <v>0</v>
      </c>
    </row>
    <row r="16" spans="2:9" x14ac:dyDescent="0.25">
      <c r="B16" s="388" t="s">
        <v>376</v>
      </c>
      <c r="C16" s="331" t="s">
        <v>482</v>
      </c>
      <c r="D16" s="281">
        <v>0</v>
      </c>
      <c r="E16" s="281">
        <v>0</v>
      </c>
      <c r="F16" s="280">
        <f>SUM(D16:E16)</f>
        <v>0</v>
      </c>
      <c r="G16" s="281">
        <v>0</v>
      </c>
      <c r="H16" s="281">
        <v>0</v>
      </c>
      <c r="I16" s="280">
        <f>SUM(G16:H16)</f>
        <v>0</v>
      </c>
    </row>
    <row r="17" spans="2:9" x14ac:dyDescent="0.25">
      <c r="B17" s="388" t="s">
        <v>376</v>
      </c>
      <c r="C17" s="331" t="s">
        <v>483</v>
      </c>
      <c r="D17" s="281">
        <v>0</v>
      </c>
      <c r="E17" s="281">
        <v>0</v>
      </c>
      <c r="F17" s="280">
        <f>SUM(D17:E17)</f>
        <v>0</v>
      </c>
      <c r="G17" s="281">
        <v>0</v>
      </c>
      <c r="H17" s="281">
        <v>0</v>
      </c>
      <c r="I17" s="280">
        <f>SUM(G17:H17)</f>
        <v>0</v>
      </c>
    </row>
    <row r="18" spans="2:9" x14ac:dyDescent="0.25">
      <c r="B18" s="388" t="s">
        <v>376</v>
      </c>
      <c r="C18" s="142" t="s">
        <v>81</v>
      </c>
      <c r="D18" s="281">
        <v>0</v>
      </c>
      <c r="E18" s="281">
        <v>0</v>
      </c>
      <c r="F18" s="280">
        <f t="shared" si="0"/>
        <v>0</v>
      </c>
      <c r="G18" s="281">
        <v>0</v>
      </c>
      <c r="H18" s="281">
        <v>0</v>
      </c>
      <c r="I18" s="280">
        <f t="shared" si="1"/>
        <v>0</v>
      </c>
    </row>
    <row r="19" spans="2:9" x14ac:dyDescent="0.25">
      <c r="B19" s="388" t="s">
        <v>376</v>
      </c>
      <c r="C19" s="142" t="s">
        <v>82</v>
      </c>
      <c r="D19" s="281">
        <v>0</v>
      </c>
      <c r="E19" s="281">
        <v>0</v>
      </c>
      <c r="F19" s="280">
        <f t="shared" si="0"/>
        <v>0</v>
      </c>
      <c r="G19" s="281">
        <v>0</v>
      </c>
      <c r="H19" s="281">
        <v>0</v>
      </c>
      <c r="I19" s="280">
        <f t="shared" si="1"/>
        <v>0</v>
      </c>
    </row>
    <row r="20" spans="2:9" x14ac:dyDescent="0.25">
      <c r="B20" s="388" t="s">
        <v>376</v>
      </c>
      <c r="C20" s="331" t="s">
        <v>484</v>
      </c>
      <c r="D20" s="281">
        <v>19468.909999999625</v>
      </c>
      <c r="E20" s="281">
        <v>0</v>
      </c>
      <c r="F20" s="280">
        <f t="shared" si="0"/>
        <v>19468.909999999625</v>
      </c>
      <c r="G20" s="281">
        <v>29066</v>
      </c>
      <c r="H20" s="281"/>
      <c r="I20" s="280">
        <f t="shared" si="1"/>
        <v>29066</v>
      </c>
    </row>
    <row r="21" spans="2:9" x14ac:dyDescent="0.25">
      <c r="B21" s="279"/>
      <c r="C21" s="332" t="s">
        <v>129</v>
      </c>
      <c r="D21" s="282">
        <f t="shared" ref="D21:I21" si="2">SUM(D11:D20)</f>
        <v>5232185.9899999993</v>
      </c>
      <c r="E21" s="282">
        <f t="shared" si="2"/>
        <v>0</v>
      </c>
      <c r="F21" s="282">
        <f t="shared" si="2"/>
        <v>5232185.9899999993</v>
      </c>
      <c r="G21" s="282">
        <f t="shared" si="2"/>
        <v>5134618.96</v>
      </c>
      <c r="H21" s="282">
        <f t="shared" si="2"/>
        <v>0</v>
      </c>
      <c r="I21" s="282">
        <f t="shared" si="2"/>
        <v>5134618.96</v>
      </c>
    </row>
    <row r="22" spans="2:9" x14ac:dyDescent="0.25">
      <c r="B22" s="44"/>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9999"/>
  </sheetPr>
  <dimension ref="B1:J27"/>
  <sheetViews>
    <sheetView zoomScale="80" zoomScaleNormal="80" workbookViewId="0"/>
  </sheetViews>
  <sheetFormatPr defaultColWidth="9.109375" defaultRowHeight="13.2" x14ac:dyDescent="0.25"/>
  <cols>
    <col min="1" max="1" width="12" style="22" customWidth="1"/>
    <col min="2" max="2" width="37.5546875" style="22" customWidth="1"/>
    <col min="3" max="3" width="42.88671875" style="22" customWidth="1"/>
    <col min="4" max="5" width="27.109375" style="22" customWidth="1"/>
    <col min="6" max="6" width="5.88671875" style="22" customWidth="1"/>
    <col min="7" max="7" width="6.88671875" style="22" customWidth="1"/>
    <col min="8" max="10" width="19.88671875" style="22" customWidth="1"/>
    <col min="11" max="11" width="18.109375" style="22" customWidth="1"/>
    <col min="12" max="16384" width="9.109375" style="22"/>
  </cols>
  <sheetData>
    <row r="1" spans="2:10" ht="21" x14ac:dyDescent="0.4">
      <c r="B1" s="23" t="s">
        <v>196</v>
      </c>
      <c r="C1" s="21"/>
      <c r="D1" s="21"/>
      <c r="E1" s="21"/>
      <c r="F1" s="21"/>
      <c r="G1" s="21"/>
      <c r="H1" s="21"/>
      <c r="I1" s="21"/>
      <c r="J1" s="21"/>
    </row>
    <row r="2" spans="2:10" ht="15.75" customHeight="1" x14ac:dyDescent="0.25">
      <c r="B2" s="52" t="str">
        <f>Tradingname</f>
        <v>EII GAS TRANSMISSION SERVICES WA (OPERATIONS) PTY LIMITED</v>
      </c>
      <c r="C2" s="53"/>
    </row>
    <row r="3" spans="2:10" ht="18.75" customHeight="1" x14ac:dyDescent="0.55000000000000004">
      <c r="B3" s="54" t="s">
        <v>240</v>
      </c>
      <c r="C3" s="55" t="str">
        <f>TEXT(Yearstart,"dd/mm/yyyy")&amp;" to "&amp;TEXT(Yearending,"dd/mm/yyyy")</f>
        <v>01/01/2021 to 31/12/2021</v>
      </c>
      <c r="F3" s="47"/>
    </row>
    <row r="4" spans="2:10" ht="21" x14ac:dyDescent="0.4">
      <c r="B4" s="20"/>
    </row>
    <row r="5" spans="2:10" ht="15.6" x14ac:dyDescent="0.3">
      <c r="B5" s="32" t="s">
        <v>187</v>
      </c>
    </row>
    <row r="6" spans="2:10" x14ac:dyDescent="0.25">
      <c r="B6" s="24"/>
      <c r="C6" s="27"/>
      <c r="D6" s="27"/>
      <c r="E6" s="27"/>
      <c r="F6" s="27"/>
      <c r="G6" s="28"/>
      <c r="H6" s="33"/>
      <c r="I6" s="29"/>
      <c r="J6" s="29"/>
    </row>
    <row r="7" spans="2:10" ht="39" customHeight="1" x14ac:dyDescent="0.25">
      <c r="B7" s="109" t="s">
        <v>19</v>
      </c>
      <c r="C7" s="104" t="s">
        <v>57</v>
      </c>
      <c r="D7" s="104" t="s">
        <v>58</v>
      </c>
      <c r="E7" s="104" t="s">
        <v>25</v>
      </c>
    </row>
    <row r="8" spans="2:10" ht="13.5" customHeight="1" x14ac:dyDescent="0.25">
      <c r="B8" s="97"/>
      <c r="C8" s="106" t="s">
        <v>183</v>
      </c>
      <c r="D8" s="106" t="s">
        <v>183</v>
      </c>
      <c r="E8" s="106" t="s">
        <v>183</v>
      </c>
    </row>
    <row r="9" spans="2:10" ht="13.5" customHeight="1" x14ac:dyDescent="0.25">
      <c r="B9" s="263"/>
      <c r="C9" s="292"/>
      <c r="D9" s="292"/>
      <c r="E9" s="293">
        <f t="shared" ref="E9:E14" si="0">SUM(C9:D9)</f>
        <v>0</v>
      </c>
    </row>
    <row r="10" spans="2:10" ht="13.5" customHeight="1" x14ac:dyDescent="0.25">
      <c r="B10" s="263"/>
      <c r="C10" s="292"/>
      <c r="D10" s="292"/>
      <c r="E10" s="293">
        <f t="shared" si="0"/>
        <v>0</v>
      </c>
    </row>
    <row r="11" spans="2:10" ht="13.5" customHeight="1" x14ac:dyDescent="0.25">
      <c r="B11" s="263"/>
      <c r="C11" s="292"/>
      <c r="D11" s="292"/>
      <c r="E11" s="293">
        <f t="shared" si="0"/>
        <v>0</v>
      </c>
    </row>
    <row r="12" spans="2:10" ht="13.5" customHeight="1" x14ac:dyDescent="0.25">
      <c r="B12" s="263"/>
      <c r="C12" s="292"/>
      <c r="D12" s="292"/>
      <c r="E12" s="293">
        <f t="shared" si="0"/>
        <v>0</v>
      </c>
    </row>
    <row r="13" spans="2:10" ht="13.5" customHeight="1" x14ac:dyDescent="0.25">
      <c r="B13" s="263"/>
      <c r="C13" s="292"/>
      <c r="D13" s="292"/>
      <c r="E13" s="293">
        <f t="shared" si="0"/>
        <v>0</v>
      </c>
    </row>
    <row r="14" spans="2:10" ht="13.5" customHeight="1" x14ac:dyDescent="0.25">
      <c r="B14" s="263"/>
      <c r="C14" s="292"/>
      <c r="D14" s="292"/>
      <c r="E14" s="293">
        <f t="shared" si="0"/>
        <v>0</v>
      </c>
    </row>
    <row r="15" spans="2:10" x14ac:dyDescent="0.25">
      <c r="B15" s="108" t="s">
        <v>25</v>
      </c>
      <c r="C15" s="282">
        <f>SUM(C9:C14)</f>
        <v>0</v>
      </c>
      <c r="D15" s="282">
        <f>SUM(D9:D14)</f>
        <v>0</v>
      </c>
      <c r="E15" s="282">
        <f>SUM(E9:E14)</f>
        <v>0</v>
      </c>
    </row>
    <row r="17" spans="2:6" ht="15.6" x14ac:dyDescent="0.3">
      <c r="B17" s="32" t="s">
        <v>188</v>
      </c>
    </row>
    <row r="18" spans="2:6" ht="19.5" customHeight="1" x14ac:dyDescent="0.25">
      <c r="B18" s="24"/>
      <c r="C18" s="27"/>
      <c r="D18" s="27"/>
      <c r="E18" s="27"/>
      <c r="F18" s="27"/>
    </row>
    <row r="19" spans="2:6" ht="24.75" customHeight="1" x14ac:dyDescent="0.25">
      <c r="B19" s="97" t="s">
        <v>135</v>
      </c>
      <c r="C19" s="110" t="s">
        <v>19</v>
      </c>
      <c r="D19" s="104" t="s">
        <v>25</v>
      </c>
    </row>
    <row r="20" spans="2:6" x14ac:dyDescent="0.25">
      <c r="B20" s="97"/>
      <c r="C20" s="106"/>
      <c r="D20" s="106" t="s">
        <v>183</v>
      </c>
    </row>
    <row r="21" spans="2:6" x14ac:dyDescent="0.25">
      <c r="B21" s="263"/>
      <c r="C21" s="265"/>
      <c r="D21" s="291"/>
    </row>
    <row r="22" spans="2:6" x14ac:dyDescent="0.25">
      <c r="B22" s="263"/>
      <c r="C22" s="265"/>
      <c r="D22" s="291"/>
    </row>
    <row r="23" spans="2:6" x14ac:dyDescent="0.25">
      <c r="B23" s="263"/>
      <c r="C23" s="265"/>
      <c r="D23" s="291"/>
    </row>
    <row r="24" spans="2:6" x14ac:dyDescent="0.25">
      <c r="B24" s="263"/>
      <c r="C24" s="265"/>
      <c r="D24" s="291"/>
    </row>
    <row r="25" spans="2:6" x14ac:dyDescent="0.25">
      <c r="B25" s="263"/>
      <c r="C25" s="265"/>
      <c r="D25" s="291"/>
    </row>
    <row r="26" spans="2:6" x14ac:dyDescent="0.25">
      <c r="B26" s="263"/>
      <c r="C26" s="265"/>
      <c r="D26" s="291"/>
    </row>
    <row r="27" spans="2:6" x14ac:dyDescent="0.25">
      <c r="B27" s="484" t="s">
        <v>134</v>
      </c>
      <c r="C27" s="485"/>
      <c r="D27" s="282">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999"/>
  </sheetPr>
  <dimension ref="B1:H36"/>
  <sheetViews>
    <sheetView zoomScale="80" zoomScaleNormal="80" workbookViewId="0"/>
  </sheetViews>
  <sheetFormatPr defaultColWidth="9.109375" defaultRowHeight="13.2" x14ac:dyDescent="0.25"/>
  <cols>
    <col min="1" max="1" width="12.44140625" style="34" customWidth="1"/>
    <col min="2" max="2" width="18.5546875" style="34" customWidth="1"/>
    <col min="3" max="3" width="42.109375" style="34" customWidth="1"/>
    <col min="4" max="4" width="26.88671875" style="34" customWidth="1"/>
    <col min="5" max="5" width="22.5546875" style="34" customWidth="1"/>
    <col min="6" max="6" width="20.5546875" style="34" customWidth="1"/>
    <col min="7" max="8" width="22.5546875" style="34" customWidth="1"/>
    <col min="9" max="9" width="9.44140625" style="34" customWidth="1"/>
    <col min="10" max="10" width="25.109375" style="34" customWidth="1"/>
    <col min="11" max="16384" width="9.109375" style="34"/>
  </cols>
  <sheetData>
    <row r="1" spans="2:8" ht="21" x14ac:dyDescent="0.4">
      <c r="B1" s="486" t="s">
        <v>191</v>
      </c>
      <c r="C1" s="486"/>
      <c r="D1" s="21"/>
      <c r="E1" s="21"/>
      <c r="F1" s="21"/>
      <c r="G1" s="21"/>
      <c r="H1" s="21"/>
    </row>
    <row r="2" spans="2:8" ht="17.25" customHeight="1" x14ac:dyDescent="0.4">
      <c r="B2" s="52" t="str">
        <f>Tradingname</f>
        <v>EII GAS TRANSMISSION SERVICES WA (OPERATIONS) PTY LIMITED</v>
      </c>
      <c r="C2" s="53"/>
      <c r="D2" s="35"/>
      <c r="E2" s="487" t="s">
        <v>485</v>
      </c>
      <c r="F2" s="487"/>
      <c r="G2" s="487"/>
      <c r="H2" s="35"/>
    </row>
    <row r="3" spans="2:8" ht="17.25" customHeight="1" x14ac:dyDescent="0.25">
      <c r="B3" s="54" t="s">
        <v>240</v>
      </c>
      <c r="C3" s="55" t="str">
        <f>TEXT(Yearstart,"dd/mm/yyyy")&amp;" to "&amp;TEXT(Yearending,"dd/mm/yyyy")</f>
        <v>01/01/2021 to 31/12/2021</v>
      </c>
      <c r="E3" s="487"/>
      <c r="F3" s="487"/>
      <c r="G3" s="487"/>
    </row>
    <row r="4" spans="2:8" ht="14.25" customHeight="1" x14ac:dyDescent="0.4">
      <c r="B4" s="20"/>
      <c r="E4" s="487"/>
      <c r="F4" s="487"/>
      <c r="G4" s="487"/>
    </row>
    <row r="5" spans="2:8" ht="15.6" x14ac:dyDescent="0.3">
      <c r="B5" s="38" t="s">
        <v>192</v>
      </c>
      <c r="C5" s="36"/>
      <c r="D5" s="36"/>
      <c r="E5" s="36"/>
      <c r="F5" s="37"/>
      <c r="G5" s="36"/>
      <c r="H5" s="36"/>
    </row>
    <row r="6" spans="2:8" ht="15.6" x14ac:dyDescent="0.3">
      <c r="B6" s="38"/>
      <c r="C6" s="36"/>
      <c r="D6" s="36"/>
      <c r="E6" s="36"/>
      <c r="F6" s="37"/>
      <c r="G6" s="36"/>
      <c r="H6" s="36"/>
    </row>
    <row r="7" spans="2:8" ht="40.5" customHeight="1" x14ac:dyDescent="0.25">
      <c r="B7" s="111" t="s">
        <v>223</v>
      </c>
      <c r="C7" s="111" t="s">
        <v>189</v>
      </c>
      <c r="D7" s="112" t="s">
        <v>218</v>
      </c>
      <c r="E7" s="112" t="s">
        <v>220</v>
      </c>
      <c r="F7" s="112" t="s">
        <v>69</v>
      </c>
      <c r="G7" s="112" t="s">
        <v>89</v>
      </c>
      <c r="H7" s="112" t="s">
        <v>90</v>
      </c>
    </row>
    <row r="8" spans="2:8" x14ac:dyDescent="0.25">
      <c r="B8" s="113"/>
      <c r="C8" s="111" t="s">
        <v>190</v>
      </c>
      <c r="D8" s="114" t="s">
        <v>183</v>
      </c>
      <c r="E8" s="114" t="s">
        <v>183</v>
      </c>
      <c r="F8" s="114"/>
      <c r="G8" s="114" t="s">
        <v>183</v>
      </c>
      <c r="H8" s="114" t="s">
        <v>183</v>
      </c>
    </row>
    <row r="9" spans="2:8" x14ac:dyDescent="0.25">
      <c r="B9" s="146"/>
      <c r="C9" s="146"/>
      <c r="D9" s="294"/>
      <c r="E9" s="294"/>
      <c r="F9" s="115"/>
      <c r="G9" s="280">
        <f t="shared" ref="G9:G35" si="0">D9*F9</f>
        <v>0</v>
      </c>
      <c r="H9" s="280">
        <f>E9*F9</f>
        <v>0</v>
      </c>
    </row>
    <row r="10" spans="2:8" x14ac:dyDescent="0.25">
      <c r="B10" s="146"/>
      <c r="C10" s="146"/>
      <c r="D10" s="294"/>
      <c r="E10" s="294"/>
      <c r="F10" s="115"/>
      <c r="G10" s="280">
        <f t="shared" si="0"/>
        <v>0</v>
      </c>
      <c r="H10" s="280">
        <f t="shared" ref="H10:H35" si="1">E10*F10</f>
        <v>0</v>
      </c>
    </row>
    <row r="11" spans="2:8" x14ac:dyDescent="0.25">
      <c r="B11" s="146"/>
      <c r="C11" s="146"/>
      <c r="D11" s="294"/>
      <c r="E11" s="294"/>
      <c r="F11" s="115"/>
      <c r="G11" s="280">
        <f t="shared" si="0"/>
        <v>0</v>
      </c>
      <c r="H11" s="280">
        <f t="shared" si="1"/>
        <v>0</v>
      </c>
    </row>
    <row r="12" spans="2:8" x14ac:dyDescent="0.25">
      <c r="B12" s="146"/>
      <c r="C12" s="146"/>
      <c r="D12" s="294"/>
      <c r="E12" s="294"/>
      <c r="F12" s="115"/>
      <c r="G12" s="280">
        <f t="shared" si="0"/>
        <v>0</v>
      </c>
      <c r="H12" s="280">
        <f t="shared" si="1"/>
        <v>0</v>
      </c>
    </row>
    <row r="13" spans="2:8" x14ac:dyDescent="0.25">
      <c r="B13" s="146"/>
      <c r="C13" s="146"/>
      <c r="D13" s="294"/>
      <c r="E13" s="294"/>
      <c r="F13" s="115"/>
      <c r="G13" s="280">
        <f t="shared" si="0"/>
        <v>0</v>
      </c>
      <c r="H13" s="280">
        <f t="shared" si="1"/>
        <v>0</v>
      </c>
    </row>
    <row r="14" spans="2:8" x14ac:dyDescent="0.25">
      <c r="B14" s="146"/>
      <c r="C14" s="146"/>
      <c r="D14" s="294"/>
      <c r="E14" s="294"/>
      <c r="F14" s="115"/>
      <c r="G14" s="280">
        <f t="shared" si="0"/>
        <v>0</v>
      </c>
      <c r="H14" s="280">
        <f t="shared" si="1"/>
        <v>0</v>
      </c>
    </row>
    <row r="15" spans="2:8" x14ac:dyDescent="0.25">
      <c r="B15" s="146"/>
      <c r="C15" s="146"/>
      <c r="D15" s="294"/>
      <c r="E15" s="294"/>
      <c r="F15" s="115"/>
      <c r="G15" s="280">
        <f t="shared" si="0"/>
        <v>0</v>
      </c>
      <c r="H15" s="280">
        <f t="shared" si="1"/>
        <v>0</v>
      </c>
    </row>
    <row r="16" spans="2:8" x14ac:dyDescent="0.25">
      <c r="B16" s="146"/>
      <c r="C16" s="146"/>
      <c r="D16" s="294"/>
      <c r="E16" s="294"/>
      <c r="F16" s="115"/>
      <c r="G16" s="280">
        <f t="shared" si="0"/>
        <v>0</v>
      </c>
      <c r="H16" s="280">
        <f t="shared" si="1"/>
        <v>0</v>
      </c>
    </row>
    <row r="17" spans="2:8" x14ac:dyDescent="0.25">
      <c r="B17" s="146"/>
      <c r="C17" s="146"/>
      <c r="D17" s="294"/>
      <c r="E17" s="294"/>
      <c r="F17" s="115"/>
      <c r="G17" s="280">
        <f t="shared" si="0"/>
        <v>0</v>
      </c>
      <c r="H17" s="280">
        <f t="shared" si="1"/>
        <v>0</v>
      </c>
    </row>
    <row r="18" spans="2:8" x14ac:dyDescent="0.25">
      <c r="B18" s="146"/>
      <c r="C18" s="146"/>
      <c r="D18" s="294"/>
      <c r="E18" s="294"/>
      <c r="F18" s="115"/>
      <c r="G18" s="280">
        <f t="shared" si="0"/>
        <v>0</v>
      </c>
      <c r="H18" s="280">
        <f t="shared" si="1"/>
        <v>0</v>
      </c>
    </row>
    <row r="19" spans="2:8" x14ac:dyDescent="0.25">
      <c r="B19" s="146"/>
      <c r="C19" s="146"/>
      <c r="D19" s="294"/>
      <c r="E19" s="294"/>
      <c r="F19" s="115"/>
      <c r="G19" s="280">
        <f t="shared" si="0"/>
        <v>0</v>
      </c>
      <c r="H19" s="280">
        <f t="shared" si="1"/>
        <v>0</v>
      </c>
    </row>
    <row r="20" spans="2:8" x14ac:dyDescent="0.25">
      <c r="B20" s="146"/>
      <c r="C20" s="146"/>
      <c r="D20" s="294"/>
      <c r="E20" s="294"/>
      <c r="F20" s="115"/>
      <c r="G20" s="280">
        <f t="shared" si="0"/>
        <v>0</v>
      </c>
      <c r="H20" s="280">
        <f t="shared" si="1"/>
        <v>0</v>
      </c>
    </row>
    <row r="21" spans="2:8" x14ac:dyDescent="0.25">
      <c r="B21" s="146"/>
      <c r="C21" s="146"/>
      <c r="D21" s="294"/>
      <c r="E21" s="294"/>
      <c r="F21" s="115"/>
      <c r="G21" s="280">
        <f t="shared" si="0"/>
        <v>0</v>
      </c>
      <c r="H21" s="280">
        <f t="shared" si="1"/>
        <v>0</v>
      </c>
    </row>
    <row r="22" spans="2:8" x14ac:dyDescent="0.25">
      <c r="B22" s="146"/>
      <c r="C22" s="146"/>
      <c r="D22" s="294"/>
      <c r="E22" s="294"/>
      <c r="F22" s="115"/>
      <c r="G22" s="280">
        <f t="shared" si="0"/>
        <v>0</v>
      </c>
      <c r="H22" s="280">
        <f t="shared" si="1"/>
        <v>0</v>
      </c>
    </row>
    <row r="23" spans="2:8" x14ac:dyDescent="0.25">
      <c r="B23" s="146"/>
      <c r="C23" s="146"/>
      <c r="D23" s="294"/>
      <c r="E23" s="294"/>
      <c r="F23" s="115"/>
      <c r="G23" s="280">
        <f t="shared" si="0"/>
        <v>0</v>
      </c>
      <c r="H23" s="280">
        <f t="shared" si="1"/>
        <v>0</v>
      </c>
    </row>
    <row r="24" spans="2:8" x14ac:dyDescent="0.25">
      <c r="B24" s="146"/>
      <c r="C24" s="146"/>
      <c r="D24" s="294"/>
      <c r="E24" s="294"/>
      <c r="F24" s="115"/>
      <c r="G24" s="280">
        <f t="shared" si="0"/>
        <v>0</v>
      </c>
      <c r="H24" s="280">
        <f t="shared" si="1"/>
        <v>0</v>
      </c>
    </row>
    <row r="25" spans="2:8" x14ac:dyDescent="0.25">
      <c r="B25" s="146"/>
      <c r="C25" s="146"/>
      <c r="D25" s="294"/>
      <c r="E25" s="294"/>
      <c r="F25" s="115"/>
      <c r="G25" s="280">
        <f t="shared" si="0"/>
        <v>0</v>
      </c>
      <c r="H25" s="280">
        <f t="shared" si="1"/>
        <v>0</v>
      </c>
    </row>
    <row r="26" spans="2:8" x14ac:dyDescent="0.25">
      <c r="B26" s="146"/>
      <c r="C26" s="146"/>
      <c r="D26" s="294"/>
      <c r="E26" s="294"/>
      <c r="F26" s="115"/>
      <c r="G26" s="280">
        <f t="shared" si="0"/>
        <v>0</v>
      </c>
      <c r="H26" s="280">
        <f t="shared" si="1"/>
        <v>0</v>
      </c>
    </row>
    <row r="27" spans="2:8" x14ac:dyDescent="0.25">
      <c r="B27" s="146"/>
      <c r="C27" s="146"/>
      <c r="D27" s="294"/>
      <c r="E27" s="294"/>
      <c r="F27" s="115"/>
      <c r="G27" s="280">
        <f t="shared" si="0"/>
        <v>0</v>
      </c>
      <c r="H27" s="280">
        <f t="shared" si="1"/>
        <v>0</v>
      </c>
    </row>
    <row r="28" spans="2:8" x14ac:dyDescent="0.25">
      <c r="B28" s="146"/>
      <c r="C28" s="146"/>
      <c r="D28" s="294"/>
      <c r="E28" s="294"/>
      <c r="F28" s="115"/>
      <c r="G28" s="280">
        <f t="shared" si="0"/>
        <v>0</v>
      </c>
      <c r="H28" s="280">
        <f t="shared" si="1"/>
        <v>0</v>
      </c>
    </row>
    <row r="29" spans="2:8" x14ac:dyDescent="0.25">
      <c r="B29" s="146"/>
      <c r="C29" s="146"/>
      <c r="D29" s="294"/>
      <c r="E29" s="294"/>
      <c r="F29" s="115"/>
      <c r="G29" s="280">
        <f t="shared" si="0"/>
        <v>0</v>
      </c>
      <c r="H29" s="280">
        <f t="shared" si="1"/>
        <v>0</v>
      </c>
    </row>
    <row r="30" spans="2:8" x14ac:dyDescent="0.25">
      <c r="B30" s="146"/>
      <c r="C30" s="146"/>
      <c r="D30" s="294"/>
      <c r="E30" s="294"/>
      <c r="F30" s="115"/>
      <c r="G30" s="280">
        <f t="shared" si="0"/>
        <v>0</v>
      </c>
      <c r="H30" s="280">
        <f t="shared" si="1"/>
        <v>0</v>
      </c>
    </row>
    <row r="31" spans="2:8" x14ac:dyDescent="0.25">
      <c r="B31" s="146"/>
      <c r="C31" s="146"/>
      <c r="D31" s="294"/>
      <c r="E31" s="294"/>
      <c r="F31" s="115"/>
      <c r="G31" s="280">
        <f t="shared" si="0"/>
        <v>0</v>
      </c>
      <c r="H31" s="280">
        <f t="shared" si="1"/>
        <v>0</v>
      </c>
    </row>
    <row r="32" spans="2:8" x14ac:dyDescent="0.25">
      <c r="B32" s="146"/>
      <c r="C32" s="146"/>
      <c r="D32" s="294"/>
      <c r="E32" s="294"/>
      <c r="F32" s="115"/>
      <c r="G32" s="280">
        <f t="shared" si="0"/>
        <v>0</v>
      </c>
      <c r="H32" s="280">
        <f t="shared" si="1"/>
        <v>0</v>
      </c>
    </row>
    <row r="33" spans="2:8" x14ac:dyDescent="0.25">
      <c r="B33" s="146"/>
      <c r="C33" s="146"/>
      <c r="D33" s="294"/>
      <c r="E33" s="294"/>
      <c r="F33" s="115"/>
      <c r="G33" s="280">
        <f t="shared" si="0"/>
        <v>0</v>
      </c>
      <c r="H33" s="280">
        <f t="shared" si="1"/>
        <v>0</v>
      </c>
    </row>
    <row r="34" spans="2:8" x14ac:dyDescent="0.25">
      <c r="B34" s="146"/>
      <c r="C34" s="146"/>
      <c r="D34" s="294"/>
      <c r="E34" s="294"/>
      <c r="F34" s="115"/>
      <c r="G34" s="280">
        <f t="shared" si="0"/>
        <v>0</v>
      </c>
      <c r="H34" s="280">
        <f t="shared" si="1"/>
        <v>0</v>
      </c>
    </row>
    <row r="35" spans="2:8" x14ac:dyDescent="0.25">
      <c r="B35" s="146"/>
      <c r="C35" s="146"/>
      <c r="D35" s="294"/>
      <c r="E35" s="294"/>
      <c r="F35" s="115"/>
      <c r="G35" s="280">
        <f t="shared" si="0"/>
        <v>0</v>
      </c>
      <c r="H35" s="280">
        <f t="shared" si="1"/>
        <v>0</v>
      </c>
    </row>
    <row r="36" spans="2:8" x14ac:dyDescent="0.25">
      <c r="B36" s="42"/>
      <c r="C36" s="108" t="s">
        <v>25</v>
      </c>
      <c r="D36" s="280">
        <f>SUM(D9:D35)</f>
        <v>0</v>
      </c>
      <c r="E36" s="280">
        <f>SUM(E9:E35)</f>
        <v>0</v>
      </c>
      <c r="F36" s="222"/>
      <c r="G36" s="280">
        <f>SUM(G9:G35)</f>
        <v>0</v>
      </c>
      <c r="H36" s="280">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9999"/>
  </sheetPr>
  <dimension ref="B1:I36"/>
  <sheetViews>
    <sheetView zoomScale="80" zoomScaleNormal="80" workbookViewId="0"/>
  </sheetViews>
  <sheetFormatPr defaultColWidth="9.109375" defaultRowHeight="13.2" x14ac:dyDescent="0.25"/>
  <cols>
    <col min="1" max="1" width="12" style="34" customWidth="1"/>
    <col min="2" max="2" width="21" style="34" customWidth="1"/>
    <col min="3" max="3" width="30" style="34" customWidth="1"/>
    <col min="4" max="4" width="26.88671875" style="34" customWidth="1"/>
    <col min="5" max="5" width="23.5546875" style="34" customWidth="1"/>
    <col min="6" max="6" width="22.5546875" style="34" customWidth="1"/>
    <col min="7" max="7" width="20.5546875" style="34" customWidth="1"/>
    <col min="8" max="9" width="22.5546875" style="34" customWidth="1"/>
    <col min="10" max="10" width="9.44140625" style="34" customWidth="1"/>
    <col min="11" max="11" width="25.109375" style="34" customWidth="1"/>
    <col min="12" max="16384" width="9.109375" style="34"/>
  </cols>
  <sheetData>
    <row r="1" spans="2:9" ht="21" x14ac:dyDescent="0.4">
      <c r="B1" s="486" t="s">
        <v>156</v>
      </c>
      <c r="C1" s="486"/>
      <c r="D1" s="21"/>
      <c r="E1" s="21"/>
      <c r="F1" s="21"/>
      <c r="G1" s="21"/>
      <c r="H1" s="21"/>
      <c r="I1" s="21"/>
    </row>
    <row r="2" spans="2:9" ht="16.5" customHeight="1" x14ac:dyDescent="0.4">
      <c r="B2" s="52" t="str">
        <f>Tradingname</f>
        <v>EII GAS TRANSMISSION SERVICES WA (OPERATIONS) PTY LIMITED</v>
      </c>
      <c r="C2" s="53"/>
      <c r="D2" s="35"/>
      <c r="E2" s="487" t="s">
        <v>485</v>
      </c>
      <c r="F2" s="487"/>
      <c r="G2" s="487"/>
      <c r="H2" s="35"/>
      <c r="I2" s="35"/>
    </row>
    <row r="3" spans="2:9" ht="13.8" x14ac:dyDescent="0.25">
      <c r="B3" s="54" t="s">
        <v>240</v>
      </c>
      <c r="C3" s="55" t="str">
        <f>TEXT(Yearstart,"dd/mm/yyyy")&amp;" to "&amp;TEXT(Yearending,"dd/mm/yyyy")</f>
        <v>01/01/2021 to 31/12/2021</v>
      </c>
      <c r="E3" s="487"/>
      <c r="F3" s="487"/>
      <c r="G3" s="487"/>
    </row>
    <row r="4" spans="2:9" ht="21" x14ac:dyDescent="0.4">
      <c r="B4" s="20"/>
      <c r="E4" s="487"/>
      <c r="F4" s="487"/>
      <c r="G4" s="487"/>
    </row>
    <row r="5" spans="2:9" ht="15.6" x14ac:dyDescent="0.3">
      <c r="B5" s="38" t="s">
        <v>193</v>
      </c>
      <c r="C5" s="36"/>
      <c r="D5" s="36"/>
      <c r="E5" s="36"/>
      <c r="F5" s="36"/>
      <c r="G5" s="37"/>
      <c r="H5" s="36"/>
      <c r="I5" s="36"/>
    </row>
    <row r="6" spans="2:9" ht="15.6" x14ac:dyDescent="0.3">
      <c r="B6" s="38"/>
      <c r="C6" s="36"/>
      <c r="D6" s="36"/>
      <c r="E6" s="36"/>
      <c r="F6" s="36"/>
      <c r="G6" s="37"/>
      <c r="H6" s="36"/>
      <c r="I6" s="36"/>
    </row>
    <row r="7" spans="2:9" ht="40.5" customHeight="1" x14ac:dyDescent="0.25">
      <c r="B7" s="111" t="s">
        <v>223</v>
      </c>
      <c r="C7" s="111" t="s">
        <v>19</v>
      </c>
      <c r="D7" s="116" t="s">
        <v>70</v>
      </c>
      <c r="E7" s="112" t="s">
        <v>219</v>
      </c>
      <c r="F7" s="112" t="s">
        <v>221</v>
      </c>
      <c r="G7" s="112" t="s">
        <v>69</v>
      </c>
      <c r="H7" s="112" t="s">
        <v>89</v>
      </c>
      <c r="I7" s="112" t="s">
        <v>90</v>
      </c>
    </row>
    <row r="8" spans="2:9" x14ac:dyDescent="0.25">
      <c r="B8" s="113"/>
      <c r="C8" s="113" t="s">
        <v>194</v>
      </c>
      <c r="D8" s="117"/>
      <c r="E8" s="114" t="s">
        <v>183</v>
      </c>
      <c r="F8" s="114" t="s">
        <v>183</v>
      </c>
      <c r="G8" s="114"/>
      <c r="H8" s="114" t="s">
        <v>183</v>
      </c>
      <c r="I8" s="114" t="s">
        <v>183</v>
      </c>
    </row>
    <row r="9" spans="2:9" x14ac:dyDescent="0.25">
      <c r="B9" s="146"/>
      <c r="C9" s="144" t="s">
        <v>54</v>
      </c>
      <c r="D9" s="261"/>
      <c r="E9" s="295"/>
      <c r="F9" s="295"/>
      <c r="G9" s="298"/>
      <c r="H9" s="297">
        <f>E9*G9</f>
        <v>0</v>
      </c>
      <c r="I9" s="297">
        <f>F9*G9</f>
        <v>0</v>
      </c>
    </row>
    <row r="10" spans="2:9" ht="26.4" x14ac:dyDescent="0.25">
      <c r="B10" s="146"/>
      <c r="C10" s="144" t="s">
        <v>63</v>
      </c>
      <c r="D10" s="261"/>
      <c r="E10" s="295"/>
      <c r="F10" s="295"/>
      <c r="G10" s="298"/>
      <c r="H10" s="297">
        <f t="shared" ref="H10:H35" si="0">E10*G10</f>
        <v>0</v>
      </c>
      <c r="I10" s="297">
        <f t="shared" ref="I10:I35" si="1">F10*G10</f>
        <v>0</v>
      </c>
    </row>
    <row r="11" spans="2:9" x14ac:dyDescent="0.25">
      <c r="B11" s="146"/>
      <c r="C11" s="144" t="s">
        <v>480</v>
      </c>
      <c r="D11" s="261"/>
      <c r="E11" s="295"/>
      <c r="F11" s="295"/>
      <c r="G11" s="298"/>
      <c r="H11" s="297">
        <f t="shared" si="0"/>
        <v>0</v>
      </c>
      <c r="I11" s="297">
        <f t="shared" si="1"/>
        <v>0</v>
      </c>
    </row>
    <row r="12" spans="2:9" x14ac:dyDescent="0.25">
      <c r="B12" s="388"/>
      <c r="C12" s="144" t="s">
        <v>55</v>
      </c>
      <c r="D12" s="261"/>
      <c r="E12" s="295"/>
      <c r="F12" s="295"/>
      <c r="G12" s="298"/>
      <c r="H12" s="297">
        <f t="shared" si="0"/>
        <v>0</v>
      </c>
      <c r="I12" s="297">
        <f t="shared" si="1"/>
        <v>0</v>
      </c>
    </row>
    <row r="13" spans="2:9" x14ac:dyDescent="0.25">
      <c r="B13" s="146"/>
      <c r="C13" s="144" t="s">
        <v>64</v>
      </c>
      <c r="D13" s="261"/>
      <c r="E13" s="295"/>
      <c r="F13" s="295"/>
      <c r="G13" s="298"/>
      <c r="H13" s="297">
        <f t="shared" si="0"/>
        <v>0</v>
      </c>
      <c r="I13" s="297">
        <f t="shared" si="1"/>
        <v>0</v>
      </c>
    </row>
    <row r="14" spans="2:9" x14ac:dyDescent="0.25">
      <c r="B14" s="146"/>
      <c r="C14" s="144" t="s">
        <v>133</v>
      </c>
      <c r="D14" s="261"/>
      <c r="E14" s="295"/>
      <c r="F14" s="295"/>
      <c r="G14" s="298"/>
      <c r="H14" s="297">
        <f t="shared" si="0"/>
        <v>0</v>
      </c>
      <c r="I14" s="297">
        <f t="shared" si="1"/>
        <v>0</v>
      </c>
    </row>
    <row r="15" spans="2:9" ht="26.4" x14ac:dyDescent="0.25">
      <c r="B15" s="146"/>
      <c r="C15" s="144" t="s">
        <v>56</v>
      </c>
      <c r="D15" s="261"/>
      <c r="E15" s="295"/>
      <c r="F15" s="295"/>
      <c r="G15" s="298"/>
      <c r="H15" s="297">
        <f t="shared" si="0"/>
        <v>0</v>
      </c>
      <c r="I15" s="297">
        <f t="shared" si="1"/>
        <v>0</v>
      </c>
    </row>
    <row r="16" spans="2:9" ht="26.4" x14ac:dyDescent="0.25">
      <c r="B16" s="388" t="s">
        <v>567</v>
      </c>
      <c r="C16" s="144" t="s">
        <v>481</v>
      </c>
      <c r="D16" s="261"/>
      <c r="E16" s="295">
        <v>0</v>
      </c>
      <c r="F16" s="295"/>
      <c r="G16" s="298">
        <v>1</v>
      </c>
      <c r="H16" s="297">
        <f t="shared" si="0"/>
        <v>0</v>
      </c>
      <c r="I16" s="297">
        <f t="shared" si="1"/>
        <v>0</v>
      </c>
    </row>
    <row r="17" spans="2:9" x14ac:dyDescent="0.25">
      <c r="B17" s="146"/>
      <c r="C17" s="144" t="s">
        <v>178</v>
      </c>
      <c r="D17" s="261"/>
      <c r="E17" s="296">
        <f>SUM(E18:E35)</f>
        <v>0</v>
      </c>
      <c r="F17" s="296">
        <f>SUM(F18:F35)</f>
        <v>0</v>
      </c>
      <c r="G17" s="299"/>
      <c r="H17" s="296">
        <f>SUM(H18:H35)</f>
        <v>0</v>
      </c>
      <c r="I17" s="296">
        <f>SUM(I18:I35)</f>
        <v>0</v>
      </c>
    </row>
    <row r="18" spans="2:9" x14ac:dyDescent="0.25">
      <c r="B18" s="388"/>
      <c r="C18" s="146"/>
      <c r="D18" s="261"/>
      <c r="E18" s="295"/>
      <c r="F18" s="295"/>
      <c r="G18" s="298"/>
      <c r="H18" s="297">
        <f t="shared" si="0"/>
        <v>0</v>
      </c>
      <c r="I18" s="297">
        <f t="shared" si="1"/>
        <v>0</v>
      </c>
    </row>
    <row r="19" spans="2:9" x14ac:dyDescent="0.25">
      <c r="B19" s="388"/>
      <c r="C19" s="146"/>
      <c r="D19" s="261"/>
      <c r="E19" s="295"/>
      <c r="F19" s="295"/>
      <c r="G19" s="298"/>
      <c r="H19" s="297">
        <f t="shared" si="0"/>
        <v>0</v>
      </c>
      <c r="I19" s="297">
        <f t="shared" si="1"/>
        <v>0</v>
      </c>
    </row>
    <row r="20" spans="2:9" x14ac:dyDescent="0.25">
      <c r="B20" s="388"/>
      <c r="C20" s="146"/>
      <c r="D20" s="261"/>
      <c r="E20" s="295"/>
      <c r="F20" s="295"/>
      <c r="G20" s="298"/>
      <c r="H20" s="297">
        <f t="shared" si="0"/>
        <v>0</v>
      </c>
      <c r="I20" s="297">
        <f t="shared" si="1"/>
        <v>0</v>
      </c>
    </row>
    <row r="21" spans="2:9" x14ac:dyDescent="0.25">
      <c r="B21" s="146"/>
      <c r="C21" s="146"/>
      <c r="D21" s="261"/>
      <c r="E21" s="295"/>
      <c r="F21" s="295"/>
      <c r="G21" s="298"/>
      <c r="H21" s="297">
        <f t="shared" si="0"/>
        <v>0</v>
      </c>
      <c r="I21" s="297">
        <f t="shared" si="1"/>
        <v>0</v>
      </c>
    </row>
    <row r="22" spans="2:9" x14ac:dyDescent="0.25">
      <c r="B22" s="146"/>
      <c r="C22" s="146"/>
      <c r="D22" s="261"/>
      <c r="E22" s="295"/>
      <c r="F22" s="295"/>
      <c r="G22" s="298"/>
      <c r="H22" s="297">
        <f t="shared" si="0"/>
        <v>0</v>
      </c>
      <c r="I22" s="297">
        <f t="shared" si="1"/>
        <v>0</v>
      </c>
    </row>
    <row r="23" spans="2:9" x14ac:dyDescent="0.25">
      <c r="B23" s="146"/>
      <c r="C23" s="146"/>
      <c r="D23" s="261"/>
      <c r="E23" s="295"/>
      <c r="F23" s="295"/>
      <c r="G23" s="298"/>
      <c r="H23" s="297">
        <f t="shared" si="0"/>
        <v>0</v>
      </c>
      <c r="I23" s="297">
        <f t="shared" si="1"/>
        <v>0</v>
      </c>
    </row>
    <row r="24" spans="2:9" x14ac:dyDescent="0.25">
      <c r="B24" s="146"/>
      <c r="C24" s="146"/>
      <c r="D24" s="261"/>
      <c r="E24" s="295"/>
      <c r="F24" s="295"/>
      <c r="G24" s="298"/>
      <c r="H24" s="297">
        <f t="shared" si="0"/>
        <v>0</v>
      </c>
      <c r="I24" s="297">
        <f t="shared" si="1"/>
        <v>0</v>
      </c>
    </row>
    <row r="25" spans="2:9" x14ac:dyDescent="0.25">
      <c r="B25" s="146"/>
      <c r="C25" s="146"/>
      <c r="D25" s="261"/>
      <c r="E25" s="295"/>
      <c r="F25" s="295"/>
      <c r="G25" s="298"/>
      <c r="H25" s="297">
        <f t="shared" si="0"/>
        <v>0</v>
      </c>
      <c r="I25" s="297">
        <f t="shared" si="1"/>
        <v>0</v>
      </c>
    </row>
    <row r="26" spans="2:9" x14ac:dyDescent="0.25">
      <c r="B26" s="146"/>
      <c r="C26" s="146"/>
      <c r="D26" s="261"/>
      <c r="E26" s="295"/>
      <c r="F26" s="295"/>
      <c r="G26" s="298"/>
      <c r="H26" s="297">
        <f t="shared" si="0"/>
        <v>0</v>
      </c>
      <c r="I26" s="297">
        <f t="shared" si="1"/>
        <v>0</v>
      </c>
    </row>
    <row r="27" spans="2:9" x14ac:dyDescent="0.25">
      <c r="B27" s="146"/>
      <c r="C27" s="146"/>
      <c r="D27" s="261"/>
      <c r="E27" s="295"/>
      <c r="F27" s="295"/>
      <c r="G27" s="298"/>
      <c r="H27" s="297">
        <f t="shared" si="0"/>
        <v>0</v>
      </c>
      <c r="I27" s="297">
        <f t="shared" si="1"/>
        <v>0</v>
      </c>
    </row>
    <row r="28" spans="2:9" x14ac:dyDescent="0.25">
      <c r="B28" s="146"/>
      <c r="C28" s="146"/>
      <c r="D28" s="261"/>
      <c r="E28" s="295"/>
      <c r="F28" s="295"/>
      <c r="G28" s="298"/>
      <c r="H28" s="297">
        <f t="shared" si="0"/>
        <v>0</v>
      </c>
      <c r="I28" s="297">
        <f t="shared" si="1"/>
        <v>0</v>
      </c>
    </row>
    <row r="29" spans="2:9" x14ac:dyDescent="0.25">
      <c r="B29" s="146"/>
      <c r="C29" s="146"/>
      <c r="D29" s="261"/>
      <c r="E29" s="295"/>
      <c r="F29" s="295"/>
      <c r="G29" s="298"/>
      <c r="H29" s="297">
        <f t="shared" si="0"/>
        <v>0</v>
      </c>
      <c r="I29" s="297">
        <f t="shared" si="1"/>
        <v>0</v>
      </c>
    </row>
    <row r="30" spans="2:9" x14ac:dyDescent="0.25">
      <c r="B30" s="146"/>
      <c r="C30" s="146"/>
      <c r="D30" s="261"/>
      <c r="E30" s="295"/>
      <c r="F30" s="295"/>
      <c r="G30" s="298"/>
      <c r="H30" s="297">
        <f t="shared" si="0"/>
        <v>0</v>
      </c>
      <c r="I30" s="297">
        <f t="shared" si="1"/>
        <v>0</v>
      </c>
    </row>
    <row r="31" spans="2:9" x14ac:dyDescent="0.25">
      <c r="B31" s="146"/>
      <c r="C31" s="146"/>
      <c r="D31" s="261"/>
      <c r="E31" s="295"/>
      <c r="F31" s="295"/>
      <c r="G31" s="298"/>
      <c r="H31" s="297">
        <f t="shared" si="0"/>
        <v>0</v>
      </c>
      <c r="I31" s="297">
        <f t="shared" si="1"/>
        <v>0</v>
      </c>
    </row>
    <row r="32" spans="2:9" x14ac:dyDescent="0.25">
      <c r="B32" s="146"/>
      <c r="C32" s="146"/>
      <c r="D32" s="261"/>
      <c r="E32" s="295"/>
      <c r="F32" s="295"/>
      <c r="G32" s="298"/>
      <c r="H32" s="297">
        <f t="shared" si="0"/>
        <v>0</v>
      </c>
      <c r="I32" s="297">
        <f t="shared" si="1"/>
        <v>0</v>
      </c>
    </row>
    <row r="33" spans="2:9" x14ac:dyDescent="0.25">
      <c r="B33" s="146"/>
      <c r="C33" s="146"/>
      <c r="D33" s="261"/>
      <c r="E33" s="295"/>
      <c r="F33" s="295"/>
      <c r="G33" s="298"/>
      <c r="H33" s="297">
        <f t="shared" si="0"/>
        <v>0</v>
      </c>
      <c r="I33" s="297">
        <f t="shared" si="1"/>
        <v>0</v>
      </c>
    </row>
    <row r="34" spans="2:9" x14ac:dyDescent="0.25">
      <c r="B34" s="146"/>
      <c r="C34" s="146"/>
      <c r="D34" s="261"/>
      <c r="E34" s="295"/>
      <c r="F34" s="295"/>
      <c r="G34" s="298"/>
      <c r="H34" s="297">
        <f t="shared" si="0"/>
        <v>0</v>
      </c>
      <c r="I34" s="297">
        <f t="shared" si="1"/>
        <v>0</v>
      </c>
    </row>
    <row r="35" spans="2:9" x14ac:dyDescent="0.25">
      <c r="B35" s="146"/>
      <c r="C35" s="146"/>
      <c r="D35" s="261"/>
      <c r="E35" s="295"/>
      <c r="F35" s="295"/>
      <c r="G35" s="298"/>
      <c r="H35" s="297">
        <f t="shared" si="0"/>
        <v>0</v>
      </c>
      <c r="I35" s="297">
        <f t="shared" si="1"/>
        <v>0</v>
      </c>
    </row>
    <row r="36" spans="2:9" x14ac:dyDescent="0.25">
      <c r="B36" s="42"/>
      <c r="C36" s="484" t="s">
        <v>134</v>
      </c>
      <c r="D36" s="485"/>
      <c r="E36" s="297">
        <f>SUM(E9:E17)</f>
        <v>0</v>
      </c>
      <c r="F36" s="297">
        <f>SUM(F9:F17)</f>
        <v>0</v>
      </c>
      <c r="G36" s="262"/>
      <c r="H36" s="297">
        <f>SUM(H9:H17)</f>
        <v>0</v>
      </c>
      <c r="I36" s="297">
        <f>SUM(I9:I17)</f>
        <v>0</v>
      </c>
    </row>
  </sheetData>
  <mergeCells count="3">
    <mergeCell ref="B1:C1"/>
    <mergeCell ref="C36:D36"/>
    <mergeCell ref="E2:G4"/>
  </mergeCells>
  <phoneticPr fontId="36"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I101"/>
  <sheetViews>
    <sheetView zoomScale="80" zoomScaleNormal="80" workbookViewId="0"/>
  </sheetViews>
  <sheetFormatPr defaultColWidth="9.109375" defaultRowHeight="13.2" x14ac:dyDescent="0.25"/>
  <cols>
    <col min="1" max="1" width="12" style="22" customWidth="1"/>
    <col min="2" max="2" width="21.5546875" style="22" customWidth="1"/>
    <col min="3" max="3" width="64.88671875" style="22" customWidth="1"/>
    <col min="4" max="4" width="19.88671875" style="22" customWidth="1"/>
    <col min="5" max="5" width="20.88671875" style="22" customWidth="1"/>
    <col min="6" max="6" width="22.5546875" style="22" customWidth="1"/>
    <col min="7" max="8" width="9.109375" style="22"/>
    <col min="9" max="9" width="10.109375" style="22" bestFit="1" customWidth="1"/>
    <col min="10" max="16384" width="9.109375" style="22"/>
  </cols>
  <sheetData>
    <row r="1" spans="2:6" ht="21" x14ac:dyDescent="0.4">
      <c r="B1" s="488" t="s">
        <v>197</v>
      </c>
      <c r="C1" s="488"/>
    </row>
    <row r="2" spans="2:6" ht="13.8" x14ac:dyDescent="0.25">
      <c r="B2" s="52" t="str">
        <f>Tradingname</f>
        <v>EII GAS TRANSMISSION SERVICES WA (OPERATIONS) PTY LIMITED</v>
      </c>
      <c r="C2" s="53"/>
    </row>
    <row r="3" spans="2:6" ht="13.8" x14ac:dyDescent="0.25">
      <c r="B3" s="54" t="s">
        <v>240</v>
      </c>
      <c r="C3" s="55" t="str">
        <f>TEXT(Yearstart,"dd/mm/yyyy")&amp;" to "&amp;TEXT(Yearending,"dd/mm/yyyy")</f>
        <v>01/01/2021 to 31/12/2021</v>
      </c>
    </row>
    <row r="4" spans="2:6" ht="21" x14ac:dyDescent="0.4">
      <c r="B4" s="20"/>
      <c r="D4" s="44"/>
    </row>
    <row r="5" spans="2:6" ht="15.6" x14ac:dyDescent="0.25">
      <c r="B5" s="478" t="s">
        <v>198</v>
      </c>
      <c r="C5" s="478"/>
      <c r="D5" s="60"/>
    </row>
    <row r="7" spans="2:6" ht="26.4" x14ac:dyDescent="0.25">
      <c r="B7" s="118" t="s">
        <v>223</v>
      </c>
      <c r="C7" s="119" t="s">
        <v>19</v>
      </c>
      <c r="D7" s="119" t="s">
        <v>231</v>
      </c>
      <c r="E7" s="119" t="s">
        <v>232</v>
      </c>
    </row>
    <row r="8" spans="2:6" x14ac:dyDescent="0.25">
      <c r="B8" s="216"/>
      <c r="C8" s="333" t="s">
        <v>486</v>
      </c>
      <c r="D8" s="217"/>
      <c r="E8" s="217"/>
    </row>
    <row r="9" spans="2:6" x14ac:dyDescent="0.25">
      <c r="B9" s="158"/>
      <c r="C9" s="147" t="s">
        <v>142</v>
      </c>
      <c r="D9" s="148" t="s">
        <v>183</v>
      </c>
      <c r="E9" s="149" t="s">
        <v>183</v>
      </c>
    </row>
    <row r="10" spans="2:6" x14ac:dyDescent="0.25">
      <c r="B10" s="389">
        <v>2.4</v>
      </c>
      <c r="C10" s="334" t="s">
        <v>489</v>
      </c>
      <c r="D10" s="300">
        <f>SUMIF('3.3 Depreciation amortisation'!$D$9:$D$52,'3. Statement of pipeline assets'!C9,'3.3 Depreciation amortisation'!$H$9:$H$52)</f>
        <v>95802870.456098869</v>
      </c>
      <c r="E10" s="295">
        <v>95802870.456098869</v>
      </c>
    </row>
    <row r="11" spans="2:6" x14ac:dyDescent="0.25">
      <c r="B11" s="389">
        <v>2.4</v>
      </c>
      <c r="C11" s="334" t="s">
        <v>74</v>
      </c>
      <c r="D11" s="300">
        <f>SUMIF('3.3 Depreciation amortisation'!$D$9:$D$52,'3. Statement of pipeline assets'!C9,'3.3 Depreciation amortisation'!$I$9:$I$52)</f>
        <v>920543.44000000018</v>
      </c>
      <c r="E11" s="295">
        <v>920543.44000000018</v>
      </c>
    </row>
    <row r="12" spans="2:6" x14ac:dyDescent="0.25">
      <c r="B12" s="389">
        <v>2.4</v>
      </c>
      <c r="C12" s="334" t="s">
        <v>487</v>
      </c>
      <c r="D12" s="300">
        <f>SUMIF('3.3 Depreciation amortisation'!$D$9:$D$52,'3. Statement of pipeline assets'!C9,'3.3 Depreciation amortisation'!$J$9:$J$52)</f>
        <v>614316.53</v>
      </c>
      <c r="E12" s="295">
        <v>614316.53</v>
      </c>
    </row>
    <row r="13" spans="2:6" x14ac:dyDescent="0.25">
      <c r="B13" s="160"/>
      <c r="C13" s="150" t="s">
        <v>141</v>
      </c>
      <c r="D13" s="300">
        <f>SUM(D10:D12)</f>
        <v>97337730.426098868</v>
      </c>
      <c r="E13" s="300">
        <f>SUM(E10:E12)</f>
        <v>97337730.426098868</v>
      </c>
    </row>
    <row r="14" spans="2:6" x14ac:dyDescent="0.25">
      <c r="B14" s="389">
        <v>2.4</v>
      </c>
      <c r="C14" s="334" t="s">
        <v>635</v>
      </c>
      <c r="D14" s="300">
        <f>SUMIF('3.3 Depreciation amortisation'!$D$9:$D$52,'3. Statement of pipeline assets'!C9,'3.3 Depreciation amortisation'!$M$9:$M$52)+SUMIF('3.3 Depreciation amortisation'!$D$9:$D$52,'3. Statement of pipeline assets'!C9,'3.3 Depreciation amortisation'!$N$9:$N$52)</f>
        <v>-96664726.873204559</v>
      </c>
      <c r="E14" s="295">
        <v>-96279862.04569976</v>
      </c>
      <c r="F14" s="416"/>
    </row>
    <row r="15" spans="2:6" x14ac:dyDescent="0.25">
      <c r="B15" s="389">
        <v>2.4</v>
      </c>
      <c r="C15" s="334" t="s">
        <v>488</v>
      </c>
      <c r="D15" s="300">
        <f>SUMIF('3.3 Depreciation amortisation'!$D$9:$D$52,'3. Statement of pipeline assets'!C9,'3.3 Depreciation amortisation'!$K$9:$K$52)</f>
        <v>0</v>
      </c>
      <c r="E15" s="295">
        <v>0</v>
      </c>
    </row>
    <row r="16" spans="2:6" x14ac:dyDescent="0.25">
      <c r="B16" s="160"/>
      <c r="C16" s="150" t="s">
        <v>67</v>
      </c>
      <c r="D16" s="300">
        <f>SUM(D13:D15)</f>
        <v>673003.55289430916</v>
      </c>
      <c r="E16" s="300">
        <f>SUM(E13:E15)</f>
        <v>1057868.3803991079</v>
      </c>
    </row>
    <row r="17" spans="1:6" x14ac:dyDescent="0.25">
      <c r="B17" s="158"/>
      <c r="C17" s="147" t="s">
        <v>85</v>
      </c>
      <c r="D17" s="301"/>
      <c r="E17" s="302"/>
    </row>
    <row r="18" spans="1:6" x14ac:dyDescent="0.25">
      <c r="B18" s="389">
        <v>2.4</v>
      </c>
      <c r="C18" s="334" t="s">
        <v>489</v>
      </c>
      <c r="D18" s="300">
        <f>SUMIF('3.3 Depreciation amortisation'!$D$9:$D$52,'3. Statement of pipeline assets'!C17,'3.3 Depreciation amortisation'!$H$9:$H$52)</f>
        <v>14687043.161564201</v>
      </c>
      <c r="E18" s="303">
        <v>14687043.161564201</v>
      </c>
    </row>
    <row r="19" spans="1:6" x14ac:dyDescent="0.25">
      <c r="B19" s="389">
        <v>2.4</v>
      </c>
      <c r="C19" s="334" t="s">
        <v>74</v>
      </c>
      <c r="D19" s="300">
        <f>SUMIF('3.3 Depreciation amortisation'!$D$9:$D$52,'3. Statement of pipeline assets'!C17,'3.3 Depreciation amortisation'!$I$9:$I$52)</f>
        <v>792413.48</v>
      </c>
      <c r="E19" s="303">
        <v>792413.48</v>
      </c>
    </row>
    <row r="20" spans="1:6" x14ac:dyDescent="0.25">
      <c r="A20" s="214"/>
      <c r="B20" s="389">
        <v>2.4</v>
      </c>
      <c r="C20" s="334" t="s">
        <v>487</v>
      </c>
      <c r="D20" s="300">
        <f>SUMIF('3.3 Depreciation amortisation'!$D$9:$D$52,'3. Statement of pipeline assets'!C17,'3.3 Depreciation amortisation'!$J$9:$J$52)</f>
        <v>0</v>
      </c>
      <c r="E20" s="303">
        <v>0</v>
      </c>
    </row>
    <row r="21" spans="1:6" x14ac:dyDescent="0.25">
      <c r="B21" s="389">
        <v>2.4</v>
      </c>
      <c r="C21" s="334" t="s">
        <v>635</v>
      </c>
      <c r="D21" s="300">
        <f>SUMIF('3.3 Depreciation amortisation'!$D$9:$D$52,'3. Statement of pipeline assets'!C17,'3.3 Depreciation amortisation'!$M$9:$M$52)+SUMIF('3.3 Depreciation amortisation'!$D$9:$D$52,'3. Statement of pipeline assets'!C17,'3.3 Depreciation amortisation'!$N$9:$N$52)</f>
        <v>-15429561.626580616</v>
      </c>
      <c r="E21" s="303">
        <v>-15401041.31141926</v>
      </c>
      <c r="F21" s="416"/>
    </row>
    <row r="22" spans="1:6" x14ac:dyDescent="0.25">
      <c r="B22" s="389">
        <v>2.4</v>
      </c>
      <c r="C22" s="334" t="s">
        <v>490</v>
      </c>
      <c r="D22" s="300">
        <f>SUMIF('3.3 Depreciation amortisation'!$D$9:$D$52,'3. Statement of pipeline assets'!C17,'3.3 Depreciation amortisation'!$K$9:$K$52)</f>
        <v>0</v>
      </c>
      <c r="E22" s="303">
        <v>0</v>
      </c>
    </row>
    <row r="23" spans="1:6" x14ac:dyDescent="0.25">
      <c r="B23" s="160"/>
      <c r="C23" s="150" t="s">
        <v>86</v>
      </c>
      <c r="D23" s="300">
        <f>SUM(D18:D22)</f>
        <v>49895.014983585104</v>
      </c>
      <c r="E23" s="300">
        <f>SUM(E18:E22)</f>
        <v>78415.330144941807</v>
      </c>
    </row>
    <row r="24" spans="1:6" x14ac:dyDescent="0.25">
      <c r="B24" s="158"/>
      <c r="C24" s="147" t="s">
        <v>143</v>
      </c>
      <c r="D24" s="301"/>
      <c r="E24" s="302"/>
    </row>
    <row r="25" spans="1:6" x14ac:dyDescent="0.25">
      <c r="B25" s="389">
        <v>2.4</v>
      </c>
      <c r="C25" s="334" t="s">
        <v>489</v>
      </c>
      <c r="D25" s="300">
        <f>SUMIF('3.3 Depreciation amortisation'!$D$9:$D$52,'3. Statement of pipeline assets'!C24,'3.3 Depreciation amortisation'!$H$9:$H$52)</f>
        <v>0</v>
      </c>
      <c r="E25" s="303">
        <v>0</v>
      </c>
    </row>
    <row r="26" spans="1:6" x14ac:dyDescent="0.25">
      <c r="B26" s="389">
        <v>2.4</v>
      </c>
      <c r="C26" s="334" t="s">
        <v>74</v>
      </c>
      <c r="D26" s="300">
        <f>SUMIF('3.3 Depreciation amortisation'!$D$9:$D$52,'3. Statement of pipeline assets'!C24,'3.3 Depreciation amortisation'!$I$9:$I$52)</f>
        <v>32440.1</v>
      </c>
      <c r="E26" s="303">
        <v>32440.1</v>
      </c>
    </row>
    <row r="27" spans="1:6" x14ac:dyDescent="0.25">
      <c r="B27" s="389">
        <v>2.4</v>
      </c>
      <c r="C27" s="334" t="s">
        <v>487</v>
      </c>
      <c r="D27" s="300">
        <f>SUMIF('3.3 Depreciation amortisation'!$D$9:$D$52,'3. Statement of pipeline assets'!C24,'3.3 Depreciation amortisation'!$J$9:$J$52)</f>
        <v>0</v>
      </c>
      <c r="E27" s="303">
        <v>0</v>
      </c>
    </row>
    <row r="28" spans="1:6" x14ac:dyDescent="0.25">
      <c r="B28" s="389">
        <v>2.4</v>
      </c>
      <c r="C28" s="334" t="s">
        <v>635</v>
      </c>
      <c r="D28" s="300">
        <f>SUMIF('3.3 Depreciation amortisation'!$D$9:$D$52,'3. Statement of pipeline assets'!C24,'3.3 Depreciation amortisation'!$M$9:$M$52)+SUMIF('3.3 Depreciation amortisation'!$D$9:$D$52,'3. Statement of pipeline assets'!C24,'3.3 Depreciation amortisation'!$N$9:$N$52)</f>
        <v>-31938.346502167027</v>
      </c>
      <c r="E28" s="303">
        <v>-31651.29316876729</v>
      </c>
      <c r="F28" s="416"/>
    </row>
    <row r="29" spans="1:6" x14ac:dyDescent="0.25">
      <c r="B29" s="389">
        <v>2.4</v>
      </c>
      <c r="C29" s="334" t="s">
        <v>490</v>
      </c>
      <c r="D29" s="300">
        <f>SUMIF('3.3 Depreciation amortisation'!$D$9:$D$52,'3. Statement of pipeline assets'!C24,'3.3 Depreciation amortisation'!$K$9:$K$52)</f>
        <v>0</v>
      </c>
      <c r="E29" s="303">
        <v>0</v>
      </c>
    </row>
    <row r="30" spans="1:6" x14ac:dyDescent="0.25">
      <c r="B30" s="160"/>
      <c r="C30" s="150" t="s">
        <v>144</v>
      </c>
      <c r="D30" s="300">
        <f>SUM(D25:D29)</f>
        <v>501.75349783297133</v>
      </c>
      <c r="E30" s="300">
        <f>SUM(E25:E29)</f>
        <v>788.80683123270865</v>
      </c>
    </row>
    <row r="31" spans="1:6" x14ac:dyDescent="0.25">
      <c r="B31" s="158"/>
      <c r="C31" s="147" t="s">
        <v>145</v>
      </c>
      <c r="D31" s="301"/>
      <c r="E31" s="302"/>
    </row>
    <row r="32" spans="1:6" x14ac:dyDescent="0.25">
      <c r="B32" s="389">
        <v>2.4</v>
      </c>
      <c r="C32" s="334" t="s">
        <v>489</v>
      </c>
      <c r="D32" s="300">
        <f>SUMIF('3.3 Depreciation amortisation'!$D$9:$D$52,'3. Statement of pipeline assets'!C31,'3.3 Depreciation amortisation'!$H$9:$H$52)</f>
        <v>3391813.0161713697</v>
      </c>
      <c r="E32" s="303">
        <v>3391813.0161713697</v>
      </c>
    </row>
    <row r="33" spans="2:9" x14ac:dyDescent="0.25">
      <c r="B33" s="389">
        <v>2.4</v>
      </c>
      <c r="C33" s="334" t="s">
        <v>74</v>
      </c>
      <c r="D33" s="300">
        <f>SUMIF('3.3 Depreciation amortisation'!$D$9:$D$52,'3. Statement of pipeline assets'!C31,'3.3 Depreciation amortisation'!$I$9:$I$52)</f>
        <v>11174.35</v>
      </c>
      <c r="E33" s="303">
        <v>11174.35</v>
      </c>
    </row>
    <row r="34" spans="2:9" x14ac:dyDescent="0.25">
      <c r="B34" s="389">
        <v>2.4</v>
      </c>
      <c r="C34" s="334" t="s">
        <v>487</v>
      </c>
      <c r="D34" s="300">
        <f>SUMIF('3.3 Depreciation amortisation'!$D$9:$D$52,'3. Statement of pipeline assets'!C31,'3.3 Depreciation amortisation'!$J$9:$J$52)</f>
        <v>0</v>
      </c>
      <c r="E34" s="303">
        <v>0</v>
      </c>
    </row>
    <row r="35" spans="2:9" x14ac:dyDescent="0.25">
      <c r="B35" s="389">
        <v>2.4</v>
      </c>
      <c r="C35" s="334" t="s">
        <v>635</v>
      </c>
      <c r="D35" s="300">
        <f>SUMIF('3.3 Depreciation amortisation'!$D$9:$D$52,'3. Statement of pipeline assets'!C31,'3.3 Depreciation amortisation'!$M$9:$M$52)+SUMIF('3.3 Depreciation amortisation'!$D$9:$D$52,'3. Statement of pipeline assets'!C31,'3.3 Depreciation amortisation'!$N$9:$N$52)</f>
        <v>-3379051.3207782358</v>
      </c>
      <c r="E35" s="303">
        <v>-3365363.1917111608</v>
      </c>
      <c r="F35" s="416"/>
    </row>
    <row r="36" spans="2:9" x14ac:dyDescent="0.25">
      <c r="B36" s="389">
        <v>2.4</v>
      </c>
      <c r="C36" s="334" t="s">
        <v>490</v>
      </c>
      <c r="D36" s="300">
        <f>SUMIF('3.3 Depreciation amortisation'!$D$9:$D$52,'3. Statement of pipeline assets'!C31,'3.3 Depreciation amortisation'!$K$9:$K$52)</f>
        <v>0</v>
      </c>
      <c r="E36" s="303">
        <v>0</v>
      </c>
    </row>
    <row r="37" spans="2:9" x14ac:dyDescent="0.25">
      <c r="B37" s="160"/>
      <c r="C37" s="150" t="s">
        <v>146</v>
      </c>
      <c r="D37" s="300">
        <f>SUM(D32:D36)</f>
        <v>23936.045393134002</v>
      </c>
      <c r="E37" s="300">
        <f>SUM(E32:E36)</f>
        <v>37624.174460208975</v>
      </c>
    </row>
    <row r="38" spans="2:9" x14ac:dyDescent="0.25">
      <c r="B38" s="158"/>
      <c r="C38" s="336" t="s">
        <v>491</v>
      </c>
      <c r="D38" s="301"/>
      <c r="E38" s="302"/>
    </row>
    <row r="39" spans="2:9" x14ac:dyDescent="0.25">
      <c r="B39" s="389">
        <v>2.4</v>
      </c>
      <c r="C39" s="334" t="s">
        <v>489</v>
      </c>
      <c r="D39" s="300">
        <f>SUMIF('3.3 Depreciation amortisation'!$D$9:$D$52,'3. Statement of pipeline assets'!C38,'3.3 Depreciation amortisation'!$H$9:$H$52)</f>
        <v>0</v>
      </c>
      <c r="E39" s="303">
        <v>0</v>
      </c>
    </row>
    <row r="40" spans="2:9" x14ac:dyDescent="0.25">
      <c r="B40" s="389">
        <v>2.4</v>
      </c>
      <c r="C40" s="334" t="s">
        <v>74</v>
      </c>
      <c r="D40" s="300">
        <f>SUMIF('3.3 Depreciation amortisation'!$D$9:$D$52,'3. Statement of pipeline assets'!C38,'3.3 Depreciation amortisation'!$I$9:$I$52)</f>
        <v>0</v>
      </c>
      <c r="E40" s="303">
        <v>0</v>
      </c>
    </row>
    <row r="41" spans="2:9" x14ac:dyDescent="0.25">
      <c r="B41" s="389">
        <v>2.4</v>
      </c>
      <c r="C41" s="334" t="s">
        <v>487</v>
      </c>
      <c r="D41" s="300">
        <f>SUMIF('3.3 Depreciation amortisation'!$D$9:$D$52,'3. Statement of pipeline assets'!C38,'3.3 Depreciation amortisation'!$J$9:$J$52)</f>
        <v>0</v>
      </c>
      <c r="E41" s="303">
        <v>0</v>
      </c>
    </row>
    <row r="42" spans="2:9" x14ac:dyDescent="0.25">
      <c r="B42" s="389">
        <v>2.4</v>
      </c>
      <c r="C42" s="334" t="s">
        <v>635</v>
      </c>
      <c r="D42" s="300">
        <f>SUMIF('3.3 Depreciation amortisation'!$D$9:$D$52,'3. Statement of pipeline assets'!C38,'3.3 Depreciation amortisation'!$M$9:$M$52)+SUMIF('3.3 Depreciation amortisation'!$D$9:$D$52,'3. Statement of pipeline assets'!C38,'3.3 Depreciation amortisation'!$N$9:$N$52)</f>
        <v>0</v>
      </c>
      <c r="E42" s="303">
        <v>0</v>
      </c>
      <c r="F42" s="416"/>
    </row>
    <row r="43" spans="2:9" x14ac:dyDescent="0.25">
      <c r="B43" s="389">
        <v>2.4</v>
      </c>
      <c r="C43" s="334" t="s">
        <v>490</v>
      </c>
      <c r="D43" s="300">
        <f>SUMIF('3.3 Depreciation amortisation'!$D$9:$D$52,'3. Statement of pipeline assets'!C38,'3.3 Depreciation amortisation'!$K$9:$K$52)</f>
        <v>0</v>
      </c>
      <c r="E43" s="303">
        <v>0</v>
      </c>
      <c r="I43" s="416"/>
    </row>
    <row r="44" spans="2:9" x14ac:dyDescent="0.25">
      <c r="B44" s="160"/>
      <c r="C44" s="335" t="s">
        <v>492</v>
      </c>
      <c r="D44" s="300">
        <f>SUM(D39:D43)</f>
        <v>0</v>
      </c>
      <c r="E44" s="300">
        <f>SUM(E39:E43)</f>
        <v>0</v>
      </c>
    </row>
    <row r="45" spans="2:9" x14ac:dyDescent="0.25">
      <c r="B45" s="158"/>
      <c r="C45" s="147" t="s">
        <v>147</v>
      </c>
      <c r="D45" s="301"/>
      <c r="E45" s="302"/>
      <c r="I45" s="416"/>
    </row>
    <row r="46" spans="2:9" x14ac:dyDescent="0.25">
      <c r="B46" s="389">
        <v>2.4</v>
      </c>
      <c r="C46" s="334" t="s">
        <v>489</v>
      </c>
      <c r="D46" s="300">
        <f>SUMIF('3.3 Depreciation amortisation'!$D$9:$D$52,'3. Statement of pipeline assets'!C45,'3.3 Depreciation amortisation'!$H$9:$H$52)</f>
        <v>858600.28503934131</v>
      </c>
      <c r="E46" s="303">
        <v>858600.28503934131</v>
      </c>
    </row>
    <row r="47" spans="2:9" x14ac:dyDescent="0.25">
      <c r="B47" s="389">
        <v>2.4</v>
      </c>
      <c r="C47" s="334" t="s">
        <v>74</v>
      </c>
      <c r="D47" s="300">
        <f>SUMIF('3.3 Depreciation amortisation'!$D$9:$D$52,'3. Statement of pipeline assets'!C45,'3.3 Depreciation amortisation'!$I$9:$I$52)</f>
        <v>896708.51</v>
      </c>
      <c r="E47" s="303">
        <v>896708.51</v>
      </c>
    </row>
    <row r="48" spans="2:9" x14ac:dyDescent="0.25">
      <c r="B48" s="389">
        <v>2.4</v>
      </c>
      <c r="C48" s="334" t="s">
        <v>487</v>
      </c>
      <c r="D48" s="300">
        <f>SUMIF('3.3 Depreciation amortisation'!$D$9:$D$52,'3. Statement of pipeline assets'!C45,'3.3 Depreciation amortisation'!$J$9:$J$52)</f>
        <v>0</v>
      </c>
      <c r="E48" s="303">
        <v>0</v>
      </c>
    </row>
    <row r="49" spans="2:6" x14ac:dyDescent="0.25">
      <c r="B49" s="389">
        <v>2.4</v>
      </c>
      <c r="C49" s="334" t="s">
        <v>635</v>
      </c>
      <c r="D49" s="300">
        <f>SUMIF('3.3 Depreciation amortisation'!$D$9:$D$52,'3. Statement of pipeline assets'!C45,'3.3 Depreciation amortisation'!$M$9:$M$52)+SUMIF('3.3 Depreciation amortisation'!$D$9:$D$52,'3. Statement of pipeline assets'!C45,'3.3 Depreciation amortisation'!$N$9:$N$52)</f>
        <v>-1743567.9860682341</v>
      </c>
      <c r="E49" s="303">
        <v>-1736852.5059379551</v>
      </c>
      <c r="F49" s="416"/>
    </row>
    <row r="50" spans="2:6" x14ac:dyDescent="0.25">
      <c r="B50" s="389">
        <v>2.4</v>
      </c>
      <c r="C50" s="334" t="s">
        <v>490</v>
      </c>
      <c r="D50" s="300">
        <f>SUMIF('3.3 Depreciation amortisation'!$D$9:$D$52,'3. Statement of pipeline assets'!C45,'3.3 Depreciation amortisation'!$K$9:$K$52)</f>
        <v>0</v>
      </c>
      <c r="E50" s="303">
        <v>0</v>
      </c>
    </row>
    <row r="51" spans="2:6" x14ac:dyDescent="0.25">
      <c r="B51" s="160"/>
      <c r="C51" s="150" t="s">
        <v>148</v>
      </c>
      <c r="D51" s="300">
        <f>SUM(D46:D50)</f>
        <v>11740.808971107239</v>
      </c>
      <c r="E51" s="300">
        <f>SUM(E46:E50)</f>
        <v>18456.28910138621</v>
      </c>
    </row>
    <row r="52" spans="2:6" x14ac:dyDescent="0.25">
      <c r="B52" s="158"/>
      <c r="C52" s="147" t="s">
        <v>1</v>
      </c>
      <c r="D52" s="301"/>
      <c r="E52" s="302"/>
    </row>
    <row r="53" spans="2:6" x14ac:dyDescent="0.25">
      <c r="B53" s="389">
        <v>2.4</v>
      </c>
      <c r="C53" s="334" t="s">
        <v>489</v>
      </c>
      <c r="D53" s="300">
        <f>SUMIF('3.3 Depreciation amortisation'!$D$9:$D$52,'3. Statement of pipeline assets'!C52,'3.3 Depreciation amortisation'!$H$9:$H$52)</f>
        <v>0</v>
      </c>
      <c r="E53" s="303">
        <v>0</v>
      </c>
    </row>
    <row r="54" spans="2:6" x14ac:dyDescent="0.25">
      <c r="B54" s="389">
        <v>2.4</v>
      </c>
      <c r="C54" s="334" t="s">
        <v>74</v>
      </c>
      <c r="D54" s="300">
        <f>SUMIF('3.3 Depreciation amortisation'!$D$9:$D$52,'3. Statement of pipeline assets'!C52,'3.3 Depreciation amortisation'!$I$9:$I$52)</f>
        <v>0</v>
      </c>
      <c r="E54" s="303">
        <v>0</v>
      </c>
    </row>
    <row r="55" spans="2:6" x14ac:dyDescent="0.25">
      <c r="B55" s="389">
        <v>2.4</v>
      </c>
      <c r="C55" s="334" t="s">
        <v>487</v>
      </c>
      <c r="D55" s="300">
        <f>SUMIF('3.3 Depreciation amortisation'!$D$9:$D$52,'3. Statement of pipeline assets'!C52,'3.3 Depreciation amortisation'!$J$9:$J$52)</f>
        <v>0</v>
      </c>
      <c r="E55" s="303">
        <v>0</v>
      </c>
    </row>
    <row r="56" spans="2:6" x14ac:dyDescent="0.25">
      <c r="B56" s="389">
        <v>2.4</v>
      </c>
      <c r="C56" s="334" t="s">
        <v>635</v>
      </c>
      <c r="D56" s="300">
        <f>SUMIF('3.3 Depreciation amortisation'!$D$9:$D$52,'3. Statement of pipeline assets'!C52,'3.3 Depreciation amortisation'!$M$9:$M$52)+SUMIF('3.3 Depreciation amortisation'!$D$9:$D$52,'3. Statement of pipeline assets'!C52,'3.3 Depreciation amortisation'!$N$9:$N$52)</f>
        <v>0</v>
      </c>
      <c r="E56" s="303">
        <v>0</v>
      </c>
      <c r="F56" s="416"/>
    </row>
    <row r="57" spans="2:6" x14ac:dyDescent="0.25">
      <c r="B57" s="389">
        <v>2.4</v>
      </c>
      <c r="C57" s="334" t="s">
        <v>490</v>
      </c>
      <c r="D57" s="300">
        <f>SUMIF('3.3 Depreciation amortisation'!$D$9:$D$52,'3. Statement of pipeline assets'!C52,'3.3 Depreciation amortisation'!$K$9:$K$52)</f>
        <v>0</v>
      </c>
      <c r="E57" s="303">
        <v>0</v>
      </c>
    </row>
    <row r="58" spans="2:6" x14ac:dyDescent="0.25">
      <c r="B58" s="160"/>
      <c r="C58" s="150" t="s">
        <v>88</v>
      </c>
      <c r="D58" s="300">
        <f>SUM(D53:D57)</f>
        <v>0</v>
      </c>
      <c r="E58" s="300">
        <f>SUM(E53:E57)</f>
        <v>0</v>
      </c>
    </row>
    <row r="59" spans="2:6" x14ac:dyDescent="0.25">
      <c r="B59" s="158"/>
      <c r="C59" s="147" t="s">
        <v>149</v>
      </c>
      <c r="D59" s="301"/>
      <c r="E59" s="302"/>
    </row>
    <row r="60" spans="2:6" x14ac:dyDescent="0.25">
      <c r="B60" s="389">
        <v>2.4</v>
      </c>
      <c r="C60" s="334" t="s">
        <v>489</v>
      </c>
      <c r="D60" s="300">
        <f>SUMIF('3.3 Depreciation amortisation'!$D$9:$D$52,'3. Statement of pipeline assets'!C59,'3.3 Depreciation amortisation'!$H$9:$H$52)</f>
        <v>0</v>
      </c>
      <c r="E60" s="303">
        <v>0</v>
      </c>
    </row>
    <row r="61" spans="2:6" x14ac:dyDescent="0.25">
      <c r="B61" s="389">
        <v>2.4</v>
      </c>
      <c r="C61" s="334" t="s">
        <v>74</v>
      </c>
      <c r="D61" s="300">
        <f>SUMIF('3.3 Depreciation amortisation'!$D$9:$D$52,'3. Statement of pipeline assets'!C59,'3.3 Depreciation amortisation'!$I$9:$I$52)</f>
        <v>167529.07999999999</v>
      </c>
      <c r="E61" s="303">
        <v>167529.07999999999</v>
      </c>
    </row>
    <row r="62" spans="2:6" x14ac:dyDescent="0.25">
      <c r="B62" s="389">
        <v>2.4</v>
      </c>
      <c r="C62" s="334" t="s">
        <v>487</v>
      </c>
      <c r="D62" s="300">
        <f>SUMIF('3.3 Depreciation amortisation'!$D$9:$D$52,'3. Statement of pipeline assets'!C59,'3.3 Depreciation amortisation'!$J$9:$J$52)</f>
        <v>0</v>
      </c>
      <c r="E62" s="303">
        <v>0</v>
      </c>
    </row>
    <row r="63" spans="2:6" x14ac:dyDescent="0.25">
      <c r="B63" s="389">
        <v>2.4</v>
      </c>
      <c r="C63" s="334" t="s">
        <v>636</v>
      </c>
      <c r="D63" s="300">
        <f>SUMIF('3.3 Depreciation amortisation'!$D$9:$D$52,'3. Statement of pipeline assets'!C59,'3.3 Depreciation amortisation'!$N$9:$N$52)+SUMIF('3.3 Depreciation amortisation'!$D$9:$D$52,'3. Statement of pipeline assets'!C59,'3.3 Depreciation amortisation'!$M$9:$M$52)</f>
        <v>-167529.07999999999</v>
      </c>
      <c r="E63" s="303">
        <v>-167529.07999999999</v>
      </c>
    </row>
    <row r="64" spans="2:6" x14ac:dyDescent="0.25">
      <c r="B64" s="389">
        <v>2.4</v>
      </c>
      <c r="C64" s="334" t="s">
        <v>490</v>
      </c>
      <c r="D64" s="300">
        <f>SUMIF('3.3 Depreciation amortisation'!$D$9:$D$52,'3. Statement of pipeline assets'!C59,'3.3 Depreciation amortisation'!$K$9:$K$52)</f>
        <v>0</v>
      </c>
      <c r="E64" s="303">
        <v>0</v>
      </c>
    </row>
    <row r="65" spans="2:6" x14ac:dyDescent="0.25">
      <c r="B65" s="160"/>
      <c r="C65" s="150" t="s">
        <v>150</v>
      </c>
      <c r="D65" s="300">
        <f>SUM(D60:D64)</f>
        <v>0</v>
      </c>
      <c r="E65" s="300">
        <f>SUM(E60:E64)</f>
        <v>0</v>
      </c>
    </row>
    <row r="66" spans="2:6" x14ac:dyDescent="0.25">
      <c r="B66" s="158"/>
      <c r="C66" s="147" t="s">
        <v>233</v>
      </c>
      <c r="D66" s="301"/>
      <c r="E66" s="302"/>
    </row>
    <row r="67" spans="2:6" x14ac:dyDescent="0.25">
      <c r="B67" s="389">
        <v>2.4</v>
      </c>
      <c r="C67" s="334" t="s">
        <v>489</v>
      </c>
      <c r="D67" s="300">
        <f>SUMIF('3.3 Depreciation amortisation'!$D$9:$D$52,'3. Statement of pipeline assets'!C66,'3.3 Depreciation amortisation'!$H$9:$H$52)</f>
        <v>20482.081126213991</v>
      </c>
      <c r="E67" s="303">
        <v>20482.081126213991</v>
      </c>
    </row>
    <row r="68" spans="2:6" x14ac:dyDescent="0.25">
      <c r="B68" s="389">
        <v>2.4</v>
      </c>
      <c r="C68" s="334" t="s">
        <v>74</v>
      </c>
      <c r="D68" s="300">
        <f>SUMIF('3.3 Depreciation amortisation'!$D$9:$D$52,'3. Statement of pipeline assets'!C66,'3.3 Depreciation amortisation'!$I$9:$I$52)</f>
        <v>620167.93999999994</v>
      </c>
      <c r="E68" s="303">
        <v>578702.63</v>
      </c>
    </row>
    <row r="69" spans="2:6" x14ac:dyDescent="0.25">
      <c r="B69" s="389">
        <v>2.4</v>
      </c>
      <c r="C69" s="334" t="s">
        <v>487</v>
      </c>
      <c r="D69" s="300">
        <f>SUMIF('3.3 Depreciation amortisation'!$D$9:$D$52,'3. Statement of pipeline assets'!C66,'3.3 Depreciation amortisation'!$J$9:$J$52)</f>
        <v>0</v>
      </c>
      <c r="E69" s="303">
        <v>0</v>
      </c>
    </row>
    <row r="70" spans="2:6" x14ac:dyDescent="0.25">
      <c r="B70" s="389">
        <v>2.4</v>
      </c>
      <c r="C70" s="334" t="s">
        <v>635</v>
      </c>
      <c r="D70" s="300">
        <f>SUMIF('3.3 Depreciation amortisation'!$D$9:$D$52,'3. Statement of pipeline assets'!C66,'3.3 Depreciation amortisation'!$M$9:$M$52)+SUMIF('3.3 Depreciation amortisation'!$D$9:$D$52,'3. Statement of pipeline assets'!C66,'3.3 Depreciation amortisation'!$N$9:$N$52)</f>
        <v>-598099.88286164764</v>
      </c>
      <c r="E70" s="303">
        <v>-582358.00332146965</v>
      </c>
      <c r="F70" s="416"/>
    </row>
    <row r="71" spans="2:6" x14ac:dyDescent="0.25">
      <c r="B71" s="389">
        <v>2.4</v>
      </c>
      <c r="C71" s="334" t="s">
        <v>490</v>
      </c>
      <c r="D71" s="300">
        <f>SUMIF('3.3 Depreciation amortisation'!$D$9:$D$52,'3. Statement of pipeline assets'!C66,'3.3 Depreciation amortisation'!$K$9:$K$52)</f>
        <v>-15034</v>
      </c>
      <c r="E71" s="303">
        <v>-15034</v>
      </c>
    </row>
    <row r="72" spans="2:6" x14ac:dyDescent="0.25">
      <c r="B72" s="160"/>
      <c r="C72" s="335" t="s">
        <v>234</v>
      </c>
      <c r="D72" s="300">
        <f>SUM(D67:D71)</f>
        <v>27516.138264566311</v>
      </c>
      <c r="E72" s="300">
        <f>SUM(E67:E71)</f>
        <v>1792.7078047443647</v>
      </c>
    </row>
    <row r="73" spans="2:6" x14ac:dyDescent="0.25">
      <c r="B73" s="158"/>
      <c r="C73" s="147" t="s">
        <v>312</v>
      </c>
      <c r="D73" s="301"/>
      <c r="E73" s="302"/>
    </row>
    <row r="74" spans="2:6" x14ac:dyDescent="0.25">
      <c r="B74" s="389">
        <v>2.4</v>
      </c>
      <c r="C74" s="334" t="s">
        <v>489</v>
      </c>
      <c r="D74" s="300">
        <f>SUMIF('3.3 Depreciation amortisation'!$D$9:$D$52,'3. Statement of pipeline assets'!C73,'3.3 Depreciation amortisation'!$H$9:$H$52)</f>
        <v>0</v>
      </c>
      <c r="E74" s="303">
        <v>0</v>
      </c>
    </row>
    <row r="75" spans="2:6" x14ac:dyDescent="0.25">
      <c r="B75" s="389">
        <v>2.4</v>
      </c>
      <c r="C75" s="334" t="s">
        <v>74</v>
      </c>
      <c r="D75" s="300">
        <f>SUMIF('3.3 Depreciation amortisation'!$D$9:$D$52,'3. Statement of pipeline assets'!C73,'3.3 Depreciation amortisation'!$I$9:$I$52)</f>
        <v>0</v>
      </c>
      <c r="E75" s="303">
        <v>0</v>
      </c>
    </row>
    <row r="76" spans="2:6" x14ac:dyDescent="0.25">
      <c r="B76" s="389">
        <v>2.4</v>
      </c>
      <c r="C76" s="334" t="s">
        <v>487</v>
      </c>
      <c r="D76" s="300">
        <f>SUMIF('3.3 Depreciation amortisation'!$D$9:$D$52,'3. Statement of pipeline assets'!C73,'3.3 Depreciation amortisation'!$J$9:$J$52)</f>
        <v>0</v>
      </c>
      <c r="E76" s="303">
        <v>0</v>
      </c>
    </row>
    <row r="77" spans="2:6" x14ac:dyDescent="0.25">
      <c r="B77" s="389">
        <v>2.4</v>
      </c>
      <c r="C77" s="334" t="s">
        <v>493</v>
      </c>
      <c r="D77" s="300">
        <f>SUMIF('3.3 Depreciation amortisation'!$D$9:$D$52,'3. Statement of pipeline assets'!C73,'3.3 Depreciation amortisation'!$M$9:$M$52)+SUMIF('3.3 Depreciation amortisation'!$D$9:$D$52,'3. Statement of pipeline assets'!C73,'3.3 Depreciation amortisation'!$N$9:$N$52)</f>
        <v>0</v>
      </c>
      <c r="E77" s="303">
        <v>0</v>
      </c>
      <c r="F77" s="416"/>
    </row>
    <row r="78" spans="2:6" x14ac:dyDescent="0.25">
      <c r="B78" s="389">
        <v>2.4</v>
      </c>
      <c r="C78" s="334" t="s">
        <v>490</v>
      </c>
      <c r="D78" s="300">
        <f>SUMIF('3.3 Depreciation amortisation'!$D$9:$D$52,'3. Statement of pipeline assets'!C73,'3.3 Depreciation amortisation'!$K$9:$K$52)</f>
        <v>0</v>
      </c>
      <c r="E78" s="303">
        <v>0</v>
      </c>
    </row>
    <row r="79" spans="2:6" x14ac:dyDescent="0.25">
      <c r="B79" s="160"/>
      <c r="C79" s="150" t="s">
        <v>313</v>
      </c>
      <c r="D79" s="300">
        <f>SUM(D74:D78)</f>
        <v>0</v>
      </c>
      <c r="E79" s="300">
        <f>SUM(E74:E78)</f>
        <v>0</v>
      </c>
    </row>
    <row r="80" spans="2:6" x14ac:dyDescent="0.25">
      <c r="B80" s="389">
        <v>2.4</v>
      </c>
      <c r="C80" s="147" t="s">
        <v>151</v>
      </c>
      <c r="D80" s="303">
        <v>2115784.7799999998</v>
      </c>
      <c r="E80" s="303">
        <v>3181198.26</v>
      </c>
    </row>
    <row r="81" spans="2:6" x14ac:dyDescent="0.25">
      <c r="B81" s="160"/>
      <c r="C81" s="337" t="s">
        <v>78</v>
      </c>
      <c r="D81" s="300">
        <f>SUM(D16,D23,D30,D37,D44,D51,D58,D65,D72,D79, D80)</f>
        <v>2902378.0940045347</v>
      </c>
      <c r="E81" s="300">
        <f>SUM(E16,E23,E30,E37,E44,E51,E58,E65,E72,E79, E80)</f>
        <v>4376143.9487416223</v>
      </c>
    </row>
    <row r="82" spans="2:6" x14ac:dyDescent="0.25">
      <c r="B82" s="216"/>
      <c r="C82" s="333" t="s">
        <v>494</v>
      </c>
      <c r="D82" s="304"/>
      <c r="E82" s="304"/>
    </row>
    <row r="83" spans="2:6" x14ac:dyDescent="0.25">
      <c r="B83" s="158"/>
      <c r="C83" s="338" t="s">
        <v>433</v>
      </c>
      <c r="D83" s="301"/>
      <c r="E83" s="302"/>
    </row>
    <row r="84" spans="2:6" x14ac:dyDescent="0.25">
      <c r="B84" s="389" t="s">
        <v>579</v>
      </c>
      <c r="C84" s="334" t="s">
        <v>489</v>
      </c>
      <c r="D84" s="300">
        <f>SUMIF('3.3 Depreciation amortisation'!$D$60:$D$77,$C$83,'3.3 Depreciation amortisation'!$G$60:$G$77)</f>
        <v>0</v>
      </c>
      <c r="E84" s="303">
        <v>0</v>
      </c>
    </row>
    <row r="85" spans="2:6" x14ac:dyDescent="0.25">
      <c r="B85" s="389" t="s">
        <v>579</v>
      </c>
      <c r="C85" s="334" t="s">
        <v>74</v>
      </c>
      <c r="D85" s="300">
        <f>SUMIF('3.3 Depreciation amortisation'!$D$60:$D$77,$C$83,'3.3 Depreciation amortisation'!$H$60:$H$77)</f>
        <v>0</v>
      </c>
      <c r="E85" s="303">
        <v>0</v>
      </c>
    </row>
    <row r="86" spans="2:6" x14ac:dyDescent="0.25">
      <c r="B86" s="389" t="s">
        <v>579</v>
      </c>
      <c r="C86" s="334" t="s">
        <v>487</v>
      </c>
      <c r="D86" s="300">
        <f>SUMIF('3.3 Depreciation amortisation'!$D$60:$D$77,$C$83,'3.3 Depreciation amortisation'!$I$60:$I$77)</f>
        <v>0</v>
      </c>
      <c r="E86" s="303">
        <v>0</v>
      </c>
    </row>
    <row r="87" spans="2:6" x14ac:dyDescent="0.25">
      <c r="B87" s="389" t="s">
        <v>579</v>
      </c>
      <c r="C87" s="334" t="s">
        <v>2</v>
      </c>
      <c r="D87" s="300">
        <f>SUMIF('3.3 Depreciation amortisation'!$D$60:$D$77,$C$83,'3.3 Depreciation amortisation'!$L$60:$L$77)+SUMIF('3.3 Depreciation amortisation'!$D$60:$D$77,$C$83,'3.3 Depreciation amortisation'!$M$60:$M$77)</f>
        <v>0</v>
      </c>
      <c r="E87" s="303">
        <v>0</v>
      </c>
      <c r="F87" s="416"/>
    </row>
    <row r="88" spans="2:6" x14ac:dyDescent="0.25">
      <c r="B88" s="389" t="s">
        <v>579</v>
      </c>
      <c r="C88" s="334" t="s">
        <v>490</v>
      </c>
      <c r="D88" s="300">
        <f>SUMIF('3.3 Depreciation amortisation'!$D$60:$D$77,$C$83,'3.3 Depreciation amortisation'!$J$60:$J$77)</f>
        <v>0</v>
      </c>
      <c r="E88" s="303">
        <v>0</v>
      </c>
    </row>
    <row r="89" spans="2:6" x14ac:dyDescent="0.25">
      <c r="B89" s="160"/>
      <c r="C89" s="150" t="s">
        <v>556</v>
      </c>
      <c r="D89" s="300">
        <f>SUM(D84:D88)</f>
        <v>0</v>
      </c>
      <c r="E89" s="300">
        <f>SUM(E84:E88)</f>
        <v>0</v>
      </c>
    </row>
    <row r="90" spans="2:6" x14ac:dyDescent="0.25">
      <c r="B90" s="158"/>
      <c r="C90" s="147" t="s">
        <v>314</v>
      </c>
      <c r="D90" s="301"/>
      <c r="E90" s="302"/>
    </row>
    <row r="91" spans="2:6" x14ac:dyDescent="0.25">
      <c r="B91" s="389" t="s">
        <v>579</v>
      </c>
      <c r="C91" s="334" t="s">
        <v>489</v>
      </c>
      <c r="D91" s="300">
        <f>SUMIF('3.3 Depreciation amortisation'!$D$60:$D$77,$C$90,'3.3 Depreciation amortisation'!$G$60:$G$77)</f>
        <v>0</v>
      </c>
      <c r="E91" s="303">
        <v>0</v>
      </c>
    </row>
    <row r="92" spans="2:6" x14ac:dyDescent="0.25">
      <c r="B92" s="389" t="s">
        <v>579</v>
      </c>
      <c r="C92" s="334" t="s">
        <v>74</v>
      </c>
      <c r="D92" s="300">
        <f>SUMIF('3.3 Depreciation amortisation'!$D$60:$D$77,$C$90,'3.3 Depreciation amortisation'!$H$60:$H$77)</f>
        <v>0</v>
      </c>
      <c r="E92" s="303">
        <v>0</v>
      </c>
    </row>
    <row r="93" spans="2:6" x14ac:dyDescent="0.25">
      <c r="B93" s="389" t="s">
        <v>579</v>
      </c>
      <c r="C93" s="334" t="s">
        <v>487</v>
      </c>
      <c r="D93" s="300">
        <f>SUMIF('3.3 Depreciation amortisation'!$D$60:$D$77,$C$90,'3.3 Depreciation amortisation'!$I$60:$I$77)</f>
        <v>0</v>
      </c>
      <c r="E93" s="303">
        <v>0</v>
      </c>
    </row>
    <row r="94" spans="2:6" x14ac:dyDescent="0.25">
      <c r="B94" s="389" t="s">
        <v>579</v>
      </c>
      <c r="C94" s="334" t="s">
        <v>495</v>
      </c>
      <c r="D94" s="300">
        <f>SUMIF('3.3 Depreciation amortisation'!$D$60:$D$77,$C$90,'3.3 Depreciation amortisation'!$L$60:$L$77)+SUMIF('3.3 Depreciation amortisation'!$D$60:$D$77,$C$90,'3.3 Depreciation amortisation'!$M$60:$M$77)</f>
        <v>0</v>
      </c>
      <c r="E94" s="303">
        <v>0</v>
      </c>
      <c r="F94" s="416"/>
    </row>
    <row r="95" spans="2:6" x14ac:dyDescent="0.25">
      <c r="B95" s="389" t="s">
        <v>579</v>
      </c>
      <c r="C95" s="334" t="s">
        <v>490</v>
      </c>
      <c r="D95" s="300">
        <f>SUMIF('3.3 Depreciation amortisation'!$D$60:$D$77,$C$90,'3.3 Depreciation amortisation'!$J$60:$J$77)</f>
        <v>0</v>
      </c>
      <c r="E95" s="303">
        <v>0</v>
      </c>
    </row>
    <row r="96" spans="2:6" x14ac:dyDescent="0.25">
      <c r="B96" s="160"/>
      <c r="C96" s="335" t="s">
        <v>496</v>
      </c>
      <c r="D96" s="300">
        <f>SUM(D91:D95)</f>
        <v>0</v>
      </c>
      <c r="E96" s="300">
        <f>SUM(E91:E95)</f>
        <v>0</v>
      </c>
    </row>
    <row r="97" spans="2:5" x14ac:dyDescent="0.25">
      <c r="B97" s="389" t="s">
        <v>579</v>
      </c>
      <c r="C97" s="147" t="s">
        <v>121</v>
      </c>
      <c r="D97" s="303">
        <v>0</v>
      </c>
      <c r="E97" s="303">
        <v>0</v>
      </c>
    </row>
    <row r="98" spans="2:5" x14ac:dyDescent="0.25">
      <c r="B98" s="389" t="s">
        <v>579</v>
      </c>
      <c r="C98" s="147" t="s">
        <v>122</v>
      </c>
      <c r="D98" s="303">
        <v>4535839.9113998646</v>
      </c>
      <c r="E98" s="303">
        <v>5221540.8829787457</v>
      </c>
    </row>
    <row r="99" spans="2:5" x14ac:dyDescent="0.25">
      <c r="B99" s="389" t="s">
        <v>579</v>
      </c>
      <c r="C99" s="147" t="s">
        <v>68</v>
      </c>
      <c r="D99" s="303">
        <v>0</v>
      </c>
      <c r="E99" s="303">
        <v>0</v>
      </c>
    </row>
    <row r="100" spans="2:5" x14ac:dyDescent="0.25">
      <c r="B100" s="160"/>
      <c r="C100" s="337" t="s">
        <v>123</v>
      </c>
      <c r="D100" s="300">
        <f>SUM(D89,D96:D99)</f>
        <v>4535839.9113998646</v>
      </c>
      <c r="E100" s="300">
        <f>SUM(E89,E96:E99)</f>
        <v>5221540.8829787457</v>
      </c>
    </row>
    <row r="101" spans="2:5" x14ac:dyDescent="0.25">
      <c r="B101" s="160"/>
      <c r="C101" s="150" t="s">
        <v>24</v>
      </c>
      <c r="D101" s="305">
        <f>SUM(D81,D100)</f>
        <v>7438218.0054043997</v>
      </c>
      <c r="E101" s="305">
        <f>SUM(E81,E100)</f>
        <v>9597684.8317203671</v>
      </c>
    </row>
  </sheetData>
  <mergeCells count="2">
    <mergeCell ref="B1:C1"/>
    <mergeCell ref="B5:C5"/>
  </mergeCells>
  <phoneticPr fontId="36" type="noConversion"/>
  <pageMargins left="0.75" right="0.75" top="1" bottom="1" header="0.5" footer="0.5"/>
  <pageSetup paperSize="9" scale="34"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9999"/>
  </sheetPr>
  <dimension ref="B1:F38"/>
  <sheetViews>
    <sheetView zoomScale="80" zoomScaleNormal="80" workbookViewId="0"/>
  </sheetViews>
  <sheetFormatPr defaultColWidth="9.109375" defaultRowHeight="13.2" x14ac:dyDescent="0.25"/>
  <cols>
    <col min="1" max="1" width="12.109375" style="34" customWidth="1"/>
    <col min="2" max="2" width="21" style="34" customWidth="1"/>
    <col min="3" max="3" width="42.109375" style="34" customWidth="1"/>
    <col min="4" max="4" width="25.5546875" style="34" customWidth="1"/>
    <col min="5" max="5" width="20.109375" style="34" customWidth="1"/>
    <col min="6" max="6" width="42.109375" style="34" customWidth="1"/>
    <col min="7" max="7" width="9.44140625" style="34" customWidth="1"/>
    <col min="8" max="8" width="25.109375" style="34" customWidth="1"/>
    <col min="9" max="16384" width="9.109375" style="34"/>
  </cols>
  <sheetData>
    <row r="1" spans="2:6" ht="21" x14ac:dyDescent="0.4">
      <c r="B1" s="35" t="s">
        <v>140</v>
      </c>
      <c r="C1" s="35"/>
      <c r="D1" s="21"/>
      <c r="E1" s="21"/>
    </row>
    <row r="2" spans="2:6" ht="21" x14ac:dyDescent="0.4">
      <c r="B2" s="52" t="str">
        <f>Tradingname</f>
        <v>EII GAS TRANSMISSION SERVICES WA (OPERATIONS) PTY LIMITED</v>
      </c>
      <c r="C2" s="53"/>
      <c r="D2" s="35"/>
      <c r="E2" s="35"/>
    </row>
    <row r="3" spans="2:6" ht="13.8" x14ac:dyDescent="0.25">
      <c r="B3" s="54" t="s">
        <v>240</v>
      </c>
      <c r="C3" s="55" t="str">
        <f>TEXT(Yearstart,"dd/mm/yyyy")&amp;" to "&amp;TEXT(Yearending,"dd/mm/yyyy")</f>
        <v>01/01/2021 to 31/12/2021</v>
      </c>
    </row>
    <row r="5" spans="2:6" ht="15.6" x14ac:dyDescent="0.3">
      <c r="B5" s="38" t="s">
        <v>212</v>
      </c>
      <c r="C5" s="36"/>
      <c r="D5" s="36"/>
      <c r="E5" s="36"/>
    </row>
    <row r="6" spans="2:6" ht="15.6" x14ac:dyDescent="0.3">
      <c r="B6" s="38"/>
      <c r="C6" s="36"/>
      <c r="D6" s="36"/>
      <c r="E6" s="36"/>
    </row>
    <row r="7" spans="2:6" ht="40.5" customHeight="1" x14ac:dyDescent="0.25">
      <c r="B7" s="111" t="s">
        <v>223</v>
      </c>
      <c r="C7" s="111" t="s">
        <v>125</v>
      </c>
      <c r="D7" s="111" t="s">
        <v>71</v>
      </c>
      <c r="E7" s="111" t="s">
        <v>126</v>
      </c>
      <c r="F7" s="120" t="s">
        <v>128</v>
      </c>
    </row>
    <row r="8" spans="2:6" x14ac:dyDescent="0.25">
      <c r="B8" s="113"/>
      <c r="C8" s="113"/>
      <c r="D8" s="117"/>
      <c r="E8" s="121" t="s">
        <v>127</v>
      </c>
      <c r="F8" s="122"/>
    </row>
    <row r="9" spans="2:6" x14ac:dyDescent="0.25">
      <c r="B9" s="389">
        <v>2.4</v>
      </c>
      <c r="C9" s="193" t="str">
        <f>'3. Statement of pipeline assets'!C9</f>
        <v>Pipelines</v>
      </c>
      <c r="D9" s="192">
        <v>39793</v>
      </c>
      <c r="E9" s="437">
        <v>14.803559206023271</v>
      </c>
      <c r="F9" s="271" t="s">
        <v>633</v>
      </c>
    </row>
    <row r="10" spans="2:6" x14ac:dyDescent="0.25">
      <c r="B10" s="389">
        <v>2.4</v>
      </c>
      <c r="C10" s="193" t="str">
        <f>'3. Statement of pipeline assets'!C17</f>
        <v>Compressors</v>
      </c>
      <c r="D10" s="192">
        <v>39793</v>
      </c>
      <c r="E10" s="437">
        <v>14.803559206023271</v>
      </c>
      <c r="F10" s="271" t="s">
        <v>633</v>
      </c>
    </row>
    <row r="11" spans="2:6" x14ac:dyDescent="0.25">
      <c r="B11" s="389">
        <v>2.4</v>
      </c>
      <c r="C11" s="193" t="str">
        <f>'3. Statement of pipeline assets'!C24</f>
        <v>City Gates, supply regulators and valve stations</v>
      </c>
      <c r="D11" s="192">
        <v>39793</v>
      </c>
      <c r="E11" s="437">
        <v>14.803559206023271</v>
      </c>
      <c r="F11" s="271" t="s">
        <v>633</v>
      </c>
    </row>
    <row r="12" spans="2:6" x14ac:dyDescent="0.25">
      <c r="B12" s="389">
        <v>2.4</v>
      </c>
      <c r="C12" s="193" t="str">
        <f>'3. Statement of pipeline assets'!C31</f>
        <v>Metering</v>
      </c>
      <c r="D12" s="192">
        <v>39793</v>
      </c>
      <c r="E12" s="437">
        <v>14.803559206023271</v>
      </c>
      <c r="F12" s="271" t="s">
        <v>633</v>
      </c>
    </row>
    <row r="13" spans="2:6" x14ac:dyDescent="0.25">
      <c r="B13" s="389">
        <v>2.4</v>
      </c>
      <c r="C13" s="193" t="str">
        <f>'3. Statement of pipeline assets'!C38</f>
        <v>Odorant plants</v>
      </c>
      <c r="D13" s="192">
        <v>39793</v>
      </c>
      <c r="E13" s="437">
        <v>14.803559206023271</v>
      </c>
      <c r="F13" s="271" t="s">
        <v>633</v>
      </c>
    </row>
    <row r="14" spans="2:6" x14ac:dyDescent="0.25">
      <c r="B14" s="389">
        <v>2.4</v>
      </c>
      <c r="C14" s="193" t="str">
        <f>'3. Statement of pipeline assets'!C45</f>
        <v>SCADA (Communications)</v>
      </c>
      <c r="D14" s="192">
        <v>39793</v>
      </c>
      <c r="E14" s="437">
        <v>14.803559206023271</v>
      </c>
      <c r="F14" s="271" t="s">
        <v>633</v>
      </c>
    </row>
    <row r="15" spans="2:6" x14ac:dyDescent="0.25">
      <c r="B15" s="389">
        <v>2.4</v>
      </c>
      <c r="C15" s="193" t="str">
        <f>'3. Statement of pipeline assets'!C52</f>
        <v>Buildings</v>
      </c>
      <c r="D15" s="192">
        <v>39793</v>
      </c>
      <c r="E15" s="437">
        <v>14.803559206023271</v>
      </c>
      <c r="F15" s="271" t="s">
        <v>633</v>
      </c>
    </row>
    <row r="16" spans="2:6" x14ac:dyDescent="0.25">
      <c r="B16" s="389">
        <v>2.4</v>
      </c>
      <c r="C16" s="193" t="str">
        <f>'3. Statement of pipeline assets'!C66</f>
        <v>Other depreciable pipeline assets</v>
      </c>
      <c r="D16" s="192">
        <v>39793</v>
      </c>
      <c r="E16" s="359" t="s">
        <v>634</v>
      </c>
      <c r="F16" s="271" t="s">
        <v>633</v>
      </c>
    </row>
    <row r="17" spans="2:6" x14ac:dyDescent="0.25">
      <c r="B17" s="389">
        <v>2.4</v>
      </c>
      <c r="C17" s="151" t="s">
        <v>149</v>
      </c>
      <c r="D17" s="192">
        <v>39793</v>
      </c>
      <c r="E17" s="359" t="s">
        <v>566</v>
      </c>
      <c r="F17" s="271" t="s">
        <v>580</v>
      </c>
    </row>
    <row r="18" spans="2:6" x14ac:dyDescent="0.25">
      <c r="B18" s="360"/>
      <c r="C18" s="151" t="s">
        <v>211</v>
      </c>
      <c r="D18" s="192"/>
      <c r="E18" s="359"/>
      <c r="F18" s="271"/>
    </row>
    <row r="19" spans="2:6" x14ac:dyDescent="0.25">
      <c r="B19" s="360"/>
      <c r="C19" s="151" t="s">
        <v>211</v>
      </c>
      <c r="D19" s="192"/>
      <c r="E19" s="359"/>
      <c r="F19" s="271"/>
    </row>
    <row r="20" spans="2:6" x14ac:dyDescent="0.25">
      <c r="B20" s="360"/>
      <c r="C20" s="151" t="s">
        <v>211</v>
      </c>
      <c r="D20" s="192"/>
      <c r="E20" s="359"/>
      <c r="F20" s="271"/>
    </row>
    <row r="21" spans="2:6" x14ac:dyDescent="0.25">
      <c r="B21" s="389" t="s">
        <v>566</v>
      </c>
      <c r="C21" s="193" t="str">
        <f>'3. Statement of pipeline assets'!C73</f>
        <v>Leased Assets</v>
      </c>
      <c r="D21" s="192"/>
      <c r="E21" s="359"/>
      <c r="F21" s="271"/>
    </row>
    <row r="22" spans="2:6" x14ac:dyDescent="0.25">
      <c r="B22" s="360"/>
      <c r="C22" s="151" t="s">
        <v>211</v>
      </c>
      <c r="D22" s="192"/>
      <c r="E22" s="359"/>
      <c r="F22" s="271"/>
    </row>
    <row r="23" spans="2:6" x14ac:dyDescent="0.25">
      <c r="B23" s="360"/>
      <c r="C23" s="151" t="s">
        <v>211</v>
      </c>
      <c r="D23" s="192"/>
      <c r="E23" s="359"/>
      <c r="F23" s="271"/>
    </row>
    <row r="24" spans="2:6" x14ac:dyDescent="0.25">
      <c r="B24" s="360"/>
      <c r="C24" s="151" t="s">
        <v>211</v>
      </c>
      <c r="D24" s="192"/>
      <c r="E24" s="359"/>
      <c r="F24" s="271"/>
    </row>
    <row r="25" spans="2:6" x14ac:dyDescent="0.25">
      <c r="B25" s="360"/>
      <c r="C25" s="151" t="s">
        <v>211</v>
      </c>
      <c r="D25" s="192"/>
      <c r="E25" s="359"/>
      <c r="F25" s="271"/>
    </row>
    <row r="26" spans="2:6" x14ac:dyDescent="0.25">
      <c r="B26" s="389"/>
      <c r="C26" s="151" t="s">
        <v>211</v>
      </c>
      <c r="D26" s="192"/>
      <c r="E26" s="359"/>
      <c r="F26" s="271"/>
    </row>
    <row r="27" spans="2:6" x14ac:dyDescent="0.25">
      <c r="B27" s="389" t="s">
        <v>579</v>
      </c>
      <c r="C27" s="193" t="str">
        <f>'3. Statement of pipeline assets'!C83</f>
        <v>Shared property, plant and equipment</v>
      </c>
      <c r="D27" s="192"/>
      <c r="E27" s="359"/>
      <c r="F27" s="271"/>
    </row>
    <row r="28" spans="2:6" x14ac:dyDescent="0.25">
      <c r="B28" s="360"/>
      <c r="C28" s="151" t="s">
        <v>211</v>
      </c>
      <c r="D28" s="192"/>
      <c r="E28" s="359"/>
      <c r="F28" s="271"/>
    </row>
    <row r="29" spans="2:6" x14ac:dyDescent="0.25">
      <c r="B29" s="360"/>
      <c r="C29" s="151" t="s">
        <v>211</v>
      </c>
      <c r="D29" s="192"/>
      <c r="E29" s="359"/>
      <c r="F29" s="271"/>
    </row>
    <row r="30" spans="2:6" x14ac:dyDescent="0.25">
      <c r="B30" s="360"/>
      <c r="C30" s="151" t="s">
        <v>211</v>
      </c>
      <c r="D30" s="192"/>
      <c r="E30" s="359"/>
      <c r="F30" s="271"/>
    </row>
    <row r="31" spans="2:6" x14ac:dyDescent="0.25">
      <c r="B31" s="360"/>
      <c r="C31" s="151" t="s">
        <v>211</v>
      </c>
      <c r="D31" s="192"/>
      <c r="E31" s="359"/>
      <c r="F31" s="271"/>
    </row>
    <row r="32" spans="2:6" x14ac:dyDescent="0.25">
      <c r="B32" s="389"/>
      <c r="C32" s="151" t="s">
        <v>211</v>
      </c>
      <c r="D32" s="192"/>
      <c r="E32" s="359"/>
      <c r="F32" s="271"/>
    </row>
    <row r="33" spans="2:6" x14ac:dyDescent="0.25">
      <c r="B33" s="389" t="s">
        <v>579</v>
      </c>
      <c r="C33" s="193" t="str">
        <f>'3. Statement of pipeline assets'!C90</f>
        <v>Shared leased assets</v>
      </c>
      <c r="D33" s="192"/>
      <c r="E33" s="359"/>
      <c r="F33" s="271"/>
    </row>
    <row r="34" spans="2:6" x14ac:dyDescent="0.25">
      <c r="B34" s="360"/>
      <c r="C34" s="151" t="s">
        <v>211</v>
      </c>
      <c r="D34" s="192"/>
      <c r="E34" s="359"/>
      <c r="F34" s="271"/>
    </row>
    <row r="35" spans="2:6" x14ac:dyDescent="0.25">
      <c r="B35" s="360"/>
      <c r="C35" s="151" t="s">
        <v>211</v>
      </c>
      <c r="D35" s="192"/>
      <c r="E35" s="359"/>
      <c r="F35" s="271"/>
    </row>
    <row r="36" spans="2:6" x14ac:dyDescent="0.25">
      <c r="B36" s="360"/>
      <c r="C36" s="151" t="s">
        <v>211</v>
      </c>
      <c r="D36" s="192"/>
      <c r="E36" s="359"/>
      <c r="F36" s="271"/>
    </row>
    <row r="37" spans="2:6" x14ac:dyDescent="0.25">
      <c r="B37" s="360"/>
      <c r="C37" s="151" t="s">
        <v>211</v>
      </c>
      <c r="D37" s="192"/>
      <c r="E37" s="359"/>
      <c r="F37" s="271"/>
    </row>
    <row r="38" spans="2:6" x14ac:dyDescent="0.25">
      <c r="B38" s="360"/>
      <c r="C38" s="151" t="s">
        <v>211</v>
      </c>
      <c r="D38" s="192"/>
      <c r="E38" s="359"/>
      <c r="F38" s="271"/>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9999"/>
  </sheetPr>
  <dimension ref="B1:J54"/>
  <sheetViews>
    <sheetView zoomScale="80" zoomScaleNormal="80" workbookViewId="0"/>
  </sheetViews>
  <sheetFormatPr defaultColWidth="9.109375" defaultRowHeight="13.2" x14ac:dyDescent="0.25"/>
  <cols>
    <col min="1" max="1" width="12" style="22" customWidth="1"/>
    <col min="2" max="2" width="31.88671875" style="22" customWidth="1"/>
    <col min="3" max="3" width="25.88671875" style="22" customWidth="1"/>
    <col min="4" max="4" width="27.109375" style="22" customWidth="1"/>
    <col min="5" max="5" width="32.88671875" style="22" customWidth="1"/>
    <col min="6" max="6" width="21.88671875" style="22" customWidth="1"/>
    <col min="7" max="7" width="24.44140625" style="22" customWidth="1"/>
    <col min="8" max="8" width="45" style="22" customWidth="1"/>
    <col min="9" max="9" width="22.21875" style="22" customWidth="1"/>
    <col min="10" max="10" width="19.88671875" style="22" customWidth="1"/>
    <col min="11" max="11" width="18.109375" style="22" customWidth="1"/>
    <col min="12" max="16384" width="9.109375" style="22"/>
  </cols>
  <sheetData>
    <row r="1" spans="2:10" ht="21" x14ac:dyDescent="0.4">
      <c r="B1" s="23" t="s">
        <v>157</v>
      </c>
      <c r="D1" s="21"/>
      <c r="E1" s="21"/>
      <c r="F1" s="21"/>
      <c r="G1" s="21"/>
      <c r="H1" s="21"/>
      <c r="I1" s="21"/>
      <c r="J1" s="21"/>
    </row>
    <row r="2" spans="2:10" ht="13.8" x14ac:dyDescent="0.25">
      <c r="B2" s="52" t="str">
        <f>Tradingname</f>
        <v>EII GAS TRANSMISSION SERVICES WA (OPERATIONS) PTY LIMITED</v>
      </c>
      <c r="C2" s="53"/>
    </row>
    <row r="3" spans="2:10" ht="18" customHeight="1" x14ac:dyDescent="0.55000000000000004">
      <c r="B3" s="58" t="s">
        <v>240</v>
      </c>
      <c r="C3" s="59" t="str">
        <f>TEXT(Yearstart,"dd/mm/yyyy")&amp;" to "&amp;TEXT(Yearending,"dd/mm/yyyy")</f>
        <v>01/01/2021 to 31/12/2021</v>
      </c>
      <c r="F3" s="47"/>
    </row>
    <row r="5" spans="2:10" ht="15.6" x14ac:dyDescent="0.3">
      <c r="B5" s="32" t="s">
        <v>214</v>
      </c>
    </row>
    <row r="6" spans="2:10" x14ac:dyDescent="0.25">
      <c r="B6" s="24"/>
      <c r="C6" s="27"/>
      <c r="D6" s="27"/>
      <c r="E6" s="27"/>
      <c r="F6" s="27"/>
      <c r="G6" s="28"/>
      <c r="H6" s="33"/>
      <c r="I6" s="29"/>
      <c r="J6" s="29"/>
    </row>
    <row r="7" spans="2:10" s="270" customFormat="1" ht="31.5" customHeight="1" x14ac:dyDescent="0.25">
      <c r="B7" s="268" t="s">
        <v>84</v>
      </c>
      <c r="C7" s="269" t="s">
        <v>207</v>
      </c>
      <c r="D7" s="269" t="s">
        <v>158</v>
      </c>
      <c r="E7" s="269" t="s">
        <v>159</v>
      </c>
    </row>
    <row r="8" spans="2:10" ht="26.4" x14ac:dyDescent="0.25">
      <c r="B8" s="263" t="s">
        <v>629</v>
      </c>
      <c r="C8" s="291">
        <v>7293135.9996615201</v>
      </c>
      <c r="D8" s="264">
        <v>43830</v>
      </c>
      <c r="E8" s="430" t="s">
        <v>631</v>
      </c>
      <c r="F8" s="489"/>
      <c r="G8" s="490"/>
      <c r="H8" s="490"/>
      <c r="I8" s="490"/>
    </row>
    <row r="9" spans="2:10" x14ac:dyDescent="0.25">
      <c r="B9" s="263"/>
      <c r="C9" s="291"/>
      <c r="D9" s="264"/>
      <c r="E9" s="430"/>
    </row>
    <row r="10" spans="2:10" ht="13.5" customHeight="1" x14ac:dyDescent="0.25">
      <c r="B10" s="263"/>
      <c r="C10" s="291"/>
      <c r="D10" s="264"/>
      <c r="E10" s="265"/>
    </row>
    <row r="11" spans="2:10" ht="13.5" customHeight="1" x14ac:dyDescent="0.25">
      <c r="B11" s="263"/>
      <c r="C11" s="291"/>
      <c r="D11" s="264"/>
      <c r="E11" s="265"/>
    </row>
    <row r="12" spans="2:10" ht="13.5" customHeight="1" x14ac:dyDescent="0.25">
      <c r="B12" s="263"/>
      <c r="C12" s="291"/>
      <c r="D12" s="264"/>
      <c r="E12" s="265"/>
    </row>
    <row r="13" spans="2:10" ht="13.5" customHeight="1" x14ac:dyDescent="0.25">
      <c r="B13" s="263"/>
      <c r="C13" s="291"/>
      <c r="D13" s="264"/>
      <c r="E13" s="265"/>
    </row>
    <row r="14" spans="2:10" ht="13.5" customHeight="1" x14ac:dyDescent="0.25">
      <c r="B14" s="263"/>
      <c r="C14" s="291"/>
      <c r="D14" s="264"/>
      <c r="E14" s="265"/>
    </row>
    <row r="15" spans="2:10" ht="13.5" customHeight="1" x14ac:dyDescent="0.25">
      <c r="B15" s="263"/>
      <c r="C15" s="291"/>
      <c r="D15" s="264"/>
      <c r="E15" s="265"/>
    </row>
    <row r="16" spans="2:10" ht="13.5" customHeight="1" x14ac:dyDescent="0.25">
      <c r="B16" s="263"/>
      <c r="C16" s="291"/>
      <c r="D16" s="264"/>
      <c r="E16" s="265"/>
    </row>
    <row r="17" spans="2:8" ht="13.5" customHeight="1" x14ac:dyDescent="0.25">
      <c r="B17" s="263"/>
      <c r="C17" s="291"/>
      <c r="D17" s="264"/>
      <c r="E17" s="265"/>
    </row>
    <row r="18" spans="2:8" ht="13.5" customHeight="1" x14ac:dyDescent="0.25">
      <c r="B18" s="263"/>
      <c r="C18" s="291"/>
      <c r="D18" s="264"/>
      <c r="E18" s="265"/>
    </row>
    <row r="19" spans="2:8" ht="13.5" customHeight="1" x14ac:dyDescent="0.25">
      <c r="B19" s="263"/>
      <c r="C19" s="291"/>
      <c r="D19" s="264"/>
      <c r="E19" s="265"/>
    </row>
    <row r="20" spans="2:8" ht="13.5" customHeight="1" x14ac:dyDescent="0.25">
      <c r="B20" s="263"/>
      <c r="C20" s="291"/>
      <c r="D20" s="264"/>
      <c r="E20" s="265"/>
    </row>
    <row r="21" spans="2:8" ht="13.5" customHeight="1" x14ac:dyDescent="0.25">
      <c r="B21" s="263"/>
      <c r="C21" s="291"/>
      <c r="D21" s="264"/>
      <c r="E21" s="265"/>
    </row>
    <row r="22" spans="2:8" ht="13.5" customHeight="1" x14ac:dyDescent="0.25">
      <c r="B22" s="263"/>
      <c r="C22" s="291"/>
      <c r="D22" s="264"/>
      <c r="E22" s="265"/>
    </row>
    <row r="25" spans="2:8" ht="15.6" x14ac:dyDescent="0.3">
      <c r="B25" s="32" t="s">
        <v>213</v>
      </c>
    </row>
    <row r="26" spans="2:8" x14ac:dyDescent="0.25">
      <c r="B26" s="24"/>
      <c r="C26" s="27"/>
      <c r="D26" s="27"/>
      <c r="E26" s="27"/>
    </row>
    <row r="27" spans="2:8" s="270" customFormat="1" ht="36.75" customHeight="1" x14ac:dyDescent="0.25">
      <c r="B27" s="268" t="s">
        <v>84</v>
      </c>
      <c r="C27" s="269" t="s">
        <v>208</v>
      </c>
      <c r="D27" s="269" t="s">
        <v>158</v>
      </c>
      <c r="E27" s="269" t="s">
        <v>159</v>
      </c>
      <c r="F27" s="269" t="s">
        <v>209</v>
      </c>
      <c r="G27" s="269" t="s">
        <v>168</v>
      </c>
      <c r="H27" s="269" t="s">
        <v>169</v>
      </c>
    </row>
    <row r="28" spans="2:8" x14ac:dyDescent="0.25">
      <c r="B28" s="266"/>
      <c r="C28" s="306"/>
      <c r="D28" s="218"/>
      <c r="E28" s="267"/>
      <c r="F28" s="306"/>
      <c r="G28" s="218"/>
      <c r="H28" s="267"/>
    </row>
    <row r="29" spans="2:8" x14ac:dyDescent="0.25">
      <c r="B29" s="266"/>
      <c r="C29" s="306"/>
      <c r="D29" s="218"/>
      <c r="E29" s="267"/>
      <c r="F29" s="306"/>
      <c r="G29" s="218"/>
      <c r="H29" s="267"/>
    </row>
    <row r="30" spans="2:8" x14ac:dyDescent="0.25">
      <c r="B30" s="266"/>
      <c r="C30" s="306"/>
      <c r="D30" s="218"/>
      <c r="E30" s="267"/>
      <c r="F30" s="306"/>
      <c r="G30" s="218"/>
      <c r="H30" s="267"/>
    </row>
    <row r="31" spans="2:8" x14ac:dyDescent="0.25">
      <c r="B31" s="266"/>
      <c r="C31" s="306"/>
      <c r="D31" s="218"/>
      <c r="E31" s="267"/>
      <c r="F31" s="306"/>
      <c r="G31" s="218"/>
      <c r="H31" s="267"/>
    </row>
    <row r="32" spans="2:8" hidden="1" x14ac:dyDescent="0.25">
      <c r="B32" s="266"/>
      <c r="C32" s="306"/>
      <c r="D32" s="218"/>
      <c r="E32" s="267"/>
      <c r="F32" s="306"/>
      <c r="G32" s="218"/>
      <c r="H32" s="267"/>
    </row>
    <row r="33" spans="2:8" hidden="1" x14ac:dyDescent="0.25">
      <c r="B33" s="266"/>
      <c r="C33" s="306"/>
      <c r="D33" s="218"/>
      <c r="E33" s="267"/>
      <c r="F33" s="306"/>
      <c r="G33" s="218"/>
      <c r="H33" s="267"/>
    </row>
    <row r="34" spans="2:8" hidden="1" x14ac:dyDescent="0.25">
      <c r="B34" s="266"/>
      <c r="C34" s="306"/>
      <c r="D34" s="218"/>
      <c r="E34" s="267"/>
      <c r="F34" s="306"/>
      <c r="G34" s="218"/>
      <c r="H34" s="267"/>
    </row>
    <row r="35" spans="2:8" hidden="1" x14ac:dyDescent="0.25">
      <c r="B35" s="266"/>
      <c r="C35" s="306"/>
      <c r="D35" s="218"/>
      <c r="E35" s="267"/>
      <c r="F35" s="306"/>
      <c r="G35" s="218"/>
      <c r="H35" s="267"/>
    </row>
    <row r="36" spans="2:8" hidden="1" x14ac:dyDescent="0.25">
      <c r="B36" s="266"/>
      <c r="C36" s="306"/>
      <c r="D36" s="218"/>
      <c r="E36" s="267"/>
      <c r="F36" s="306"/>
      <c r="G36" s="218"/>
      <c r="H36" s="267"/>
    </row>
    <row r="37" spans="2:8" hidden="1" x14ac:dyDescent="0.25">
      <c r="B37" s="266"/>
      <c r="C37" s="306"/>
      <c r="D37" s="218"/>
      <c r="E37" s="267"/>
      <c r="F37" s="306"/>
      <c r="G37" s="218"/>
      <c r="H37" s="267"/>
    </row>
    <row r="38" spans="2:8" hidden="1" x14ac:dyDescent="0.25">
      <c r="B38" s="266"/>
      <c r="C38" s="306"/>
      <c r="D38" s="218"/>
      <c r="E38" s="267"/>
      <c r="F38" s="306"/>
      <c r="G38" s="218"/>
      <c r="H38" s="267"/>
    </row>
    <row r="39" spans="2:8" hidden="1" x14ac:dyDescent="0.25">
      <c r="B39" s="266"/>
      <c r="C39" s="306"/>
      <c r="D39" s="218"/>
      <c r="E39" s="267"/>
      <c r="F39" s="306"/>
      <c r="G39" s="218"/>
      <c r="H39" s="267"/>
    </row>
    <row r="40" spans="2:8" hidden="1" x14ac:dyDescent="0.25">
      <c r="B40" s="266"/>
      <c r="C40" s="306"/>
      <c r="D40" s="218"/>
      <c r="E40" s="267"/>
      <c r="F40" s="306"/>
      <c r="G40" s="218"/>
      <c r="H40" s="267"/>
    </row>
    <row r="41" spans="2:8" x14ac:dyDescent="0.25">
      <c r="B41" s="266"/>
      <c r="C41" s="306"/>
      <c r="D41" s="218"/>
      <c r="E41" s="267"/>
      <c r="F41" s="306"/>
      <c r="G41" s="218"/>
      <c r="H41" s="267"/>
    </row>
    <row r="42" spans="2:8" x14ac:dyDescent="0.25">
      <c r="B42" s="266"/>
      <c r="C42" s="306"/>
      <c r="D42" s="218"/>
      <c r="E42" s="267"/>
      <c r="F42" s="306"/>
      <c r="G42" s="218"/>
      <c r="H42" s="267"/>
    </row>
    <row r="43" spans="2:8" x14ac:dyDescent="0.25">
      <c r="B43" s="266"/>
      <c r="C43" s="306"/>
      <c r="D43" s="218"/>
      <c r="E43" s="267"/>
      <c r="F43" s="306"/>
      <c r="G43" s="218"/>
      <c r="H43" s="267"/>
    </row>
    <row r="44" spans="2:8" x14ac:dyDescent="0.25">
      <c r="B44" s="266"/>
      <c r="C44" s="306"/>
      <c r="D44" s="218"/>
      <c r="E44" s="267"/>
      <c r="F44" s="306"/>
      <c r="G44" s="218"/>
      <c r="H44" s="267"/>
    </row>
    <row r="45" spans="2:8" x14ac:dyDescent="0.25">
      <c r="B45" s="266"/>
      <c r="C45" s="306"/>
      <c r="D45" s="218"/>
      <c r="E45" s="267"/>
      <c r="F45" s="306"/>
      <c r="G45" s="218"/>
      <c r="H45" s="267"/>
    </row>
    <row r="46" spans="2:8" x14ac:dyDescent="0.25">
      <c r="B46" s="266"/>
      <c r="C46" s="306"/>
      <c r="D46" s="218"/>
      <c r="E46" s="267"/>
      <c r="F46" s="306"/>
      <c r="G46" s="218"/>
      <c r="H46" s="267"/>
    </row>
    <row r="47" spans="2:8" x14ac:dyDescent="0.25">
      <c r="B47" s="266"/>
      <c r="C47" s="306"/>
      <c r="D47" s="218"/>
      <c r="E47" s="267"/>
      <c r="F47" s="306"/>
      <c r="G47" s="218"/>
      <c r="H47" s="267"/>
    </row>
    <row r="48" spans="2:8" x14ac:dyDescent="0.25">
      <c r="B48" s="266"/>
      <c r="C48" s="306"/>
      <c r="D48" s="218"/>
      <c r="E48" s="267"/>
      <c r="F48" s="306"/>
      <c r="G48" s="218"/>
      <c r="H48" s="267"/>
    </row>
    <row r="49" spans="2:8" x14ac:dyDescent="0.25">
      <c r="B49" s="266"/>
      <c r="C49" s="306"/>
      <c r="D49" s="218"/>
      <c r="E49" s="267"/>
      <c r="F49" s="306"/>
      <c r="G49" s="218"/>
      <c r="H49" s="267"/>
    </row>
    <row r="50" spans="2:8" x14ac:dyDescent="0.25">
      <c r="B50" s="266"/>
      <c r="C50" s="306"/>
      <c r="D50" s="218"/>
      <c r="E50" s="267"/>
      <c r="F50" s="306"/>
      <c r="G50" s="218"/>
      <c r="H50" s="267"/>
    </row>
    <row r="51" spans="2:8" x14ac:dyDescent="0.25">
      <c r="B51" s="266"/>
      <c r="C51" s="306"/>
      <c r="D51" s="218"/>
      <c r="E51" s="267"/>
      <c r="F51" s="306"/>
      <c r="G51" s="218"/>
      <c r="H51" s="267"/>
    </row>
    <row r="52" spans="2:8" x14ac:dyDescent="0.25">
      <c r="B52" s="266"/>
      <c r="C52" s="306"/>
      <c r="D52" s="218"/>
      <c r="E52" s="267"/>
      <c r="F52" s="306"/>
      <c r="G52" s="218"/>
      <c r="H52" s="267"/>
    </row>
    <row r="53" spans="2:8" x14ac:dyDescent="0.25">
      <c r="B53" s="266"/>
      <c r="C53" s="306"/>
      <c r="D53" s="218"/>
      <c r="E53" s="267"/>
      <c r="F53" s="306"/>
      <c r="G53" s="218"/>
      <c r="H53" s="267"/>
    </row>
    <row r="54" spans="2:8" x14ac:dyDescent="0.25">
      <c r="B54" s="266"/>
      <c r="C54" s="306"/>
      <c r="D54" s="218"/>
      <c r="E54" s="267"/>
      <c r="F54" s="306"/>
      <c r="G54" s="218"/>
      <c r="H54" s="267"/>
    </row>
  </sheetData>
  <mergeCells count="1">
    <mergeCell ref="F8:I8"/>
  </mergeCells>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9999"/>
  </sheetPr>
  <dimension ref="B1:O89"/>
  <sheetViews>
    <sheetView zoomScale="80" zoomScaleNormal="80" workbookViewId="0"/>
  </sheetViews>
  <sheetFormatPr defaultColWidth="9" defaultRowHeight="13.2" x14ac:dyDescent="0.25"/>
  <cols>
    <col min="1" max="1" width="11.44140625" style="362" customWidth="1"/>
    <col min="2" max="2" width="21.88671875" style="362" customWidth="1"/>
    <col min="3" max="3" width="40.88671875" style="362" customWidth="1"/>
    <col min="4" max="4" width="41.44140625" style="362" bestFit="1" customWidth="1"/>
    <col min="5" max="15" width="20.88671875" style="362" customWidth="1"/>
    <col min="16" max="16384" width="9" style="362"/>
  </cols>
  <sheetData>
    <row r="1" spans="2:15" ht="21" x14ac:dyDescent="0.4">
      <c r="B1" s="361" t="s">
        <v>504</v>
      </c>
    </row>
    <row r="2" spans="2:15" ht="13.8" x14ac:dyDescent="0.25">
      <c r="B2" s="52" t="str">
        <f>Tradingname</f>
        <v>EII GAS TRANSMISSION SERVICES WA (OPERATIONS) PTY LIMITED</v>
      </c>
      <c r="C2" s="53"/>
    </row>
    <row r="3" spans="2:15" ht="13.8" x14ac:dyDescent="0.25">
      <c r="B3" s="54" t="s">
        <v>240</v>
      </c>
      <c r="C3" s="55" t="str">
        <f>TEXT(Yearstart,"dd/mm/yyyy")&amp;" to "&amp;TEXT(Yearending,"dd/mm/yyyy")</f>
        <v>01/01/2021 to 31/12/2021</v>
      </c>
    </row>
    <row r="5" spans="2:15" ht="30" customHeight="1" x14ac:dyDescent="0.3">
      <c r="B5" s="364" t="s">
        <v>307</v>
      </c>
      <c r="I5" s="491" t="s">
        <v>308</v>
      </c>
      <c r="J5" s="491"/>
      <c r="K5" s="491"/>
    </row>
    <row r="7" spans="2:15" ht="45" customHeight="1" x14ac:dyDescent="0.25">
      <c r="B7" s="123" t="s">
        <v>223</v>
      </c>
      <c r="C7" s="124" t="s">
        <v>19</v>
      </c>
      <c r="D7" s="124" t="s">
        <v>0</v>
      </c>
      <c r="E7" s="124" t="s">
        <v>71</v>
      </c>
      <c r="F7" s="124" t="s">
        <v>72</v>
      </c>
      <c r="G7" s="124" t="s">
        <v>153</v>
      </c>
      <c r="H7" s="124" t="s">
        <v>497</v>
      </c>
      <c r="I7" s="124" t="s">
        <v>74</v>
      </c>
      <c r="J7" s="124" t="s">
        <v>487</v>
      </c>
      <c r="K7" s="124" t="s">
        <v>309</v>
      </c>
      <c r="L7" s="124" t="s">
        <v>75</v>
      </c>
      <c r="M7" s="124" t="s">
        <v>310</v>
      </c>
      <c r="N7" s="124" t="s">
        <v>498</v>
      </c>
      <c r="O7" s="104" t="s">
        <v>76</v>
      </c>
    </row>
    <row r="8" spans="2:15" x14ac:dyDescent="0.25">
      <c r="B8" s="125"/>
      <c r="C8" s="126"/>
      <c r="D8" s="126"/>
      <c r="E8" s="126"/>
      <c r="F8" s="126" t="s">
        <v>77</v>
      </c>
      <c r="G8" s="126" t="s">
        <v>183</v>
      </c>
      <c r="H8" s="126" t="s">
        <v>183</v>
      </c>
      <c r="I8" s="126" t="s">
        <v>183</v>
      </c>
      <c r="J8" s="126" t="s">
        <v>183</v>
      </c>
      <c r="K8" s="126" t="s">
        <v>183</v>
      </c>
      <c r="L8" s="126" t="s">
        <v>183</v>
      </c>
      <c r="M8" s="126" t="s">
        <v>183</v>
      </c>
      <c r="N8" s="126" t="s">
        <v>183</v>
      </c>
      <c r="O8" s="126" t="s">
        <v>183</v>
      </c>
    </row>
    <row r="9" spans="2:15" x14ac:dyDescent="0.25">
      <c r="B9" s="389">
        <v>2.4</v>
      </c>
      <c r="C9" s="272"/>
      <c r="D9" s="272" t="s">
        <v>142</v>
      </c>
      <c r="E9" s="192">
        <f>'3.1 Asset useful life'!D9</f>
        <v>39793</v>
      </c>
      <c r="F9" s="436">
        <f>'3.1 Asset useful life'!E9</f>
        <v>14.803559206023271</v>
      </c>
      <c r="G9" s="307">
        <v>0</v>
      </c>
      <c r="H9" s="307">
        <v>95802870.456098869</v>
      </c>
      <c r="I9" s="307">
        <v>920543.44000000018</v>
      </c>
      <c r="J9" s="307">
        <v>614316.53</v>
      </c>
      <c r="K9" s="307">
        <v>0</v>
      </c>
      <c r="L9" s="308">
        <f>SUM(H9:K9)</f>
        <v>97337730.426098868</v>
      </c>
      <c r="M9" s="307">
        <v>-96279862.04569976</v>
      </c>
      <c r="N9" s="307">
        <v>-384864.82750479231</v>
      </c>
      <c r="O9" s="280">
        <f>SUM(L9:N9)</f>
        <v>673003.55289431568</v>
      </c>
    </row>
    <row r="10" spans="2:15" x14ac:dyDescent="0.25">
      <c r="B10" s="389">
        <v>2.4</v>
      </c>
      <c r="C10" s="272"/>
      <c r="D10" s="272" t="s">
        <v>85</v>
      </c>
      <c r="E10" s="192">
        <f>'3.1 Asset useful life'!D10</f>
        <v>39793</v>
      </c>
      <c r="F10" s="436">
        <f>'3.1 Asset useful life'!E10</f>
        <v>14.803559206023271</v>
      </c>
      <c r="G10" s="307">
        <v>0</v>
      </c>
      <c r="H10" s="307">
        <v>14687043.161564201</v>
      </c>
      <c r="I10" s="307">
        <v>792413.48</v>
      </c>
      <c r="J10" s="307">
        <v>0</v>
      </c>
      <c r="K10" s="307">
        <v>0</v>
      </c>
      <c r="L10" s="308">
        <f>SUM(H10:K10)</f>
        <v>15479456.641564202</v>
      </c>
      <c r="M10" s="307">
        <v>-15401041.31141926</v>
      </c>
      <c r="N10" s="307">
        <v>-28520.315161357223</v>
      </c>
      <c r="O10" s="280">
        <f t="shared" ref="O10:O52" si="0">SUM(L10:N10)</f>
        <v>49895.01498358458</v>
      </c>
    </row>
    <row r="11" spans="2:15" x14ac:dyDescent="0.25">
      <c r="B11" s="389">
        <v>2.4</v>
      </c>
      <c r="C11" s="272"/>
      <c r="D11" s="272" t="s">
        <v>143</v>
      </c>
      <c r="E11" s="192">
        <f>'3.1 Asset useful life'!D11</f>
        <v>39793</v>
      </c>
      <c r="F11" s="436">
        <f>'3.1 Asset useful life'!E11</f>
        <v>14.803559206023271</v>
      </c>
      <c r="G11" s="307">
        <v>0</v>
      </c>
      <c r="H11" s="307">
        <v>0</v>
      </c>
      <c r="I11" s="307">
        <v>32440.1</v>
      </c>
      <c r="J11" s="307">
        <v>0</v>
      </c>
      <c r="K11" s="307">
        <v>0</v>
      </c>
      <c r="L11" s="308">
        <f>SUM(H11:K11)</f>
        <v>32440.1</v>
      </c>
      <c r="M11" s="307">
        <v>-31651.29316876729</v>
      </c>
      <c r="N11" s="307">
        <v>-287.05333339973902</v>
      </c>
      <c r="O11" s="280">
        <f t="shared" si="0"/>
        <v>501.75349783296963</v>
      </c>
    </row>
    <row r="12" spans="2:15" x14ac:dyDescent="0.25">
      <c r="B12" s="389">
        <v>2.4</v>
      </c>
      <c r="C12" s="272"/>
      <c r="D12" s="272" t="s">
        <v>145</v>
      </c>
      <c r="E12" s="192">
        <f>'3.1 Asset useful life'!D12</f>
        <v>39793</v>
      </c>
      <c r="F12" s="436">
        <f>'3.1 Asset useful life'!E12</f>
        <v>14.803559206023271</v>
      </c>
      <c r="G12" s="307">
        <v>0</v>
      </c>
      <c r="H12" s="307">
        <v>3391813.0161713697</v>
      </c>
      <c r="I12" s="307">
        <v>11174.35</v>
      </c>
      <c r="J12" s="307">
        <v>0</v>
      </c>
      <c r="K12" s="307">
        <v>0</v>
      </c>
      <c r="L12" s="308">
        <f>SUM(H12:K12)</f>
        <v>3402987.3661713698</v>
      </c>
      <c r="M12" s="307">
        <v>-3365363.1917111608</v>
      </c>
      <c r="N12" s="307">
        <v>-13688.129067075019</v>
      </c>
      <c r="O12" s="280">
        <f t="shared" si="0"/>
        <v>23936.045393133958</v>
      </c>
    </row>
    <row r="13" spans="2:15" x14ac:dyDescent="0.25">
      <c r="B13" s="389">
        <v>2.4</v>
      </c>
      <c r="C13" s="272"/>
      <c r="D13" s="272" t="s">
        <v>147</v>
      </c>
      <c r="E13" s="192">
        <f>'3.1 Asset useful life'!D14</f>
        <v>39793</v>
      </c>
      <c r="F13" s="436">
        <f>'3.1 Asset useful life'!E14</f>
        <v>14.803559206023271</v>
      </c>
      <c r="G13" s="307">
        <v>0</v>
      </c>
      <c r="H13" s="307">
        <v>858600.28503934131</v>
      </c>
      <c r="I13" s="307">
        <v>896708.51</v>
      </c>
      <c r="J13" s="307">
        <v>0</v>
      </c>
      <c r="K13" s="307">
        <v>0</v>
      </c>
      <c r="L13" s="308">
        <f t="shared" ref="L13:L41" si="1">SUM(H13:K13)</f>
        <v>1755308.7950393413</v>
      </c>
      <c r="M13" s="307">
        <v>-1736852.5059379551</v>
      </c>
      <c r="N13" s="307">
        <v>-6715.4801302788564</v>
      </c>
      <c r="O13" s="280">
        <f t="shared" si="0"/>
        <v>11740.808971107353</v>
      </c>
    </row>
    <row r="14" spans="2:15" x14ac:dyDescent="0.25">
      <c r="B14" s="389">
        <v>2.4</v>
      </c>
      <c r="C14" s="272"/>
      <c r="D14" s="272" t="s">
        <v>1</v>
      </c>
      <c r="E14" s="192">
        <f>'3.1 Asset useful life'!D15</f>
        <v>39793</v>
      </c>
      <c r="F14" s="436">
        <f>'3.1 Asset useful life'!E15</f>
        <v>14.803559206023271</v>
      </c>
      <c r="G14" s="307">
        <v>0</v>
      </c>
      <c r="H14" s="307">
        <v>0</v>
      </c>
      <c r="I14" s="307">
        <v>0</v>
      </c>
      <c r="J14" s="307">
        <v>0</v>
      </c>
      <c r="K14" s="307">
        <v>0</v>
      </c>
      <c r="L14" s="308">
        <f t="shared" si="1"/>
        <v>0</v>
      </c>
      <c r="M14" s="307">
        <v>0</v>
      </c>
      <c r="N14" s="307">
        <v>0</v>
      </c>
      <c r="O14" s="280">
        <f t="shared" si="0"/>
        <v>0</v>
      </c>
    </row>
    <row r="15" spans="2:15" x14ac:dyDescent="0.25">
      <c r="B15" s="389">
        <v>2.4</v>
      </c>
      <c r="C15" s="272"/>
      <c r="D15" s="272" t="s">
        <v>233</v>
      </c>
      <c r="E15" s="192">
        <f>'3.1 Asset useful life'!D16</f>
        <v>39793</v>
      </c>
      <c r="F15" s="307" t="str">
        <f>'3.1 Asset useful life'!E16</f>
        <v>5 to 14.8 years</v>
      </c>
      <c r="G15" s="307">
        <v>0</v>
      </c>
      <c r="H15" s="307">
        <v>20482.081126213991</v>
      </c>
      <c r="I15" s="307">
        <v>620167.93999999994</v>
      </c>
      <c r="J15" s="307">
        <v>0</v>
      </c>
      <c r="K15" s="307">
        <v>-15034</v>
      </c>
      <c r="L15" s="308">
        <f t="shared" si="1"/>
        <v>625616.02112621395</v>
      </c>
      <c r="M15" s="307">
        <v>-582358.00332146965</v>
      </c>
      <c r="N15" s="307">
        <v>-15741.879540177984</v>
      </c>
      <c r="O15" s="280">
        <f t="shared" si="0"/>
        <v>27516.138264566318</v>
      </c>
    </row>
    <row r="16" spans="2:15" x14ac:dyDescent="0.25">
      <c r="B16" s="389">
        <v>2.4</v>
      </c>
      <c r="C16" s="272"/>
      <c r="D16" s="272" t="s">
        <v>149</v>
      </c>
      <c r="E16" s="192"/>
      <c r="F16" s="307" t="str">
        <f>'3.1 Asset useful life'!E17</f>
        <v>N/A</v>
      </c>
      <c r="G16" s="307">
        <v>0</v>
      </c>
      <c r="H16" s="307">
        <v>0</v>
      </c>
      <c r="I16" s="307">
        <v>167529.07999999999</v>
      </c>
      <c r="J16" s="307">
        <v>0</v>
      </c>
      <c r="K16" s="307">
        <v>0</v>
      </c>
      <c r="L16" s="308">
        <f t="shared" si="1"/>
        <v>167529.07999999999</v>
      </c>
      <c r="M16" s="307">
        <v>-167529.07999999999</v>
      </c>
      <c r="N16" s="307">
        <v>0</v>
      </c>
      <c r="O16" s="280">
        <f t="shared" si="0"/>
        <v>0</v>
      </c>
    </row>
    <row r="17" spans="2:15" x14ac:dyDescent="0.25">
      <c r="B17" s="389"/>
      <c r="C17" s="272"/>
      <c r="D17" s="272"/>
      <c r="E17" s="192"/>
      <c r="F17" s="307"/>
      <c r="G17" s="307"/>
      <c r="H17" s="307"/>
      <c r="I17" s="307"/>
      <c r="J17" s="307"/>
      <c r="K17" s="307"/>
      <c r="L17" s="308">
        <f t="shared" ref="L17" si="2">SUM(H17:K17)</f>
        <v>0</v>
      </c>
      <c r="M17" s="307"/>
      <c r="N17" s="307"/>
      <c r="O17" s="280">
        <f t="shared" ref="O17" si="3">SUM(L17:N17)</f>
        <v>0</v>
      </c>
    </row>
    <row r="18" spans="2:15" x14ac:dyDescent="0.25">
      <c r="B18" s="389"/>
      <c r="C18" s="272"/>
      <c r="D18" s="272"/>
      <c r="E18" s="192"/>
      <c r="F18" s="307"/>
      <c r="G18" s="307"/>
      <c r="H18" s="307"/>
      <c r="I18" s="307"/>
      <c r="J18" s="307"/>
      <c r="K18" s="307"/>
      <c r="L18" s="308">
        <f t="shared" si="1"/>
        <v>0</v>
      </c>
      <c r="M18" s="307"/>
      <c r="N18" s="307"/>
      <c r="O18" s="280">
        <f t="shared" si="0"/>
        <v>0</v>
      </c>
    </row>
    <row r="19" spans="2:15" x14ac:dyDescent="0.25">
      <c r="B19" s="272"/>
      <c r="C19" s="272"/>
      <c r="D19" s="272"/>
      <c r="E19" s="192"/>
      <c r="F19" s="307"/>
      <c r="G19" s="307"/>
      <c r="H19" s="307"/>
      <c r="I19" s="307"/>
      <c r="J19" s="307"/>
      <c r="K19" s="307"/>
      <c r="L19" s="308">
        <f t="shared" si="1"/>
        <v>0</v>
      </c>
      <c r="M19" s="307"/>
      <c r="N19" s="307"/>
      <c r="O19" s="280">
        <f t="shared" si="0"/>
        <v>0</v>
      </c>
    </row>
    <row r="20" spans="2:15" x14ac:dyDescent="0.25">
      <c r="B20" s="272"/>
      <c r="C20" s="272"/>
      <c r="D20" s="272"/>
      <c r="E20" s="192"/>
      <c r="F20" s="307"/>
      <c r="G20" s="307"/>
      <c r="H20" s="307"/>
      <c r="I20" s="307"/>
      <c r="J20" s="307"/>
      <c r="K20" s="307"/>
      <c r="L20" s="308">
        <f t="shared" si="1"/>
        <v>0</v>
      </c>
      <c r="M20" s="307"/>
      <c r="N20" s="307"/>
      <c r="O20" s="280">
        <f t="shared" si="0"/>
        <v>0</v>
      </c>
    </row>
    <row r="21" spans="2:15" x14ac:dyDescent="0.25">
      <c r="B21" s="272"/>
      <c r="C21" s="272"/>
      <c r="D21" s="272"/>
      <c r="E21" s="192"/>
      <c r="F21" s="307"/>
      <c r="G21" s="307"/>
      <c r="H21" s="307"/>
      <c r="I21" s="307"/>
      <c r="J21" s="307"/>
      <c r="K21" s="307"/>
      <c r="L21" s="308">
        <f t="shared" si="1"/>
        <v>0</v>
      </c>
      <c r="M21" s="307"/>
      <c r="N21" s="307"/>
      <c r="O21" s="280">
        <f t="shared" si="0"/>
        <v>0</v>
      </c>
    </row>
    <row r="22" spans="2:15" x14ac:dyDescent="0.25">
      <c r="B22" s="272"/>
      <c r="C22" s="272"/>
      <c r="D22" s="272"/>
      <c r="E22" s="192"/>
      <c r="F22" s="307"/>
      <c r="G22" s="307"/>
      <c r="H22" s="307"/>
      <c r="I22" s="307"/>
      <c r="J22" s="307"/>
      <c r="K22" s="307"/>
      <c r="L22" s="308">
        <f t="shared" si="1"/>
        <v>0</v>
      </c>
      <c r="M22" s="307"/>
      <c r="N22" s="307"/>
      <c r="O22" s="280">
        <f t="shared" si="0"/>
        <v>0</v>
      </c>
    </row>
    <row r="23" spans="2:15" x14ac:dyDescent="0.25">
      <c r="B23" s="272"/>
      <c r="C23" s="272"/>
      <c r="D23" s="272"/>
      <c r="E23" s="192"/>
      <c r="F23" s="307"/>
      <c r="G23" s="307"/>
      <c r="H23" s="307"/>
      <c r="I23" s="307"/>
      <c r="J23" s="307"/>
      <c r="K23" s="307"/>
      <c r="L23" s="308">
        <f t="shared" si="1"/>
        <v>0</v>
      </c>
      <c r="M23" s="307"/>
      <c r="N23" s="307"/>
      <c r="O23" s="280">
        <f t="shared" si="0"/>
        <v>0</v>
      </c>
    </row>
    <row r="24" spans="2:15" x14ac:dyDescent="0.25">
      <c r="B24" s="272"/>
      <c r="C24" s="272"/>
      <c r="D24" s="272"/>
      <c r="E24" s="192"/>
      <c r="F24" s="307"/>
      <c r="G24" s="307"/>
      <c r="H24" s="307"/>
      <c r="I24" s="307"/>
      <c r="J24" s="307"/>
      <c r="K24" s="307"/>
      <c r="L24" s="308">
        <f t="shared" si="1"/>
        <v>0</v>
      </c>
      <c r="M24" s="307"/>
      <c r="N24" s="307"/>
      <c r="O24" s="280">
        <f t="shared" si="0"/>
        <v>0</v>
      </c>
    </row>
    <row r="25" spans="2:15" x14ac:dyDescent="0.25">
      <c r="B25" s="272"/>
      <c r="C25" s="272"/>
      <c r="D25" s="272"/>
      <c r="E25" s="192"/>
      <c r="F25" s="307"/>
      <c r="G25" s="307"/>
      <c r="H25" s="307"/>
      <c r="I25" s="307"/>
      <c r="J25" s="307"/>
      <c r="K25" s="307"/>
      <c r="L25" s="308">
        <f t="shared" si="1"/>
        <v>0</v>
      </c>
      <c r="M25" s="307"/>
      <c r="N25" s="307"/>
      <c r="O25" s="280">
        <f t="shared" si="0"/>
        <v>0</v>
      </c>
    </row>
    <row r="26" spans="2:15" x14ac:dyDescent="0.25">
      <c r="B26" s="272"/>
      <c r="C26" s="272"/>
      <c r="D26" s="272"/>
      <c r="E26" s="192"/>
      <c r="F26" s="307"/>
      <c r="G26" s="307"/>
      <c r="H26" s="307"/>
      <c r="I26" s="307"/>
      <c r="J26" s="307"/>
      <c r="K26" s="307"/>
      <c r="L26" s="308">
        <f t="shared" si="1"/>
        <v>0</v>
      </c>
      <c r="M26" s="307"/>
      <c r="N26" s="307"/>
      <c r="O26" s="280">
        <f t="shared" si="0"/>
        <v>0</v>
      </c>
    </row>
    <row r="27" spans="2:15" x14ac:dyDescent="0.25">
      <c r="B27" s="272"/>
      <c r="C27" s="272"/>
      <c r="D27" s="272"/>
      <c r="E27" s="192"/>
      <c r="F27" s="307"/>
      <c r="G27" s="307"/>
      <c r="H27" s="307"/>
      <c r="I27" s="307"/>
      <c r="J27" s="307"/>
      <c r="K27" s="307"/>
      <c r="L27" s="308">
        <f t="shared" si="1"/>
        <v>0</v>
      </c>
      <c r="M27" s="307"/>
      <c r="N27" s="307"/>
      <c r="O27" s="280">
        <f t="shared" si="0"/>
        <v>0</v>
      </c>
    </row>
    <row r="28" spans="2:15" x14ac:dyDescent="0.25">
      <c r="B28" s="272"/>
      <c r="C28" s="272"/>
      <c r="D28" s="272"/>
      <c r="E28" s="192"/>
      <c r="F28" s="307"/>
      <c r="G28" s="307"/>
      <c r="H28" s="307"/>
      <c r="I28" s="307"/>
      <c r="J28" s="307"/>
      <c r="K28" s="307"/>
      <c r="L28" s="308">
        <f t="shared" si="1"/>
        <v>0</v>
      </c>
      <c r="M28" s="307"/>
      <c r="N28" s="307"/>
      <c r="O28" s="280">
        <f t="shared" si="0"/>
        <v>0</v>
      </c>
    </row>
    <row r="29" spans="2:15" x14ac:dyDescent="0.25">
      <c r="B29" s="272"/>
      <c r="C29" s="272"/>
      <c r="D29" s="272"/>
      <c r="E29" s="192"/>
      <c r="F29" s="307"/>
      <c r="G29" s="307"/>
      <c r="H29" s="307"/>
      <c r="I29" s="307"/>
      <c r="J29" s="307"/>
      <c r="K29" s="307"/>
      <c r="L29" s="308">
        <f t="shared" si="1"/>
        <v>0</v>
      </c>
      <c r="M29" s="307"/>
      <c r="N29" s="307"/>
      <c r="O29" s="280">
        <f t="shared" si="0"/>
        <v>0</v>
      </c>
    </row>
    <row r="30" spans="2:15" x14ac:dyDescent="0.25">
      <c r="B30" s="272"/>
      <c r="C30" s="272"/>
      <c r="D30" s="272"/>
      <c r="E30" s="192"/>
      <c r="F30" s="307"/>
      <c r="G30" s="307"/>
      <c r="H30" s="307"/>
      <c r="I30" s="307"/>
      <c r="J30" s="307"/>
      <c r="K30" s="307"/>
      <c r="L30" s="308">
        <f t="shared" si="1"/>
        <v>0</v>
      </c>
      <c r="M30" s="307"/>
      <c r="N30" s="307"/>
      <c r="O30" s="280">
        <f t="shared" si="0"/>
        <v>0</v>
      </c>
    </row>
    <row r="31" spans="2:15" x14ac:dyDescent="0.25">
      <c r="B31" s="272"/>
      <c r="C31" s="272"/>
      <c r="D31" s="272"/>
      <c r="E31" s="192"/>
      <c r="F31" s="307"/>
      <c r="G31" s="307"/>
      <c r="H31" s="307"/>
      <c r="I31" s="307"/>
      <c r="J31" s="307"/>
      <c r="K31" s="307"/>
      <c r="L31" s="308">
        <f t="shared" si="1"/>
        <v>0</v>
      </c>
      <c r="M31" s="307"/>
      <c r="N31" s="307"/>
      <c r="O31" s="280">
        <f t="shared" si="0"/>
        <v>0</v>
      </c>
    </row>
    <row r="32" spans="2:15" x14ac:dyDescent="0.25">
      <c r="B32" s="272"/>
      <c r="C32" s="272"/>
      <c r="D32" s="272"/>
      <c r="E32" s="192"/>
      <c r="F32" s="307"/>
      <c r="G32" s="307"/>
      <c r="H32" s="307"/>
      <c r="I32" s="307"/>
      <c r="J32" s="307"/>
      <c r="K32" s="307"/>
      <c r="L32" s="308">
        <f t="shared" si="1"/>
        <v>0</v>
      </c>
      <c r="M32" s="307"/>
      <c r="N32" s="307"/>
      <c r="O32" s="280">
        <f t="shared" si="0"/>
        <v>0</v>
      </c>
    </row>
    <row r="33" spans="2:15" x14ac:dyDescent="0.25">
      <c r="B33" s="272"/>
      <c r="C33" s="272"/>
      <c r="D33" s="272"/>
      <c r="E33" s="192"/>
      <c r="F33" s="307"/>
      <c r="G33" s="307"/>
      <c r="H33" s="307"/>
      <c r="I33" s="307"/>
      <c r="J33" s="307"/>
      <c r="K33" s="307"/>
      <c r="L33" s="308">
        <f t="shared" si="1"/>
        <v>0</v>
      </c>
      <c r="M33" s="307"/>
      <c r="N33" s="307"/>
      <c r="O33" s="280">
        <f t="shared" si="0"/>
        <v>0</v>
      </c>
    </row>
    <row r="34" spans="2:15" x14ac:dyDescent="0.25">
      <c r="B34" s="272"/>
      <c r="C34" s="272"/>
      <c r="D34" s="272"/>
      <c r="E34" s="192"/>
      <c r="F34" s="307"/>
      <c r="G34" s="307"/>
      <c r="H34" s="307"/>
      <c r="I34" s="307"/>
      <c r="J34" s="307"/>
      <c r="K34" s="307"/>
      <c r="L34" s="308">
        <f t="shared" si="1"/>
        <v>0</v>
      </c>
      <c r="M34" s="307"/>
      <c r="N34" s="307"/>
      <c r="O34" s="280">
        <f t="shared" si="0"/>
        <v>0</v>
      </c>
    </row>
    <row r="35" spans="2:15" x14ac:dyDescent="0.25">
      <c r="B35" s="272"/>
      <c r="C35" s="272"/>
      <c r="D35" s="272"/>
      <c r="E35" s="192"/>
      <c r="F35" s="307"/>
      <c r="G35" s="307"/>
      <c r="H35" s="307"/>
      <c r="I35" s="307"/>
      <c r="J35" s="307"/>
      <c r="K35" s="307"/>
      <c r="L35" s="308">
        <f t="shared" si="1"/>
        <v>0</v>
      </c>
      <c r="M35" s="307"/>
      <c r="N35" s="307"/>
      <c r="O35" s="280">
        <f t="shared" si="0"/>
        <v>0</v>
      </c>
    </row>
    <row r="36" spans="2:15" x14ac:dyDescent="0.25">
      <c r="B36" s="272"/>
      <c r="C36" s="272"/>
      <c r="D36" s="272"/>
      <c r="E36" s="192"/>
      <c r="F36" s="307"/>
      <c r="G36" s="307"/>
      <c r="H36" s="307"/>
      <c r="I36" s="307"/>
      <c r="J36" s="307"/>
      <c r="K36" s="307"/>
      <c r="L36" s="308">
        <f t="shared" si="1"/>
        <v>0</v>
      </c>
      <c r="M36" s="307"/>
      <c r="N36" s="307"/>
      <c r="O36" s="280">
        <f t="shared" si="0"/>
        <v>0</v>
      </c>
    </row>
    <row r="37" spans="2:15" x14ac:dyDescent="0.25">
      <c r="B37" s="272"/>
      <c r="C37" s="272"/>
      <c r="D37" s="272"/>
      <c r="E37" s="192"/>
      <c r="F37" s="307"/>
      <c r="G37" s="307"/>
      <c r="H37" s="307"/>
      <c r="I37" s="307"/>
      <c r="J37" s="307"/>
      <c r="K37" s="307"/>
      <c r="L37" s="308">
        <f t="shared" si="1"/>
        <v>0</v>
      </c>
      <c r="M37" s="307"/>
      <c r="N37" s="307"/>
      <c r="O37" s="280">
        <f t="shared" si="0"/>
        <v>0</v>
      </c>
    </row>
    <row r="38" spans="2:15" x14ac:dyDescent="0.25">
      <c r="B38" s="272"/>
      <c r="C38" s="272"/>
      <c r="D38" s="272"/>
      <c r="E38" s="192"/>
      <c r="F38" s="307"/>
      <c r="G38" s="307"/>
      <c r="H38" s="307"/>
      <c r="I38" s="307"/>
      <c r="J38" s="307"/>
      <c r="K38" s="307"/>
      <c r="L38" s="308">
        <f t="shared" si="1"/>
        <v>0</v>
      </c>
      <c r="M38" s="307"/>
      <c r="N38" s="307"/>
      <c r="O38" s="280">
        <f t="shared" si="0"/>
        <v>0</v>
      </c>
    </row>
    <row r="39" spans="2:15" x14ac:dyDescent="0.25">
      <c r="B39" s="272"/>
      <c r="C39" s="272"/>
      <c r="D39" s="272"/>
      <c r="E39" s="192"/>
      <c r="F39" s="307"/>
      <c r="G39" s="307"/>
      <c r="H39" s="307"/>
      <c r="I39" s="307"/>
      <c r="J39" s="307"/>
      <c r="K39" s="307"/>
      <c r="L39" s="308">
        <f t="shared" si="1"/>
        <v>0</v>
      </c>
      <c r="M39" s="307"/>
      <c r="N39" s="307"/>
      <c r="O39" s="280">
        <f t="shared" si="0"/>
        <v>0</v>
      </c>
    </row>
    <row r="40" spans="2:15" x14ac:dyDescent="0.25">
      <c r="B40" s="272"/>
      <c r="C40" s="272"/>
      <c r="D40" s="272"/>
      <c r="E40" s="192"/>
      <c r="F40" s="307"/>
      <c r="G40" s="307"/>
      <c r="H40" s="307"/>
      <c r="I40" s="307"/>
      <c r="J40" s="307"/>
      <c r="K40" s="307"/>
      <c r="L40" s="308">
        <f t="shared" si="1"/>
        <v>0</v>
      </c>
      <c r="M40" s="307"/>
      <c r="N40" s="307"/>
      <c r="O40" s="280">
        <f t="shared" si="0"/>
        <v>0</v>
      </c>
    </row>
    <row r="41" spans="2:15" x14ac:dyDescent="0.25">
      <c r="B41" s="272"/>
      <c r="C41" s="272"/>
      <c r="D41" s="272"/>
      <c r="E41" s="192"/>
      <c r="F41" s="307"/>
      <c r="G41" s="307"/>
      <c r="H41" s="307"/>
      <c r="I41" s="307"/>
      <c r="J41" s="307"/>
      <c r="K41" s="307"/>
      <c r="L41" s="308">
        <f t="shared" si="1"/>
        <v>0</v>
      </c>
      <c r="M41" s="307"/>
      <c r="N41" s="307"/>
      <c r="O41" s="280">
        <f t="shared" si="0"/>
        <v>0</v>
      </c>
    </row>
    <row r="42" spans="2:15" x14ac:dyDescent="0.25">
      <c r="B42" s="272"/>
      <c r="C42" s="272"/>
      <c r="D42" s="272"/>
      <c r="E42" s="192"/>
      <c r="F42" s="307"/>
      <c r="G42" s="307"/>
      <c r="H42" s="307"/>
      <c r="I42" s="307"/>
      <c r="J42" s="307"/>
      <c r="K42" s="307"/>
      <c r="L42" s="308">
        <f t="shared" ref="L42:L52" si="4">SUM(H42:K42)</f>
        <v>0</v>
      </c>
      <c r="M42" s="307"/>
      <c r="N42" s="307"/>
      <c r="O42" s="280">
        <f t="shared" si="0"/>
        <v>0</v>
      </c>
    </row>
    <row r="43" spans="2:15" x14ac:dyDescent="0.25">
      <c r="B43" s="272"/>
      <c r="C43" s="272"/>
      <c r="D43" s="272"/>
      <c r="E43" s="192"/>
      <c r="F43" s="307"/>
      <c r="G43" s="307"/>
      <c r="H43" s="307"/>
      <c r="I43" s="307"/>
      <c r="J43" s="307"/>
      <c r="K43" s="307"/>
      <c r="L43" s="308">
        <f t="shared" si="4"/>
        <v>0</v>
      </c>
      <c r="M43" s="307"/>
      <c r="N43" s="307"/>
      <c r="O43" s="280">
        <f t="shared" si="0"/>
        <v>0</v>
      </c>
    </row>
    <row r="44" spans="2:15" x14ac:dyDescent="0.25">
      <c r="B44" s="272"/>
      <c r="C44" s="272"/>
      <c r="D44" s="272"/>
      <c r="E44" s="192"/>
      <c r="F44" s="307"/>
      <c r="G44" s="307"/>
      <c r="H44" s="307"/>
      <c r="I44" s="307"/>
      <c r="J44" s="307"/>
      <c r="K44" s="307"/>
      <c r="L44" s="308">
        <f t="shared" si="4"/>
        <v>0</v>
      </c>
      <c r="M44" s="307"/>
      <c r="N44" s="307"/>
      <c r="O44" s="280">
        <f t="shared" si="0"/>
        <v>0</v>
      </c>
    </row>
    <row r="45" spans="2:15" x14ac:dyDescent="0.25">
      <c r="B45" s="272"/>
      <c r="C45" s="272"/>
      <c r="D45" s="272"/>
      <c r="E45" s="192"/>
      <c r="F45" s="307"/>
      <c r="G45" s="307"/>
      <c r="H45" s="307"/>
      <c r="I45" s="307"/>
      <c r="J45" s="307"/>
      <c r="K45" s="307"/>
      <c r="L45" s="308">
        <f t="shared" si="4"/>
        <v>0</v>
      </c>
      <c r="M45" s="307"/>
      <c r="N45" s="307"/>
      <c r="O45" s="280">
        <f t="shared" si="0"/>
        <v>0</v>
      </c>
    </row>
    <row r="46" spans="2:15" x14ac:dyDescent="0.25">
      <c r="B46" s="272"/>
      <c r="C46" s="272"/>
      <c r="D46" s="272"/>
      <c r="E46" s="192"/>
      <c r="F46" s="307"/>
      <c r="G46" s="307"/>
      <c r="H46" s="307"/>
      <c r="I46" s="307"/>
      <c r="J46" s="307"/>
      <c r="K46" s="307"/>
      <c r="L46" s="308">
        <f t="shared" si="4"/>
        <v>0</v>
      </c>
      <c r="M46" s="307"/>
      <c r="N46" s="307"/>
      <c r="O46" s="280">
        <f t="shared" si="0"/>
        <v>0</v>
      </c>
    </row>
    <row r="47" spans="2:15" x14ac:dyDescent="0.25">
      <c r="B47" s="272"/>
      <c r="C47" s="272"/>
      <c r="D47" s="272"/>
      <c r="E47" s="192"/>
      <c r="F47" s="307"/>
      <c r="G47" s="307"/>
      <c r="H47" s="307"/>
      <c r="I47" s="307"/>
      <c r="J47" s="307"/>
      <c r="K47" s="307"/>
      <c r="L47" s="308">
        <f t="shared" si="4"/>
        <v>0</v>
      </c>
      <c r="M47" s="307"/>
      <c r="N47" s="307"/>
      <c r="O47" s="280">
        <f t="shared" si="0"/>
        <v>0</v>
      </c>
    </row>
    <row r="48" spans="2:15" x14ac:dyDescent="0.25">
      <c r="B48" s="272"/>
      <c r="C48" s="272"/>
      <c r="D48" s="272"/>
      <c r="E48" s="192"/>
      <c r="F48" s="307"/>
      <c r="G48" s="307"/>
      <c r="H48" s="307"/>
      <c r="I48" s="307"/>
      <c r="J48" s="307"/>
      <c r="K48" s="307"/>
      <c r="L48" s="308">
        <f t="shared" si="4"/>
        <v>0</v>
      </c>
      <c r="M48" s="307"/>
      <c r="N48" s="307"/>
      <c r="O48" s="280">
        <f t="shared" si="0"/>
        <v>0</v>
      </c>
    </row>
    <row r="49" spans="2:15" x14ac:dyDescent="0.25">
      <c r="B49" s="272"/>
      <c r="C49" s="272"/>
      <c r="D49" s="272"/>
      <c r="E49" s="192"/>
      <c r="F49" s="307"/>
      <c r="G49" s="307"/>
      <c r="H49" s="307"/>
      <c r="I49" s="307"/>
      <c r="J49" s="307"/>
      <c r="K49" s="307"/>
      <c r="L49" s="308">
        <f t="shared" si="4"/>
        <v>0</v>
      </c>
      <c r="M49" s="307"/>
      <c r="N49" s="307"/>
      <c r="O49" s="280">
        <f t="shared" si="0"/>
        <v>0</v>
      </c>
    </row>
    <row r="50" spans="2:15" x14ac:dyDescent="0.25">
      <c r="B50" s="272"/>
      <c r="C50" s="272"/>
      <c r="D50" s="272"/>
      <c r="E50" s="192"/>
      <c r="F50" s="307"/>
      <c r="G50" s="307"/>
      <c r="H50" s="307"/>
      <c r="I50" s="307"/>
      <c r="J50" s="307"/>
      <c r="K50" s="307"/>
      <c r="L50" s="308">
        <f t="shared" si="4"/>
        <v>0</v>
      </c>
      <c r="M50" s="307"/>
      <c r="N50" s="307"/>
      <c r="O50" s="280">
        <f t="shared" si="0"/>
        <v>0</v>
      </c>
    </row>
    <row r="51" spans="2:15" x14ac:dyDescent="0.25">
      <c r="B51" s="272"/>
      <c r="C51" s="272"/>
      <c r="D51" s="272"/>
      <c r="E51" s="192"/>
      <c r="F51" s="307"/>
      <c r="G51" s="307"/>
      <c r="H51" s="307"/>
      <c r="I51" s="307"/>
      <c r="J51" s="307"/>
      <c r="K51" s="307"/>
      <c r="L51" s="308">
        <f t="shared" si="4"/>
        <v>0</v>
      </c>
      <c r="M51" s="307"/>
      <c r="N51" s="307"/>
      <c r="O51" s="280">
        <f t="shared" si="0"/>
        <v>0</v>
      </c>
    </row>
    <row r="52" spans="2:15" x14ac:dyDescent="0.25">
      <c r="B52" s="272"/>
      <c r="C52" s="272"/>
      <c r="D52" s="272"/>
      <c r="E52" s="192"/>
      <c r="F52" s="307"/>
      <c r="G52" s="307"/>
      <c r="H52" s="307"/>
      <c r="I52" s="307"/>
      <c r="J52" s="307"/>
      <c r="K52" s="307"/>
      <c r="L52" s="308">
        <f t="shared" si="4"/>
        <v>0</v>
      </c>
      <c r="M52" s="307"/>
      <c r="N52" s="307"/>
      <c r="O52" s="280">
        <f t="shared" si="0"/>
        <v>0</v>
      </c>
    </row>
    <row r="53" spans="2:15" x14ac:dyDescent="0.25">
      <c r="B53" s="41"/>
      <c r="C53" s="40"/>
      <c r="D53" s="40" t="s">
        <v>78</v>
      </c>
      <c r="E53" s="43"/>
      <c r="F53" s="309"/>
      <c r="G53" s="282">
        <f t="shared" ref="G53:O53" si="5">SUM(G9:G52)</f>
        <v>0</v>
      </c>
      <c r="H53" s="282">
        <f t="shared" si="5"/>
        <v>114760808.99999999</v>
      </c>
      <c r="I53" s="282">
        <f t="shared" si="5"/>
        <v>3440976.9000000004</v>
      </c>
      <c r="J53" s="282">
        <f t="shared" si="5"/>
        <v>614316.53</v>
      </c>
      <c r="K53" s="282">
        <f t="shared" si="5"/>
        <v>-15034</v>
      </c>
      <c r="L53" s="282">
        <f t="shared" si="5"/>
        <v>118801068.42999999</v>
      </c>
      <c r="M53" s="282">
        <f t="shared" si="5"/>
        <v>-117564657.43125837</v>
      </c>
      <c r="N53" s="282">
        <f t="shared" si="5"/>
        <v>-449817.68473708117</v>
      </c>
      <c r="O53" s="282">
        <f t="shared" si="5"/>
        <v>786593.31400454091</v>
      </c>
    </row>
    <row r="56" spans="2:15" ht="15.6" x14ac:dyDescent="0.3">
      <c r="B56" s="364" t="s">
        <v>311</v>
      </c>
    </row>
    <row r="58" spans="2:15" ht="46.5" customHeight="1" x14ac:dyDescent="0.25">
      <c r="B58" s="123" t="s">
        <v>223</v>
      </c>
      <c r="C58" s="123" t="s">
        <v>19</v>
      </c>
      <c r="D58" s="124" t="s">
        <v>0</v>
      </c>
      <c r="E58" s="123" t="s">
        <v>71</v>
      </c>
      <c r="F58" s="123" t="s">
        <v>72</v>
      </c>
      <c r="G58" s="124" t="s">
        <v>497</v>
      </c>
      <c r="H58" s="123" t="s">
        <v>74</v>
      </c>
      <c r="I58" s="124" t="s">
        <v>487</v>
      </c>
      <c r="J58" s="220" t="s">
        <v>309</v>
      </c>
      <c r="K58" s="123" t="s">
        <v>75</v>
      </c>
      <c r="L58" s="220" t="s">
        <v>310</v>
      </c>
      <c r="M58" s="123" t="s">
        <v>498</v>
      </c>
      <c r="N58" s="123" t="s">
        <v>76</v>
      </c>
    </row>
    <row r="59" spans="2:15" x14ac:dyDescent="0.25">
      <c r="B59" s="125"/>
      <c r="C59" s="125"/>
      <c r="D59" s="219"/>
      <c r="E59" s="125"/>
      <c r="F59" s="129" t="s">
        <v>77</v>
      </c>
      <c r="G59" s="129" t="s">
        <v>183</v>
      </c>
      <c r="H59" s="129" t="s">
        <v>183</v>
      </c>
      <c r="I59" s="129" t="s">
        <v>183</v>
      </c>
      <c r="J59" s="129" t="s">
        <v>183</v>
      </c>
      <c r="K59" s="129" t="s">
        <v>183</v>
      </c>
      <c r="L59" s="129" t="s">
        <v>183</v>
      </c>
      <c r="M59" s="129" t="s">
        <v>183</v>
      </c>
      <c r="N59" s="129" t="s">
        <v>183</v>
      </c>
    </row>
    <row r="60" spans="2:15" x14ac:dyDescent="0.25">
      <c r="B60" s="389"/>
      <c r="C60" s="273"/>
      <c r="D60" s="273"/>
      <c r="E60" s="192"/>
      <c r="F60" s="271"/>
      <c r="G60" s="307"/>
      <c r="H60" s="307"/>
      <c r="I60" s="307"/>
      <c r="J60" s="307"/>
      <c r="K60" s="308">
        <f>SUM(G60:J60)</f>
        <v>0</v>
      </c>
      <c r="L60" s="307"/>
      <c r="M60" s="307"/>
      <c r="N60" s="280">
        <f t="shared" ref="N60:N77" si="6">SUM(K60:M60)</f>
        <v>0</v>
      </c>
    </row>
    <row r="61" spans="2:15" x14ac:dyDescent="0.25">
      <c r="B61" s="389"/>
      <c r="C61" s="273"/>
      <c r="D61" s="273"/>
      <c r="E61" s="192"/>
      <c r="F61" s="271"/>
      <c r="G61" s="307"/>
      <c r="H61" s="307"/>
      <c r="I61" s="307"/>
      <c r="J61" s="307"/>
      <c r="K61" s="308">
        <f>SUM(G61:J61)</f>
        <v>0</v>
      </c>
      <c r="L61" s="307"/>
      <c r="M61" s="307"/>
      <c r="N61" s="280">
        <f t="shared" si="6"/>
        <v>0</v>
      </c>
    </row>
    <row r="62" spans="2:15" x14ac:dyDescent="0.25">
      <c r="B62" s="389"/>
      <c r="C62" s="273"/>
      <c r="D62" s="273"/>
      <c r="E62" s="192"/>
      <c r="F62" s="271"/>
      <c r="G62" s="307"/>
      <c r="H62" s="307"/>
      <c r="I62" s="307"/>
      <c r="J62" s="307"/>
      <c r="K62" s="308">
        <f t="shared" ref="K62:K76" si="7">SUM(G62:J62)</f>
        <v>0</v>
      </c>
      <c r="L62" s="307"/>
      <c r="M62" s="307"/>
      <c r="N62" s="280">
        <f t="shared" si="6"/>
        <v>0</v>
      </c>
    </row>
    <row r="63" spans="2:15" x14ac:dyDescent="0.25">
      <c r="B63" s="389"/>
      <c r="C63" s="273"/>
      <c r="D63" s="273"/>
      <c r="E63" s="192"/>
      <c r="F63" s="271"/>
      <c r="G63" s="307"/>
      <c r="H63" s="307"/>
      <c r="I63" s="307"/>
      <c r="J63" s="307"/>
      <c r="K63" s="308">
        <f t="shared" si="7"/>
        <v>0</v>
      </c>
      <c r="L63" s="307"/>
      <c r="M63" s="307"/>
      <c r="N63" s="280">
        <f t="shared" si="6"/>
        <v>0</v>
      </c>
    </row>
    <row r="64" spans="2:15" x14ac:dyDescent="0.25">
      <c r="B64" s="389"/>
      <c r="C64" s="273"/>
      <c r="D64" s="273"/>
      <c r="E64" s="192"/>
      <c r="F64" s="271"/>
      <c r="G64" s="307"/>
      <c r="H64" s="307"/>
      <c r="I64" s="307"/>
      <c r="J64" s="307"/>
      <c r="K64" s="308">
        <f t="shared" si="7"/>
        <v>0</v>
      </c>
      <c r="L64" s="307"/>
      <c r="M64" s="307"/>
      <c r="N64" s="280">
        <f t="shared" si="6"/>
        <v>0</v>
      </c>
    </row>
    <row r="65" spans="2:14" x14ac:dyDescent="0.25">
      <c r="B65" s="389"/>
      <c r="C65" s="273"/>
      <c r="D65" s="273"/>
      <c r="E65" s="192"/>
      <c r="F65" s="271"/>
      <c r="G65" s="307"/>
      <c r="H65" s="307"/>
      <c r="I65" s="307"/>
      <c r="J65" s="307"/>
      <c r="K65" s="308">
        <f t="shared" si="7"/>
        <v>0</v>
      </c>
      <c r="L65" s="307"/>
      <c r="M65" s="307"/>
      <c r="N65" s="280">
        <f t="shared" si="6"/>
        <v>0</v>
      </c>
    </row>
    <row r="66" spans="2:14" x14ac:dyDescent="0.25">
      <c r="B66" s="389"/>
      <c r="C66" s="273"/>
      <c r="D66" s="273"/>
      <c r="E66" s="192"/>
      <c r="F66" s="271"/>
      <c r="G66" s="307"/>
      <c r="H66" s="307"/>
      <c r="I66" s="307"/>
      <c r="J66" s="307"/>
      <c r="K66" s="308">
        <f t="shared" si="7"/>
        <v>0</v>
      </c>
      <c r="L66" s="307"/>
      <c r="M66" s="307"/>
      <c r="N66" s="280">
        <f t="shared" si="6"/>
        <v>0</v>
      </c>
    </row>
    <row r="67" spans="2:14" x14ac:dyDescent="0.25">
      <c r="B67" s="389"/>
      <c r="C67" s="273"/>
      <c r="D67" s="273"/>
      <c r="E67" s="192"/>
      <c r="F67" s="271"/>
      <c r="G67" s="307"/>
      <c r="H67" s="307"/>
      <c r="I67" s="307"/>
      <c r="J67" s="307"/>
      <c r="K67" s="308">
        <f t="shared" si="7"/>
        <v>0</v>
      </c>
      <c r="L67" s="307"/>
      <c r="M67" s="307"/>
      <c r="N67" s="280">
        <f t="shared" si="6"/>
        <v>0</v>
      </c>
    </row>
    <row r="68" spans="2:14" x14ac:dyDescent="0.25">
      <c r="B68" s="389"/>
      <c r="C68" s="273"/>
      <c r="D68" s="273"/>
      <c r="E68" s="192"/>
      <c r="F68" s="271"/>
      <c r="G68" s="307"/>
      <c r="H68" s="307"/>
      <c r="I68" s="307"/>
      <c r="J68" s="307"/>
      <c r="K68" s="308">
        <f t="shared" ref="K68" si="8">SUM(G68:J68)</f>
        <v>0</v>
      </c>
      <c r="L68" s="307"/>
      <c r="M68" s="307"/>
      <c r="N68" s="280">
        <f t="shared" si="6"/>
        <v>0</v>
      </c>
    </row>
    <row r="69" spans="2:14" x14ac:dyDescent="0.25">
      <c r="B69" s="389"/>
      <c r="C69" s="273"/>
      <c r="D69" s="273"/>
      <c r="E69" s="192"/>
      <c r="F69" s="271"/>
      <c r="G69" s="307"/>
      <c r="H69" s="307"/>
      <c r="I69" s="307"/>
      <c r="J69" s="307"/>
      <c r="K69" s="308">
        <f t="shared" si="7"/>
        <v>0</v>
      </c>
      <c r="L69" s="307"/>
      <c r="M69" s="307"/>
      <c r="N69" s="280">
        <f t="shared" si="6"/>
        <v>0</v>
      </c>
    </row>
    <row r="70" spans="2:14" x14ac:dyDescent="0.25">
      <c r="B70" s="389"/>
      <c r="C70" s="273"/>
      <c r="D70" s="273"/>
      <c r="E70" s="192"/>
      <c r="F70" s="271"/>
      <c r="G70" s="307"/>
      <c r="H70" s="307"/>
      <c r="I70" s="307"/>
      <c r="J70" s="307"/>
      <c r="K70" s="308">
        <f t="shared" si="7"/>
        <v>0</v>
      </c>
      <c r="L70" s="307"/>
      <c r="M70" s="307"/>
      <c r="N70" s="280">
        <f t="shared" si="6"/>
        <v>0</v>
      </c>
    </row>
    <row r="71" spans="2:14" x14ac:dyDescent="0.25">
      <c r="B71" s="389"/>
      <c r="C71" s="273"/>
      <c r="D71" s="273"/>
      <c r="E71" s="192"/>
      <c r="F71" s="271"/>
      <c r="G71" s="307"/>
      <c r="H71" s="307"/>
      <c r="I71" s="307"/>
      <c r="J71" s="307"/>
      <c r="K71" s="308">
        <f t="shared" si="7"/>
        <v>0</v>
      </c>
      <c r="L71" s="307"/>
      <c r="M71" s="307"/>
      <c r="N71" s="280">
        <f t="shared" si="6"/>
        <v>0</v>
      </c>
    </row>
    <row r="72" spans="2:14" x14ac:dyDescent="0.25">
      <c r="B72" s="389"/>
      <c r="C72" s="273"/>
      <c r="D72" s="273"/>
      <c r="E72" s="192"/>
      <c r="F72" s="271"/>
      <c r="G72" s="307"/>
      <c r="H72" s="307"/>
      <c r="I72" s="307"/>
      <c r="J72" s="307"/>
      <c r="K72" s="308">
        <f t="shared" si="7"/>
        <v>0</v>
      </c>
      <c r="L72" s="307"/>
      <c r="M72" s="307"/>
      <c r="N72" s="280">
        <f t="shared" si="6"/>
        <v>0</v>
      </c>
    </row>
    <row r="73" spans="2:14" x14ac:dyDescent="0.25">
      <c r="B73" s="389"/>
      <c r="C73" s="273"/>
      <c r="D73" s="273"/>
      <c r="E73" s="192"/>
      <c r="F73" s="271"/>
      <c r="G73" s="307"/>
      <c r="H73" s="307"/>
      <c r="I73" s="307"/>
      <c r="J73" s="307"/>
      <c r="K73" s="308">
        <f t="shared" si="7"/>
        <v>0</v>
      </c>
      <c r="L73" s="307"/>
      <c r="M73" s="307"/>
      <c r="N73" s="280">
        <f t="shared" si="6"/>
        <v>0</v>
      </c>
    </row>
    <row r="74" spans="2:14" x14ac:dyDescent="0.25">
      <c r="B74" s="389"/>
      <c r="C74" s="273"/>
      <c r="D74" s="273"/>
      <c r="E74" s="192"/>
      <c r="F74" s="271"/>
      <c r="G74" s="307"/>
      <c r="H74" s="307"/>
      <c r="I74" s="307"/>
      <c r="J74" s="307"/>
      <c r="K74" s="308">
        <f t="shared" si="7"/>
        <v>0</v>
      </c>
      <c r="L74" s="307"/>
      <c r="M74" s="307"/>
      <c r="N74" s="280">
        <f t="shared" si="6"/>
        <v>0</v>
      </c>
    </row>
    <row r="75" spans="2:14" x14ac:dyDescent="0.25">
      <c r="B75" s="389"/>
      <c r="C75" s="273"/>
      <c r="D75" s="273"/>
      <c r="E75" s="192"/>
      <c r="F75" s="271"/>
      <c r="G75" s="307"/>
      <c r="H75" s="307"/>
      <c r="I75" s="307"/>
      <c r="J75" s="307"/>
      <c r="K75" s="308">
        <f t="shared" si="7"/>
        <v>0</v>
      </c>
      <c r="L75" s="307"/>
      <c r="M75" s="307"/>
      <c r="N75" s="280">
        <f t="shared" si="6"/>
        <v>0</v>
      </c>
    </row>
    <row r="76" spans="2:14" x14ac:dyDescent="0.25">
      <c r="B76" s="389"/>
      <c r="C76" s="273"/>
      <c r="D76" s="273"/>
      <c r="E76" s="192"/>
      <c r="F76" s="271"/>
      <c r="G76" s="307"/>
      <c r="H76" s="307"/>
      <c r="I76" s="307"/>
      <c r="J76" s="307"/>
      <c r="K76" s="308">
        <f t="shared" si="7"/>
        <v>0</v>
      </c>
      <c r="L76" s="307"/>
      <c r="M76" s="307"/>
      <c r="N76" s="280">
        <f t="shared" si="6"/>
        <v>0</v>
      </c>
    </row>
    <row r="77" spans="2:14" x14ac:dyDescent="0.25">
      <c r="B77" s="389"/>
      <c r="C77" s="273"/>
      <c r="D77" s="273"/>
      <c r="E77" s="192"/>
      <c r="F77" s="271"/>
      <c r="G77" s="307"/>
      <c r="H77" s="307"/>
      <c r="I77" s="307"/>
      <c r="J77" s="307"/>
      <c r="K77" s="308">
        <f>SUM(G77:J77)</f>
        <v>0</v>
      </c>
      <c r="L77" s="307"/>
      <c r="M77" s="307"/>
      <c r="N77" s="280">
        <f t="shared" si="6"/>
        <v>0</v>
      </c>
    </row>
    <row r="78" spans="2:14" x14ac:dyDescent="0.25">
      <c r="B78" s="41"/>
      <c r="C78" s="40"/>
      <c r="D78" s="40" t="s">
        <v>26</v>
      </c>
      <c r="E78" s="46"/>
      <c r="F78" s="46"/>
      <c r="G78" s="282">
        <f t="shared" ref="G78:L78" si="9">SUM(G60:G77)</f>
        <v>0</v>
      </c>
      <c r="H78" s="282">
        <f t="shared" si="9"/>
        <v>0</v>
      </c>
      <c r="I78" s="282">
        <f t="shared" si="9"/>
        <v>0</v>
      </c>
      <c r="J78" s="282">
        <f t="shared" si="9"/>
        <v>0</v>
      </c>
      <c r="K78" s="282">
        <f t="shared" si="9"/>
        <v>0</v>
      </c>
      <c r="L78" s="282">
        <f t="shared" si="9"/>
        <v>0</v>
      </c>
      <c r="M78" s="282">
        <f>SUM(M60:M77)</f>
        <v>0</v>
      </c>
      <c r="N78" s="282">
        <f>SUM(N60:N77)</f>
        <v>0</v>
      </c>
    </row>
    <row r="89" ht="29.25" customHeight="1" x14ac:dyDescent="0.25"/>
  </sheetData>
  <mergeCells count="1">
    <mergeCell ref="I5:K5"/>
  </mergeCells>
  <phoneticPr fontId="36" type="noConversion"/>
  <dataValidations count="3">
    <dataValidation type="list" showInputMessage="1" showErrorMessage="1" sqref="D9:D10 D12:D52" xr:uid="{00000000-0002-0000-0E00-000000000000}">
      <formula1>rpipelines</formula1>
    </dataValidation>
    <dataValidation type="list" allowBlank="1" showInputMessage="1" showErrorMessage="1" sqref="D60:D77" xr:uid="{00000000-0002-0000-0E00-000001000000}">
      <formula1>rsharedassets</formula1>
    </dataValidation>
    <dataValidation type="list" allowBlank="1" showInputMessage="1" showErrorMessage="1" sqref="D11" xr:uid="{00000000-0002-0000-0E00-000002000000}">
      <formula1>rpipelines</formula1>
    </dataValidation>
  </dataValidations>
  <pageMargins left="0.75" right="0.75" top="1" bottom="1" header="0.5" footer="0.5"/>
  <pageSetup paperSize="9" scale="27" orientation="landscape" r:id="rId1"/>
  <headerFooter alignWithMargins="0"/>
  <ignoredErrors>
    <ignoredError sqref="K60:K67 L18 L9:L16"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9999"/>
  </sheetPr>
  <dimension ref="B1:I37"/>
  <sheetViews>
    <sheetView zoomScale="80" zoomScaleNormal="80" workbookViewId="0"/>
  </sheetViews>
  <sheetFormatPr defaultColWidth="9.109375" defaultRowHeight="13.2" x14ac:dyDescent="0.25"/>
  <cols>
    <col min="1" max="1" width="12.109375" style="34" customWidth="1"/>
    <col min="2" max="2" width="21" style="34" customWidth="1"/>
    <col min="3" max="3" width="42.109375" style="34" customWidth="1"/>
    <col min="4" max="4" width="28.88671875" style="34" customWidth="1"/>
    <col min="5" max="5" width="22.5546875" style="34" customWidth="1"/>
    <col min="6" max="6" width="20.5546875" style="34" customWidth="1"/>
    <col min="7" max="7" width="22.5546875" style="34" customWidth="1"/>
    <col min="8" max="8" width="9.44140625" style="34" customWidth="1"/>
    <col min="9" max="9" width="25.109375" style="34" customWidth="1"/>
    <col min="10" max="16384" width="9.109375" style="34"/>
  </cols>
  <sheetData>
    <row r="1" spans="2:9" ht="21" x14ac:dyDescent="0.4">
      <c r="B1" s="35" t="s">
        <v>120</v>
      </c>
      <c r="C1" s="35"/>
      <c r="D1" s="21"/>
      <c r="E1" s="21"/>
      <c r="F1" s="21"/>
      <c r="G1" s="21"/>
    </row>
    <row r="2" spans="2:9" ht="21" x14ac:dyDescent="0.4">
      <c r="B2" s="52" t="str">
        <f>Tradingname</f>
        <v>EII GAS TRANSMISSION SERVICES WA (OPERATIONS) PTY LIMITED</v>
      </c>
      <c r="C2" s="53"/>
      <c r="D2" s="35"/>
      <c r="E2" s="487" t="s">
        <v>485</v>
      </c>
      <c r="F2" s="487"/>
      <c r="G2" s="487"/>
    </row>
    <row r="3" spans="2:9" ht="17.25" customHeight="1" x14ac:dyDescent="0.25">
      <c r="B3" s="54" t="s">
        <v>240</v>
      </c>
      <c r="C3" s="55" t="str">
        <f>TEXT(Yearstart,"dd/mm/yyyy")&amp;" to "&amp;TEXT(Yearending,"dd/mm/yyyy")</f>
        <v>01/01/2021 to 31/12/2021</v>
      </c>
      <c r="E3" s="487"/>
      <c r="F3" s="487"/>
      <c r="G3" s="487"/>
    </row>
    <row r="4" spans="2:9" x14ac:dyDescent="0.25">
      <c r="E4" s="487"/>
      <c r="F4" s="487"/>
      <c r="G4" s="487"/>
    </row>
    <row r="5" spans="2:9" ht="15.6" x14ac:dyDescent="0.3">
      <c r="B5" s="38" t="s">
        <v>215</v>
      </c>
      <c r="C5" s="36"/>
      <c r="D5" s="36"/>
      <c r="E5" s="36"/>
      <c r="F5" s="37"/>
      <c r="G5" s="36"/>
    </row>
    <row r="6" spans="2:9" ht="15.6" x14ac:dyDescent="0.3">
      <c r="B6" s="38"/>
      <c r="C6" s="36"/>
      <c r="D6" s="36"/>
      <c r="E6" s="36"/>
      <c r="F6" s="37"/>
      <c r="G6" s="36"/>
    </row>
    <row r="7" spans="2:9" ht="40.5" customHeight="1" x14ac:dyDescent="0.25">
      <c r="B7" s="111" t="s">
        <v>223</v>
      </c>
      <c r="C7" s="111" t="s">
        <v>170</v>
      </c>
      <c r="D7" s="111" t="s">
        <v>171</v>
      </c>
      <c r="E7" s="120" t="s">
        <v>172</v>
      </c>
      <c r="F7" s="120" t="s">
        <v>69</v>
      </c>
      <c r="G7" s="120" t="s">
        <v>136</v>
      </c>
    </row>
    <row r="8" spans="2:9" x14ac:dyDescent="0.25">
      <c r="B8" s="113"/>
      <c r="C8" s="113"/>
      <c r="D8" s="117"/>
      <c r="E8" s="126" t="s">
        <v>183</v>
      </c>
      <c r="F8" s="126"/>
      <c r="G8" s="126" t="s">
        <v>183</v>
      </c>
    </row>
    <row r="9" spans="2:9" x14ac:dyDescent="0.25">
      <c r="B9" s="389" t="s">
        <v>579</v>
      </c>
      <c r="C9" s="390" t="s">
        <v>630</v>
      </c>
      <c r="D9" s="390" t="s">
        <v>630</v>
      </c>
      <c r="E9" s="294">
        <f>'3. Statement of pipeline assets'!D98</f>
        <v>4535839.9113998646</v>
      </c>
      <c r="F9" s="115">
        <v>1</v>
      </c>
      <c r="G9" s="310">
        <f>E9*F9</f>
        <v>4535839.9113998646</v>
      </c>
      <c r="I9" s="419"/>
    </row>
    <row r="10" spans="2:9" x14ac:dyDescent="0.25">
      <c r="B10" s="389"/>
      <c r="C10" s="390"/>
      <c r="D10" s="390"/>
      <c r="E10" s="294"/>
      <c r="F10" s="115"/>
      <c r="G10" s="310">
        <f t="shared" ref="G10:G35" si="0">E10*F10</f>
        <v>0</v>
      </c>
    </row>
    <row r="11" spans="2:9" x14ac:dyDescent="0.25">
      <c r="B11" s="146"/>
      <c r="C11" s="146"/>
      <c r="D11" s="146"/>
      <c r="E11" s="294"/>
      <c r="F11" s="115"/>
      <c r="G11" s="310">
        <f t="shared" si="0"/>
        <v>0</v>
      </c>
    </row>
    <row r="12" spans="2:9" x14ac:dyDescent="0.25">
      <c r="B12" s="146"/>
      <c r="C12" s="146"/>
      <c r="D12" s="146"/>
      <c r="E12" s="294"/>
      <c r="F12" s="115"/>
      <c r="G12" s="310">
        <f t="shared" si="0"/>
        <v>0</v>
      </c>
    </row>
    <row r="13" spans="2:9" x14ac:dyDescent="0.25">
      <c r="B13" s="146"/>
      <c r="C13" s="146"/>
      <c r="D13" s="146"/>
      <c r="E13" s="294"/>
      <c r="F13" s="115"/>
      <c r="G13" s="310">
        <f t="shared" si="0"/>
        <v>0</v>
      </c>
    </row>
    <row r="14" spans="2:9" x14ac:dyDescent="0.25">
      <c r="B14" s="146"/>
      <c r="C14" s="146"/>
      <c r="D14" s="146"/>
      <c r="E14" s="294"/>
      <c r="F14" s="115"/>
      <c r="G14" s="310">
        <f t="shared" si="0"/>
        <v>0</v>
      </c>
    </row>
    <row r="15" spans="2:9" x14ac:dyDescent="0.25">
      <c r="B15" s="146"/>
      <c r="C15" s="146"/>
      <c r="D15" s="146"/>
      <c r="E15" s="294"/>
      <c r="F15" s="115"/>
      <c r="G15" s="310">
        <f t="shared" si="0"/>
        <v>0</v>
      </c>
    </row>
    <row r="16" spans="2:9" x14ac:dyDescent="0.25">
      <c r="B16" s="146"/>
      <c r="C16" s="146"/>
      <c r="D16" s="146"/>
      <c r="E16" s="294"/>
      <c r="F16" s="115"/>
      <c r="G16" s="310">
        <f t="shared" si="0"/>
        <v>0</v>
      </c>
    </row>
    <row r="17" spans="2:7" x14ac:dyDescent="0.25">
      <c r="B17" s="146"/>
      <c r="C17" s="146"/>
      <c r="D17" s="146"/>
      <c r="E17" s="294"/>
      <c r="F17" s="115"/>
      <c r="G17" s="310">
        <f t="shared" si="0"/>
        <v>0</v>
      </c>
    </row>
    <row r="18" spans="2:7" x14ac:dyDescent="0.25">
      <c r="B18" s="146"/>
      <c r="C18" s="146"/>
      <c r="D18" s="146"/>
      <c r="E18" s="294"/>
      <c r="F18" s="115"/>
      <c r="G18" s="310">
        <f t="shared" si="0"/>
        <v>0</v>
      </c>
    </row>
    <row r="19" spans="2:7" x14ac:dyDescent="0.25">
      <c r="B19" s="146"/>
      <c r="C19" s="146"/>
      <c r="D19" s="146"/>
      <c r="E19" s="294"/>
      <c r="F19" s="115"/>
      <c r="G19" s="310">
        <f t="shared" si="0"/>
        <v>0</v>
      </c>
    </row>
    <row r="20" spans="2:7" x14ac:dyDescent="0.25">
      <c r="B20" s="146"/>
      <c r="C20" s="146"/>
      <c r="D20" s="146"/>
      <c r="E20" s="294"/>
      <c r="F20" s="115"/>
      <c r="G20" s="310">
        <f t="shared" si="0"/>
        <v>0</v>
      </c>
    </row>
    <row r="21" spans="2:7" x14ac:dyDescent="0.25">
      <c r="B21" s="146"/>
      <c r="C21" s="146"/>
      <c r="D21" s="146"/>
      <c r="E21" s="294"/>
      <c r="F21" s="115"/>
      <c r="G21" s="310">
        <f t="shared" si="0"/>
        <v>0</v>
      </c>
    </row>
    <row r="22" spans="2:7" x14ac:dyDescent="0.25">
      <c r="B22" s="146"/>
      <c r="C22" s="146"/>
      <c r="D22" s="146"/>
      <c r="E22" s="294"/>
      <c r="F22" s="115"/>
      <c r="G22" s="310">
        <f t="shared" si="0"/>
        <v>0</v>
      </c>
    </row>
    <row r="23" spans="2:7" x14ac:dyDescent="0.25">
      <c r="B23" s="146"/>
      <c r="C23" s="146"/>
      <c r="D23" s="146"/>
      <c r="E23" s="294"/>
      <c r="F23" s="115"/>
      <c r="G23" s="310">
        <f t="shared" si="0"/>
        <v>0</v>
      </c>
    </row>
    <row r="24" spans="2:7" x14ac:dyDescent="0.25">
      <c r="B24" s="146"/>
      <c r="C24" s="146"/>
      <c r="D24" s="146"/>
      <c r="E24" s="294"/>
      <c r="F24" s="115"/>
      <c r="G24" s="310">
        <f t="shared" si="0"/>
        <v>0</v>
      </c>
    </row>
    <row r="25" spans="2:7" x14ac:dyDescent="0.25">
      <c r="B25" s="146"/>
      <c r="C25" s="146"/>
      <c r="D25" s="146"/>
      <c r="E25" s="294"/>
      <c r="F25" s="115"/>
      <c r="G25" s="310">
        <f t="shared" si="0"/>
        <v>0</v>
      </c>
    </row>
    <row r="26" spans="2:7" x14ac:dyDescent="0.25">
      <c r="B26" s="146"/>
      <c r="C26" s="146"/>
      <c r="D26" s="146"/>
      <c r="E26" s="294"/>
      <c r="F26" s="115"/>
      <c r="G26" s="310">
        <f t="shared" si="0"/>
        <v>0</v>
      </c>
    </row>
    <row r="27" spans="2:7" x14ac:dyDescent="0.25">
      <c r="B27" s="146"/>
      <c r="C27" s="146"/>
      <c r="D27" s="146"/>
      <c r="E27" s="294"/>
      <c r="F27" s="115"/>
      <c r="G27" s="310">
        <f t="shared" si="0"/>
        <v>0</v>
      </c>
    </row>
    <row r="28" spans="2:7" x14ac:dyDescent="0.25">
      <c r="B28" s="146"/>
      <c r="C28" s="146"/>
      <c r="D28" s="146"/>
      <c r="E28" s="294"/>
      <c r="F28" s="115"/>
      <c r="G28" s="310">
        <f t="shared" si="0"/>
        <v>0</v>
      </c>
    </row>
    <row r="29" spans="2:7" x14ac:dyDescent="0.25">
      <c r="B29" s="146"/>
      <c r="C29" s="146"/>
      <c r="D29" s="146"/>
      <c r="E29" s="294"/>
      <c r="F29" s="115"/>
      <c r="G29" s="310">
        <f t="shared" si="0"/>
        <v>0</v>
      </c>
    </row>
    <row r="30" spans="2:7" x14ac:dyDescent="0.25">
      <c r="B30" s="146"/>
      <c r="C30" s="146"/>
      <c r="D30" s="146"/>
      <c r="E30" s="294"/>
      <c r="F30" s="115"/>
      <c r="G30" s="310">
        <f t="shared" si="0"/>
        <v>0</v>
      </c>
    </row>
    <row r="31" spans="2:7" x14ac:dyDescent="0.25">
      <c r="B31" s="146"/>
      <c r="C31" s="146"/>
      <c r="D31" s="146"/>
      <c r="E31" s="294"/>
      <c r="F31" s="115"/>
      <c r="G31" s="310">
        <f t="shared" si="0"/>
        <v>0</v>
      </c>
    </row>
    <row r="32" spans="2:7" x14ac:dyDescent="0.25">
      <c r="B32" s="146"/>
      <c r="C32" s="146"/>
      <c r="D32" s="146"/>
      <c r="E32" s="294"/>
      <c r="F32" s="115"/>
      <c r="G32" s="310">
        <f t="shared" si="0"/>
        <v>0</v>
      </c>
    </row>
    <row r="33" spans="2:7" x14ac:dyDescent="0.25">
      <c r="B33" s="146"/>
      <c r="C33" s="146"/>
      <c r="D33" s="146"/>
      <c r="E33" s="294"/>
      <c r="F33" s="115"/>
      <c r="G33" s="310">
        <f t="shared" si="0"/>
        <v>0</v>
      </c>
    </row>
    <row r="34" spans="2:7" x14ac:dyDescent="0.25">
      <c r="B34" s="146"/>
      <c r="C34" s="146"/>
      <c r="D34" s="146"/>
      <c r="E34" s="294"/>
      <c r="F34" s="115"/>
      <c r="G34" s="310">
        <f t="shared" si="0"/>
        <v>0</v>
      </c>
    </row>
    <row r="35" spans="2:7" x14ac:dyDescent="0.25">
      <c r="B35" s="146"/>
      <c r="C35" s="146"/>
      <c r="D35" s="146"/>
      <c r="E35" s="294"/>
      <c r="F35" s="115"/>
      <c r="G35" s="310">
        <f t="shared" si="0"/>
        <v>0</v>
      </c>
    </row>
    <row r="36" spans="2:7" x14ac:dyDescent="0.25">
      <c r="B36" s="42"/>
      <c r="C36" s="492" t="s">
        <v>25</v>
      </c>
      <c r="D36" s="493"/>
      <c r="E36" s="280">
        <f>SUM(E9:E35)</f>
        <v>4535839.9113998646</v>
      </c>
      <c r="F36" s="39"/>
      <c r="G36" s="310">
        <f>SUM(G9:G35)</f>
        <v>4535839.9113998646</v>
      </c>
    </row>
    <row r="37" spans="2:7" x14ac:dyDescent="0.25">
      <c r="E37" s="274"/>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A5A43-B5A0-4EE5-9C93-BE09F824615D}">
  <sheetPr>
    <tabColor rgb="FFFFE9D9"/>
  </sheetPr>
  <dimension ref="A1"/>
  <sheetViews>
    <sheetView zoomScale="80" zoomScaleNormal="80" workbookViewId="0"/>
  </sheetViews>
  <sheetFormatPr defaultColWidth="9" defaultRowHeight="13.2" x14ac:dyDescent="0.25"/>
  <cols>
    <col min="1" max="16384" width="9" style="362"/>
  </cols>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9999"/>
  </sheetPr>
  <dimension ref="B1:BI39"/>
  <sheetViews>
    <sheetView zoomScale="80" zoomScaleNormal="80" workbookViewId="0">
      <pane xSplit="5" ySplit="9" topLeftCell="F10" activePane="bottomRight" state="frozen"/>
      <selection activeCell="F27" sqref="F27"/>
      <selection pane="topRight" activeCell="F27" sqref="F27"/>
      <selection pane="bottomLeft" activeCell="F27" sqref="F27"/>
      <selection pane="bottomRight" activeCell="F10" sqref="F10"/>
    </sheetView>
  </sheetViews>
  <sheetFormatPr defaultColWidth="9" defaultRowHeight="13.2" outlineLevelCol="1" x14ac:dyDescent="0.25"/>
  <cols>
    <col min="1" max="1" width="11.44140625" style="362" customWidth="1"/>
    <col min="2" max="2" width="22.109375" style="362" customWidth="1"/>
    <col min="3" max="3" width="25.44140625" style="362" customWidth="1"/>
    <col min="4" max="4" width="50.5546875" style="362" customWidth="1"/>
    <col min="5" max="5" width="23.88671875" style="362" customWidth="1"/>
    <col min="6" max="6" width="12" style="362" customWidth="1"/>
    <col min="7" max="13" width="13.44140625" style="362" bestFit="1" customWidth="1"/>
    <col min="14" max="19" width="12.21875" style="362" bestFit="1" customWidth="1"/>
    <col min="20" max="21" width="13" style="362" bestFit="1" customWidth="1"/>
    <col min="22" max="24" width="12.21875" style="362" bestFit="1" customWidth="1"/>
    <col min="25" max="26" width="12" style="362" hidden="1" customWidth="1" outlineLevel="1"/>
    <col min="27" max="30" width="13.5546875" style="362" hidden="1" customWidth="1" outlineLevel="1"/>
    <col min="31" max="31" width="12.109375" style="362" hidden="1" customWidth="1" outlineLevel="1"/>
    <col min="32" max="33" width="12" style="362" hidden="1" customWidth="1" outlineLevel="1"/>
    <col min="34" max="41" width="12.109375" style="362" hidden="1" customWidth="1" outlineLevel="1"/>
    <col min="42" max="56" width="13.44140625" style="362" hidden="1" customWidth="1" outlineLevel="1"/>
    <col min="57" max="60" width="12" style="362" hidden="1" customWidth="1" outlineLevel="1"/>
    <col min="61" max="61" width="18.88671875" style="362" customWidth="1" collapsed="1"/>
    <col min="62" max="16384" width="9" style="362"/>
  </cols>
  <sheetData>
    <row r="1" spans="2:61" ht="21" x14ac:dyDescent="0.4">
      <c r="B1" s="361" t="s">
        <v>164</v>
      </c>
    </row>
    <row r="2" spans="2:61" ht="13.8" x14ac:dyDescent="0.25">
      <c r="B2" s="52" t="str">
        <f>Tradingname</f>
        <v>EII GAS TRANSMISSION SERVICES WA (OPERATIONS) PTY LIMITED</v>
      </c>
      <c r="C2" s="53"/>
    </row>
    <row r="3" spans="2:61" ht="19.5" customHeight="1" x14ac:dyDescent="0.55000000000000004">
      <c r="B3" s="54" t="s">
        <v>240</v>
      </c>
      <c r="C3" s="55" t="str">
        <f>TEXT(Yearstart,"dd/mm/yyyy")&amp;" to "&amp;TEXT(Yearending,"dd/mm/yyyy")</f>
        <v>01/01/2021 to 31/12/2021</v>
      </c>
      <c r="K3" s="365"/>
    </row>
    <row r="4" spans="2:61" ht="21" x14ac:dyDescent="0.4">
      <c r="B4" s="361"/>
    </row>
    <row r="5" spans="2:61" ht="15.6" x14ac:dyDescent="0.3">
      <c r="B5" s="364" t="s">
        <v>199</v>
      </c>
      <c r="D5" s="45"/>
      <c r="E5" s="45"/>
    </row>
    <row r="7" spans="2:61" ht="26.4" x14ac:dyDescent="0.25">
      <c r="B7" s="123" t="s">
        <v>223</v>
      </c>
      <c r="C7" s="124" t="s">
        <v>84</v>
      </c>
      <c r="D7" s="124"/>
      <c r="E7" s="127" t="s">
        <v>25</v>
      </c>
      <c r="F7" s="494" t="s">
        <v>83</v>
      </c>
      <c r="G7" s="495"/>
      <c r="H7" s="495"/>
      <c r="I7" s="495"/>
      <c r="J7" s="495"/>
      <c r="K7" s="495"/>
      <c r="L7" s="495"/>
      <c r="M7" s="495"/>
      <c r="N7" s="495"/>
      <c r="O7" s="495"/>
      <c r="P7" s="495"/>
      <c r="Q7" s="495"/>
      <c r="R7" s="495"/>
      <c r="S7" s="495"/>
      <c r="T7" s="495"/>
      <c r="U7" s="495"/>
      <c r="V7" s="495"/>
      <c r="W7" s="495"/>
      <c r="X7" s="495"/>
      <c r="Y7" s="495"/>
      <c r="Z7" s="495"/>
      <c r="AA7" s="495"/>
      <c r="AB7" s="495"/>
      <c r="AC7" s="495"/>
      <c r="AD7" s="495"/>
      <c r="AE7" s="495"/>
      <c r="AF7" s="495"/>
      <c r="AG7" s="495"/>
      <c r="AH7" s="495"/>
      <c r="AI7" s="495"/>
      <c r="AJ7" s="495"/>
      <c r="AK7" s="495"/>
      <c r="AL7" s="495"/>
      <c r="AM7" s="495"/>
      <c r="AN7" s="495"/>
      <c r="AO7" s="495"/>
      <c r="AP7" s="495"/>
      <c r="AQ7" s="495"/>
      <c r="AR7" s="495"/>
      <c r="AS7" s="495"/>
      <c r="AT7" s="495"/>
      <c r="AU7" s="495"/>
      <c r="AV7" s="495"/>
      <c r="AW7" s="495"/>
      <c r="AX7" s="495"/>
      <c r="AY7" s="495"/>
      <c r="AZ7" s="495"/>
      <c r="BA7" s="495"/>
      <c r="BB7" s="495"/>
      <c r="BC7" s="495"/>
      <c r="BD7" s="495"/>
      <c r="BE7" s="495"/>
      <c r="BF7" s="495"/>
      <c r="BG7" s="495"/>
      <c r="BH7" s="495"/>
      <c r="BI7" s="128" t="s">
        <v>206</v>
      </c>
    </row>
    <row r="8" spans="2:61" s="363" customFormat="1" x14ac:dyDescent="0.25">
      <c r="B8" s="129"/>
      <c r="C8" s="275"/>
      <c r="D8" s="275"/>
      <c r="E8" s="275"/>
      <c r="F8" s="339" t="str">
        <f>RIGHT(TEXT(C38,"dd/mm/yyyy"),4)</f>
        <v>2003</v>
      </c>
      <c r="G8" s="340">
        <f>F8+1</f>
        <v>2004</v>
      </c>
      <c r="H8" s="340">
        <f t="shared" ref="H8:BH8" si="0">G8+1</f>
        <v>2005</v>
      </c>
      <c r="I8" s="340">
        <f t="shared" si="0"/>
        <v>2006</v>
      </c>
      <c r="J8" s="340">
        <f t="shared" si="0"/>
        <v>2007</v>
      </c>
      <c r="K8" s="340">
        <f t="shared" si="0"/>
        <v>2008</v>
      </c>
      <c r="L8" s="340">
        <f t="shared" si="0"/>
        <v>2009</v>
      </c>
      <c r="M8" s="340">
        <f t="shared" si="0"/>
        <v>2010</v>
      </c>
      <c r="N8" s="340">
        <f t="shared" si="0"/>
        <v>2011</v>
      </c>
      <c r="O8" s="340">
        <f t="shared" si="0"/>
        <v>2012</v>
      </c>
      <c r="P8" s="340">
        <f t="shared" si="0"/>
        <v>2013</v>
      </c>
      <c r="Q8" s="340">
        <f t="shared" si="0"/>
        <v>2014</v>
      </c>
      <c r="R8" s="340">
        <f t="shared" si="0"/>
        <v>2015</v>
      </c>
      <c r="S8" s="340">
        <f t="shared" si="0"/>
        <v>2016</v>
      </c>
      <c r="T8" s="340">
        <f t="shared" si="0"/>
        <v>2017</v>
      </c>
      <c r="U8" s="340">
        <f t="shared" si="0"/>
        <v>2018</v>
      </c>
      <c r="V8" s="340">
        <f t="shared" si="0"/>
        <v>2019</v>
      </c>
      <c r="W8" s="340">
        <f t="shared" si="0"/>
        <v>2020</v>
      </c>
      <c r="X8" s="340">
        <f t="shared" si="0"/>
        <v>2021</v>
      </c>
      <c r="Y8" s="340">
        <f t="shared" si="0"/>
        <v>2022</v>
      </c>
      <c r="Z8" s="340">
        <f t="shared" si="0"/>
        <v>2023</v>
      </c>
      <c r="AA8" s="340">
        <f t="shared" si="0"/>
        <v>2024</v>
      </c>
      <c r="AB8" s="340">
        <f t="shared" si="0"/>
        <v>2025</v>
      </c>
      <c r="AC8" s="340">
        <f t="shared" si="0"/>
        <v>2026</v>
      </c>
      <c r="AD8" s="340">
        <f t="shared" si="0"/>
        <v>2027</v>
      </c>
      <c r="AE8" s="340">
        <f t="shared" si="0"/>
        <v>2028</v>
      </c>
      <c r="AF8" s="340">
        <f t="shared" si="0"/>
        <v>2029</v>
      </c>
      <c r="AG8" s="340">
        <f t="shared" si="0"/>
        <v>2030</v>
      </c>
      <c r="AH8" s="340">
        <f t="shared" si="0"/>
        <v>2031</v>
      </c>
      <c r="AI8" s="340">
        <f t="shared" si="0"/>
        <v>2032</v>
      </c>
      <c r="AJ8" s="340">
        <f t="shared" si="0"/>
        <v>2033</v>
      </c>
      <c r="AK8" s="340">
        <f t="shared" si="0"/>
        <v>2034</v>
      </c>
      <c r="AL8" s="340">
        <f t="shared" si="0"/>
        <v>2035</v>
      </c>
      <c r="AM8" s="340">
        <f t="shared" si="0"/>
        <v>2036</v>
      </c>
      <c r="AN8" s="340">
        <f t="shared" si="0"/>
        <v>2037</v>
      </c>
      <c r="AO8" s="340">
        <f t="shared" si="0"/>
        <v>2038</v>
      </c>
      <c r="AP8" s="340">
        <f t="shared" si="0"/>
        <v>2039</v>
      </c>
      <c r="AQ8" s="340">
        <f t="shared" si="0"/>
        <v>2040</v>
      </c>
      <c r="AR8" s="340">
        <f t="shared" si="0"/>
        <v>2041</v>
      </c>
      <c r="AS8" s="340">
        <f t="shared" si="0"/>
        <v>2042</v>
      </c>
      <c r="AT8" s="340">
        <f t="shared" si="0"/>
        <v>2043</v>
      </c>
      <c r="AU8" s="340">
        <f t="shared" si="0"/>
        <v>2044</v>
      </c>
      <c r="AV8" s="340">
        <f t="shared" si="0"/>
        <v>2045</v>
      </c>
      <c r="AW8" s="340">
        <f t="shared" si="0"/>
        <v>2046</v>
      </c>
      <c r="AX8" s="340">
        <f t="shared" si="0"/>
        <v>2047</v>
      </c>
      <c r="AY8" s="340">
        <f t="shared" si="0"/>
        <v>2048</v>
      </c>
      <c r="AZ8" s="340">
        <f t="shared" si="0"/>
        <v>2049</v>
      </c>
      <c r="BA8" s="340">
        <f t="shared" si="0"/>
        <v>2050</v>
      </c>
      <c r="BB8" s="340">
        <f t="shared" si="0"/>
        <v>2051</v>
      </c>
      <c r="BC8" s="340">
        <f t="shared" si="0"/>
        <v>2052</v>
      </c>
      <c r="BD8" s="340">
        <f t="shared" si="0"/>
        <v>2053</v>
      </c>
      <c r="BE8" s="340">
        <f t="shared" si="0"/>
        <v>2054</v>
      </c>
      <c r="BF8" s="340">
        <f t="shared" si="0"/>
        <v>2055</v>
      </c>
      <c r="BG8" s="340">
        <f t="shared" si="0"/>
        <v>2056</v>
      </c>
      <c r="BH8" s="340">
        <f t="shared" si="0"/>
        <v>2057</v>
      </c>
    </row>
    <row r="9" spans="2:61" x14ac:dyDescent="0.25">
      <c r="B9" s="391">
        <v>3</v>
      </c>
      <c r="C9" s="156" t="s">
        <v>66</v>
      </c>
      <c r="D9" s="157"/>
      <c r="E9" s="280"/>
      <c r="F9" s="281"/>
      <c r="G9" s="281"/>
      <c r="H9" s="281"/>
      <c r="I9" s="281"/>
      <c r="J9" s="281"/>
      <c r="K9" s="281"/>
      <c r="L9" s="281"/>
      <c r="M9" s="281"/>
      <c r="N9" s="281"/>
      <c r="O9" s="281"/>
      <c r="P9" s="281"/>
      <c r="Q9" s="281"/>
      <c r="R9" s="281"/>
      <c r="S9" s="281"/>
      <c r="T9" s="281"/>
      <c r="U9" s="281"/>
      <c r="V9" s="281"/>
      <c r="W9" s="281"/>
      <c r="X9" s="281"/>
      <c r="Y9" s="281"/>
      <c r="Z9" s="281"/>
      <c r="AA9" s="281"/>
      <c r="AB9" s="281"/>
      <c r="AC9" s="281"/>
      <c r="AD9" s="281"/>
      <c r="AE9" s="281"/>
      <c r="AF9" s="281"/>
      <c r="AG9" s="281"/>
      <c r="AH9" s="281"/>
      <c r="AI9" s="281"/>
      <c r="AJ9" s="281"/>
      <c r="AK9" s="281"/>
      <c r="AL9" s="281"/>
      <c r="AM9" s="281"/>
      <c r="AN9" s="281"/>
      <c r="AO9" s="281"/>
      <c r="AP9" s="281"/>
      <c r="AQ9" s="281"/>
      <c r="AR9" s="281"/>
      <c r="AS9" s="281"/>
      <c r="AT9" s="281"/>
      <c r="AU9" s="281"/>
      <c r="AV9" s="281"/>
      <c r="AW9" s="281"/>
      <c r="AX9" s="281"/>
      <c r="AY9" s="281"/>
      <c r="AZ9" s="281"/>
      <c r="BA9" s="281"/>
      <c r="BB9" s="281"/>
      <c r="BC9" s="281"/>
      <c r="BD9" s="281"/>
      <c r="BE9" s="281"/>
      <c r="BF9" s="281"/>
      <c r="BG9" s="281"/>
      <c r="BH9" s="281"/>
    </row>
    <row r="10" spans="2:61" x14ac:dyDescent="0.25">
      <c r="B10" s="324"/>
      <c r="C10" s="130"/>
      <c r="D10" s="152" t="s">
        <v>73</v>
      </c>
      <c r="E10" s="280">
        <f t="shared" ref="E10:E32" si="1">SUM(F10:BH10)</f>
        <v>120585927.61337452</v>
      </c>
      <c r="F10" s="281">
        <v>0</v>
      </c>
      <c r="G10" s="281">
        <v>120585927.61337452</v>
      </c>
      <c r="H10" s="281">
        <v>0</v>
      </c>
      <c r="I10" s="281">
        <v>0</v>
      </c>
      <c r="J10" s="281">
        <v>0</v>
      </c>
      <c r="K10" s="281">
        <v>0</v>
      </c>
      <c r="L10" s="281">
        <v>0</v>
      </c>
      <c r="M10" s="281">
        <v>0</v>
      </c>
      <c r="N10" s="281">
        <v>0</v>
      </c>
      <c r="O10" s="281">
        <v>0</v>
      </c>
      <c r="P10" s="281">
        <v>0</v>
      </c>
      <c r="Q10" s="281">
        <v>0</v>
      </c>
      <c r="R10" s="281">
        <v>0</v>
      </c>
      <c r="S10" s="281">
        <v>0</v>
      </c>
      <c r="T10" s="281">
        <v>0</v>
      </c>
      <c r="U10" s="281">
        <v>0</v>
      </c>
      <c r="V10" s="281">
        <v>0</v>
      </c>
      <c r="W10" s="281">
        <v>0</v>
      </c>
      <c r="X10" s="281">
        <v>0</v>
      </c>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1"/>
      <c r="BH10" s="281"/>
    </row>
    <row r="11" spans="2:61" x14ac:dyDescent="0.25">
      <c r="B11" s="324"/>
      <c r="C11" s="130"/>
      <c r="D11" s="152" t="s">
        <v>167</v>
      </c>
      <c r="E11" s="280">
        <f>SUM(F11:BH11)</f>
        <v>0</v>
      </c>
      <c r="F11" s="281">
        <v>0</v>
      </c>
      <c r="G11" s="281">
        <v>0</v>
      </c>
      <c r="H11" s="281">
        <v>0</v>
      </c>
      <c r="I11" s="281">
        <v>0</v>
      </c>
      <c r="J11" s="281">
        <v>0</v>
      </c>
      <c r="K11" s="281">
        <v>0</v>
      </c>
      <c r="L11" s="281">
        <v>0</v>
      </c>
      <c r="M11" s="281">
        <v>0</v>
      </c>
      <c r="N11" s="281">
        <v>0</v>
      </c>
      <c r="O11" s="281">
        <v>0</v>
      </c>
      <c r="P11" s="281">
        <v>0</v>
      </c>
      <c r="Q11" s="281">
        <v>0</v>
      </c>
      <c r="R11" s="281">
        <v>0</v>
      </c>
      <c r="S11" s="281">
        <v>0</v>
      </c>
      <c r="T11" s="281">
        <v>0</v>
      </c>
      <c r="U11" s="281">
        <v>0</v>
      </c>
      <c r="V11" s="281">
        <v>0</v>
      </c>
      <c r="W11" s="281">
        <v>0</v>
      </c>
      <c r="X11" s="281">
        <v>0</v>
      </c>
      <c r="Y11" s="281"/>
      <c r="Z11" s="281"/>
      <c r="AA11" s="281"/>
      <c r="AB11" s="281"/>
      <c r="AC11" s="281"/>
      <c r="AD11" s="281"/>
      <c r="AE11" s="281"/>
      <c r="AF11" s="281"/>
      <c r="AG11" s="281"/>
      <c r="AH11" s="281"/>
      <c r="AI11" s="281"/>
      <c r="AJ11" s="281"/>
      <c r="AK11" s="281"/>
      <c r="AL11" s="281"/>
      <c r="AM11" s="281"/>
      <c r="AN11" s="281"/>
      <c r="AO11" s="281"/>
      <c r="AP11" s="281"/>
      <c r="AQ11" s="281"/>
      <c r="AR11" s="281"/>
      <c r="AS11" s="281"/>
      <c r="AT11" s="281"/>
      <c r="AU11" s="281"/>
      <c r="AV11" s="281"/>
      <c r="AW11" s="281"/>
      <c r="AX11" s="281"/>
      <c r="AY11" s="281"/>
      <c r="AZ11" s="281"/>
      <c r="BA11" s="281"/>
      <c r="BB11" s="281"/>
      <c r="BC11" s="281"/>
      <c r="BD11" s="281"/>
      <c r="BE11" s="281"/>
      <c r="BF11" s="281"/>
      <c r="BG11" s="281"/>
      <c r="BH11" s="281"/>
    </row>
    <row r="12" spans="2:61" x14ac:dyDescent="0.25">
      <c r="B12" s="324"/>
      <c r="C12" s="130"/>
      <c r="D12" s="152" t="s">
        <v>74</v>
      </c>
      <c r="E12" s="280">
        <f t="shared" si="1"/>
        <v>9378747.0004581362</v>
      </c>
      <c r="F12" s="281">
        <v>0</v>
      </c>
      <c r="G12" s="281">
        <v>0</v>
      </c>
      <c r="H12" s="281">
        <v>70944.459677975581</v>
      </c>
      <c r="I12" s="281">
        <v>0</v>
      </c>
      <c r="J12" s="281">
        <v>0</v>
      </c>
      <c r="K12" s="281">
        <v>30834.370643720977</v>
      </c>
      <c r="L12" s="281">
        <v>50171.149802005028</v>
      </c>
      <c r="M12" s="281">
        <v>152718.7218415291</v>
      </c>
      <c r="N12" s="281">
        <v>399496.58656995796</v>
      </c>
      <c r="O12" s="281">
        <v>572897.22437754495</v>
      </c>
      <c r="P12" s="281">
        <v>727196.69840428559</v>
      </c>
      <c r="Q12" s="281">
        <v>408704.64678310347</v>
      </c>
      <c r="R12" s="281">
        <v>89202.766215240714</v>
      </c>
      <c r="S12" s="281">
        <v>730501.58582214313</v>
      </c>
      <c r="T12" s="281">
        <v>615963.70633014687</v>
      </c>
      <c r="U12" s="281">
        <v>0</v>
      </c>
      <c r="V12" s="281">
        <v>5487282.3972514048</v>
      </c>
      <c r="W12" s="281">
        <v>0</v>
      </c>
      <c r="X12" s="281">
        <v>42832.686739077559</v>
      </c>
      <c r="Y12" s="281"/>
      <c r="Z12" s="281"/>
      <c r="AA12" s="281"/>
      <c r="AB12" s="281"/>
      <c r="AC12" s="281"/>
      <c r="AD12" s="281"/>
      <c r="AE12" s="281"/>
      <c r="AF12" s="281"/>
      <c r="AG12" s="281"/>
      <c r="AH12" s="281"/>
      <c r="AI12" s="281"/>
      <c r="AJ12" s="281"/>
      <c r="AK12" s="281"/>
      <c r="AL12" s="281"/>
      <c r="AM12" s="281"/>
      <c r="AN12" s="281"/>
      <c r="AO12" s="281"/>
      <c r="AP12" s="281"/>
      <c r="AQ12" s="281"/>
      <c r="AR12" s="281"/>
      <c r="AS12" s="281"/>
      <c r="AT12" s="281"/>
      <c r="AU12" s="281"/>
      <c r="AV12" s="281"/>
      <c r="AW12" s="281"/>
      <c r="AX12" s="281"/>
      <c r="AY12" s="281"/>
      <c r="AZ12" s="281"/>
      <c r="BA12" s="281"/>
      <c r="BB12" s="281"/>
      <c r="BC12" s="281"/>
      <c r="BD12" s="281"/>
      <c r="BE12" s="281"/>
      <c r="BF12" s="281"/>
      <c r="BG12" s="281"/>
      <c r="BH12" s="281"/>
    </row>
    <row r="13" spans="2:61" x14ac:dyDescent="0.25">
      <c r="B13" s="324"/>
      <c r="C13" s="130"/>
      <c r="D13" s="152" t="s">
        <v>124</v>
      </c>
      <c r="E13" s="280">
        <f t="shared" si="1"/>
        <v>0</v>
      </c>
      <c r="F13" s="281">
        <v>0</v>
      </c>
      <c r="G13" s="281">
        <v>0</v>
      </c>
      <c r="H13" s="281">
        <v>0</v>
      </c>
      <c r="I13" s="281">
        <v>0</v>
      </c>
      <c r="J13" s="281">
        <v>0</v>
      </c>
      <c r="K13" s="281">
        <v>0</v>
      </c>
      <c r="L13" s="281">
        <v>0</v>
      </c>
      <c r="M13" s="281">
        <v>0</v>
      </c>
      <c r="N13" s="281">
        <v>0</v>
      </c>
      <c r="O13" s="281">
        <v>0</v>
      </c>
      <c r="P13" s="281">
        <v>0</v>
      </c>
      <c r="Q13" s="281">
        <v>0</v>
      </c>
      <c r="R13" s="281">
        <v>0</v>
      </c>
      <c r="S13" s="281">
        <v>0</v>
      </c>
      <c r="T13" s="281">
        <v>0</v>
      </c>
      <c r="U13" s="281">
        <v>0</v>
      </c>
      <c r="V13" s="281">
        <v>0</v>
      </c>
      <c r="W13" s="281">
        <v>0</v>
      </c>
      <c r="X13" s="281">
        <v>0</v>
      </c>
      <c r="Y13" s="281"/>
      <c r="Z13" s="281"/>
      <c r="AA13" s="281"/>
      <c r="AB13" s="281"/>
      <c r="AC13" s="281"/>
      <c r="AD13" s="281"/>
      <c r="AE13" s="281"/>
      <c r="AF13" s="281"/>
      <c r="AG13" s="281"/>
      <c r="AH13" s="281"/>
      <c r="AI13" s="281"/>
      <c r="AJ13" s="281"/>
      <c r="AK13" s="281"/>
      <c r="AL13" s="281"/>
      <c r="AM13" s="281"/>
      <c r="AN13" s="281"/>
      <c r="AO13" s="281"/>
      <c r="AP13" s="281"/>
      <c r="AQ13" s="281"/>
      <c r="AR13" s="281"/>
      <c r="AS13" s="281"/>
      <c r="AT13" s="281"/>
      <c r="AU13" s="281"/>
      <c r="AV13" s="281"/>
      <c r="AW13" s="281"/>
      <c r="AX13" s="281"/>
      <c r="AY13" s="281"/>
      <c r="AZ13" s="281"/>
      <c r="BA13" s="281"/>
      <c r="BB13" s="281"/>
      <c r="BC13" s="281"/>
      <c r="BD13" s="281"/>
      <c r="BE13" s="281"/>
      <c r="BF13" s="281"/>
      <c r="BG13" s="281"/>
      <c r="BH13" s="281"/>
    </row>
    <row r="14" spans="2:61" x14ac:dyDescent="0.25">
      <c r="B14" s="324"/>
      <c r="C14" s="130"/>
      <c r="D14" s="152" t="s">
        <v>79</v>
      </c>
      <c r="E14" s="280">
        <f t="shared" si="1"/>
        <v>-70870.54169835108</v>
      </c>
      <c r="F14" s="281">
        <v>0</v>
      </c>
      <c r="G14" s="281">
        <v>0</v>
      </c>
      <c r="H14" s="281">
        <v>0</v>
      </c>
      <c r="I14" s="281">
        <v>0</v>
      </c>
      <c r="J14" s="281">
        <v>0</v>
      </c>
      <c r="K14" s="281">
        <v>0</v>
      </c>
      <c r="L14" s="281">
        <v>0</v>
      </c>
      <c r="M14" s="281">
        <v>0</v>
      </c>
      <c r="N14" s="281">
        <v>-70870.54169835108</v>
      </c>
      <c r="O14" s="281">
        <v>0</v>
      </c>
      <c r="P14" s="281">
        <v>0</v>
      </c>
      <c r="Q14" s="281">
        <v>0</v>
      </c>
      <c r="R14" s="281">
        <v>0</v>
      </c>
      <c r="S14" s="281">
        <v>0</v>
      </c>
      <c r="T14" s="281">
        <v>0</v>
      </c>
      <c r="U14" s="281">
        <v>0</v>
      </c>
      <c r="V14" s="281">
        <v>0</v>
      </c>
      <c r="W14" s="281">
        <v>0</v>
      </c>
      <c r="X14" s="281">
        <v>0</v>
      </c>
      <c r="Y14" s="281"/>
      <c r="Z14" s="281"/>
      <c r="AA14" s="281"/>
      <c r="AB14" s="281"/>
      <c r="AC14" s="281"/>
      <c r="AD14" s="281"/>
      <c r="AE14" s="281"/>
      <c r="AF14" s="281"/>
      <c r="AG14" s="281"/>
      <c r="AH14" s="281"/>
      <c r="AI14" s="281"/>
      <c r="AJ14" s="281"/>
      <c r="AK14" s="281"/>
      <c r="AL14" s="281"/>
      <c r="AM14" s="281"/>
      <c r="AN14" s="281"/>
      <c r="AO14" s="281"/>
      <c r="AP14" s="281"/>
      <c r="AQ14" s="281"/>
      <c r="AR14" s="281"/>
      <c r="AS14" s="281"/>
      <c r="AT14" s="281"/>
      <c r="AU14" s="281"/>
      <c r="AV14" s="281"/>
      <c r="AW14" s="281"/>
      <c r="AX14" s="281"/>
      <c r="AY14" s="281"/>
      <c r="AZ14" s="281"/>
      <c r="BA14" s="281"/>
      <c r="BB14" s="281"/>
      <c r="BC14" s="281"/>
      <c r="BD14" s="281"/>
      <c r="BE14" s="281"/>
      <c r="BF14" s="281"/>
      <c r="BG14" s="281"/>
      <c r="BH14" s="281"/>
    </row>
    <row r="15" spans="2:61" x14ac:dyDescent="0.25">
      <c r="B15" s="324"/>
      <c r="C15" s="130"/>
      <c r="D15" s="152" t="s">
        <v>317</v>
      </c>
      <c r="E15" s="280">
        <f t="shared" si="1"/>
        <v>0</v>
      </c>
      <c r="F15" s="281"/>
      <c r="G15" s="281"/>
      <c r="H15" s="281"/>
      <c r="I15" s="281"/>
      <c r="J15" s="281"/>
      <c r="K15" s="281"/>
      <c r="L15" s="281"/>
      <c r="M15" s="281"/>
      <c r="N15" s="281"/>
      <c r="O15" s="281"/>
      <c r="P15" s="281"/>
      <c r="Q15" s="281"/>
      <c r="R15" s="281"/>
      <c r="S15" s="281"/>
      <c r="T15" s="281"/>
      <c r="U15" s="281"/>
      <c r="V15" s="281"/>
      <c r="W15" s="281"/>
      <c r="X15" s="281"/>
      <c r="Y15" s="281"/>
      <c r="Z15" s="281"/>
      <c r="AA15" s="281"/>
      <c r="AB15" s="281"/>
      <c r="AC15" s="281"/>
      <c r="AD15" s="281"/>
      <c r="AE15" s="281"/>
      <c r="AF15" s="281"/>
      <c r="AG15" s="281"/>
      <c r="AH15" s="281"/>
      <c r="AI15" s="281"/>
      <c r="AJ15" s="281"/>
      <c r="AK15" s="281"/>
      <c r="AL15" s="281"/>
      <c r="AM15" s="281"/>
      <c r="AN15" s="281"/>
      <c r="AO15" s="281"/>
      <c r="AP15" s="281"/>
      <c r="AQ15" s="281"/>
      <c r="AR15" s="281"/>
      <c r="AS15" s="281"/>
      <c r="AT15" s="281"/>
      <c r="AU15" s="281"/>
      <c r="AV15" s="281"/>
      <c r="AW15" s="281"/>
      <c r="AX15" s="281"/>
      <c r="AY15" s="281"/>
      <c r="AZ15" s="281"/>
      <c r="BA15" s="281"/>
      <c r="BB15" s="281"/>
      <c r="BC15" s="281"/>
      <c r="BD15" s="281"/>
      <c r="BE15" s="281"/>
      <c r="BF15" s="281"/>
      <c r="BG15" s="281"/>
      <c r="BH15" s="281"/>
    </row>
    <row r="16" spans="2:61" x14ac:dyDescent="0.25">
      <c r="B16" s="324"/>
      <c r="C16" s="130"/>
      <c r="D16" s="153" t="s">
        <v>75</v>
      </c>
      <c r="E16" s="280">
        <f>SUM(F16:BH16)</f>
        <v>129893804.0721343</v>
      </c>
      <c r="F16" s="282">
        <f>SUM(F9:F15)</f>
        <v>0</v>
      </c>
      <c r="G16" s="282">
        <f t="shared" ref="G16:BH16" si="2">SUM(G9:G15)</f>
        <v>120585927.61337452</v>
      </c>
      <c r="H16" s="282">
        <f t="shared" si="2"/>
        <v>70944.459677975581</v>
      </c>
      <c r="I16" s="282">
        <f t="shared" si="2"/>
        <v>0</v>
      </c>
      <c r="J16" s="282">
        <f t="shared" si="2"/>
        <v>0</v>
      </c>
      <c r="K16" s="282">
        <f t="shared" si="2"/>
        <v>30834.370643720977</v>
      </c>
      <c r="L16" s="282">
        <f t="shared" si="2"/>
        <v>50171.149802005028</v>
      </c>
      <c r="M16" s="282">
        <f t="shared" si="2"/>
        <v>152718.7218415291</v>
      </c>
      <c r="N16" s="282">
        <f t="shared" si="2"/>
        <v>328626.04487160686</v>
      </c>
      <c r="O16" s="282">
        <f t="shared" si="2"/>
        <v>572897.22437754495</v>
      </c>
      <c r="P16" s="282">
        <f t="shared" si="2"/>
        <v>727196.69840428559</v>
      </c>
      <c r="Q16" s="282">
        <f t="shared" si="2"/>
        <v>408704.64678310347</v>
      </c>
      <c r="R16" s="282">
        <f t="shared" si="2"/>
        <v>89202.766215240714</v>
      </c>
      <c r="S16" s="282">
        <f t="shared" si="2"/>
        <v>730501.58582214313</v>
      </c>
      <c r="T16" s="282">
        <f t="shared" si="2"/>
        <v>615963.70633014687</v>
      </c>
      <c r="U16" s="282">
        <f t="shared" si="2"/>
        <v>0</v>
      </c>
      <c r="V16" s="282">
        <f t="shared" si="2"/>
        <v>5487282.3972514048</v>
      </c>
      <c r="W16" s="282">
        <f t="shared" si="2"/>
        <v>0</v>
      </c>
      <c r="X16" s="282">
        <f t="shared" si="2"/>
        <v>42832.686739077559</v>
      </c>
      <c r="Y16" s="282">
        <f t="shared" si="2"/>
        <v>0</v>
      </c>
      <c r="Z16" s="282">
        <f t="shared" si="2"/>
        <v>0</v>
      </c>
      <c r="AA16" s="282">
        <f t="shared" si="2"/>
        <v>0</v>
      </c>
      <c r="AB16" s="282">
        <f t="shared" si="2"/>
        <v>0</v>
      </c>
      <c r="AC16" s="282">
        <f t="shared" si="2"/>
        <v>0</v>
      </c>
      <c r="AD16" s="282">
        <f t="shared" si="2"/>
        <v>0</v>
      </c>
      <c r="AE16" s="282">
        <f t="shared" si="2"/>
        <v>0</v>
      </c>
      <c r="AF16" s="282">
        <f t="shared" si="2"/>
        <v>0</v>
      </c>
      <c r="AG16" s="282">
        <f t="shared" si="2"/>
        <v>0</v>
      </c>
      <c r="AH16" s="282">
        <f t="shared" si="2"/>
        <v>0</v>
      </c>
      <c r="AI16" s="282">
        <f t="shared" si="2"/>
        <v>0</v>
      </c>
      <c r="AJ16" s="282">
        <f t="shared" si="2"/>
        <v>0</v>
      </c>
      <c r="AK16" s="282">
        <f t="shared" si="2"/>
        <v>0</v>
      </c>
      <c r="AL16" s="282">
        <f t="shared" si="2"/>
        <v>0</v>
      </c>
      <c r="AM16" s="282">
        <f t="shared" si="2"/>
        <v>0</v>
      </c>
      <c r="AN16" s="282">
        <f t="shared" si="2"/>
        <v>0</v>
      </c>
      <c r="AO16" s="282">
        <f t="shared" si="2"/>
        <v>0</v>
      </c>
      <c r="AP16" s="282">
        <f t="shared" si="2"/>
        <v>0</v>
      </c>
      <c r="AQ16" s="282">
        <f t="shared" si="2"/>
        <v>0</v>
      </c>
      <c r="AR16" s="282">
        <f t="shared" si="2"/>
        <v>0</v>
      </c>
      <c r="AS16" s="282">
        <f t="shared" si="2"/>
        <v>0</v>
      </c>
      <c r="AT16" s="282">
        <f t="shared" si="2"/>
        <v>0</v>
      </c>
      <c r="AU16" s="282">
        <f t="shared" si="2"/>
        <v>0</v>
      </c>
      <c r="AV16" s="282">
        <f t="shared" si="2"/>
        <v>0</v>
      </c>
      <c r="AW16" s="282">
        <f t="shared" si="2"/>
        <v>0</v>
      </c>
      <c r="AX16" s="282">
        <f t="shared" si="2"/>
        <v>0</v>
      </c>
      <c r="AY16" s="282">
        <f t="shared" si="2"/>
        <v>0</v>
      </c>
      <c r="AZ16" s="282">
        <f t="shared" si="2"/>
        <v>0</v>
      </c>
      <c r="BA16" s="282">
        <f t="shared" si="2"/>
        <v>0</v>
      </c>
      <c r="BB16" s="282">
        <f t="shared" si="2"/>
        <v>0</v>
      </c>
      <c r="BC16" s="282">
        <f t="shared" si="2"/>
        <v>0</v>
      </c>
      <c r="BD16" s="282">
        <f t="shared" si="2"/>
        <v>0</v>
      </c>
      <c r="BE16" s="282">
        <f t="shared" si="2"/>
        <v>0</v>
      </c>
      <c r="BF16" s="282">
        <f t="shared" si="2"/>
        <v>0</v>
      </c>
      <c r="BG16" s="282">
        <f t="shared" si="2"/>
        <v>0</v>
      </c>
      <c r="BH16" s="282">
        <f t="shared" si="2"/>
        <v>0</v>
      </c>
    </row>
    <row r="17" spans="2:60" x14ac:dyDescent="0.25">
      <c r="B17" s="391" t="s">
        <v>568</v>
      </c>
      <c r="C17" s="156" t="s">
        <v>163</v>
      </c>
      <c r="D17" s="157"/>
      <c r="E17" s="280"/>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c r="AJ17" s="282"/>
      <c r="AK17" s="282"/>
      <c r="AL17" s="282"/>
      <c r="AM17" s="282"/>
      <c r="AN17" s="282"/>
      <c r="AO17" s="282"/>
      <c r="AP17" s="282"/>
      <c r="AQ17" s="282"/>
      <c r="AR17" s="282"/>
      <c r="AS17" s="282"/>
      <c r="AT17" s="282"/>
      <c r="AU17" s="282"/>
      <c r="AV17" s="282"/>
      <c r="AW17" s="282"/>
      <c r="AX17" s="282"/>
      <c r="AY17" s="282"/>
      <c r="AZ17" s="282"/>
      <c r="BA17" s="282"/>
      <c r="BB17" s="282"/>
      <c r="BC17" s="282"/>
      <c r="BD17" s="282"/>
      <c r="BE17" s="282"/>
      <c r="BF17" s="282"/>
      <c r="BG17" s="282"/>
      <c r="BH17" s="282"/>
    </row>
    <row r="18" spans="2:60" ht="26.4" x14ac:dyDescent="0.25">
      <c r="B18" s="324"/>
      <c r="C18" s="130"/>
      <c r="D18" s="152" t="s">
        <v>326</v>
      </c>
      <c r="E18" s="280">
        <f t="shared" si="1"/>
        <v>0</v>
      </c>
      <c r="F18" s="281">
        <v>0</v>
      </c>
      <c r="G18" s="281">
        <v>0</v>
      </c>
      <c r="H18" s="281">
        <v>0</v>
      </c>
      <c r="I18" s="281">
        <v>0</v>
      </c>
      <c r="J18" s="281">
        <v>0</v>
      </c>
      <c r="K18" s="281">
        <v>0</v>
      </c>
      <c r="L18" s="281">
        <v>0</v>
      </c>
      <c r="M18" s="281">
        <v>0</v>
      </c>
      <c r="N18" s="281">
        <v>0</v>
      </c>
      <c r="O18" s="281">
        <v>0</v>
      </c>
      <c r="P18" s="281">
        <v>0</v>
      </c>
      <c r="Q18" s="281">
        <v>0</v>
      </c>
      <c r="R18" s="281">
        <v>0</v>
      </c>
      <c r="S18" s="281">
        <v>0</v>
      </c>
      <c r="T18" s="281">
        <v>0</v>
      </c>
      <c r="U18" s="281">
        <v>0</v>
      </c>
      <c r="V18" s="281">
        <v>0</v>
      </c>
      <c r="W18" s="281">
        <v>0</v>
      </c>
      <c r="X18" s="281">
        <v>0</v>
      </c>
      <c r="Y18" s="281"/>
      <c r="Z18" s="281"/>
      <c r="AA18" s="281"/>
      <c r="AB18" s="281"/>
      <c r="AC18" s="281"/>
      <c r="AD18" s="281"/>
      <c r="AE18" s="281"/>
      <c r="AF18" s="281"/>
      <c r="AG18" s="281"/>
      <c r="AH18" s="281"/>
      <c r="AI18" s="281"/>
      <c r="AJ18" s="281"/>
      <c r="AK18" s="281"/>
      <c r="AL18" s="281"/>
      <c r="AM18" s="281"/>
      <c r="AN18" s="281"/>
      <c r="AO18" s="281"/>
      <c r="AP18" s="281"/>
      <c r="AQ18" s="281"/>
      <c r="AR18" s="281"/>
      <c r="AS18" s="281"/>
      <c r="AT18" s="281"/>
      <c r="AU18" s="281"/>
      <c r="AV18" s="281"/>
      <c r="AW18" s="281"/>
      <c r="AX18" s="281"/>
      <c r="AY18" s="281"/>
      <c r="AZ18" s="281"/>
      <c r="BA18" s="281"/>
      <c r="BB18" s="281"/>
      <c r="BC18" s="281"/>
      <c r="BD18" s="281"/>
      <c r="BE18" s="281"/>
      <c r="BF18" s="281"/>
      <c r="BG18" s="281"/>
      <c r="BH18" s="281"/>
    </row>
    <row r="19" spans="2:60" x14ac:dyDescent="0.25">
      <c r="B19" s="324"/>
      <c r="C19" s="130"/>
      <c r="D19" s="152" t="s">
        <v>74</v>
      </c>
      <c r="E19" s="280">
        <f t="shared" si="1"/>
        <v>0</v>
      </c>
      <c r="F19" s="281">
        <v>0</v>
      </c>
      <c r="G19" s="281">
        <v>0</v>
      </c>
      <c r="H19" s="281">
        <v>0</v>
      </c>
      <c r="I19" s="281">
        <v>0</v>
      </c>
      <c r="J19" s="281">
        <v>0</v>
      </c>
      <c r="K19" s="281">
        <v>0</v>
      </c>
      <c r="L19" s="281">
        <v>0</v>
      </c>
      <c r="M19" s="281">
        <v>0</v>
      </c>
      <c r="N19" s="281">
        <v>0</v>
      </c>
      <c r="O19" s="281">
        <v>0</v>
      </c>
      <c r="P19" s="281">
        <v>0</v>
      </c>
      <c r="Q19" s="281">
        <v>0</v>
      </c>
      <c r="R19" s="281">
        <v>0</v>
      </c>
      <c r="S19" s="281">
        <v>0</v>
      </c>
      <c r="T19" s="281">
        <v>0</v>
      </c>
      <c r="U19" s="281">
        <v>0</v>
      </c>
      <c r="V19" s="281">
        <v>0</v>
      </c>
      <c r="W19" s="281">
        <v>0</v>
      </c>
      <c r="X19" s="281">
        <v>0</v>
      </c>
      <c r="Y19" s="281"/>
      <c r="Z19" s="281"/>
      <c r="AA19" s="281"/>
      <c r="AB19" s="281"/>
      <c r="AC19" s="281"/>
      <c r="AD19" s="281"/>
      <c r="AE19" s="281"/>
      <c r="AF19" s="281"/>
      <c r="AG19" s="281"/>
      <c r="AH19" s="281"/>
      <c r="AI19" s="281"/>
      <c r="AJ19" s="281"/>
      <c r="AK19" s="281"/>
      <c r="AL19" s="281"/>
      <c r="AM19" s="281"/>
      <c r="AN19" s="281"/>
      <c r="AO19" s="281"/>
      <c r="AP19" s="281"/>
      <c r="AQ19" s="281"/>
      <c r="AR19" s="281"/>
      <c r="AS19" s="281"/>
      <c r="AT19" s="281"/>
      <c r="AU19" s="281"/>
      <c r="AV19" s="281"/>
      <c r="AW19" s="281"/>
      <c r="AX19" s="281"/>
      <c r="AY19" s="281"/>
      <c r="AZ19" s="281"/>
      <c r="BA19" s="281"/>
      <c r="BB19" s="281"/>
      <c r="BC19" s="281"/>
      <c r="BD19" s="281"/>
      <c r="BE19" s="281"/>
      <c r="BF19" s="281"/>
      <c r="BG19" s="281"/>
      <c r="BH19" s="281"/>
    </row>
    <row r="20" spans="2:60" x14ac:dyDescent="0.25">
      <c r="B20" s="324"/>
      <c r="C20" s="130"/>
      <c r="D20" s="152" t="s">
        <v>124</v>
      </c>
      <c r="E20" s="280">
        <f t="shared" si="1"/>
        <v>0</v>
      </c>
      <c r="F20" s="281">
        <v>0</v>
      </c>
      <c r="G20" s="281">
        <v>0</v>
      </c>
      <c r="H20" s="281">
        <v>0</v>
      </c>
      <c r="I20" s="281">
        <v>0</v>
      </c>
      <c r="J20" s="281">
        <v>0</v>
      </c>
      <c r="K20" s="281">
        <v>0</v>
      </c>
      <c r="L20" s="281">
        <v>0</v>
      </c>
      <c r="M20" s="281">
        <v>0</v>
      </c>
      <c r="N20" s="281">
        <v>0</v>
      </c>
      <c r="O20" s="281">
        <v>0</v>
      </c>
      <c r="P20" s="281">
        <v>0</v>
      </c>
      <c r="Q20" s="281">
        <v>0</v>
      </c>
      <c r="R20" s="281">
        <v>0</v>
      </c>
      <c r="S20" s="281">
        <v>0</v>
      </c>
      <c r="T20" s="281">
        <v>0</v>
      </c>
      <c r="U20" s="281">
        <v>0</v>
      </c>
      <c r="V20" s="281">
        <v>0</v>
      </c>
      <c r="W20" s="281">
        <v>0</v>
      </c>
      <c r="X20" s="281">
        <v>0</v>
      </c>
      <c r="Y20" s="281"/>
      <c r="Z20" s="281"/>
      <c r="AA20" s="281"/>
      <c r="AB20" s="281"/>
      <c r="AC20" s="281"/>
      <c r="AD20" s="281"/>
      <c r="AE20" s="281"/>
      <c r="AF20" s="281"/>
      <c r="AG20" s="281"/>
      <c r="AH20" s="281"/>
      <c r="AI20" s="281"/>
      <c r="AJ20" s="281"/>
      <c r="AK20" s="281"/>
      <c r="AL20" s="281"/>
      <c r="AM20" s="281"/>
      <c r="AN20" s="281"/>
      <c r="AO20" s="281"/>
      <c r="AP20" s="281"/>
      <c r="AQ20" s="281"/>
      <c r="AR20" s="281"/>
      <c r="AS20" s="281"/>
      <c r="AT20" s="281"/>
      <c r="AU20" s="281"/>
      <c r="AV20" s="281"/>
      <c r="AW20" s="281"/>
      <c r="AX20" s="281"/>
      <c r="AY20" s="281"/>
      <c r="AZ20" s="281"/>
      <c r="BA20" s="281"/>
      <c r="BB20" s="281"/>
      <c r="BC20" s="281"/>
      <c r="BD20" s="281"/>
      <c r="BE20" s="281"/>
      <c r="BF20" s="281"/>
      <c r="BG20" s="281"/>
      <c r="BH20" s="281"/>
    </row>
    <row r="21" spans="2:60" x14ac:dyDescent="0.25">
      <c r="B21" s="324"/>
      <c r="C21" s="130"/>
      <c r="D21" s="152" t="s">
        <v>79</v>
      </c>
      <c r="E21" s="280">
        <f t="shared" si="1"/>
        <v>0</v>
      </c>
      <c r="F21" s="281">
        <v>0</v>
      </c>
      <c r="G21" s="281">
        <v>0</v>
      </c>
      <c r="H21" s="281">
        <v>0</v>
      </c>
      <c r="I21" s="281">
        <v>0</v>
      </c>
      <c r="J21" s="281">
        <v>0</v>
      </c>
      <c r="K21" s="281">
        <v>0</v>
      </c>
      <c r="L21" s="281">
        <v>0</v>
      </c>
      <c r="M21" s="281">
        <v>0</v>
      </c>
      <c r="N21" s="281">
        <v>0</v>
      </c>
      <c r="O21" s="281">
        <v>0</v>
      </c>
      <c r="P21" s="281">
        <v>0</v>
      </c>
      <c r="Q21" s="281">
        <v>0</v>
      </c>
      <c r="R21" s="281">
        <v>0</v>
      </c>
      <c r="S21" s="281">
        <v>0</v>
      </c>
      <c r="T21" s="281">
        <v>0</v>
      </c>
      <c r="U21" s="281">
        <v>0</v>
      </c>
      <c r="V21" s="281">
        <v>0</v>
      </c>
      <c r="W21" s="281">
        <v>0</v>
      </c>
      <c r="X21" s="281">
        <v>0</v>
      </c>
      <c r="Y21" s="281"/>
      <c r="Z21" s="281"/>
      <c r="AA21" s="281"/>
      <c r="AB21" s="281"/>
      <c r="AC21" s="281"/>
      <c r="AD21" s="281"/>
      <c r="AE21" s="281"/>
      <c r="AF21" s="281"/>
      <c r="AG21" s="281"/>
      <c r="AH21" s="281"/>
      <c r="AI21" s="281"/>
      <c r="AJ21" s="281"/>
      <c r="AK21" s="281"/>
      <c r="AL21" s="281"/>
      <c r="AM21" s="281"/>
      <c r="AN21" s="281"/>
      <c r="AO21" s="281"/>
      <c r="AP21" s="281"/>
      <c r="AQ21" s="281"/>
      <c r="AR21" s="281"/>
      <c r="AS21" s="281"/>
      <c r="AT21" s="281"/>
      <c r="AU21" s="281"/>
      <c r="AV21" s="281"/>
      <c r="AW21" s="281"/>
      <c r="AX21" s="281"/>
      <c r="AY21" s="281"/>
      <c r="AZ21" s="281"/>
      <c r="BA21" s="281"/>
      <c r="BB21" s="281"/>
      <c r="BC21" s="281"/>
      <c r="BD21" s="281"/>
      <c r="BE21" s="281"/>
      <c r="BF21" s="281"/>
      <c r="BG21" s="281"/>
      <c r="BH21" s="281"/>
    </row>
    <row r="22" spans="2:60" x14ac:dyDescent="0.25">
      <c r="B22" s="324"/>
      <c r="C22" s="130"/>
      <c r="D22" s="152" t="s">
        <v>317</v>
      </c>
      <c r="E22" s="280">
        <f t="shared" si="1"/>
        <v>0</v>
      </c>
      <c r="F22" s="281"/>
      <c r="G22" s="281"/>
      <c r="H22" s="281"/>
      <c r="I22" s="281"/>
      <c r="J22" s="281"/>
      <c r="K22" s="281"/>
      <c r="L22" s="281"/>
      <c r="M22" s="281"/>
      <c r="N22" s="281"/>
      <c r="O22" s="281"/>
      <c r="P22" s="281"/>
      <c r="Q22" s="281"/>
      <c r="R22" s="281"/>
      <c r="S22" s="281"/>
      <c r="T22" s="281"/>
      <c r="U22" s="281"/>
      <c r="V22" s="281"/>
      <c r="W22" s="281"/>
      <c r="X22" s="281"/>
      <c r="Y22" s="281"/>
      <c r="Z22" s="281"/>
      <c r="AA22" s="281"/>
      <c r="AB22" s="281"/>
      <c r="AC22" s="281"/>
      <c r="AD22" s="281"/>
      <c r="AE22" s="281"/>
      <c r="AF22" s="281"/>
      <c r="AG22" s="281"/>
      <c r="AH22" s="281"/>
      <c r="AI22" s="281"/>
      <c r="AJ22" s="281"/>
      <c r="AK22" s="281"/>
      <c r="AL22" s="281"/>
      <c r="AM22" s="281"/>
      <c r="AN22" s="281"/>
      <c r="AO22" s="281"/>
      <c r="AP22" s="281"/>
      <c r="AQ22" s="281"/>
      <c r="AR22" s="281"/>
      <c r="AS22" s="281"/>
      <c r="AT22" s="281"/>
      <c r="AU22" s="281"/>
      <c r="AV22" s="281"/>
      <c r="AW22" s="281"/>
      <c r="AX22" s="281"/>
      <c r="AY22" s="281"/>
      <c r="AZ22" s="281"/>
      <c r="BA22" s="281"/>
      <c r="BB22" s="281"/>
      <c r="BC22" s="281"/>
      <c r="BD22" s="281"/>
      <c r="BE22" s="281"/>
      <c r="BF22" s="281"/>
      <c r="BG22" s="281"/>
      <c r="BH22" s="281"/>
    </row>
    <row r="23" spans="2:60" x14ac:dyDescent="0.25">
      <c r="B23" s="324"/>
      <c r="C23" s="130"/>
      <c r="D23" s="153" t="s">
        <v>75</v>
      </c>
      <c r="E23" s="280">
        <f>SUM(F23:BH23)</f>
        <v>0</v>
      </c>
      <c r="F23" s="282">
        <f>SUM(F18:F22)</f>
        <v>0</v>
      </c>
      <c r="G23" s="282">
        <f t="shared" ref="G23:BH23" si="3">SUM(G18:G22)</f>
        <v>0</v>
      </c>
      <c r="H23" s="282">
        <f t="shared" si="3"/>
        <v>0</v>
      </c>
      <c r="I23" s="282">
        <f t="shared" si="3"/>
        <v>0</v>
      </c>
      <c r="J23" s="282">
        <f t="shared" si="3"/>
        <v>0</v>
      </c>
      <c r="K23" s="282">
        <f t="shared" si="3"/>
        <v>0</v>
      </c>
      <c r="L23" s="282">
        <f t="shared" si="3"/>
        <v>0</v>
      </c>
      <c r="M23" s="282">
        <f t="shared" si="3"/>
        <v>0</v>
      </c>
      <c r="N23" s="282">
        <f t="shared" si="3"/>
        <v>0</v>
      </c>
      <c r="O23" s="282">
        <f t="shared" si="3"/>
        <v>0</v>
      </c>
      <c r="P23" s="282">
        <f t="shared" si="3"/>
        <v>0</v>
      </c>
      <c r="Q23" s="282">
        <f t="shared" si="3"/>
        <v>0</v>
      </c>
      <c r="R23" s="282">
        <f t="shared" si="3"/>
        <v>0</v>
      </c>
      <c r="S23" s="282">
        <f t="shared" si="3"/>
        <v>0</v>
      </c>
      <c r="T23" s="282">
        <f t="shared" si="3"/>
        <v>0</v>
      </c>
      <c r="U23" s="282">
        <f t="shared" si="3"/>
        <v>0</v>
      </c>
      <c r="V23" s="282">
        <f t="shared" si="3"/>
        <v>0</v>
      </c>
      <c r="W23" s="282">
        <f t="shared" si="3"/>
        <v>0</v>
      </c>
      <c r="X23" s="282">
        <f t="shared" si="3"/>
        <v>0</v>
      </c>
      <c r="Y23" s="282">
        <f t="shared" si="3"/>
        <v>0</v>
      </c>
      <c r="Z23" s="282">
        <f t="shared" si="3"/>
        <v>0</v>
      </c>
      <c r="AA23" s="282">
        <f t="shared" si="3"/>
        <v>0</v>
      </c>
      <c r="AB23" s="282">
        <f t="shared" si="3"/>
        <v>0</v>
      </c>
      <c r="AC23" s="282">
        <f t="shared" si="3"/>
        <v>0</v>
      </c>
      <c r="AD23" s="282">
        <f t="shared" si="3"/>
        <v>0</v>
      </c>
      <c r="AE23" s="282">
        <f t="shared" si="3"/>
        <v>0</v>
      </c>
      <c r="AF23" s="282">
        <f t="shared" si="3"/>
        <v>0</v>
      </c>
      <c r="AG23" s="282">
        <f t="shared" si="3"/>
        <v>0</v>
      </c>
      <c r="AH23" s="282">
        <f t="shared" si="3"/>
        <v>0</v>
      </c>
      <c r="AI23" s="282">
        <f t="shared" si="3"/>
        <v>0</v>
      </c>
      <c r="AJ23" s="282">
        <f t="shared" si="3"/>
        <v>0</v>
      </c>
      <c r="AK23" s="282">
        <f t="shared" si="3"/>
        <v>0</v>
      </c>
      <c r="AL23" s="282">
        <f t="shared" si="3"/>
        <v>0</v>
      </c>
      <c r="AM23" s="282">
        <f t="shared" si="3"/>
        <v>0</v>
      </c>
      <c r="AN23" s="282">
        <f t="shared" si="3"/>
        <v>0</v>
      </c>
      <c r="AO23" s="282">
        <f t="shared" si="3"/>
        <v>0</v>
      </c>
      <c r="AP23" s="282">
        <f t="shared" si="3"/>
        <v>0</v>
      </c>
      <c r="AQ23" s="282">
        <f t="shared" si="3"/>
        <v>0</v>
      </c>
      <c r="AR23" s="282">
        <f t="shared" si="3"/>
        <v>0</v>
      </c>
      <c r="AS23" s="282">
        <f t="shared" si="3"/>
        <v>0</v>
      </c>
      <c r="AT23" s="282">
        <f t="shared" si="3"/>
        <v>0</v>
      </c>
      <c r="AU23" s="282">
        <f t="shared" si="3"/>
        <v>0</v>
      </c>
      <c r="AV23" s="282">
        <f t="shared" si="3"/>
        <v>0</v>
      </c>
      <c r="AW23" s="282">
        <f t="shared" si="3"/>
        <v>0</v>
      </c>
      <c r="AX23" s="282">
        <f t="shared" si="3"/>
        <v>0</v>
      </c>
      <c r="AY23" s="282">
        <f t="shared" si="3"/>
        <v>0</v>
      </c>
      <c r="AZ23" s="282">
        <f t="shared" si="3"/>
        <v>0</v>
      </c>
      <c r="BA23" s="282">
        <f t="shared" si="3"/>
        <v>0</v>
      </c>
      <c r="BB23" s="282">
        <f t="shared" si="3"/>
        <v>0</v>
      </c>
      <c r="BC23" s="282">
        <f t="shared" si="3"/>
        <v>0</v>
      </c>
      <c r="BD23" s="282">
        <f t="shared" si="3"/>
        <v>0</v>
      </c>
      <c r="BE23" s="282">
        <f t="shared" si="3"/>
        <v>0</v>
      </c>
      <c r="BF23" s="282">
        <f t="shared" si="3"/>
        <v>0</v>
      </c>
      <c r="BG23" s="282">
        <f t="shared" si="3"/>
        <v>0</v>
      </c>
      <c r="BH23" s="282">
        <f t="shared" si="3"/>
        <v>0</v>
      </c>
    </row>
    <row r="24" spans="2:60" x14ac:dyDescent="0.25">
      <c r="B24" s="324"/>
      <c r="C24" s="130"/>
      <c r="D24" s="153" t="s">
        <v>96</v>
      </c>
      <c r="E24" s="280">
        <f>E16+E23</f>
        <v>129893804.0721343</v>
      </c>
      <c r="F24" s="282">
        <f t="shared" ref="F24:BH24" si="4">F16+F23</f>
        <v>0</v>
      </c>
      <c r="G24" s="282">
        <f t="shared" si="4"/>
        <v>120585927.61337452</v>
      </c>
      <c r="H24" s="282">
        <f t="shared" si="4"/>
        <v>70944.459677975581</v>
      </c>
      <c r="I24" s="282">
        <f t="shared" si="4"/>
        <v>0</v>
      </c>
      <c r="J24" s="282">
        <f t="shared" si="4"/>
        <v>0</v>
      </c>
      <c r="K24" s="282">
        <f t="shared" si="4"/>
        <v>30834.370643720977</v>
      </c>
      <c r="L24" s="282">
        <f t="shared" si="4"/>
        <v>50171.149802005028</v>
      </c>
      <c r="M24" s="282">
        <f t="shared" si="4"/>
        <v>152718.7218415291</v>
      </c>
      <c r="N24" s="282">
        <f t="shared" si="4"/>
        <v>328626.04487160686</v>
      </c>
      <c r="O24" s="282">
        <f t="shared" si="4"/>
        <v>572897.22437754495</v>
      </c>
      <c r="P24" s="282">
        <f t="shared" si="4"/>
        <v>727196.69840428559</v>
      </c>
      <c r="Q24" s="282">
        <f t="shared" si="4"/>
        <v>408704.64678310347</v>
      </c>
      <c r="R24" s="282">
        <f t="shared" si="4"/>
        <v>89202.766215240714</v>
      </c>
      <c r="S24" s="282">
        <f t="shared" si="4"/>
        <v>730501.58582214313</v>
      </c>
      <c r="T24" s="282">
        <f t="shared" si="4"/>
        <v>615963.70633014687</v>
      </c>
      <c r="U24" s="282">
        <f t="shared" si="4"/>
        <v>0</v>
      </c>
      <c r="V24" s="282">
        <f t="shared" si="4"/>
        <v>5487282.3972514048</v>
      </c>
      <c r="W24" s="282">
        <f t="shared" si="4"/>
        <v>0</v>
      </c>
      <c r="X24" s="282">
        <f t="shared" si="4"/>
        <v>42832.686739077559</v>
      </c>
      <c r="Y24" s="282">
        <f t="shared" si="4"/>
        <v>0</v>
      </c>
      <c r="Z24" s="282">
        <f t="shared" si="4"/>
        <v>0</v>
      </c>
      <c r="AA24" s="282">
        <f t="shared" si="4"/>
        <v>0</v>
      </c>
      <c r="AB24" s="282">
        <f t="shared" si="4"/>
        <v>0</v>
      </c>
      <c r="AC24" s="282">
        <f t="shared" si="4"/>
        <v>0</v>
      </c>
      <c r="AD24" s="282">
        <f t="shared" si="4"/>
        <v>0</v>
      </c>
      <c r="AE24" s="282">
        <f t="shared" si="4"/>
        <v>0</v>
      </c>
      <c r="AF24" s="282">
        <f t="shared" si="4"/>
        <v>0</v>
      </c>
      <c r="AG24" s="282">
        <f t="shared" si="4"/>
        <v>0</v>
      </c>
      <c r="AH24" s="282">
        <f t="shared" si="4"/>
        <v>0</v>
      </c>
      <c r="AI24" s="282">
        <f t="shared" si="4"/>
        <v>0</v>
      </c>
      <c r="AJ24" s="282">
        <f t="shared" si="4"/>
        <v>0</v>
      </c>
      <c r="AK24" s="282">
        <f t="shared" si="4"/>
        <v>0</v>
      </c>
      <c r="AL24" s="282">
        <f t="shared" si="4"/>
        <v>0</v>
      </c>
      <c r="AM24" s="282">
        <f t="shared" si="4"/>
        <v>0</v>
      </c>
      <c r="AN24" s="282">
        <f t="shared" si="4"/>
        <v>0</v>
      </c>
      <c r="AO24" s="282">
        <f t="shared" si="4"/>
        <v>0</v>
      </c>
      <c r="AP24" s="282">
        <f t="shared" si="4"/>
        <v>0</v>
      </c>
      <c r="AQ24" s="282">
        <f t="shared" si="4"/>
        <v>0</v>
      </c>
      <c r="AR24" s="282">
        <f t="shared" si="4"/>
        <v>0</v>
      </c>
      <c r="AS24" s="282">
        <f t="shared" si="4"/>
        <v>0</v>
      </c>
      <c r="AT24" s="282">
        <f t="shared" si="4"/>
        <v>0</v>
      </c>
      <c r="AU24" s="282">
        <f t="shared" si="4"/>
        <v>0</v>
      </c>
      <c r="AV24" s="282">
        <f t="shared" si="4"/>
        <v>0</v>
      </c>
      <c r="AW24" s="282">
        <f t="shared" si="4"/>
        <v>0</v>
      </c>
      <c r="AX24" s="282">
        <f t="shared" si="4"/>
        <v>0</v>
      </c>
      <c r="AY24" s="282">
        <f t="shared" si="4"/>
        <v>0</v>
      </c>
      <c r="AZ24" s="282">
        <f t="shared" si="4"/>
        <v>0</v>
      </c>
      <c r="BA24" s="282">
        <f t="shared" si="4"/>
        <v>0</v>
      </c>
      <c r="BB24" s="282">
        <f t="shared" si="4"/>
        <v>0</v>
      </c>
      <c r="BC24" s="282">
        <f t="shared" si="4"/>
        <v>0</v>
      </c>
      <c r="BD24" s="282">
        <f t="shared" si="4"/>
        <v>0</v>
      </c>
      <c r="BE24" s="282">
        <f t="shared" si="4"/>
        <v>0</v>
      </c>
      <c r="BF24" s="282">
        <f t="shared" si="4"/>
        <v>0</v>
      </c>
      <c r="BG24" s="282">
        <f t="shared" si="4"/>
        <v>0</v>
      </c>
      <c r="BH24" s="282">
        <f t="shared" si="4"/>
        <v>0</v>
      </c>
    </row>
    <row r="25" spans="2:60" x14ac:dyDescent="0.25">
      <c r="B25" s="391"/>
      <c r="C25" s="156" t="s">
        <v>204</v>
      </c>
      <c r="D25" s="157"/>
      <c r="E25" s="280"/>
      <c r="F25" s="308"/>
      <c r="G25" s="308"/>
      <c r="H25" s="308"/>
      <c r="I25" s="308"/>
      <c r="J25" s="308"/>
      <c r="K25" s="308"/>
      <c r="L25" s="308"/>
      <c r="M25" s="308"/>
      <c r="N25" s="308"/>
      <c r="O25" s="308"/>
      <c r="P25" s="308"/>
      <c r="Q25" s="308"/>
      <c r="R25" s="308"/>
      <c r="S25" s="308"/>
      <c r="T25" s="308"/>
      <c r="U25" s="308"/>
      <c r="V25" s="308"/>
      <c r="W25" s="308"/>
      <c r="X25" s="308"/>
      <c r="Y25" s="308"/>
      <c r="Z25" s="308"/>
      <c r="AA25" s="308"/>
      <c r="AB25" s="308"/>
      <c r="AC25" s="308"/>
      <c r="AD25" s="308"/>
      <c r="AE25" s="308"/>
      <c r="AF25" s="308"/>
      <c r="AG25" s="308"/>
      <c r="AH25" s="308"/>
      <c r="AI25" s="308"/>
      <c r="AJ25" s="308"/>
      <c r="AK25" s="308"/>
      <c r="AL25" s="308"/>
      <c r="AM25" s="308"/>
      <c r="AN25" s="308"/>
      <c r="AO25" s="308"/>
      <c r="AP25" s="308"/>
      <c r="AQ25" s="308"/>
      <c r="AR25" s="308"/>
      <c r="AS25" s="308"/>
      <c r="AT25" s="308"/>
      <c r="AU25" s="308"/>
      <c r="AV25" s="308"/>
      <c r="AW25" s="308"/>
      <c r="AX25" s="308"/>
      <c r="AY25" s="308"/>
      <c r="AZ25" s="308"/>
      <c r="BA25" s="308"/>
      <c r="BB25" s="308"/>
      <c r="BC25" s="308"/>
      <c r="BD25" s="308"/>
      <c r="BE25" s="308"/>
      <c r="BF25" s="308"/>
      <c r="BG25" s="308"/>
      <c r="BH25" s="308"/>
    </row>
    <row r="26" spans="2:60" x14ac:dyDescent="0.25">
      <c r="B26" s="391" t="s">
        <v>569</v>
      </c>
      <c r="C26" s="130"/>
      <c r="D26" s="154" t="s">
        <v>117</v>
      </c>
      <c r="E26" s="280">
        <f t="shared" si="1"/>
        <v>318914120.52000004</v>
      </c>
      <c r="F26" s="281">
        <v>0</v>
      </c>
      <c r="G26" s="281">
        <v>5434000</v>
      </c>
      <c r="H26" s="281">
        <v>17218840.5</v>
      </c>
      <c r="I26" s="281">
        <v>20020666.666666668</v>
      </c>
      <c r="J26" s="281">
        <v>20431741.543333337</v>
      </c>
      <c r="K26" s="281">
        <v>20947349.956666667</v>
      </c>
      <c r="L26" s="281">
        <v>18445359.273333333</v>
      </c>
      <c r="M26" s="281">
        <v>18639034.440000001</v>
      </c>
      <c r="N26" s="281">
        <v>19053444.43</v>
      </c>
      <c r="O26" s="281">
        <v>19550283.099999998</v>
      </c>
      <c r="P26" s="281">
        <v>19969226.690000001</v>
      </c>
      <c r="Q26" s="281">
        <v>20477021.579999998</v>
      </c>
      <c r="R26" s="281">
        <v>20979877.710000001</v>
      </c>
      <c r="S26" s="281">
        <v>21412532.149999999</v>
      </c>
      <c r="T26" s="281">
        <v>21895846.27</v>
      </c>
      <c r="U26" s="281">
        <v>22390036.829999998</v>
      </c>
      <c r="V26" s="281">
        <v>21682054.43</v>
      </c>
      <c r="W26" s="281">
        <v>5134618.96</v>
      </c>
      <c r="X26" s="281">
        <v>5232185.9899999993</v>
      </c>
      <c r="Y26" s="281"/>
      <c r="Z26" s="281"/>
      <c r="AA26" s="281"/>
      <c r="AB26" s="281"/>
      <c r="AC26" s="281"/>
      <c r="AD26" s="281"/>
      <c r="AE26" s="281"/>
      <c r="AF26" s="281"/>
      <c r="AG26" s="281"/>
      <c r="AH26" s="281"/>
      <c r="AI26" s="281"/>
      <c r="AJ26" s="281"/>
      <c r="AK26" s="281"/>
      <c r="AL26" s="281"/>
      <c r="AM26" s="281"/>
      <c r="AN26" s="281"/>
      <c r="AO26" s="281"/>
      <c r="AP26" s="281"/>
      <c r="AQ26" s="281"/>
      <c r="AR26" s="281"/>
      <c r="AS26" s="281"/>
      <c r="AT26" s="281"/>
      <c r="AU26" s="281"/>
      <c r="AV26" s="281"/>
      <c r="AW26" s="281"/>
      <c r="AX26" s="281"/>
      <c r="AY26" s="281"/>
      <c r="AZ26" s="281"/>
      <c r="BA26" s="281"/>
      <c r="BB26" s="281"/>
      <c r="BC26" s="281"/>
      <c r="BD26" s="281"/>
      <c r="BE26" s="281"/>
      <c r="BF26" s="281"/>
      <c r="BG26" s="281"/>
      <c r="BH26" s="281"/>
    </row>
    <row r="27" spans="2:60" x14ac:dyDescent="0.25">
      <c r="B27" s="391" t="s">
        <v>569</v>
      </c>
      <c r="C27" s="130"/>
      <c r="D27" s="154" t="s">
        <v>118</v>
      </c>
      <c r="E27" s="280">
        <f t="shared" si="1"/>
        <v>-66025243.099999994</v>
      </c>
      <c r="F27" s="281">
        <v>0</v>
      </c>
      <c r="G27" s="281">
        <v>-273000</v>
      </c>
      <c r="H27" s="281">
        <v>-2954496.8600000003</v>
      </c>
      <c r="I27" s="281">
        <v>-3672000</v>
      </c>
      <c r="J27" s="281">
        <v>-4251289.3</v>
      </c>
      <c r="K27" s="281">
        <v>-6602817.1466666656</v>
      </c>
      <c r="L27" s="281">
        <v>-8375055.6933333315</v>
      </c>
      <c r="M27" s="281">
        <v>-2835368.0199999996</v>
      </c>
      <c r="N27" s="281">
        <v>-2855915.56</v>
      </c>
      <c r="O27" s="281">
        <v>-2891752.39</v>
      </c>
      <c r="P27" s="281">
        <v>-3198230.9</v>
      </c>
      <c r="Q27" s="281">
        <v>-3154347.5199999996</v>
      </c>
      <c r="R27" s="281">
        <v>-2988488.3800000004</v>
      </c>
      <c r="S27" s="281">
        <v>-2940296.86</v>
      </c>
      <c r="T27" s="281">
        <v>-2789984.95</v>
      </c>
      <c r="U27" s="281">
        <v>-2841100.27</v>
      </c>
      <c r="V27" s="281">
        <v>-3883713.55</v>
      </c>
      <c r="W27" s="281">
        <v>-4876876.3899999997</v>
      </c>
      <c r="X27" s="281">
        <v>-4640509.3099999996</v>
      </c>
      <c r="Y27" s="281"/>
      <c r="Z27" s="281"/>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row>
    <row r="28" spans="2:60" x14ac:dyDescent="0.25">
      <c r="B28" s="391" t="s">
        <v>570</v>
      </c>
      <c r="C28" s="130"/>
      <c r="D28" s="154" t="s">
        <v>119</v>
      </c>
      <c r="E28" s="280">
        <f t="shared" si="1"/>
        <v>-28621252.942326456</v>
      </c>
      <c r="F28" s="281">
        <v>0</v>
      </c>
      <c r="G28" s="281">
        <v>-643905.54289969115</v>
      </c>
      <c r="H28" s="281">
        <v>-809493.85817410063</v>
      </c>
      <c r="I28" s="281">
        <v>-1509167.5636006095</v>
      </c>
      <c r="J28" s="281">
        <v>-1498496.7463898754</v>
      </c>
      <c r="K28" s="281">
        <v>-943372.91838277387</v>
      </c>
      <c r="L28" s="281">
        <v>0</v>
      </c>
      <c r="M28" s="281">
        <v>-1003909.6513972498</v>
      </c>
      <c r="N28" s="281">
        <v>-1531040.5935471742</v>
      </c>
      <c r="O28" s="281">
        <v>-1767471.3665553315</v>
      </c>
      <c r="P28" s="281">
        <v>-1896333.7739753574</v>
      </c>
      <c r="Q28" s="281">
        <v>-2169932.0020406577</v>
      </c>
      <c r="R28" s="281">
        <v>-2486838.1288740649</v>
      </c>
      <c r="S28" s="281">
        <v>-2768729.6572791571</v>
      </c>
      <c r="T28" s="281">
        <v>-3110676.7274162858</v>
      </c>
      <c r="U28" s="281">
        <v>-3421224.9905423527</v>
      </c>
      <c r="V28" s="281">
        <v>-3060659.4212517757</v>
      </c>
      <c r="W28" s="281">
        <v>0</v>
      </c>
      <c r="X28" s="281">
        <v>0</v>
      </c>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row>
    <row r="29" spans="2:60" x14ac:dyDescent="0.25">
      <c r="B29" s="391"/>
      <c r="C29" s="130"/>
      <c r="D29" s="154" t="s">
        <v>318</v>
      </c>
      <c r="E29" s="280">
        <f t="shared" si="1"/>
        <v>0</v>
      </c>
      <c r="F29" s="281"/>
      <c r="G29" s="281"/>
      <c r="H29" s="281"/>
      <c r="I29" s="281"/>
      <c r="J29" s="281"/>
      <c r="K29" s="281"/>
      <c r="L29" s="281"/>
      <c r="M29" s="281"/>
      <c r="N29" s="281"/>
      <c r="O29" s="281"/>
      <c r="P29" s="281"/>
      <c r="Q29" s="281"/>
      <c r="R29" s="281"/>
      <c r="S29" s="281"/>
      <c r="T29" s="281"/>
      <c r="U29" s="281"/>
      <c r="V29" s="281"/>
      <c r="W29" s="281"/>
      <c r="X29" s="281"/>
      <c r="Y29" s="281"/>
      <c r="Z29" s="281"/>
      <c r="AA29" s="281"/>
      <c r="AB29" s="281"/>
      <c r="AC29" s="281"/>
      <c r="AD29" s="281"/>
      <c r="AE29" s="281"/>
      <c r="AF29" s="281"/>
      <c r="AG29" s="281"/>
      <c r="AH29" s="281"/>
      <c r="AI29" s="281"/>
      <c r="AJ29" s="281"/>
      <c r="AK29" s="281"/>
      <c r="AL29" s="281"/>
      <c r="AM29" s="281"/>
      <c r="AN29" s="281"/>
      <c r="AO29" s="281"/>
      <c r="AP29" s="281"/>
      <c r="AQ29" s="281"/>
      <c r="AR29" s="281"/>
      <c r="AS29" s="281"/>
      <c r="AT29" s="281"/>
      <c r="AU29" s="281"/>
      <c r="AV29" s="281"/>
      <c r="AW29" s="281"/>
      <c r="AX29" s="281"/>
      <c r="AY29" s="281"/>
      <c r="AZ29" s="281"/>
      <c r="BA29" s="281"/>
      <c r="BB29" s="281"/>
      <c r="BC29" s="281"/>
      <c r="BD29" s="281"/>
      <c r="BE29" s="281"/>
      <c r="BF29" s="281"/>
      <c r="BG29" s="281"/>
      <c r="BH29" s="281"/>
    </row>
    <row r="30" spans="2:60" x14ac:dyDescent="0.25">
      <c r="B30" s="391" t="s">
        <v>571</v>
      </c>
      <c r="C30" s="130"/>
      <c r="D30" s="154" t="s">
        <v>165</v>
      </c>
      <c r="E30" s="280">
        <f t="shared" si="1"/>
        <v>-119998961.10279562</v>
      </c>
      <c r="F30" s="281">
        <v>0</v>
      </c>
      <c r="G30" s="281">
        <v>0</v>
      </c>
      <c r="H30" s="281">
        <v>-10966982.179849176</v>
      </c>
      <c r="I30" s="281">
        <v>-10922399.255832106</v>
      </c>
      <c r="J30" s="281">
        <v>-10771041.76709231</v>
      </c>
      <c r="K30" s="281">
        <v>-9610945.6040579341</v>
      </c>
      <c r="L30" s="281">
        <v>-10163161.955591604</v>
      </c>
      <c r="M30" s="281">
        <v>-10181487.508145969</v>
      </c>
      <c r="N30" s="281">
        <v>-9022869.7051213291</v>
      </c>
      <c r="O30" s="281">
        <v>-8308621.8682344705</v>
      </c>
      <c r="P30" s="281">
        <v>-8056134.0150095802</v>
      </c>
      <c r="Q30" s="281">
        <v>-6948727.3137386907</v>
      </c>
      <c r="R30" s="281">
        <v>-6278273.1434423327</v>
      </c>
      <c r="S30" s="281">
        <v>-5425235.8069301713</v>
      </c>
      <c r="T30" s="281">
        <v>-4503190.7333663534</v>
      </c>
      <c r="U30" s="281">
        <v>-3468711.0423340909</v>
      </c>
      <c r="V30" s="281">
        <v>-2176779.4670782126</v>
      </c>
      <c r="W30" s="281">
        <v>-1556349.9227766283</v>
      </c>
      <c r="X30" s="281">
        <v>-1638049.8141946595</v>
      </c>
      <c r="Y30" s="281"/>
      <c r="Z30" s="281"/>
      <c r="AA30" s="281"/>
      <c r="AB30" s="281"/>
      <c r="AC30" s="281"/>
      <c r="AD30" s="281"/>
      <c r="AE30" s="281"/>
      <c r="AF30" s="281"/>
      <c r="AG30" s="281"/>
      <c r="AH30" s="281"/>
      <c r="AI30" s="281"/>
      <c r="AJ30" s="281"/>
      <c r="AK30" s="281"/>
      <c r="AL30" s="281"/>
      <c r="AM30" s="281"/>
      <c r="AN30" s="281"/>
      <c r="AO30" s="281"/>
      <c r="AP30" s="281"/>
      <c r="AQ30" s="281"/>
      <c r="AR30" s="281"/>
      <c r="AS30" s="281"/>
      <c r="AT30" s="281"/>
      <c r="AU30" s="281"/>
      <c r="AV30" s="281"/>
      <c r="AW30" s="281"/>
      <c r="AX30" s="281"/>
      <c r="AY30" s="281"/>
      <c r="AZ30" s="281"/>
      <c r="BA30" s="281"/>
      <c r="BB30" s="281"/>
      <c r="BC30" s="281"/>
      <c r="BD30" s="281"/>
      <c r="BE30" s="281"/>
      <c r="BF30" s="281"/>
      <c r="BG30" s="281"/>
      <c r="BH30" s="281"/>
    </row>
    <row r="31" spans="2:60" x14ac:dyDescent="0.25">
      <c r="B31" s="324"/>
      <c r="C31" s="130"/>
      <c r="D31" s="153" t="s">
        <v>166</v>
      </c>
      <c r="E31" s="280">
        <f t="shared" si="1"/>
        <v>104268663.37487793</v>
      </c>
      <c r="F31" s="282">
        <f>SUM(F26:F30)</f>
        <v>0</v>
      </c>
      <c r="G31" s="282">
        <f t="shared" ref="G31:BH31" si="5">SUM(G26:G30)</f>
        <v>4517094.4571003085</v>
      </c>
      <c r="H31" s="282">
        <f t="shared" si="5"/>
        <v>2487867.6019767243</v>
      </c>
      <c r="I31" s="282">
        <f t="shared" si="5"/>
        <v>3917099.847233953</v>
      </c>
      <c r="J31" s="282">
        <f t="shared" si="5"/>
        <v>3910913.7298511509</v>
      </c>
      <c r="K31" s="282">
        <f t="shared" si="5"/>
        <v>3790214.2875592951</v>
      </c>
      <c r="L31" s="282">
        <f t="shared" si="5"/>
        <v>-92858.375591602176</v>
      </c>
      <c r="M31" s="282">
        <f t="shared" si="5"/>
        <v>4618269.2604567818</v>
      </c>
      <c r="N31" s="282">
        <f t="shared" si="5"/>
        <v>5643618.5713314954</v>
      </c>
      <c r="O31" s="282">
        <f t="shared" si="5"/>
        <v>6582437.4752101954</v>
      </c>
      <c r="P31" s="282">
        <f t="shared" si="5"/>
        <v>6818528.0010150634</v>
      </c>
      <c r="Q31" s="282">
        <f t="shared" si="5"/>
        <v>8204014.7442206498</v>
      </c>
      <c r="R31" s="282">
        <f t="shared" si="5"/>
        <v>9226278.0576836038</v>
      </c>
      <c r="S31" s="282">
        <f t="shared" si="5"/>
        <v>10278269.825790672</v>
      </c>
      <c r="T31" s="282">
        <f t="shared" si="5"/>
        <v>11491993.859217361</v>
      </c>
      <c r="U31" s="282">
        <f t="shared" si="5"/>
        <v>12659000.527123556</v>
      </c>
      <c r="V31" s="282">
        <f t="shared" si="5"/>
        <v>12560901.991670011</v>
      </c>
      <c r="W31" s="282">
        <f t="shared" si="5"/>
        <v>-1298607.352776628</v>
      </c>
      <c r="X31" s="282">
        <f t="shared" si="5"/>
        <v>-1046373.1341946598</v>
      </c>
      <c r="Y31" s="282">
        <f t="shared" si="5"/>
        <v>0</v>
      </c>
      <c r="Z31" s="282">
        <f t="shared" si="5"/>
        <v>0</v>
      </c>
      <c r="AA31" s="282">
        <f t="shared" si="5"/>
        <v>0</v>
      </c>
      <c r="AB31" s="282">
        <f t="shared" si="5"/>
        <v>0</v>
      </c>
      <c r="AC31" s="282">
        <f t="shared" si="5"/>
        <v>0</v>
      </c>
      <c r="AD31" s="282">
        <f t="shared" si="5"/>
        <v>0</v>
      </c>
      <c r="AE31" s="282">
        <f t="shared" si="5"/>
        <v>0</v>
      </c>
      <c r="AF31" s="282">
        <f t="shared" si="5"/>
        <v>0</v>
      </c>
      <c r="AG31" s="282">
        <f t="shared" si="5"/>
        <v>0</v>
      </c>
      <c r="AH31" s="282">
        <f t="shared" si="5"/>
        <v>0</v>
      </c>
      <c r="AI31" s="282">
        <f t="shared" si="5"/>
        <v>0</v>
      </c>
      <c r="AJ31" s="282">
        <f t="shared" si="5"/>
        <v>0</v>
      </c>
      <c r="AK31" s="282">
        <f t="shared" si="5"/>
        <v>0</v>
      </c>
      <c r="AL31" s="282">
        <f t="shared" si="5"/>
        <v>0</v>
      </c>
      <c r="AM31" s="282">
        <f t="shared" si="5"/>
        <v>0</v>
      </c>
      <c r="AN31" s="282">
        <f t="shared" si="5"/>
        <v>0</v>
      </c>
      <c r="AO31" s="282">
        <f t="shared" si="5"/>
        <v>0</v>
      </c>
      <c r="AP31" s="282">
        <f t="shared" si="5"/>
        <v>0</v>
      </c>
      <c r="AQ31" s="282">
        <f t="shared" si="5"/>
        <v>0</v>
      </c>
      <c r="AR31" s="282">
        <f t="shared" si="5"/>
        <v>0</v>
      </c>
      <c r="AS31" s="282">
        <f t="shared" si="5"/>
        <v>0</v>
      </c>
      <c r="AT31" s="282">
        <f t="shared" si="5"/>
        <v>0</v>
      </c>
      <c r="AU31" s="282">
        <f t="shared" si="5"/>
        <v>0</v>
      </c>
      <c r="AV31" s="282">
        <f t="shared" si="5"/>
        <v>0</v>
      </c>
      <c r="AW31" s="282">
        <f t="shared" si="5"/>
        <v>0</v>
      </c>
      <c r="AX31" s="282">
        <f t="shared" si="5"/>
        <v>0</v>
      </c>
      <c r="AY31" s="282">
        <f t="shared" si="5"/>
        <v>0</v>
      </c>
      <c r="AZ31" s="282">
        <f t="shared" si="5"/>
        <v>0</v>
      </c>
      <c r="BA31" s="282">
        <f t="shared" si="5"/>
        <v>0</v>
      </c>
      <c r="BB31" s="282">
        <f t="shared" si="5"/>
        <v>0</v>
      </c>
      <c r="BC31" s="282">
        <f t="shared" si="5"/>
        <v>0</v>
      </c>
      <c r="BD31" s="282">
        <f t="shared" si="5"/>
        <v>0</v>
      </c>
      <c r="BE31" s="282">
        <f t="shared" si="5"/>
        <v>0</v>
      </c>
      <c r="BF31" s="282">
        <f t="shared" si="5"/>
        <v>0</v>
      </c>
      <c r="BG31" s="282">
        <f t="shared" si="5"/>
        <v>0</v>
      </c>
      <c r="BH31" s="282">
        <f t="shared" si="5"/>
        <v>0</v>
      </c>
    </row>
    <row r="32" spans="2:60" ht="15.6" x14ac:dyDescent="0.25">
      <c r="B32" s="324"/>
      <c r="C32" s="40"/>
      <c r="D32" s="57" t="s">
        <v>205</v>
      </c>
      <c r="E32" s="280">
        <f t="shared" si="1"/>
        <v>25625140.697256353</v>
      </c>
      <c r="F32" s="282">
        <f>F16+F23-F31</f>
        <v>0</v>
      </c>
      <c r="G32" s="282">
        <f t="shared" ref="G32:BH32" si="6">G16+G23-G31</f>
        <v>116068833.15627421</v>
      </c>
      <c r="H32" s="282">
        <f t="shared" si="6"/>
        <v>-2416923.1422987487</v>
      </c>
      <c r="I32" s="282">
        <f t="shared" si="6"/>
        <v>-3917099.847233953</v>
      </c>
      <c r="J32" s="282">
        <f t="shared" si="6"/>
        <v>-3910913.7298511509</v>
      </c>
      <c r="K32" s="282">
        <f t="shared" si="6"/>
        <v>-3759379.9169155741</v>
      </c>
      <c r="L32" s="282">
        <f t="shared" si="6"/>
        <v>143029.52539360721</v>
      </c>
      <c r="M32" s="282">
        <f t="shared" si="6"/>
        <v>-4465550.5386152528</v>
      </c>
      <c r="N32" s="282">
        <f t="shared" si="6"/>
        <v>-5314992.5264598886</v>
      </c>
      <c r="O32" s="282">
        <f t="shared" si="6"/>
        <v>-6009540.2508326508</v>
      </c>
      <c r="P32" s="282">
        <f t="shared" si="6"/>
        <v>-6091331.3026107773</v>
      </c>
      <c r="Q32" s="282">
        <f t="shared" si="6"/>
        <v>-7795310.0974375466</v>
      </c>
      <c r="R32" s="282">
        <f t="shared" si="6"/>
        <v>-9137075.2914683633</v>
      </c>
      <c r="S32" s="282">
        <f t="shared" si="6"/>
        <v>-9547768.239968529</v>
      </c>
      <c r="T32" s="282">
        <f t="shared" si="6"/>
        <v>-10876030.152887214</v>
      </c>
      <c r="U32" s="282">
        <f t="shared" si="6"/>
        <v>-12659000.527123556</v>
      </c>
      <c r="V32" s="282">
        <f t="shared" si="6"/>
        <v>-7073619.5944186058</v>
      </c>
      <c r="W32" s="282">
        <f t="shared" si="6"/>
        <v>1298607.352776628</v>
      </c>
      <c r="X32" s="282">
        <f t="shared" si="6"/>
        <v>1089205.8209337373</v>
      </c>
      <c r="Y32" s="282">
        <f t="shared" si="6"/>
        <v>0</v>
      </c>
      <c r="Z32" s="282">
        <f t="shared" si="6"/>
        <v>0</v>
      </c>
      <c r="AA32" s="282">
        <f t="shared" si="6"/>
        <v>0</v>
      </c>
      <c r="AB32" s="282">
        <f t="shared" si="6"/>
        <v>0</v>
      </c>
      <c r="AC32" s="282">
        <f t="shared" si="6"/>
        <v>0</v>
      </c>
      <c r="AD32" s="282">
        <f t="shared" si="6"/>
        <v>0</v>
      </c>
      <c r="AE32" s="282">
        <f t="shared" si="6"/>
        <v>0</v>
      </c>
      <c r="AF32" s="282">
        <f t="shared" si="6"/>
        <v>0</v>
      </c>
      <c r="AG32" s="282">
        <f t="shared" si="6"/>
        <v>0</v>
      </c>
      <c r="AH32" s="282">
        <f t="shared" si="6"/>
        <v>0</v>
      </c>
      <c r="AI32" s="282">
        <f t="shared" si="6"/>
        <v>0</v>
      </c>
      <c r="AJ32" s="282">
        <f t="shared" si="6"/>
        <v>0</v>
      </c>
      <c r="AK32" s="282">
        <f t="shared" si="6"/>
        <v>0</v>
      </c>
      <c r="AL32" s="282">
        <f t="shared" si="6"/>
        <v>0</v>
      </c>
      <c r="AM32" s="282">
        <f t="shared" si="6"/>
        <v>0</v>
      </c>
      <c r="AN32" s="282">
        <f t="shared" si="6"/>
        <v>0</v>
      </c>
      <c r="AO32" s="282">
        <f t="shared" si="6"/>
        <v>0</v>
      </c>
      <c r="AP32" s="282">
        <f t="shared" si="6"/>
        <v>0</v>
      </c>
      <c r="AQ32" s="282">
        <f t="shared" si="6"/>
        <v>0</v>
      </c>
      <c r="AR32" s="282">
        <f t="shared" si="6"/>
        <v>0</v>
      </c>
      <c r="AS32" s="282">
        <f t="shared" si="6"/>
        <v>0</v>
      </c>
      <c r="AT32" s="282">
        <f t="shared" si="6"/>
        <v>0</v>
      </c>
      <c r="AU32" s="282">
        <f t="shared" si="6"/>
        <v>0</v>
      </c>
      <c r="AV32" s="282">
        <f t="shared" si="6"/>
        <v>0</v>
      </c>
      <c r="AW32" s="282">
        <f t="shared" si="6"/>
        <v>0</v>
      </c>
      <c r="AX32" s="282">
        <f t="shared" si="6"/>
        <v>0</v>
      </c>
      <c r="AY32" s="282">
        <f t="shared" si="6"/>
        <v>0</v>
      </c>
      <c r="AZ32" s="282">
        <f t="shared" si="6"/>
        <v>0</v>
      </c>
      <c r="BA32" s="282">
        <f t="shared" si="6"/>
        <v>0</v>
      </c>
      <c r="BB32" s="282">
        <f t="shared" si="6"/>
        <v>0</v>
      </c>
      <c r="BC32" s="282">
        <f t="shared" si="6"/>
        <v>0</v>
      </c>
      <c r="BD32" s="282">
        <f t="shared" si="6"/>
        <v>0</v>
      </c>
      <c r="BE32" s="282">
        <f t="shared" si="6"/>
        <v>0</v>
      </c>
      <c r="BF32" s="282">
        <f t="shared" si="6"/>
        <v>0</v>
      </c>
      <c r="BG32" s="282">
        <f t="shared" si="6"/>
        <v>0</v>
      </c>
      <c r="BH32" s="282">
        <f t="shared" si="6"/>
        <v>0</v>
      </c>
    </row>
    <row r="33" spans="2:60" ht="14.25" customHeight="1" x14ac:dyDescent="0.25">
      <c r="B33" s="325"/>
      <c r="C33" s="223" t="s">
        <v>505</v>
      </c>
      <c r="D33" s="341" t="s">
        <v>445</v>
      </c>
      <c r="E33" s="280"/>
      <c r="F33" s="282"/>
      <c r="G33" s="280">
        <f t="shared" ref="G33:AL33" si="7">F24+F33-F31</f>
        <v>0</v>
      </c>
      <c r="H33" s="280">
        <f t="shared" si="7"/>
        <v>116068833.15627421</v>
      </c>
      <c r="I33" s="280">
        <f t="shared" si="7"/>
        <v>113651910.01397547</v>
      </c>
      <c r="J33" s="280">
        <f t="shared" si="7"/>
        <v>109734810.16674152</v>
      </c>
      <c r="K33" s="280">
        <f t="shared" si="7"/>
        <v>105823896.43689036</v>
      </c>
      <c r="L33" s="280">
        <f t="shared" si="7"/>
        <v>102064516.51997478</v>
      </c>
      <c r="M33" s="280">
        <f t="shared" si="7"/>
        <v>102207546.04536839</v>
      </c>
      <c r="N33" s="280">
        <f t="shared" si="7"/>
        <v>97741995.506753132</v>
      </c>
      <c r="O33" s="280">
        <f t="shared" si="7"/>
        <v>92427002.980293244</v>
      </c>
      <c r="P33" s="280">
        <f t="shared" si="7"/>
        <v>86417462.729460597</v>
      </c>
      <c r="Q33" s="280">
        <f t="shared" si="7"/>
        <v>80326131.426849812</v>
      </c>
      <c r="R33" s="280">
        <f t="shared" si="7"/>
        <v>72530821.329412267</v>
      </c>
      <c r="S33" s="280">
        <f t="shared" si="7"/>
        <v>63393746.0379439</v>
      </c>
      <c r="T33" s="280">
        <f t="shared" si="7"/>
        <v>53845977.797975369</v>
      </c>
      <c r="U33" s="280">
        <f t="shared" si="7"/>
        <v>42969947.645088159</v>
      </c>
      <c r="V33" s="280">
        <f t="shared" si="7"/>
        <v>30310947.117964603</v>
      </c>
      <c r="W33" s="280">
        <f t="shared" si="7"/>
        <v>23237327.523545995</v>
      </c>
      <c r="X33" s="280">
        <f t="shared" si="7"/>
        <v>24535934.876322623</v>
      </c>
      <c r="Y33" s="280">
        <f t="shared" si="7"/>
        <v>25625140.69725636</v>
      </c>
      <c r="Z33" s="280">
        <f t="shared" si="7"/>
        <v>25625140.69725636</v>
      </c>
      <c r="AA33" s="280">
        <f t="shared" si="7"/>
        <v>25625140.69725636</v>
      </c>
      <c r="AB33" s="280">
        <f t="shared" si="7"/>
        <v>25625140.69725636</v>
      </c>
      <c r="AC33" s="280">
        <f t="shared" si="7"/>
        <v>25625140.69725636</v>
      </c>
      <c r="AD33" s="280">
        <f t="shared" si="7"/>
        <v>25625140.69725636</v>
      </c>
      <c r="AE33" s="280">
        <f t="shared" si="7"/>
        <v>25625140.69725636</v>
      </c>
      <c r="AF33" s="280">
        <f t="shared" si="7"/>
        <v>25625140.69725636</v>
      </c>
      <c r="AG33" s="280">
        <f t="shared" si="7"/>
        <v>25625140.69725636</v>
      </c>
      <c r="AH33" s="280">
        <f t="shared" si="7"/>
        <v>25625140.69725636</v>
      </c>
      <c r="AI33" s="280">
        <f t="shared" si="7"/>
        <v>25625140.69725636</v>
      </c>
      <c r="AJ33" s="280">
        <f t="shared" si="7"/>
        <v>25625140.69725636</v>
      </c>
      <c r="AK33" s="280">
        <f t="shared" si="7"/>
        <v>25625140.69725636</v>
      </c>
      <c r="AL33" s="280">
        <f t="shared" si="7"/>
        <v>25625140.69725636</v>
      </c>
      <c r="AM33" s="280">
        <f t="shared" ref="AM33:BH33" si="8">AL24+AL33-AL31</f>
        <v>25625140.69725636</v>
      </c>
      <c r="AN33" s="280">
        <f t="shared" si="8"/>
        <v>25625140.69725636</v>
      </c>
      <c r="AO33" s="280">
        <f t="shared" si="8"/>
        <v>25625140.69725636</v>
      </c>
      <c r="AP33" s="280">
        <f t="shared" si="8"/>
        <v>25625140.69725636</v>
      </c>
      <c r="AQ33" s="280">
        <f t="shared" si="8"/>
        <v>25625140.69725636</v>
      </c>
      <c r="AR33" s="280">
        <f t="shared" si="8"/>
        <v>25625140.69725636</v>
      </c>
      <c r="AS33" s="280">
        <f t="shared" si="8"/>
        <v>25625140.69725636</v>
      </c>
      <c r="AT33" s="280">
        <f t="shared" si="8"/>
        <v>25625140.69725636</v>
      </c>
      <c r="AU33" s="280">
        <f t="shared" si="8"/>
        <v>25625140.69725636</v>
      </c>
      <c r="AV33" s="280">
        <f t="shared" si="8"/>
        <v>25625140.69725636</v>
      </c>
      <c r="AW33" s="280">
        <f t="shared" si="8"/>
        <v>25625140.69725636</v>
      </c>
      <c r="AX33" s="280">
        <f t="shared" si="8"/>
        <v>25625140.69725636</v>
      </c>
      <c r="AY33" s="280">
        <f t="shared" si="8"/>
        <v>25625140.69725636</v>
      </c>
      <c r="AZ33" s="280">
        <f t="shared" si="8"/>
        <v>25625140.69725636</v>
      </c>
      <c r="BA33" s="280">
        <f t="shared" si="8"/>
        <v>25625140.69725636</v>
      </c>
      <c r="BB33" s="280">
        <f t="shared" si="8"/>
        <v>25625140.69725636</v>
      </c>
      <c r="BC33" s="280">
        <f t="shared" si="8"/>
        <v>25625140.69725636</v>
      </c>
      <c r="BD33" s="280">
        <f t="shared" si="8"/>
        <v>25625140.69725636</v>
      </c>
      <c r="BE33" s="280">
        <f t="shared" si="8"/>
        <v>25625140.69725636</v>
      </c>
      <c r="BF33" s="280">
        <f t="shared" si="8"/>
        <v>25625140.69725636</v>
      </c>
      <c r="BG33" s="280">
        <f t="shared" si="8"/>
        <v>25625140.69725636</v>
      </c>
      <c r="BH33" s="280">
        <f t="shared" si="8"/>
        <v>25625140.69725636</v>
      </c>
    </row>
    <row r="34" spans="2:60" ht="14.25" customHeight="1" x14ac:dyDescent="0.25">
      <c r="B34" s="325"/>
      <c r="C34" s="223" t="s">
        <v>505</v>
      </c>
      <c r="D34" s="341" t="s">
        <v>446</v>
      </c>
      <c r="E34" s="280"/>
      <c r="F34" s="408" t="s">
        <v>566</v>
      </c>
      <c r="G34" s="408" t="s">
        <v>566</v>
      </c>
      <c r="H34" s="408">
        <v>9.4486882323382315E-2</v>
      </c>
      <c r="I34" s="408">
        <v>9.6103965648170878E-2</v>
      </c>
      <c r="J34" s="408">
        <v>9.8155195700669301E-2</v>
      </c>
      <c r="K34" s="408">
        <v>9.0820182658739687E-2</v>
      </c>
      <c r="L34" s="408">
        <v>9.9575859486902063E-2</v>
      </c>
      <c r="M34" s="408">
        <v>9.9615810202766816E-2</v>
      </c>
      <c r="N34" s="408">
        <v>9.2313131713153182E-2</v>
      </c>
      <c r="O34" s="408">
        <v>8.989387949759646E-2</v>
      </c>
      <c r="P34" s="408">
        <v>9.3223449989849813E-2</v>
      </c>
      <c r="Q34" s="408">
        <v>8.6506435580887539E-2</v>
      </c>
      <c r="R34" s="408">
        <v>8.6560072371556107E-2</v>
      </c>
      <c r="S34" s="408">
        <v>8.5579984556882496E-2</v>
      </c>
      <c r="T34" s="408">
        <v>8.3630958476821893E-2</v>
      </c>
      <c r="U34" s="408">
        <v>8.0724116095835949E-2</v>
      </c>
      <c r="V34" s="408">
        <v>7.1814960403796951E-2</v>
      </c>
      <c r="W34" s="408">
        <v>6.69762872343906E-2</v>
      </c>
      <c r="X34" s="408">
        <v>6.6761255377124004E-2</v>
      </c>
      <c r="Y34" s="408"/>
      <c r="Z34" s="408"/>
      <c r="AA34" s="408"/>
      <c r="AB34" s="408"/>
      <c r="AC34" s="408"/>
      <c r="AD34" s="408"/>
      <c r="AE34" s="408"/>
      <c r="AF34" s="408"/>
      <c r="AG34" s="408"/>
      <c r="AH34" s="408"/>
      <c r="AI34" s="408"/>
      <c r="AJ34" s="408"/>
      <c r="AK34" s="408"/>
      <c r="AL34" s="408"/>
      <c r="AM34" s="408"/>
      <c r="AN34" s="408"/>
      <c r="AO34" s="408"/>
      <c r="AP34" s="408"/>
      <c r="AQ34" s="408"/>
      <c r="AR34" s="408"/>
      <c r="AS34" s="408"/>
      <c r="AT34" s="408"/>
      <c r="AU34" s="408"/>
      <c r="AV34" s="408"/>
      <c r="AW34" s="408"/>
      <c r="AX34" s="408"/>
      <c r="AY34" s="408"/>
      <c r="AZ34" s="408"/>
      <c r="BA34" s="408"/>
      <c r="BB34" s="408"/>
      <c r="BC34" s="408"/>
      <c r="BD34" s="408"/>
      <c r="BE34" s="281"/>
      <c r="BF34" s="281"/>
      <c r="BG34" s="281"/>
      <c r="BH34" s="281"/>
    </row>
    <row r="35" spans="2:60" ht="29.25" customHeight="1" x14ac:dyDescent="0.25"/>
    <row r="36" spans="2:60" ht="15.6" x14ac:dyDescent="0.3">
      <c r="B36" s="366" t="s">
        <v>222</v>
      </c>
      <c r="C36" s="367"/>
    </row>
    <row r="37" spans="2:60" x14ac:dyDescent="0.25">
      <c r="B37" s="368"/>
      <c r="C37" s="369"/>
    </row>
    <row r="38" spans="2:60" x14ac:dyDescent="0.25">
      <c r="B38" s="96" t="s">
        <v>137</v>
      </c>
      <c r="C38" s="131">
        <v>37622</v>
      </c>
    </row>
    <row r="39" spans="2:60" x14ac:dyDescent="0.25">
      <c r="B39" s="96" t="s">
        <v>167</v>
      </c>
      <c r="C39" s="427">
        <f>E11</f>
        <v>0</v>
      </c>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9999"/>
  </sheetPr>
  <dimension ref="B1:E34"/>
  <sheetViews>
    <sheetView zoomScale="80" zoomScaleNormal="80" workbookViewId="0"/>
  </sheetViews>
  <sheetFormatPr defaultColWidth="9.109375" defaultRowHeight="13.2" x14ac:dyDescent="0.25"/>
  <cols>
    <col min="1" max="1" width="12.109375" style="34" customWidth="1"/>
    <col min="2" max="2" width="21" style="34" customWidth="1"/>
    <col min="3" max="3" width="62" style="34" bestFit="1" customWidth="1"/>
    <col min="4" max="4" width="16.5546875" style="34" bestFit="1" customWidth="1"/>
    <col min="5" max="5" width="22" style="34" bestFit="1" customWidth="1"/>
    <col min="6" max="6" width="9.44140625" style="34" customWidth="1"/>
    <col min="7" max="7" width="25.109375" style="34" customWidth="1"/>
    <col min="8" max="16384" width="9.109375" style="34"/>
  </cols>
  <sheetData>
    <row r="1" spans="2:5" ht="21" x14ac:dyDescent="0.4">
      <c r="B1" s="486" t="s">
        <v>200</v>
      </c>
      <c r="C1" s="486"/>
      <c r="D1" s="21"/>
      <c r="E1" s="21"/>
    </row>
    <row r="2" spans="2:5" ht="21" x14ac:dyDescent="0.4">
      <c r="B2" s="52" t="str">
        <f>Tradingname</f>
        <v>EII GAS TRANSMISSION SERVICES WA (OPERATIONS) PTY LIMITED</v>
      </c>
      <c r="C2" s="53"/>
      <c r="D2" s="35"/>
      <c r="E2" s="35"/>
    </row>
    <row r="3" spans="2:5" ht="15.75" customHeight="1" x14ac:dyDescent="0.55000000000000004">
      <c r="B3" s="54" t="s">
        <v>240</v>
      </c>
      <c r="C3" s="55" t="str">
        <f>TEXT(Yearstart,"dd/mm/yyyy")&amp;" to "&amp;TEXT(Yearending,"dd/mm/yyyy")</f>
        <v>01/01/2021 to 31/12/2021</v>
      </c>
      <c r="E3" s="47"/>
    </row>
    <row r="4" spans="2:5" ht="21" x14ac:dyDescent="0.4">
      <c r="B4" s="20"/>
    </row>
    <row r="5" spans="2:5" ht="15.6" x14ac:dyDescent="0.3">
      <c r="B5" s="38" t="s">
        <v>226</v>
      </c>
      <c r="C5" s="36"/>
      <c r="D5" s="36"/>
      <c r="E5" s="36"/>
    </row>
    <row r="6" spans="2:5" ht="15.6" x14ac:dyDescent="0.3">
      <c r="B6" s="38"/>
      <c r="C6" s="36"/>
      <c r="D6" s="36"/>
      <c r="E6" s="36"/>
    </row>
    <row r="7" spans="2:5" ht="26.4" x14ac:dyDescent="0.25">
      <c r="B7" s="111" t="s">
        <v>223</v>
      </c>
      <c r="C7" s="111" t="s">
        <v>173</v>
      </c>
      <c r="D7" s="111" t="s">
        <v>174</v>
      </c>
      <c r="E7" s="111" t="s">
        <v>210</v>
      </c>
    </row>
    <row r="8" spans="2:5" x14ac:dyDescent="0.25">
      <c r="B8" s="387"/>
      <c r="C8" s="390"/>
      <c r="D8" s="390"/>
      <c r="E8" s="312"/>
    </row>
    <row r="9" spans="2:5" x14ac:dyDescent="0.25">
      <c r="B9" s="387"/>
      <c r="C9" s="390"/>
      <c r="D9" s="390"/>
      <c r="E9" s="312"/>
    </row>
    <row r="10" spans="2:5" x14ac:dyDescent="0.25">
      <c r="B10" s="387"/>
      <c r="C10" s="390"/>
      <c r="D10" s="390"/>
      <c r="E10" s="312"/>
    </row>
    <row r="11" spans="2:5" x14ac:dyDescent="0.25">
      <c r="B11" s="387"/>
      <c r="C11" s="390"/>
      <c r="D11" s="390"/>
      <c r="E11" s="312"/>
    </row>
    <row r="12" spans="2:5" x14ac:dyDescent="0.25">
      <c r="B12" s="387"/>
      <c r="C12" s="390"/>
      <c r="D12" s="390"/>
      <c r="E12" s="312"/>
    </row>
    <row r="13" spans="2:5" x14ac:dyDescent="0.25">
      <c r="B13" s="387"/>
      <c r="C13" s="390"/>
      <c r="D13" s="390"/>
      <c r="E13" s="312"/>
    </row>
    <row r="14" spans="2:5" x14ac:dyDescent="0.25">
      <c r="B14" s="387"/>
      <c r="C14" s="390"/>
      <c r="D14" s="390"/>
      <c r="E14" s="312"/>
    </row>
    <row r="15" spans="2:5" x14ac:dyDescent="0.25">
      <c r="B15" s="387"/>
      <c r="C15" s="390"/>
      <c r="D15" s="390"/>
      <c r="E15" s="312"/>
    </row>
    <row r="16" spans="2:5" x14ac:dyDescent="0.25">
      <c r="B16" s="146"/>
      <c r="C16" s="146"/>
      <c r="D16" s="276"/>
      <c r="E16" s="312"/>
    </row>
    <row r="17" spans="2:5" x14ac:dyDescent="0.25">
      <c r="B17" s="146"/>
      <c r="C17" s="146"/>
      <c r="D17" s="276"/>
      <c r="E17" s="312"/>
    </row>
    <row r="18" spans="2:5" x14ac:dyDescent="0.25">
      <c r="B18" s="146"/>
      <c r="C18" s="146"/>
      <c r="D18" s="276"/>
      <c r="E18" s="312"/>
    </row>
    <row r="19" spans="2:5" x14ac:dyDescent="0.25">
      <c r="B19" s="146"/>
      <c r="C19" s="146"/>
      <c r="D19" s="276"/>
      <c r="E19" s="312"/>
    </row>
    <row r="20" spans="2:5" x14ac:dyDescent="0.25">
      <c r="B20" s="146"/>
      <c r="C20" s="146"/>
      <c r="D20" s="276"/>
      <c r="E20" s="312"/>
    </row>
    <row r="21" spans="2:5" x14ac:dyDescent="0.25">
      <c r="B21" s="146"/>
      <c r="C21" s="146"/>
      <c r="D21" s="276"/>
      <c r="E21" s="312"/>
    </row>
    <row r="22" spans="2:5" x14ac:dyDescent="0.25">
      <c r="B22" s="146"/>
      <c r="C22" s="146"/>
      <c r="D22" s="276"/>
      <c r="E22" s="312"/>
    </row>
    <row r="23" spans="2:5" x14ac:dyDescent="0.25">
      <c r="B23" s="146"/>
      <c r="C23" s="146"/>
      <c r="D23" s="276"/>
      <c r="E23" s="312"/>
    </row>
    <row r="24" spans="2:5" x14ac:dyDescent="0.25">
      <c r="B24" s="146"/>
      <c r="C24" s="146"/>
      <c r="D24" s="276"/>
      <c r="E24" s="312"/>
    </row>
    <row r="25" spans="2:5" x14ac:dyDescent="0.25">
      <c r="B25" s="146"/>
      <c r="C25" s="146"/>
      <c r="D25" s="276"/>
      <c r="E25" s="312"/>
    </row>
    <row r="26" spans="2:5" x14ac:dyDescent="0.25">
      <c r="B26" s="146"/>
      <c r="C26" s="146"/>
      <c r="D26" s="276"/>
      <c r="E26" s="312"/>
    </row>
    <row r="27" spans="2:5" x14ac:dyDescent="0.25">
      <c r="B27" s="146"/>
      <c r="C27" s="146"/>
      <c r="D27" s="276"/>
      <c r="E27" s="312"/>
    </row>
    <row r="28" spans="2:5" x14ac:dyDescent="0.25">
      <c r="B28" s="146"/>
      <c r="C28" s="146"/>
      <c r="D28" s="276"/>
      <c r="E28" s="312"/>
    </row>
    <row r="29" spans="2:5" x14ac:dyDescent="0.25">
      <c r="B29" s="146"/>
      <c r="C29" s="146"/>
      <c r="D29" s="276"/>
      <c r="E29" s="312"/>
    </row>
    <row r="30" spans="2:5" x14ac:dyDescent="0.25">
      <c r="B30" s="146"/>
      <c r="C30" s="146"/>
      <c r="D30" s="276"/>
      <c r="E30" s="312"/>
    </row>
    <row r="31" spans="2:5" x14ac:dyDescent="0.25">
      <c r="B31" s="146"/>
      <c r="C31" s="146"/>
      <c r="D31" s="276"/>
      <c r="E31" s="312"/>
    </row>
    <row r="32" spans="2:5" x14ac:dyDescent="0.25">
      <c r="B32" s="146"/>
      <c r="C32" s="146"/>
      <c r="D32" s="276"/>
      <c r="E32" s="312"/>
    </row>
    <row r="33" spans="2:5" x14ac:dyDescent="0.25">
      <c r="B33" s="146"/>
      <c r="C33" s="146"/>
      <c r="D33" s="276"/>
      <c r="E33" s="312"/>
    </row>
    <row r="34" spans="2:5" x14ac:dyDescent="0.25">
      <c r="B34" s="146"/>
      <c r="C34" s="146"/>
      <c r="D34" s="276"/>
      <c r="E34" s="312"/>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2D0BE-FAA2-4060-8683-2FD27D07C3F3}">
  <sheetPr>
    <tabColor rgb="FFFFE9D9"/>
  </sheetPr>
  <dimension ref="A1"/>
  <sheetViews>
    <sheetView zoomScale="80" zoomScaleNormal="80" workbookViewId="0"/>
  </sheetViews>
  <sheetFormatPr defaultColWidth="9" defaultRowHeight="13.2" x14ac:dyDescent="0.25"/>
  <cols>
    <col min="1" max="16384" width="9" style="362"/>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9999"/>
    <pageSetUpPr fitToPage="1"/>
  </sheetPr>
  <dimension ref="B1:BJ111"/>
  <sheetViews>
    <sheetView zoomScale="80" zoomScaleNormal="80" workbookViewId="0"/>
  </sheetViews>
  <sheetFormatPr defaultColWidth="9.109375" defaultRowHeight="13.2" x14ac:dyDescent="0.25"/>
  <cols>
    <col min="1" max="1" width="11.88671875" style="22" customWidth="1"/>
    <col min="2" max="2" width="24.88671875" style="22" customWidth="1"/>
    <col min="3" max="3" width="35.88671875" style="22" customWidth="1"/>
    <col min="4" max="4" width="18.109375" style="22" customWidth="1"/>
    <col min="5" max="5" width="24.88671875" style="22" customWidth="1"/>
    <col min="6" max="11" width="9.109375" style="22"/>
    <col min="12" max="12" width="13.109375" style="22" customWidth="1"/>
    <col min="13" max="18" width="9.109375" style="22"/>
    <col min="19" max="19" width="14" style="22" customWidth="1"/>
    <col min="20" max="37" width="9.109375" style="22"/>
    <col min="38" max="38" width="14" style="22" customWidth="1"/>
    <col min="39" max="16384" width="9.109375" style="22"/>
  </cols>
  <sheetData>
    <row r="1" spans="2:62" ht="21" x14ac:dyDescent="0.4">
      <c r="B1" s="488" t="s">
        <v>201</v>
      </c>
      <c r="C1" s="488"/>
      <c r="D1" s="501"/>
      <c r="E1" s="205"/>
    </row>
    <row r="2" spans="2:62" ht="13.8" x14ac:dyDescent="0.25">
      <c r="B2" s="353" t="str">
        <f>Tradingname</f>
        <v>EII GAS TRANSMISSION SERVICES WA (OPERATIONS) PTY LIMITED</v>
      </c>
      <c r="C2" s="354"/>
    </row>
    <row r="3" spans="2:62" ht="13.8" x14ac:dyDescent="0.25">
      <c r="B3" s="355" t="s">
        <v>240</v>
      </c>
      <c r="C3" s="356" t="str">
        <f>TEXT(Yearstart,"dd/mm/yyyy")&amp;" to "&amp;TEXT(Yearending,"dd/mm/yyyy")</f>
        <v>01/01/2021 to 31/12/2021</v>
      </c>
    </row>
    <row r="4" spans="2:62" x14ac:dyDescent="0.25">
      <c r="B4" s="29"/>
      <c r="C4" s="29"/>
    </row>
    <row r="5" spans="2:62" ht="15.6" x14ac:dyDescent="0.25">
      <c r="B5" s="478" t="s">
        <v>203</v>
      </c>
      <c r="C5" s="478"/>
      <c r="D5" s="478"/>
      <c r="E5" s="204"/>
    </row>
    <row r="7" spans="2:62" s="30" customFormat="1" ht="13.35" customHeight="1" x14ac:dyDescent="0.25">
      <c r="B7" s="508" t="s">
        <v>507</v>
      </c>
      <c r="C7" s="508" t="s">
        <v>33</v>
      </c>
      <c r="D7" s="224"/>
      <c r="E7" s="511" t="s">
        <v>506</v>
      </c>
      <c r="F7" s="514" t="s">
        <v>101</v>
      </c>
      <c r="G7" s="515"/>
      <c r="H7" s="515"/>
      <c r="I7" s="515"/>
      <c r="J7" s="515"/>
      <c r="K7" s="516"/>
      <c r="L7" s="520" t="s">
        <v>102</v>
      </c>
      <c r="M7" s="521"/>
      <c r="N7" s="521"/>
      <c r="O7" s="521"/>
      <c r="P7" s="521"/>
      <c r="Q7" s="521"/>
      <c r="R7" s="522"/>
      <c r="S7" s="502" t="s">
        <v>103</v>
      </c>
      <c r="T7" s="503"/>
      <c r="U7" s="503"/>
      <c r="V7" s="503"/>
      <c r="W7" s="503"/>
      <c r="X7" s="503"/>
      <c r="Y7" s="503"/>
      <c r="Z7" s="503"/>
      <c r="AA7" s="503"/>
      <c r="AB7" s="503"/>
      <c r="AC7" s="503"/>
      <c r="AD7" s="503"/>
      <c r="AE7" s="503"/>
      <c r="AF7" s="503"/>
      <c r="AG7" s="503"/>
      <c r="AH7" s="503"/>
      <c r="AI7" s="503"/>
      <c r="AJ7" s="503"/>
      <c r="AK7" s="504"/>
      <c r="AL7" s="505" t="s">
        <v>104</v>
      </c>
      <c r="AM7" s="506"/>
      <c r="AN7" s="506"/>
      <c r="AO7" s="506"/>
      <c r="AP7" s="506"/>
      <c r="AQ7" s="506"/>
      <c r="AR7" s="506"/>
      <c r="AS7" s="506"/>
      <c r="AT7" s="506"/>
      <c r="AU7" s="506"/>
      <c r="AV7" s="506"/>
      <c r="AW7" s="506"/>
      <c r="AX7" s="506"/>
      <c r="AY7" s="506"/>
      <c r="AZ7" s="506"/>
      <c r="BA7" s="506"/>
      <c r="BB7" s="506"/>
      <c r="BC7" s="506"/>
      <c r="BD7" s="506"/>
      <c r="BE7" s="506"/>
      <c r="BF7" s="506"/>
      <c r="BG7" s="506"/>
      <c r="BH7" s="506"/>
      <c r="BI7" s="506"/>
      <c r="BJ7" s="507"/>
    </row>
    <row r="8" spans="2:62" s="29" customFormat="1" ht="13.8" x14ac:dyDescent="0.25">
      <c r="B8" s="509"/>
      <c r="C8" s="509"/>
      <c r="D8" s="225"/>
      <c r="E8" s="512"/>
      <c r="F8" s="517"/>
      <c r="G8" s="518"/>
      <c r="H8" s="518"/>
      <c r="I8" s="518"/>
      <c r="J8" s="518"/>
      <c r="K8" s="519"/>
      <c r="L8" s="523"/>
      <c r="M8" s="524"/>
      <c r="N8" s="524"/>
      <c r="O8" s="524"/>
      <c r="P8" s="524"/>
      <c r="Q8" s="524"/>
      <c r="R8" s="524"/>
      <c r="S8" s="228"/>
      <c r="T8" s="503" t="s">
        <v>105</v>
      </c>
      <c r="U8" s="503"/>
      <c r="V8" s="503"/>
      <c r="W8" s="503"/>
      <c r="X8" s="503"/>
      <c r="Y8" s="504"/>
      <c r="Z8" s="529" t="s">
        <v>106</v>
      </c>
      <c r="AA8" s="529"/>
      <c r="AB8" s="529"/>
      <c r="AC8" s="529"/>
      <c r="AD8" s="529"/>
      <c r="AE8" s="530"/>
      <c r="AF8" s="528" t="s">
        <v>107</v>
      </c>
      <c r="AG8" s="529"/>
      <c r="AH8" s="529"/>
      <c r="AI8" s="529"/>
      <c r="AJ8" s="529"/>
      <c r="AK8" s="530"/>
      <c r="AL8" s="229"/>
      <c r="AM8" s="496" t="s">
        <v>108</v>
      </c>
      <c r="AN8" s="497"/>
      <c r="AO8" s="497"/>
      <c r="AP8" s="497"/>
      <c r="AQ8" s="497"/>
      <c r="AR8" s="498"/>
      <c r="AS8" s="496" t="s">
        <v>109</v>
      </c>
      <c r="AT8" s="497"/>
      <c r="AU8" s="497"/>
      <c r="AV8" s="497"/>
      <c r="AW8" s="497"/>
      <c r="AX8" s="498"/>
      <c r="AY8" s="496" t="s">
        <v>110</v>
      </c>
      <c r="AZ8" s="497"/>
      <c r="BA8" s="497"/>
      <c r="BB8" s="497"/>
      <c r="BC8" s="497"/>
      <c r="BD8" s="498"/>
      <c r="BE8" s="496" t="s">
        <v>111</v>
      </c>
      <c r="BF8" s="497"/>
      <c r="BG8" s="497"/>
      <c r="BH8" s="497"/>
      <c r="BI8" s="497"/>
      <c r="BJ8" s="498"/>
    </row>
    <row r="9" spans="2:62" s="29" customFormat="1" ht="23.4" x14ac:dyDescent="0.25">
      <c r="B9" s="509"/>
      <c r="C9" s="509"/>
      <c r="D9" s="225" t="s">
        <v>22</v>
      </c>
      <c r="E9" s="512"/>
      <c r="F9" s="500" t="s">
        <v>112</v>
      </c>
      <c r="G9" s="500"/>
      <c r="H9" s="500"/>
      <c r="I9" s="499" t="s">
        <v>113</v>
      </c>
      <c r="J9" s="499"/>
      <c r="K9" s="499"/>
      <c r="L9" s="227" t="s">
        <v>114</v>
      </c>
      <c r="M9" s="500" t="s">
        <v>92</v>
      </c>
      <c r="N9" s="500"/>
      <c r="O9" s="500"/>
      <c r="P9" s="499" t="s">
        <v>93</v>
      </c>
      <c r="Q9" s="499"/>
      <c r="R9" s="499"/>
      <c r="S9" s="227" t="s">
        <v>115</v>
      </c>
      <c r="T9" s="500" t="s">
        <v>92</v>
      </c>
      <c r="U9" s="500"/>
      <c r="V9" s="500"/>
      <c r="W9" s="499" t="s">
        <v>93</v>
      </c>
      <c r="X9" s="499"/>
      <c r="Y9" s="499"/>
      <c r="Z9" s="500" t="s">
        <v>92</v>
      </c>
      <c r="AA9" s="500"/>
      <c r="AB9" s="500"/>
      <c r="AC9" s="499" t="s">
        <v>93</v>
      </c>
      <c r="AD9" s="499"/>
      <c r="AE9" s="499"/>
      <c r="AF9" s="500" t="s">
        <v>92</v>
      </c>
      <c r="AG9" s="500"/>
      <c r="AH9" s="500"/>
      <c r="AI9" s="499" t="s">
        <v>93</v>
      </c>
      <c r="AJ9" s="499"/>
      <c r="AK9" s="499"/>
      <c r="AL9" s="227" t="s">
        <v>116</v>
      </c>
      <c r="AM9" s="500" t="s">
        <v>92</v>
      </c>
      <c r="AN9" s="500"/>
      <c r="AO9" s="500"/>
      <c r="AP9" s="499" t="s">
        <v>93</v>
      </c>
      <c r="AQ9" s="499"/>
      <c r="AR9" s="499"/>
      <c r="AS9" s="500" t="s">
        <v>92</v>
      </c>
      <c r="AT9" s="500"/>
      <c r="AU9" s="500"/>
      <c r="AV9" s="499" t="s">
        <v>93</v>
      </c>
      <c r="AW9" s="499"/>
      <c r="AX9" s="499"/>
      <c r="AY9" s="500" t="s">
        <v>92</v>
      </c>
      <c r="AZ9" s="500"/>
      <c r="BA9" s="500"/>
      <c r="BB9" s="499" t="s">
        <v>93</v>
      </c>
      <c r="BC9" s="499"/>
      <c r="BD9" s="499"/>
      <c r="BE9" s="500" t="s">
        <v>92</v>
      </c>
      <c r="BF9" s="500"/>
      <c r="BG9" s="500"/>
      <c r="BH9" s="499" t="s">
        <v>93</v>
      </c>
      <c r="BI9" s="499"/>
      <c r="BJ9" s="499"/>
    </row>
    <row r="10" spans="2:62" s="29" customFormat="1" ht="32.25" customHeight="1" x14ac:dyDescent="0.25">
      <c r="B10" s="510"/>
      <c r="C10" s="510"/>
      <c r="D10" s="226" t="s">
        <v>176</v>
      </c>
      <c r="E10" s="513"/>
      <c r="F10" s="323" t="s">
        <v>508</v>
      </c>
      <c r="G10" s="323" t="s">
        <v>509</v>
      </c>
      <c r="H10" s="323" t="s">
        <v>451</v>
      </c>
      <c r="I10" s="323" t="s">
        <v>508</v>
      </c>
      <c r="J10" s="323" t="s">
        <v>452</v>
      </c>
      <c r="K10" s="323" t="s">
        <v>451</v>
      </c>
      <c r="L10" s="342" t="s">
        <v>510</v>
      </c>
      <c r="M10" s="343" t="s">
        <v>449</v>
      </c>
      <c r="N10" s="343" t="s">
        <v>509</v>
      </c>
      <c r="O10" s="343" t="s">
        <v>451</v>
      </c>
      <c r="P10" s="343" t="s">
        <v>449</v>
      </c>
      <c r="Q10" s="343" t="s">
        <v>452</v>
      </c>
      <c r="R10" s="343" t="s">
        <v>451</v>
      </c>
      <c r="S10" s="344" t="s">
        <v>176</v>
      </c>
      <c r="T10" s="344" t="s">
        <v>449</v>
      </c>
      <c r="U10" s="344" t="s">
        <v>509</v>
      </c>
      <c r="V10" s="344" t="s">
        <v>451</v>
      </c>
      <c r="W10" s="344" t="s">
        <v>449</v>
      </c>
      <c r="X10" s="344" t="s">
        <v>177</v>
      </c>
      <c r="Y10" s="344" t="s">
        <v>451</v>
      </c>
      <c r="Z10" s="344" t="s">
        <v>508</v>
      </c>
      <c r="AA10" s="344" t="s">
        <v>509</v>
      </c>
      <c r="AB10" s="344" t="s">
        <v>451</v>
      </c>
      <c r="AC10" s="344" t="s">
        <v>508</v>
      </c>
      <c r="AD10" s="344" t="s">
        <v>177</v>
      </c>
      <c r="AE10" s="344" t="s">
        <v>451</v>
      </c>
      <c r="AF10" s="344" t="s">
        <v>449</v>
      </c>
      <c r="AG10" s="344" t="s">
        <v>509</v>
      </c>
      <c r="AH10" s="344" t="s">
        <v>451</v>
      </c>
      <c r="AI10" s="344" t="s">
        <v>449</v>
      </c>
      <c r="AJ10" s="344" t="s">
        <v>177</v>
      </c>
      <c r="AK10" s="344" t="s">
        <v>451</v>
      </c>
      <c r="AL10" s="345" t="s">
        <v>176</v>
      </c>
      <c r="AM10" s="345" t="s">
        <v>508</v>
      </c>
      <c r="AN10" s="345" t="s">
        <v>509</v>
      </c>
      <c r="AO10" s="345" t="s">
        <v>451</v>
      </c>
      <c r="AP10" s="345" t="s">
        <v>508</v>
      </c>
      <c r="AQ10" s="345" t="s">
        <v>452</v>
      </c>
      <c r="AR10" s="345" t="s">
        <v>451</v>
      </c>
      <c r="AS10" s="345" t="s">
        <v>449</v>
      </c>
      <c r="AT10" s="345" t="s">
        <v>509</v>
      </c>
      <c r="AU10" s="345" t="s">
        <v>451</v>
      </c>
      <c r="AV10" s="345" t="s">
        <v>449</v>
      </c>
      <c r="AW10" s="345" t="s">
        <v>452</v>
      </c>
      <c r="AX10" s="345" t="s">
        <v>451</v>
      </c>
      <c r="AY10" s="345" t="s">
        <v>449</v>
      </c>
      <c r="AZ10" s="345" t="s">
        <v>509</v>
      </c>
      <c r="BA10" s="345" t="s">
        <v>451</v>
      </c>
      <c r="BB10" s="345" t="s">
        <v>449</v>
      </c>
      <c r="BC10" s="345" t="s">
        <v>452</v>
      </c>
      <c r="BD10" s="345" t="s">
        <v>451</v>
      </c>
      <c r="BE10" s="345" t="s">
        <v>508</v>
      </c>
      <c r="BF10" s="345" t="s">
        <v>509</v>
      </c>
      <c r="BG10" s="345" t="s">
        <v>451</v>
      </c>
      <c r="BH10" s="345" t="s">
        <v>508</v>
      </c>
      <c r="BI10" s="345" t="s">
        <v>177</v>
      </c>
      <c r="BJ10" s="345" t="s">
        <v>451</v>
      </c>
    </row>
    <row r="11" spans="2:62" s="29" customFormat="1" ht="13.35" customHeight="1" x14ac:dyDescent="0.25">
      <c r="B11" s="391"/>
      <c r="C11" s="133" t="s">
        <v>34</v>
      </c>
      <c r="D11" s="132"/>
      <c r="E11" s="132"/>
      <c r="F11" s="525"/>
      <c r="G11" s="526"/>
      <c r="H11" s="526"/>
      <c r="I11" s="526"/>
      <c r="J11" s="526"/>
      <c r="K11" s="527"/>
      <c r="L11" s="346"/>
      <c r="M11" s="346"/>
      <c r="N11" s="346"/>
      <c r="O11" s="346"/>
      <c r="P11" s="346"/>
      <c r="Q11" s="346"/>
      <c r="R11" s="346"/>
      <c r="S11" s="347"/>
      <c r="T11" s="348"/>
      <c r="U11" s="347"/>
      <c r="V11" s="347"/>
      <c r="W11" s="347"/>
      <c r="X11" s="347"/>
      <c r="Y11" s="349"/>
      <c r="Z11" s="348"/>
      <c r="AA11" s="347"/>
      <c r="AB11" s="347"/>
      <c r="AC11" s="347"/>
      <c r="AD11" s="347"/>
      <c r="AE11" s="349"/>
      <c r="AF11" s="348"/>
      <c r="AG11" s="347"/>
      <c r="AH11" s="347"/>
      <c r="AI11" s="347"/>
      <c r="AJ11" s="347"/>
      <c r="AK11" s="349"/>
      <c r="AL11" s="350"/>
      <c r="AM11" s="351"/>
      <c r="AN11" s="350"/>
      <c r="AO11" s="350"/>
      <c r="AP11" s="350"/>
      <c r="AQ11" s="350"/>
      <c r="AR11" s="352"/>
      <c r="AS11" s="351"/>
      <c r="AT11" s="350"/>
      <c r="AU11" s="350"/>
      <c r="AV11" s="350"/>
      <c r="AW11" s="350"/>
      <c r="AX11" s="352"/>
      <c r="AY11" s="351"/>
      <c r="AZ11" s="350"/>
      <c r="BA11" s="350"/>
      <c r="BB11" s="350"/>
      <c r="BC11" s="350"/>
      <c r="BD11" s="352"/>
      <c r="BE11" s="351"/>
      <c r="BF11" s="350"/>
      <c r="BG11" s="350"/>
      <c r="BH11" s="350"/>
      <c r="BI11" s="350"/>
      <c r="BJ11" s="352"/>
    </row>
    <row r="12" spans="2:62" s="29" customFormat="1" ht="26.4" x14ac:dyDescent="0.25">
      <c r="B12" s="391" t="s">
        <v>669</v>
      </c>
      <c r="C12" s="155" t="s">
        <v>154</v>
      </c>
      <c r="D12" s="300">
        <f>L12+S12+AL12</f>
        <v>0</v>
      </c>
      <c r="E12" s="230"/>
      <c r="F12" s="314"/>
      <c r="G12" s="314"/>
      <c r="H12" s="314"/>
      <c r="I12" s="314"/>
      <c r="J12" s="314"/>
      <c r="K12" s="314"/>
      <c r="L12" s="300">
        <f>M12+P12</f>
        <v>0</v>
      </c>
      <c r="M12" s="311"/>
      <c r="N12" s="311"/>
      <c r="O12" s="317">
        <f>IFERROR(M12/N12,0)</f>
        <v>0</v>
      </c>
      <c r="P12" s="311"/>
      <c r="Q12" s="311"/>
      <c r="R12" s="317">
        <f>IFERROR(P12/Q12,0)</f>
        <v>0</v>
      </c>
      <c r="S12" s="300">
        <f>T12+W12+Z12+AC12+AF12+AI12</f>
        <v>0</v>
      </c>
      <c r="T12" s="311"/>
      <c r="U12" s="311"/>
      <c r="V12" s="317">
        <f>IFERROR(T12/U12,0)</f>
        <v>0</v>
      </c>
      <c r="W12" s="311"/>
      <c r="X12" s="311"/>
      <c r="Y12" s="317">
        <f>IFERROR(W12/X12,0)</f>
        <v>0</v>
      </c>
      <c r="Z12" s="311"/>
      <c r="AA12" s="311"/>
      <c r="AB12" s="317">
        <f>IFERROR(Z12/AA12,0)</f>
        <v>0</v>
      </c>
      <c r="AC12" s="311"/>
      <c r="AD12" s="311"/>
      <c r="AE12" s="317">
        <f>IFERROR(AC12/AD12,0)</f>
        <v>0</v>
      </c>
      <c r="AF12" s="311"/>
      <c r="AG12" s="311"/>
      <c r="AH12" s="317">
        <f>IFERROR(AF12/AG12,0)</f>
        <v>0</v>
      </c>
      <c r="AI12" s="311"/>
      <c r="AJ12" s="311"/>
      <c r="AK12" s="317">
        <f>IFERROR(AI12/AJ12,0)</f>
        <v>0</v>
      </c>
      <c r="AL12" s="300">
        <f>AM12+AP12+AS12+AV12+AY12+BB12+BE12+BH12</f>
        <v>0</v>
      </c>
      <c r="AM12" s="311"/>
      <c r="AN12" s="311"/>
      <c r="AO12" s="317">
        <f>IFERROR(AM12/AN12,0)</f>
        <v>0</v>
      </c>
      <c r="AP12" s="311"/>
      <c r="AQ12" s="311"/>
      <c r="AR12" s="317">
        <f>IFERROR(AP12/AQ12,0)</f>
        <v>0</v>
      </c>
      <c r="AS12" s="311"/>
      <c r="AT12" s="311"/>
      <c r="AU12" s="317">
        <f>IFERROR(AS12/AT12,0)</f>
        <v>0</v>
      </c>
      <c r="AV12" s="311"/>
      <c r="AW12" s="311"/>
      <c r="AX12" s="317">
        <f>IFERROR(AV12/AW12,0)</f>
        <v>0</v>
      </c>
      <c r="AY12" s="311"/>
      <c r="AZ12" s="311"/>
      <c r="BA12" s="317">
        <f>IFERROR(AY12/AZ12,0)</f>
        <v>0</v>
      </c>
      <c r="BB12" s="311"/>
      <c r="BC12" s="311"/>
      <c r="BD12" s="317">
        <f>IFERROR(BB12/BC12,0)</f>
        <v>0</v>
      </c>
      <c r="BE12" s="311"/>
      <c r="BF12" s="311"/>
      <c r="BG12" s="317">
        <f>IFERROR(BE12/BF12,0)</f>
        <v>0</v>
      </c>
      <c r="BH12" s="311"/>
      <c r="BI12" s="311"/>
      <c r="BJ12" s="317">
        <f>IFERROR(BH12/BI12,0)</f>
        <v>0</v>
      </c>
    </row>
    <row r="13" spans="2:62" s="29" customFormat="1" ht="26.4" x14ac:dyDescent="0.25">
      <c r="B13" s="391" t="s">
        <v>669</v>
      </c>
      <c r="C13" s="155" t="s">
        <v>202</v>
      </c>
      <c r="D13" s="300">
        <f>L13+S13+AL13</f>
        <v>0</v>
      </c>
      <c r="E13" s="230"/>
      <c r="F13" s="314"/>
      <c r="G13" s="314"/>
      <c r="H13" s="314"/>
      <c r="I13" s="314"/>
      <c r="J13" s="314"/>
      <c r="K13" s="314"/>
      <c r="L13" s="300">
        <f>M13+P13</f>
        <v>0</v>
      </c>
      <c r="M13" s="311"/>
      <c r="N13" s="311"/>
      <c r="O13" s="317">
        <f>IFERROR(M13/N13,0)</f>
        <v>0</v>
      </c>
      <c r="P13" s="311"/>
      <c r="Q13" s="311"/>
      <c r="R13" s="317">
        <f>IFERROR(P13/Q13,0)</f>
        <v>0</v>
      </c>
      <c r="S13" s="300">
        <f>T13+W13+Z13+AC13+AF13+AI13</f>
        <v>0</v>
      </c>
      <c r="T13" s="311"/>
      <c r="U13" s="311"/>
      <c r="V13" s="317">
        <f>IFERROR(T13/U13,0)</f>
        <v>0</v>
      </c>
      <c r="W13" s="311"/>
      <c r="X13" s="311"/>
      <c r="Y13" s="317">
        <f>IFERROR(W13/X13,0)</f>
        <v>0</v>
      </c>
      <c r="Z13" s="311"/>
      <c r="AA13" s="311"/>
      <c r="AB13" s="317">
        <f>IFERROR(Z13/AA13,0)</f>
        <v>0</v>
      </c>
      <c r="AC13" s="311"/>
      <c r="AD13" s="311"/>
      <c r="AE13" s="317">
        <f>IFERROR(AC13/AD13,0)</f>
        <v>0</v>
      </c>
      <c r="AF13" s="311"/>
      <c r="AG13" s="311"/>
      <c r="AH13" s="317">
        <f>IFERROR(AF13/AG13,0)</f>
        <v>0</v>
      </c>
      <c r="AI13" s="311"/>
      <c r="AJ13" s="311"/>
      <c r="AK13" s="317">
        <f>IFERROR(AI13/AJ13,0)</f>
        <v>0</v>
      </c>
      <c r="AL13" s="300">
        <f>AM13+AP13+AS13+AV13+AY13+BB13+BE13+BH13</f>
        <v>0</v>
      </c>
      <c r="AM13" s="311"/>
      <c r="AN13" s="311"/>
      <c r="AO13" s="317">
        <f>IFERROR(AM13/AN13,0)</f>
        <v>0</v>
      </c>
      <c r="AP13" s="311"/>
      <c r="AQ13" s="311"/>
      <c r="AR13" s="317">
        <f>IFERROR(AP13/AQ13,0)</f>
        <v>0</v>
      </c>
      <c r="AS13" s="311"/>
      <c r="AT13" s="311"/>
      <c r="AU13" s="317">
        <f>IFERROR(AS13/AT13,0)</f>
        <v>0</v>
      </c>
      <c r="AV13" s="311"/>
      <c r="AW13" s="311"/>
      <c r="AX13" s="317">
        <f>IFERROR(AV13/AW13,0)</f>
        <v>0</v>
      </c>
      <c r="AY13" s="311"/>
      <c r="AZ13" s="311"/>
      <c r="BA13" s="317">
        <f>IFERROR(AY13/AZ13,0)</f>
        <v>0</v>
      </c>
      <c r="BB13" s="311"/>
      <c r="BC13" s="311"/>
      <c r="BD13" s="317">
        <f>IFERROR(BB13/BC13,0)</f>
        <v>0</v>
      </c>
      <c r="BE13" s="311"/>
      <c r="BF13" s="311"/>
      <c r="BG13" s="317">
        <f>IFERROR(BE13/BF13,0)</f>
        <v>0</v>
      </c>
      <c r="BH13" s="311"/>
      <c r="BI13" s="311"/>
      <c r="BJ13" s="317">
        <f>IFERROR(BH13/BI13,0)</f>
        <v>0</v>
      </c>
    </row>
    <row r="14" spans="2:62" s="29" customFormat="1" x14ac:dyDescent="0.25">
      <c r="B14" s="391" t="s">
        <v>669</v>
      </c>
      <c r="C14" s="155" t="s">
        <v>36</v>
      </c>
      <c r="D14" s="300">
        <f>L14+S14+AL14</f>
        <v>0</v>
      </c>
      <c r="E14" s="230"/>
      <c r="F14" s="314"/>
      <c r="G14" s="314"/>
      <c r="H14" s="314"/>
      <c r="I14" s="314"/>
      <c r="J14" s="314"/>
      <c r="K14" s="314"/>
      <c r="L14" s="300">
        <f>M14+P14</f>
        <v>0</v>
      </c>
      <c r="M14" s="311"/>
      <c r="N14" s="311"/>
      <c r="O14" s="317">
        <f>IFERROR(M14/N14,0)</f>
        <v>0</v>
      </c>
      <c r="P14" s="311"/>
      <c r="Q14" s="311"/>
      <c r="R14" s="317">
        <f>IFERROR(P14/Q14,0)</f>
        <v>0</v>
      </c>
      <c r="S14" s="300">
        <f>T14+W14+Z14+AC14+AF14+AI14</f>
        <v>0</v>
      </c>
      <c r="T14" s="311"/>
      <c r="U14" s="311"/>
      <c r="V14" s="317">
        <f>IFERROR(T14/U14,0)</f>
        <v>0</v>
      </c>
      <c r="W14" s="311"/>
      <c r="X14" s="311"/>
      <c r="Y14" s="317">
        <f>IFERROR(W14/X14,0)</f>
        <v>0</v>
      </c>
      <c r="Z14" s="311"/>
      <c r="AA14" s="311"/>
      <c r="AB14" s="317">
        <f>IFERROR(Z14/AA14,0)</f>
        <v>0</v>
      </c>
      <c r="AC14" s="311"/>
      <c r="AD14" s="311"/>
      <c r="AE14" s="317">
        <f>IFERROR(AC14/AD14,0)</f>
        <v>0</v>
      </c>
      <c r="AF14" s="311"/>
      <c r="AG14" s="311"/>
      <c r="AH14" s="317">
        <f>IFERROR(AF14/AG14,0)</f>
        <v>0</v>
      </c>
      <c r="AI14" s="311"/>
      <c r="AJ14" s="311"/>
      <c r="AK14" s="317">
        <f>IFERROR(AI14/AJ14,0)</f>
        <v>0</v>
      </c>
      <c r="AL14" s="300">
        <f>AM14+AP14+AS14+AV14+AY14+BB14+BE14+BH14</f>
        <v>0</v>
      </c>
      <c r="AM14" s="311"/>
      <c r="AN14" s="311"/>
      <c r="AO14" s="317">
        <f>IFERROR(AM14/AN14,0)</f>
        <v>0</v>
      </c>
      <c r="AP14" s="311"/>
      <c r="AQ14" s="311"/>
      <c r="AR14" s="317">
        <f>IFERROR(AP14/AQ14,0)</f>
        <v>0</v>
      </c>
      <c r="AS14" s="311"/>
      <c r="AT14" s="311"/>
      <c r="AU14" s="317">
        <f>IFERROR(AS14/AT14,0)</f>
        <v>0</v>
      </c>
      <c r="AV14" s="311"/>
      <c r="AW14" s="311"/>
      <c r="AX14" s="317">
        <f>IFERROR(AV14/AW14,0)</f>
        <v>0</v>
      </c>
      <c r="AY14" s="311"/>
      <c r="AZ14" s="311"/>
      <c r="BA14" s="317">
        <f>IFERROR(AY14/AZ14,0)</f>
        <v>0</v>
      </c>
      <c r="BB14" s="311"/>
      <c r="BC14" s="311"/>
      <c r="BD14" s="317">
        <f>IFERROR(BB14/BC14,0)</f>
        <v>0</v>
      </c>
      <c r="BE14" s="311"/>
      <c r="BF14" s="311"/>
      <c r="BG14" s="317">
        <f>IFERROR(BE14/BF14,0)</f>
        <v>0</v>
      </c>
      <c r="BH14" s="311"/>
      <c r="BI14" s="311"/>
      <c r="BJ14" s="317">
        <f>IFERROR(BH14/BI14,0)</f>
        <v>0</v>
      </c>
    </row>
    <row r="15" spans="2:62" s="29" customFormat="1" x14ac:dyDescent="0.25">
      <c r="B15" s="391"/>
      <c r="C15" s="133" t="s">
        <v>229</v>
      </c>
      <c r="D15" s="313"/>
      <c r="E15" s="231"/>
      <c r="F15" s="313"/>
      <c r="G15" s="313"/>
      <c r="H15" s="313"/>
      <c r="I15" s="313"/>
      <c r="J15" s="313"/>
      <c r="K15" s="315"/>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4"/>
      <c r="AR15" s="314"/>
      <c r="AS15" s="314"/>
      <c r="AT15" s="314"/>
      <c r="AU15" s="314"/>
      <c r="AV15" s="314"/>
      <c r="AW15" s="314"/>
      <c r="AX15" s="314"/>
      <c r="AY15" s="314"/>
      <c r="AZ15" s="314"/>
      <c r="BA15" s="314"/>
      <c r="BB15" s="314"/>
      <c r="BC15" s="314"/>
      <c r="BD15" s="314"/>
      <c r="BE15" s="314"/>
      <c r="BF15" s="314"/>
      <c r="BG15" s="314"/>
      <c r="BH15" s="314"/>
      <c r="BI15" s="314"/>
      <c r="BJ15" s="316"/>
    </row>
    <row r="16" spans="2:62" s="29" customFormat="1" x14ac:dyDescent="0.25">
      <c r="B16" s="391" t="s">
        <v>670</v>
      </c>
      <c r="C16" s="155" t="s">
        <v>227</v>
      </c>
      <c r="D16" s="300">
        <f>F16+I16</f>
        <v>0</v>
      </c>
      <c r="E16" s="230"/>
      <c r="F16" s="281"/>
      <c r="G16" s="281"/>
      <c r="H16" s="317">
        <f>IFERROR(F16/G16,0)</f>
        <v>0</v>
      </c>
      <c r="I16" s="281">
        <v>0</v>
      </c>
      <c r="J16" s="281">
        <v>0</v>
      </c>
      <c r="K16" s="317">
        <f>IFERROR(I16/J16,0)</f>
        <v>0</v>
      </c>
      <c r="L16" s="314"/>
      <c r="M16" s="314"/>
      <c r="N16" s="314"/>
      <c r="O16" s="314"/>
      <c r="P16" s="314"/>
      <c r="Q16" s="314"/>
      <c r="R16" s="314"/>
      <c r="S16" s="314"/>
      <c r="T16" s="314"/>
      <c r="U16" s="314"/>
      <c r="V16" s="314"/>
      <c r="W16" s="314"/>
      <c r="X16" s="314"/>
      <c r="Y16" s="314"/>
      <c r="Z16" s="314"/>
      <c r="AA16" s="314"/>
      <c r="AB16" s="314"/>
      <c r="AC16" s="314"/>
      <c r="AD16" s="314"/>
      <c r="AE16" s="314"/>
      <c r="AF16" s="314"/>
      <c r="AG16" s="314"/>
      <c r="AH16" s="314"/>
      <c r="AI16" s="314"/>
      <c r="AJ16" s="314"/>
      <c r="AK16" s="314"/>
      <c r="AL16" s="314"/>
      <c r="AM16" s="314"/>
      <c r="AN16" s="314"/>
      <c r="AO16" s="314"/>
      <c r="AP16" s="314"/>
      <c r="AQ16" s="314"/>
      <c r="AR16" s="314"/>
      <c r="AS16" s="314"/>
      <c r="AT16" s="314"/>
      <c r="AU16" s="314"/>
      <c r="AV16" s="314"/>
      <c r="AW16" s="314"/>
      <c r="AX16" s="314"/>
      <c r="AY16" s="314"/>
      <c r="AZ16" s="314"/>
      <c r="BA16" s="314"/>
      <c r="BB16" s="314"/>
      <c r="BC16" s="314"/>
      <c r="BD16" s="314"/>
      <c r="BE16" s="314"/>
      <c r="BF16" s="314"/>
      <c r="BG16" s="314"/>
      <c r="BH16" s="314"/>
      <c r="BI16" s="314"/>
      <c r="BJ16" s="316"/>
    </row>
    <row r="17" spans="2:62" s="29" customFormat="1" x14ac:dyDescent="0.25">
      <c r="B17" s="391"/>
      <c r="C17" s="133" t="s">
        <v>37</v>
      </c>
      <c r="D17" s="313"/>
      <c r="E17" s="231"/>
      <c r="F17" s="313"/>
      <c r="G17" s="313"/>
      <c r="H17" s="313"/>
      <c r="I17" s="313"/>
      <c r="J17" s="313"/>
      <c r="K17" s="315"/>
      <c r="L17" s="314"/>
      <c r="M17" s="314"/>
      <c r="N17" s="314"/>
      <c r="O17" s="314"/>
      <c r="P17" s="314"/>
      <c r="Q17" s="314"/>
      <c r="R17" s="314"/>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4"/>
      <c r="BF17" s="314"/>
      <c r="BG17" s="314"/>
      <c r="BH17" s="314"/>
      <c r="BI17" s="314"/>
      <c r="BJ17" s="316"/>
    </row>
    <row r="18" spans="2:62" s="29" customFormat="1" x14ac:dyDescent="0.25">
      <c r="B18" s="391" t="s">
        <v>671</v>
      </c>
      <c r="C18" s="155" t="s">
        <v>228</v>
      </c>
      <c r="D18" s="300">
        <f>F18+I18</f>
        <v>0</v>
      </c>
      <c r="E18" s="230"/>
      <c r="F18" s="281"/>
      <c r="G18" s="281"/>
      <c r="H18" s="317">
        <f>IFERROR(F18/G18,0)</f>
        <v>0</v>
      </c>
      <c r="I18" s="281">
        <v>0</v>
      </c>
      <c r="J18" s="281">
        <v>0</v>
      </c>
      <c r="K18" s="317">
        <f>IFERROR(I18/J18,0)</f>
        <v>0</v>
      </c>
      <c r="L18" s="314"/>
      <c r="M18" s="314"/>
      <c r="N18" s="314"/>
      <c r="O18" s="314"/>
      <c r="P18" s="314"/>
      <c r="Q18" s="314"/>
      <c r="R18" s="314"/>
      <c r="S18" s="314"/>
      <c r="T18" s="314"/>
      <c r="U18" s="314"/>
      <c r="V18" s="314"/>
      <c r="W18" s="314"/>
      <c r="X18" s="314"/>
      <c r="Y18" s="314"/>
      <c r="Z18" s="314"/>
      <c r="AA18" s="314"/>
      <c r="AB18" s="314"/>
      <c r="AC18" s="314"/>
      <c r="AD18" s="314"/>
      <c r="AE18" s="314"/>
      <c r="AF18" s="314"/>
      <c r="AG18" s="314"/>
      <c r="AH18" s="314"/>
      <c r="AI18" s="314"/>
      <c r="AJ18" s="314"/>
      <c r="AK18" s="314"/>
      <c r="AL18" s="314"/>
      <c r="AM18" s="314"/>
      <c r="AN18" s="314"/>
      <c r="AO18" s="314"/>
      <c r="AP18" s="314"/>
      <c r="AQ18" s="314"/>
      <c r="AR18" s="314"/>
      <c r="AS18" s="314"/>
      <c r="AT18" s="314"/>
      <c r="AU18" s="314"/>
      <c r="AV18" s="314"/>
      <c r="AW18" s="314"/>
      <c r="AX18" s="314"/>
      <c r="AY18" s="314"/>
      <c r="AZ18" s="314"/>
      <c r="BA18" s="314"/>
      <c r="BB18" s="314"/>
      <c r="BC18" s="314"/>
      <c r="BD18" s="314"/>
      <c r="BE18" s="314"/>
      <c r="BF18" s="314"/>
      <c r="BG18" s="314"/>
      <c r="BH18" s="314"/>
      <c r="BI18" s="314"/>
      <c r="BJ18" s="316"/>
    </row>
    <row r="19" spans="2:62" s="29" customFormat="1" x14ac:dyDescent="0.25">
      <c r="B19" s="389">
        <v>4.4000000000000004</v>
      </c>
      <c r="C19" s="233" t="s">
        <v>91</v>
      </c>
      <c r="D19" s="300">
        <f>F19+I19</f>
        <v>5212.7170800000004</v>
      </c>
      <c r="E19" s="230"/>
      <c r="F19" s="281">
        <v>5212.7170800000004</v>
      </c>
      <c r="G19" s="314"/>
      <c r="H19" s="314"/>
      <c r="I19" s="281"/>
      <c r="J19" s="314"/>
      <c r="K19" s="314"/>
      <c r="L19" s="314"/>
      <c r="M19" s="314"/>
      <c r="N19" s="314"/>
      <c r="O19" s="314"/>
      <c r="P19" s="314"/>
      <c r="Q19" s="314"/>
      <c r="R19" s="314"/>
      <c r="S19" s="314"/>
      <c r="T19" s="314"/>
      <c r="U19" s="314"/>
      <c r="V19" s="314"/>
      <c r="W19" s="314"/>
      <c r="X19" s="314"/>
      <c r="Y19" s="314"/>
      <c r="Z19" s="314"/>
      <c r="AA19" s="314"/>
      <c r="AB19" s="314"/>
      <c r="AC19" s="314"/>
      <c r="AD19" s="314"/>
      <c r="AE19" s="314"/>
      <c r="AF19" s="314"/>
      <c r="AG19" s="314"/>
      <c r="AH19" s="314"/>
      <c r="AI19" s="314"/>
      <c r="AJ19" s="314"/>
      <c r="AK19" s="314"/>
      <c r="AL19" s="314"/>
      <c r="AM19" s="314"/>
      <c r="AN19" s="314"/>
      <c r="AO19" s="314"/>
      <c r="AP19" s="314"/>
      <c r="AQ19" s="314"/>
      <c r="AR19" s="314"/>
      <c r="AS19" s="314"/>
      <c r="AT19" s="314"/>
      <c r="AU19" s="314"/>
      <c r="AV19" s="314"/>
      <c r="AW19" s="314"/>
      <c r="AX19" s="314"/>
      <c r="AY19" s="314"/>
      <c r="AZ19" s="314"/>
      <c r="BA19" s="314"/>
      <c r="BB19" s="314"/>
      <c r="BC19" s="314"/>
      <c r="BD19" s="314"/>
      <c r="BE19" s="314"/>
      <c r="BF19" s="314"/>
      <c r="BG19" s="314"/>
      <c r="BH19" s="314"/>
      <c r="BI19" s="314"/>
      <c r="BJ19" s="316"/>
    </row>
    <row r="20" spans="2:62" s="29" customFormat="1" x14ac:dyDescent="0.25">
      <c r="B20" s="391"/>
      <c r="C20" s="232" t="s">
        <v>25</v>
      </c>
      <c r="D20" s="305">
        <f>SUM(D12:D19)</f>
        <v>5212.7170800000004</v>
      </c>
      <c r="E20" s="230"/>
      <c r="F20" s="305">
        <f>SUM(F12:F19)</f>
        <v>5212.7170800000004</v>
      </c>
      <c r="G20" s="305">
        <f>SUM(G12:G19)</f>
        <v>0</v>
      </c>
      <c r="H20" s="305"/>
      <c r="I20" s="305">
        <f>SUM(I12:I19)</f>
        <v>0</v>
      </c>
      <c r="J20" s="305">
        <f>SUM(J12:J19)</f>
        <v>0</v>
      </c>
      <c r="K20" s="305"/>
      <c r="L20" s="305">
        <f>SUM(L12:L19)</f>
        <v>0</v>
      </c>
      <c r="M20" s="305">
        <f>SUM(M12:M19)</f>
        <v>0</v>
      </c>
      <c r="N20" s="305">
        <f>SUM(N12:N19)</f>
        <v>0</v>
      </c>
      <c r="O20" s="305"/>
      <c r="P20" s="305">
        <f>SUM(P12:P19)</f>
        <v>0</v>
      </c>
      <c r="Q20" s="305">
        <f>SUM(Q12:Q19)</f>
        <v>0</v>
      </c>
      <c r="R20" s="305"/>
      <c r="S20" s="305">
        <f>SUM(S12:S19)</f>
        <v>0</v>
      </c>
      <c r="T20" s="305">
        <f>SUM(T12:T19)</f>
        <v>0</v>
      </c>
      <c r="U20" s="305">
        <f>SUM(U12:U19)</f>
        <v>0</v>
      </c>
      <c r="V20" s="305"/>
      <c r="W20" s="305">
        <f>SUM(W12:W19)</f>
        <v>0</v>
      </c>
      <c r="X20" s="305">
        <f>SUM(X12:X19)</f>
        <v>0</v>
      </c>
      <c r="Y20" s="305"/>
      <c r="Z20" s="305">
        <f>SUM(Z12:Z19)</f>
        <v>0</v>
      </c>
      <c r="AA20" s="305">
        <f>SUM(AA12:AA19)</f>
        <v>0</v>
      </c>
      <c r="AB20" s="305"/>
      <c r="AC20" s="305">
        <f>SUM(AC12:AC19)</f>
        <v>0</v>
      </c>
      <c r="AD20" s="305">
        <f>SUM(AD12:AD19)</f>
        <v>0</v>
      </c>
      <c r="AE20" s="305"/>
      <c r="AF20" s="305">
        <f>SUM(AF12:AF19)</f>
        <v>0</v>
      </c>
      <c r="AG20" s="305">
        <f>SUM(AG12:AG19)</f>
        <v>0</v>
      </c>
      <c r="AH20" s="305"/>
      <c r="AI20" s="305">
        <f>SUM(AI12:AI19)</f>
        <v>0</v>
      </c>
      <c r="AJ20" s="305">
        <f>SUM(AJ12:AJ19)</f>
        <v>0</v>
      </c>
      <c r="AK20" s="305"/>
      <c r="AL20" s="305">
        <f>SUM(AL12:AL19)</f>
        <v>0</v>
      </c>
      <c r="AM20" s="305">
        <f>SUM(AM12:AM19)</f>
        <v>0</v>
      </c>
      <c r="AN20" s="305">
        <f>SUM(AN12:AN19)</f>
        <v>0</v>
      </c>
      <c r="AO20" s="305"/>
      <c r="AP20" s="305">
        <f>SUM(AP12:AP19)</f>
        <v>0</v>
      </c>
      <c r="AQ20" s="305">
        <f>SUM(AQ12:AQ19)</f>
        <v>0</v>
      </c>
      <c r="AR20" s="305"/>
      <c r="AS20" s="305">
        <f>SUM(AS12:AS19)</f>
        <v>0</v>
      </c>
      <c r="AT20" s="305">
        <f>SUM(AT12:AT19)</f>
        <v>0</v>
      </c>
      <c r="AU20" s="305"/>
      <c r="AV20" s="305">
        <f>SUM(AV12:AV19)</f>
        <v>0</v>
      </c>
      <c r="AW20" s="305">
        <f>SUM(AW12:AW19)</f>
        <v>0</v>
      </c>
      <c r="AX20" s="305"/>
      <c r="AY20" s="305">
        <f>SUM(AY12:AY19)</f>
        <v>0</v>
      </c>
      <c r="AZ20" s="305">
        <f>SUM(AZ12:AZ19)</f>
        <v>0</v>
      </c>
      <c r="BA20" s="305"/>
      <c r="BB20" s="305">
        <f>SUM(BB12:BB19)</f>
        <v>0</v>
      </c>
      <c r="BC20" s="305">
        <f>SUM(BC12:BC19)</f>
        <v>0</v>
      </c>
      <c r="BD20" s="305"/>
      <c r="BE20" s="305">
        <f>SUM(BE12:BE19)</f>
        <v>0</v>
      </c>
      <c r="BF20" s="305">
        <f>SUM(BF12:BF19)</f>
        <v>0</v>
      </c>
      <c r="BG20" s="305"/>
      <c r="BH20" s="305">
        <f>SUM(BH12:BH19)</f>
        <v>0</v>
      </c>
      <c r="BI20" s="305">
        <f>SUM(BI12:BI19)</f>
        <v>0</v>
      </c>
      <c r="BJ20" s="305"/>
    </row>
    <row r="21" spans="2:62" x14ac:dyDescent="0.25">
      <c r="B21" s="29"/>
      <c r="C21" s="29"/>
      <c r="D21" s="29"/>
      <c r="E21" s="29"/>
    </row>
    <row r="22" spans="2:62" x14ac:dyDescent="0.25">
      <c r="B22" s="357" t="s">
        <v>511</v>
      </c>
      <c r="C22" s="29"/>
      <c r="D22" s="29"/>
      <c r="E22" s="29"/>
    </row>
    <row r="23" spans="2:62" x14ac:dyDescent="0.25">
      <c r="B23" s="29"/>
      <c r="C23" s="29"/>
      <c r="D23" s="29"/>
      <c r="E23" s="29"/>
    </row>
    <row r="24" spans="2:62" x14ac:dyDescent="0.25">
      <c r="B24" s="29"/>
      <c r="C24" s="29"/>
      <c r="D24" s="29"/>
      <c r="E24" s="29"/>
    </row>
    <row r="25" spans="2:62" x14ac:dyDescent="0.25">
      <c r="B25" s="29"/>
      <c r="C25" s="29"/>
      <c r="D25" s="29"/>
      <c r="E25" s="29"/>
    </row>
    <row r="26" spans="2:62" x14ac:dyDescent="0.25">
      <c r="B26" s="29"/>
      <c r="C26" s="29"/>
      <c r="D26" s="29"/>
      <c r="E26" s="29"/>
    </row>
    <row r="27" spans="2:62" x14ac:dyDescent="0.25">
      <c r="B27" s="29"/>
      <c r="C27" s="29"/>
      <c r="D27" s="29"/>
      <c r="E27" s="29"/>
    </row>
    <row r="28" spans="2:62" x14ac:dyDescent="0.25">
      <c r="B28" s="29"/>
      <c r="C28" s="29"/>
      <c r="D28" s="29"/>
      <c r="E28" s="29"/>
    </row>
    <row r="29" spans="2:62" x14ac:dyDescent="0.25">
      <c r="B29" s="29"/>
      <c r="C29" s="29"/>
      <c r="D29" s="29"/>
      <c r="E29" s="29"/>
    </row>
    <row r="30" spans="2:62" x14ac:dyDescent="0.25">
      <c r="B30" s="29"/>
      <c r="C30" s="29"/>
      <c r="D30" s="29"/>
      <c r="E30" s="29"/>
    </row>
    <row r="31" spans="2:62" x14ac:dyDescent="0.25">
      <c r="B31" s="29"/>
      <c r="C31" s="29"/>
      <c r="D31" s="29"/>
      <c r="E31" s="29"/>
    </row>
    <row r="32" spans="2:62" ht="15" x14ac:dyDescent="0.25">
      <c r="B32" s="31"/>
      <c r="C32" s="29"/>
      <c r="D32" s="29"/>
      <c r="E32" s="29"/>
    </row>
    <row r="33" spans="2:5" ht="15" x14ac:dyDescent="0.25">
      <c r="B33" s="31"/>
      <c r="C33" s="31"/>
      <c r="D33" s="31"/>
      <c r="E33" s="31"/>
    </row>
    <row r="34" spans="2:5" ht="15" x14ac:dyDescent="0.25">
      <c r="B34" s="31"/>
      <c r="C34" s="31"/>
      <c r="D34" s="31"/>
      <c r="E34" s="31"/>
    </row>
    <row r="35" spans="2:5" ht="15" x14ac:dyDescent="0.25">
      <c r="B35" s="31"/>
      <c r="C35" s="31"/>
      <c r="D35" s="31"/>
      <c r="E35" s="31"/>
    </row>
    <row r="36" spans="2:5" ht="15" x14ac:dyDescent="0.25">
      <c r="B36" s="31"/>
      <c r="C36" s="31"/>
      <c r="D36" s="31"/>
      <c r="E36" s="31"/>
    </row>
    <row r="37" spans="2:5" ht="15" x14ac:dyDescent="0.25">
      <c r="B37" s="31"/>
      <c r="C37" s="31"/>
      <c r="D37" s="31"/>
      <c r="E37" s="31"/>
    </row>
    <row r="38" spans="2:5" ht="15" x14ac:dyDescent="0.25">
      <c r="B38" s="31"/>
      <c r="C38" s="31"/>
      <c r="D38" s="31"/>
      <c r="E38" s="31"/>
    </row>
    <row r="39" spans="2:5" ht="15" x14ac:dyDescent="0.25">
      <c r="B39" s="31"/>
      <c r="C39" s="31"/>
      <c r="D39" s="31"/>
      <c r="E39" s="31"/>
    </row>
    <row r="40" spans="2:5" ht="15" x14ac:dyDescent="0.25">
      <c r="B40" s="31"/>
      <c r="C40" s="31"/>
      <c r="D40" s="31"/>
      <c r="E40" s="31"/>
    </row>
    <row r="41" spans="2:5" ht="15" x14ac:dyDescent="0.25">
      <c r="B41" s="31"/>
      <c r="C41" s="31"/>
      <c r="D41" s="31"/>
      <c r="E41" s="31"/>
    </row>
    <row r="42" spans="2:5" ht="15" x14ac:dyDescent="0.25">
      <c r="B42" s="31"/>
      <c r="C42" s="31"/>
      <c r="D42" s="31"/>
      <c r="E42" s="31"/>
    </row>
    <row r="43" spans="2:5" ht="15" x14ac:dyDescent="0.25">
      <c r="B43" s="31"/>
      <c r="C43" s="31"/>
      <c r="D43" s="31"/>
      <c r="E43" s="31"/>
    </row>
    <row r="44" spans="2:5" ht="15" x14ac:dyDescent="0.25">
      <c r="B44" s="31"/>
      <c r="C44" s="31"/>
      <c r="D44" s="31"/>
      <c r="E44" s="31"/>
    </row>
    <row r="45" spans="2:5" ht="15" x14ac:dyDescent="0.25">
      <c r="B45" s="31"/>
      <c r="C45" s="31"/>
      <c r="D45" s="31"/>
      <c r="E45" s="31"/>
    </row>
    <row r="46" spans="2:5" ht="15" x14ac:dyDescent="0.25">
      <c r="B46" s="31"/>
      <c r="C46" s="31"/>
      <c r="D46" s="31"/>
      <c r="E46" s="31"/>
    </row>
    <row r="47" spans="2:5" ht="15" x14ac:dyDescent="0.25">
      <c r="B47" s="31"/>
      <c r="C47" s="31"/>
      <c r="D47" s="31"/>
      <c r="E47" s="31"/>
    </row>
    <row r="48" spans="2:5" ht="15" x14ac:dyDescent="0.25">
      <c r="B48" s="31"/>
      <c r="C48" s="31"/>
      <c r="D48" s="31"/>
      <c r="E48" s="31"/>
    </row>
    <row r="49" spans="2:5" ht="15" x14ac:dyDescent="0.25">
      <c r="B49" s="31"/>
      <c r="C49" s="31"/>
      <c r="D49" s="31"/>
      <c r="E49" s="31"/>
    </row>
    <row r="50" spans="2:5" ht="15" x14ac:dyDescent="0.25">
      <c r="B50" s="31"/>
      <c r="C50" s="31"/>
      <c r="D50" s="31"/>
      <c r="E50" s="31"/>
    </row>
    <row r="51" spans="2:5" ht="15" x14ac:dyDescent="0.25">
      <c r="B51" s="31"/>
      <c r="C51" s="31"/>
      <c r="D51" s="31"/>
      <c r="E51" s="31"/>
    </row>
    <row r="52" spans="2:5" ht="15" x14ac:dyDescent="0.25">
      <c r="B52" s="31"/>
      <c r="C52" s="31"/>
      <c r="D52" s="31"/>
      <c r="E52" s="31"/>
    </row>
    <row r="53" spans="2:5" ht="15" x14ac:dyDescent="0.25">
      <c r="B53" s="31"/>
      <c r="C53" s="31"/>
      <c r="D53" s="31"/>
      <c r="E53" s="31"/>
    </row>
    <row r="54" spans="2:5" ht="15" x14ac:dyDescent="0.25">
      <c r="B54" s="31"/>
      <c r="C54" s="31"/>
      <c r="D54" s="31"/>
      <c r="E54" s="31"/>
    </row>
    <row r="55" spans="2:5" ht="15" x14ac:dyDescent="0.25">
      <c r="B55" s="31"/>
      <c r="C55" s="31"/>
      <c r="D55" s="31"/>
      <c r="E55" s="31"/>
    </row>
    <row r="56" spans="2:5" ht="15" x14ac:dyDescent="0.25">
      <c r="B56" s="31"/>
      <c r="C56" s="31"/>
      <c r="D56" s="31"/>
      <c r="E56" s="31"/>
    </row>
    <row r="57" spans="2:5" ht="15" x14ac:dyDescent="0.25">
      <c r="B57" s="31"/>
      <c r="C57" s="31"/>
      <c r="D57" s="31"/>
      <c r="E57" s="31"/>
    </row>
    <row r="58" spans="2:5" ht="15" x14ac:dyDescent="0.25">
      <c r="B58" s="31"/>
      <c r="C58" s="31"/>
      <c r="D58" s="31"/>
      <c r="E58" s="31"/>
    </row>
    <row r="59" spans="2:5" ht="15" x14ac:dyDescent="0.25">
      <c r="B59" s="31"/>
      <c r="C59" s="31"/>
      <c r="D59" s="31"/>
      <c r="E59" s="31"/>
    </row>
    <row r="60" spans="2:5" ht="15" x14ac:dyDescent="0.25">
      <c r="B60" s="31"/>
      <c r="C60" s="31"/>
      <c r="D60" s="31"/>
      <c r="E60" s="31"/>
    </row>
    <row r="61" spans="2:5" ht="15" x14ac:dyDescent="0.25">
      <c r="B61" s="31"/>
      <c r="C61" s="31"/>
      <c r="D61" s="31"/>
      <c r="E61" s="31"/>
    </row>
    <row r="62" spans="2:5" ht="15" x14ac:dyDescent="0.25">
      <c r="B62" s="31"/>
      <c r="C62" s="31"/>
      <c r="D62" s="31"/>
      <c r="E62" s="31"/>
    </row>
    <row r="63" spans="2:5" ht="15" x14ac:dyDescent="0.25">
      <c r="B63" s="31"/>
      <c r="C63" s="31"/>
      <c r="D63" s="31"/>
      <c r="E63" s="31"/>
    </row>
    <row r="64" spans="2:5" ht="15" x14ac:dyDescent="0.25">
      <c r="B64" s="31"/>
      <c r="C64" s="31"/>
      <c r="D64" s="31"/>
      <c r="E64" s="31"/>
    </row>
    <row r="65" spans="2:5" ht="15" x14ac:dyDescent="0.25">
      <c r="B65" s="31"/>
      <c r="C65" s="31"/>
      <c r="D65" s="31"/>
      <c r="E65" s="31"/>
    </row>
    <row r="66" spans="2:5" ht="15" x14ac:dyDescent="0.25">
      <c r="B66" s="31"/>
      <c r="C66" s="31"/>
      <c r="D66" s="31"/>
      <c r="E66" s="31"/>
    </row>
    <row r="67" spans="2:5" ht="15" x14ac:dyDescent="0.25">
      <c r="B67" s="31"/>
      <c r="C67" s="31"/>
      <c r="D67" s="31"/>
      <c r="E67" s="31"/>
    </row>
    <row r="68" spans="2:5" ht="15" x14ac:dyDescent="0.25">
      <c r="B68" s="31"/>
      <c r="C68" s="31"/>
      <c r="D68" s="31"/>
      <c r="E68" s="31"/>
    </row>
    <row r="69" spans="2:5" ht="15" x14ac:dyDescent="0.25">
      <c r="B69" s="31"/>
      <c r="C69" s="31"/>
      <c r="D69" s="31"/>
      <c r="E69" s="31"/>
    </row>
    <row r="70" spans="2:5" ht="15" x14ac:dyDescent="0.25">
      <c r="B70" s="31"/>
      <c r="C70" s="31"/>
      <c r="D70" s="31"/>
      <c r="E70" s="31"/>
    </row>
    <row r="71" spans="2:5" ht="15" x14ac:dyDescent="0.25">
      <c r="B71" s="31"/>
      <c r="C71" s="31"/>
      <c r="D71" s="31"/>
      <c r="E71" s="31"/>
    </row>
    <row r="72" spans="2:5" ht="15" x14ac:dyDescent="0.25">
      <c r="B72" s="31"/>
      <c r="C72" s="31"/>
      <c r="D72" s="31"/>
      <c r="E72" s="31"/>
    </row>
    <row r="73" spans="2:5" ht="15" x14ac:dyDescent="0.25">
      <c r="B73" s="31"/>
      <c r="C73" s="31"/>
      <c r="D73" s="31"/>
      <c r="E73" s="31"/>
    </row>
    <row r="74" spans="2:5" ht="15" x14ac:dyDescent="0.25">
      <c r="B74" s="31"/>
      <c r="C74" s="31"/>
      <c r="D74" s="31"/>
      <c r="E74" s="31"/>
    </row>
    <row r="75" spans="2:5" ht="15" x14ac:dyDescent="0.25">
      <c r="B75" s="31"/>
      <c r="C75" s="31"/>
      <c r="D75" s="31"/>
      <c r="E75" s="31"/>
    </row>
    <row r="76" spans="2:5" ht="15" x14ac:dyDescent="0.25">
      <c r="B76" s="31"/>
      <c r="C76" s="31"/>
      <c r="D76" s="31"/>
      <c r="E76" s="31"/>
    </row>
    <row r="77" spans="2:5" ht="15" x14ac:dyDescent="0.25">
      <c r="B77" s="31"/>
      <c r="C77" s="31"/>
      <c r="D77" s="31"/>
      <c r="E77" s="31"/>
    </row>
    <row r="78" spans="2:5" ht="15" x14ac:dyDescent="0.25">
      <c r="B78" s="31"/>
      <c r="C78" s="31"/>
      <c r="D78" s="31"/>
      <c r="E78" s="31"/>
    </row>
    <row r="79" spans="2:5" ht="15" x14ac:dyDescent="0.25">
      <c r="B79" s="31"/>
      <c r="C79" s="31"/>
      <c r="D79" s="31"/>
      <c r="E79" s="31"/>
    </row>
    <row r="80" spans="2:5" ht="15" x14ac:dyDescent="0.25">
      <c r="B80" s="31"/>
      <c r="C80" s="31"/>
      <c r="D80" s="31"/>
      <c r="E80" s="31"/>
    </row>
    <row r="81" spans="2:5" ht="15" x14ac:dyDescent="0.25">
      <c r="B81" s="31"/>
      <c r="C81" s="31"/>
      <c r="D81" s="31"/>
      <c r="E81" s="31"/>
    </row>
    <row r="82" spans="2:5" ht="15" x14ac:dyDescent="0.25">
      <c r="B82" s="31"/>
      <c r="C82" s="31"/>
      <c r="D82" s="31"/>
      <c r="E82" s="31"/>
    </row>
    <row r="83" spans="2:5" ht="15" x14ac:dyDescent="0.25">
      <c r="B83" s="31"/>
      <c r="C83" s="31"/>
      <c r="D83" s="31"/>
      <c r="E83" s="31"/>
    </row>
    <row r="84" spans="2:5" ht="15" x14ac:dyDescent="0.25">
      <c r="B84" s="31"/>
      <c r="C84" s="31"/>
      <c r="D84" s="31"/>
      <c r="E84" s="31"/>
    </row>
    <row r="85" spans="2:5" ht="15" x14ac:dyDescent="0.25">
      <c r="B85" s="31"/>
      <c r="C85" s="31"/>
      <c r="D85" s="31"/>
      <c r="E85" s="31"/>
    </row>
    <row r="86" spans="2:5" ht="15" x14ac:dyDescent="0.25">
      <c r="B86" s="31"/>
      <c r="C86" s="31"/>
      <c r="D86" s="31"/>
      <c r="E86" s="31"/>
    </row>
    <row r="87" spans="2:5" ht="15" x14ac:dyDescent="0.25">
      <c r="B87" s="31"/>
      <c r="C87" s="31"/>
      <c r="D87" s="31"/>
      <c r="E87" s="31"/>
    </row>
    <row r="88" spans="2:5" ht="15" x14ac:dyDescent="0.25">
      <c r="B88" s="31"/>
      <c r="C88" s="31"/>
      <c r="D88" s="31"/>
      <c r="E88" s="31"/>
    </row>
    <row r="89" spans="2:5" ht="15" x14ac:dyDescent="0.25">
      <c r="B89" s="31"/>
      <c r="C89" s="31"/>
      <c r="D89" s="31"/>
      <c r="E89" s="31"/>
    </row>
    <row r="90" spans="2:5" ht="15" x14ac:dyDescent="0.25">
      <c r="B90" s="31"/>
      <c r="C90" s="31"/>
      <c r="D90" s="31"/>
      <c r="E90" s="31"/>
    </row>
    <row r="91" spans="2:5" ht="15" x14ac:dyDescent="0.25">
      <c r="B91" s="31"/>
      <c r="C91" s="31"/>
      <c r="D91" s="31"/>
      <c r="E91" s="31"/>
    </row>
    <row r="92" spans="2:5" ht="15" x14ac:dyDescent="0.25">
      <c r="B92" s="31"/>
      <c r="C92" s="31"/>
      <c r="D92" s="31"/>
      <c r="E92" s="31"/>
    </row>
    <row r="93" spans="2:5" ht="15" x14ac:dyDescent="0.25">
      <c r="B93" s="31"/>
      <c r="C93" s="31"/>
      <c r="D93" s="31"/>
      <c r="E93" s="31"/>
    </row>
    <row r="94" spans="2:5" ht="15" x14ac:dyDescent="0.25">
      <c r="B94" s="31"/>
      <c r="C94" s="31"/>
      <c r="D94" s="31"/>
      <c r="E94" s="31"/>
    </row>
    <row r="95" spans="2:5" ht="15" x14ac:dyDescent="0.25">
      <c r="B95" s="31"/>
      <c r="C95" s="31"/>
      <c r="D95" s="31"/>
      <c r="E95" s="31"/>
    </row>
    <row r="96" spans="2:5" ht="15" x14ac:dyDescent="0.25">
      <c r="B96" s="31"/>
      <c r="C96" s="31"/>
      <c r="D96" s="31"/>
      <c r="E96" s="31"/>
    </row>
    <row r="97" spans="2:5" ht="15" x14ac:dyDescent="0.25">
      <c r="B97" s="31"/>
      <c r="C97" s="31"/>
      <c r="D97" s="31"/>
      <c r="E97" s="31"/>
    </row>
    <row r="98" spans="2:5" ht="15" x14ac:dyDescent="0.25">
      <c r="B98" s="31"/>
      <c r="C98" s="31"/>
      <c r="D98" s="31"/>
      <c r="E98" s="31"/>
    </row>
    <row r="99" spans="2:5" ht="15" x14ac:dyDescent="0.25">
      <c r="B99" s="31"/>
      <c r="C99" s="31"/>
      <c r="D99" s="31"/>
      <c r="E99" s="31"/>
    </row>
    <row r="100" spans="2:5" ht="15" x14ac:dyDescent="0.25">
      <c r="B100" s="31"/>
      <c r="C100" s="31"/>
      <c r="D100" s="31"/>
      <c r="E100" s="31"/>
    </row>
    <row r="101" spans="2:5" ht="15" x14ac:dyDescent="0.25">
      <c r="B101" s="31"/>
      <c r="C101" s="31"/>
      <c r="D101" s="31"/>
      <c r="E101" s="31"/>
    </row>
    <row r="102" spans="2:5" ht="15" x14ac:dyDescent="0.25">
      <c r="B102" s="31"/>
      <c r="C102" s="31"/>
      <c r="D102" s="31"/>
      <c r="E102" s="31"/>
    </row>
    <row r="103" spans="2:5" ht="15" x14ac:dyDescent="0.25">
      <c r="B103" s="31"/>
      <c r="C103" s="31"/>
      <c r="D103" s="31"/>
      <c r="E103" s="31"/>
    </row>
    <row r="104" spans="2:5" ht="15" x14ac:dyDescent="0.25">
      <c r="B104" s="31"/>
      <c r="C104" s="31"/>
      <c r="D104" s="31"/>
      <c r="E104" s="31"/>
    </row>
    <row r="105" spans="2:5" ht="15" x14ac:dyDescent="0.25">
      <c r="B105" s="31"/>
      <c r="C105" s="31"/>
      <c r="D105" s="31"/>
      <c r="E105" s="31"/>
    </row>
    <row r="106" spans="2:5" ht="15" x14ac:dyDescent="0.25">
      <c r="B106" s="31"/>
      <c r="C106" s="31"/>
      <c r="D106" s="31"/>
      <c r="E106" s="31"/>
    </row>
    <row r="107" spans="2:5" ht="15" x14ac:dyDescent="0.25">
      <c r="B107" s="31"/>
      <c r="C107" s="31"/>
      <c r="D107" s="31"/>
      <c r="E107" s="31"/>
    </row>
    <row r="108" spans="2:5" ht="15" x14ac:dyDescent="0.25">
      <c r="B108" s="31"/>
      <c r="C108" s="31"/>
      <c r="D108" s="31"/>
      <c r="E108" s="31"/>
    </row>
    <row r="109" spans="2:5" ht="15" x14ac:dyDescent="0.25">
      <c r="B109" s="31"/>
      <c r="C109" s="31"/>
      <c r="D109" s="31"/>
      <c r="E109" s="31"/>
    </row>
    <row r="110" spans="2:5" ht="15" x14ac:dyDescent="0.25">
      <c r="B110" s="31"/>
      <c r="C110" s="31"/>
      <c r="D110" s="31"/>
      <c r="E110" s="31"/>
    </row>
    <row r="111" spans="2:5" ht="15" x14ac:dyDescent="0.25">
      <c r="C111" s="31"/>
      <c r="D111" s="31"/>
      <c r="E111" s="31"/>
    </row>
  </sheetData>
  <mergeCells count="35">
    <mergeCell ref="F11:K11"/>
    <mergeCell ref="AF8:AK8"/>
    <mergeCell ref="I9:K9"/>
    <mergeCell ref="Z8:AE8"/>
    <mergeCell ref="T8:Y8"/>
    <mergeCell ref="AF9:AH9"/>
    <mergeCell ref="W9:Y9"/>
    <mergeCell ref="F9:H9"/>
    <mergeCell ref="M9:O9"/>
    <mergeCell ref="P9:R9"/>
    <mergeCell ref="T9:V9"/>
    <mergeCell ref="Z9:AB9"/>
    <mergeCell ref="AC9:AE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L7:R8"/>
    <mergeCell ref="BE8:BJ8"/>
    <mergeCell ref="AY8:BD8"/>
    <mergeCell ref="AS8:AX8"/>
    <mergeCell ref="AM8:AR8"/>
    <mergeCell ref="BH9:BJ9"/>
    <mergeCell ref="AM9:AO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9999"/>
  </sheetPr>
  <dimension ref="B1:I13"/>
  <sheetViews>
    <sheetView zoomScale="80" zoomScaleNormal="80" workbookViewId="0"/>
  </sheetViews>
  <sheetFormatPr defaultColWidth="9.109375" defaultRowHeight="13.2" x14ac:dyDescent="0.25"/>
  <cols>
    <col min="1" max="1" width="12" style="22" customWidth="1"/>
    <col min="2" max="2" width="34.109375" style="22" customWidth="1"/>
    <col min="3" max="3" width="25.5546875" style="22" customWidth="1"/>
    <col min="4" max="4" width="50.109375" style="22" customWidth="1"/>
    <col min="5" max="5" width="20.109375" style="22" customWidth="1"/>
    <col min="6" max="6" width="5.88671875" style="22" customWidth="1"/>
    <col min="7" max="9" width="19.88671875" style="22" customWidth="1"/>
    <col min="10" max="10" width="18.109375" style="22" customWidth="1"/>
    <col min="11" max="16384" width="9.109375" style="22"/>
  </cols>
  <sheetData>
    <row r="1" spans="2:9" ht="21" x14ac:dyDescent="0.4">
      <c r="B1" s="23" t="s">
        <v>238</v>
      </c>
      <c r="C1" s="21"/>
      <c r="D1" s="21"/>
      <c r="E1" s="21"/>
      <c r="F1" s="21"/>
      <c r="G1" s="21"/>
      <c r="H1" s="21"/>
      <c r="I1" s="21"/>
    </row>
    <row r="2" spans="2:9" ht="13.8" x14ac:dyDescent="0.25">
      <c r="B2" s="52" t="str">
        <f>Tradingname</f>
        <v>EII GAS TRANSMISSION SERVICES WA (OPERATIONS) PTY LIMITED</v>
      </c>
      <c r="C2" s="53"/>
    </row>
    <row r="3" spans="2:9" ht="18" customHeight="1" x14ac:dyDescent="0.55000000000000004">
      <c r="B3" s="54" t="s">
        <v>240</v>
      </c>
      <c r="C3" s="55" t="str">
        <f>TEXT(Yearstart,"dd/mm/yyyy")&amp;" to "&amp;TEXT(Yearending,"dd/mm/yyyy")</f>
        <v>01/01/2021 to 31/12/2021</v>
      </c>
      <c r="D3" s="47"/>
      <c r="E3" s="47"/>
    </row>
    <row r="4" spans="2:9" ht="21" x14ac:dyDescent="0.4">
      <c r="B4" s="20"/>
    </row>
    <row r="5" spans="2:9" ht="15.6" x14ac:dyDescent="0.3">
      <c r="B5" s="32" t="s">
        <v>239</v>
      </c>
    </row>
    <row r="6" spans="2:9" x14ac:dyDescent="0.25">
      <c r="B6" s="24"/>
      <c r="C6" s="27"/>
      <c r="D6" s="27"/>
      <c r="E6" s="27"/>
      <c r="G6" s="33"/>
      <c r="H6" s="29"/>
      <c r="I6" s="29"/>
    </row>
    <row r="7" spans="2:9" ht="57" customHeight="1" x14ac:dyDescent="0.25">
      <c r="B7" s="532" t="s">
        <v>138</v>
      </c>
      <c r="C7" s="533"/>
      <c r="D7" s="533"/>
      <c r="E7" s="534"/>
    </row>
    <row r="8" spans="2:9" ht="13.5" customHeight="1" x14ac:dyDescent="0.25">
      <c r="B8" s="535" t="s">
        <v>675</v>
      </c>
      <c r="C8" s="536"/>
      <c r="D8" s="536"/>
      <c r="E8" s="537"/>
    </row>
    <row r="9" spans="2:9" ht="13.5" customHeight="1" x14ac:dyDescent="0.25">
      <c r="B9" s="538" t="s">
        <v>676</v>
      </c>
      <c r="C9" s="539"/>
      <c r="D9" s="539"/>
      <c r="E9" s="540"/>
    </row>
    <row r="10" spans="2:9" ht="13.5" customHeight="1" x14ac:dyDescent="0.25">
      <c r="B10" s="531"/>
      <c r="C10" s="531"/>
      <c r="D10" s="531"/>
      <c r="E10" s="531"/>
    </row>
    <row r="11" spans="2:9" ht="13.5" customHeight="1" x14ac:dyDescent="0.25">
      <c r="B11" s="531"/>
      <c r="C11" s="531"/>
      <c r="D11" s="531"/>
      <c r="E11" s="531"/>
    </row>
    <row r="12" spans="2:9" ht="13.5" customHeight="1" x14ac:dyDescent="0.25">
      <c r="B12" s="531"/>
      <c r="C12" s="531"/>
      <c r="D12" s="531"/>
      <c r="E12" s="531"/>
    </row>
    <row r="13" spans="2:9" ht="13.5" customHeight="1" x14ac:dyDescent="0.25">
      <c r="B13" s="531"/>
      <c r="C13" s="531"/>
      <c r="D13" s="531"/>
      <c r="E13" s="531"/>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9DB4-F083-434C-9BAC-B3EDB1AED4E1}">
  <sheetPr>
    <tabColor rgb="FFFFE9D9"/>
  </sheetPr>
  <dimension ref="A1"/>
  <sheetViews>
    <sheetView zoomScale="80" zoomScaleNormal="80" workbookViewId="0"/>
  </sheetViews>
  <sheetFormatPr defaultColWidth="9" defaultRowHeight="13.2" x14ac:dyDescent="0.25"/>
  <cols>
    <col min="1" max="16384" width="9" style="362"/>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G41"/>
  <sheetViews>
    <sheetView zoomScale="80" zoomScaleNormal="80" workbookViewId="0"/>
  </sheetViews>
  <sheetFormatPr defaultColWidth="9.109375" defaultRowHeight="13.2" x14ac:dyDescent="0.25"/>
  <cols>
    <col min="1" max="1" width="11.88671875" style="22" customWidth="1"/>
    <col min="2" max="2" width="22.44140625" style="22" customWidth="1"/>
    <col min="3" max="3" width="15.88671875" style="22" customWidth="1"/>
    <col min="4" max="5" width="42.109375" style="22" customWidth="1"/>
    <col min="6" max="16384" width="9.109375" style="22"/>
  </cols>
  <sheetData>
    <row r="1" spans="2:5" ht="21" x14ac:dyDescent="0.4">
      <c r="B1" s="23" t="s">
        <v>230</v>
      </c>
      <c r="C1" s="21"/>
    </row>
    <row r="2" spans="2:5" ht="13.8" x14ac:dyDescent="0.25">
      <c r="B2" s="52" t="str">
        <f>Tradingname</f>
        <v>EII GAS TRANSMISSION SERVICES WA (OPERATIONS) PTY LIMITED</v>
      </c>
      <c r="C2" s="53"/>
    </row>
    <row r="3" spans="2:5" ht="15.75" customHeight="1" x14ac:dyDescent="0.25">
      <c r="B3" s="54" t="s">
        <v>181</v>
      </c>
      <c r="C3" s="55">
        <f>Yearending</f>
        <v>44561</v>
      </c>
    </row>
    <row r="4" spans="2:5" ht="21" x14ac:dyDescent="0.4">
      <c r="B4" s="20"/>
    </row>
    <row r="5" spans="2:5" ht="13.8" x14ac:dyDescent="0.25">
      <c r="B5" s="395" t="s">
        <v>612</v>
      </c>
      <c r="C5" s="396"/>
      <c r="D5" s="396"/>
      <c r="E5" s="396"/>
    </row>
    <row r="6" spans="2:5" ht="15" customHeight="1" thickBot="1" x14ac:dyDescent="0.3">
      <c r="B6" s="397"/>
      <c r="C6" s="396"/>
      <c r="D6" s="396"/>
      <c r="E6" s="396"/>
    </row>
    <row r="7" spans="2:5" ht="19.350000000000001" customHeight="1" thickBot="1" x14ac:dyDescent="0.3">
      <c r="B7" s="432" t="s">
        <v>613</v>
      </c>
      <c r="C7" s="564" t="s">
        <v>642</v>
      </c>
      <c r="D7" s="565"/>
      <c r="E7" s="566"/>
    </row>
    <row r="8" spans="2:5" ht="33.75" customHeight="1" thickBot="1" x14ac:dyDescent="0.3">
      <c r="B8" s="432" t="s">
        <v>613</v>
      </c>
      <c r="C8" s="564" t="s">
        <v>643</v>
      </c>
      <c r="D8" s="565"/>
      <c r="E8" s="566"/>
    </row>
    <row r="9" spans="2:5" s="397" customFormat="1" ht="44.25" customHeight="1" thickBot="1" x14ac:dyDescent="0.3">
      <c r="B9" s="431" t="s">
        <v>278</v>
      </c>
      <c r="C9" s="564" t="s">
        <v>674</v>
      </c>
      <c r="D9" s="565"/>
      <c r="E9" s="566"/>
    </row>
    <row r="10" spans="2:5" ht="30.75" customHeight="1" thickBot="1" x14ac:dyDescent="0.3">
      <c r="B10" s="398">
        <v>1.1000000000000001</v>
      </c>
      <c r="C10" s="573" t="s">
        <v>644</v>
      </c>
      <c r="D10" s="574"/>
      <c r="E10" s="575"/>
    </row>
    <row r="11" spans="2:5" ht="33" customHeight="1" thickBot="1" x14ac:dyDescent="0.3">
      <c r="B11" s="414">
        <v>1.2</v>
      </c>
      <c r="C11" s="573" t="s">
        <v>614</v>
      </c>
      <c r="D11" s="574"/>
      <c r="E11" s="575"/>
    </row>
    <row r="12" spans="2:5" ht="29.25" customHeight="1" thickBot="1" x14ac:dyDescent="0.3">
      <c r="B12" s="541" t="s">
        <v>668</v>
      </c>
      <c r="C12" s="576" t="s">
        <v>645</v>
      </c>
      <c r="D12" s="577"/>
      <c r="E12" s="578"/>
    </row>
    <row r="13" spans="2:5" ht="17.25" customHeight="1" thickBot="1" x14ac:dyDescent="0.3">
      <c r="B13" s="542"/>
      <c r="C13" s="567" t="s">
        <v>646</v>
      </c>
      <c r="D13" s="568"/>
      <c r="E13" s="569"/>
    </row>
    <row r="14" spans="2:5" ht="70.95" customHeight="1" thickBot="1" x14ac:dyDescent="0.3">
      <c r="B14" s="542"/>
      <c r="C14" s="570" t="s">
        <v>647</v>
      </c>
      <c r="D14" s="571"/>
      <c r="E14" s="572"/>
    </row>
    <row r="15" spans="2:5" ht="17.25" customHeight="1" thickBot="1" x14ac:dyDescent="0.3">
      <c r="B15" s="542"/>
      <c r="C15" s="567" t="s">
        <v>660</v>
      </c>
      <c r="D15" s="568"/>
      <c r="E15" s="569"/>
    </row>
    <row r="16" spans="2:5" ht="114" customHeight="1" thickBot="1" x14ac:dyDescent="0.3">
      <c r="B16" s="543"/>
      <c r="C16" s="570" t="s">
        <v>648</v>
      </c>
      <c r="D16" s="571"/>
      <c r="E16" s="572"/>
    </row>
    <row r="17" spans="2:7" ht="50.25" customHeight="1" thickBot="1" x14ac:dyDescent="0.3">
      <c r="B17" s="541">
        <v>3.1</v>
      </c>
      <c r="C17" s="545" t="s">
        <v>653</v>
      </c>
      <c r="D17" s="546"/>
      <c r="E17" s="547"/>
      <c r="F17" s="367"/>
    </row>
    <row r="18" spans="2:7" ht="19.5" customHeight="1" thickBot="1" x14ac:dyDescent="0.3">
      <c r="B18" s="548"/>
      <c r="C18" s="545" t="s">
        <v>665</v>
      </c>
      <c r="D18" s="546"/>
      <c r="E18" s="547"/>
      <c r="F18" s="367"/>
    </row>
    <row r="19" spans="2:7" ht="57.75" customHeight="1" thickBot="1" x14ac:dyDescent="0.3">
      <c r="B19" s="433" t="s">
        <v>276</v>
      </c>
      <c r="C19" s="545" t="s">
        <v>654</v>
      </c>
      <c r="D19" s="546"/>
      <c r="E19" s="547"/>
      <c r="F19" s="367"/>
    </row>
    <row r="20" spans="2:7" ht="17.25" customHeight="1" thickBot="1" x14ac:dyDescent="0.3">
      <c r="B20" s="541" t="s">
        <v>575</v>
      </c>
      <c r="C20" s="561" t="s">
        <v>649</v>
      </c>
      <c r="D20" s="562"/>
      <c r="E20" s="563"/>
    </row>
    <row r="21" spans="2:7" ht="45.6" customHeight="1" x14ac:dyDescent="0.25">
      <c r="B21" s="542"/>
      <c r="C21" s="552" t="s">
        <v>673</v>
      </c>
      <c r="D21" s="553"/>
      <c r="E21" s="554"/>
    </row>
    <row r="22" spans="2:7" ht="13.5" customHeight="1" x14ac:dyDescent="0.25">
      <c r="B22" s="542"/>
      <c r="C22" s="555"/>
      <c r="D22" s="556"/>
      <c r="E22" s="557"/>
    </row>
    <row r="23" spans="2:7" ht="148.5" customHeight="1" thickBot="1" x14ac:dyDescent="0.3">
      <c r="B23" s="542"/>
      <c r="C23" s="558"/>
      <c r="D23" s="559"/>
      <c r="E23" s="560"/>
    </row>
    <row r="24" spans="2:7" ht="21" customHeight="1" thickBot="1" x14ac:dyDescent="0.3">
      <c r="B24" s="542"/>
      <c r="C24" s="549" t="s">
        <v>655</v>
      </c>
      <c r="D24" s="550"/>
      <c r="E24" s="551"/>
    </row>
    <row r="25" spans="2:7" ht="22.5" customHeight="1" thickBot="1" x14ac:dyDescent="0.3">
      <c r="B25" s="542"/>
      <c r="C25" s="549" t="s">
        <v>664</v>
      </c>
      <c r="D25" s="550"/>
      <c r="E25" s="551"/>
    </row>
    <row r="26" spans="2:7" ht="33.75" customHeight="1" thickBot="1" x14ac:dyDescent="0.3">
      <c r="B26" s="434" t="s">
        <v>260</v>
      </c>
      <c r="C26" s="545" t="s">
        <v>656</v>
      </c>
      <c r="D26" s="546"/>
      <c r="E26" s="547"/>
    </row>
    <row r="27" spans="2:7" ht="33" customHeight="1" thickBot="1" x14ac:dyDescent="0.3">
      <c r="B27" s="541">
        <v>4.0999999999999996</v>
      </c>
      <c r="C27" s="546" t="s">
        <v>657</v>
      </c>
      <c r="D27" s="546"/>
      <c r="E27" s="547"/>
    </row>
    <row r="28" spans="2:7" s="420" customFormat="1" ht="36.6" customHeight="1" thickBot="1" x14ac:dyDescent="0.3">
      <c r="B28" s="542"/>
      <c r="C28" s="546" t="s">
        <v>650</v>
      </c>
      <c r="D28" s="546"/>
      <c r="E28" s="547"/>
      <c r="F28" s="421"/>
      <c r="G28" s="421"/>
    </row>
    <row r="29" spans="2:7" ht="58.95" customHeight="1" thickBot="1" x14ac:dyDescent="0.3">
      <c r="B29" s="542"/>
      <c r="C29" s="546" t="s">
        <v>651</v>
      </c>
      <c r="D29" s="546"/>
      <c r="E29" s="547"/>
    </row>
    <row r="30" spans="2:7" ht="276.75" customHeight="1" thickBot="1" x14ac:dyDescent="0.3">
      <c r="B30" s="542"/>
      <c r="C30" s="546" t="s">
        <v>658</v>
      </c>
      <c r="D30" s="546"/>
      <c r="E30" s="547"/>
    </row>
    <row r="31" spans="2:7" s="420" customFormat="1" ht="32.700000000000003" customHeight="1" thickBot="1" x14ac:dyDescent="0.3">
      <c r="B31" s="542"/>
      <c r="C31" s="546" t="s">
        <v>659</v>
      </c>
      <c r="D31" s="546"/>
      <c r="E31" s="547"/>
      <c r="F31" s="421"/>
      <c r="G31" s="421"/>
    </row>
    <row r="32" spans="2:7" ht="45.45" customHeight="1" thickBot="1" x14ac:dyDescent="0.3">
      <c r="B32" s="435">
        <v>5.0999999999999996</v>
      </c>
      <c r="C32" s="545" t="s">
        <v>652</v>
      </c>
      <c r="D32" s="546"/>
      <c r="E32" s="547"/>
    </row>
    <row r="34" spans="2:7" ht="13.8" x14ac:dyDescent="0.25">
      <c r="B34" s="417"/>
      <c r="C34" s="415"/>
      <c r="D34" s="415"/>
      <c r="E34" s="415"/>
      <c r="F34" s="417"/>
    </row>
    <row r="35" spans="2:7" x14ac:dyDescent="0.25">
      <c r="B35" s="417"/>
      <c r="C35" s="417"/>
      <c r="D35" s="417"/>
      <c r="E35" s="417"/>
      <c r="F35" s="417"/>
    </row>
    <row r="36" spans="2:7" x14ac:dyDescent="0.25">
      <c r="B36" s="417"/>
      <c r="C36" s="417"/>
      <c r="D36" s="417"/>
      <c r="E36" s="417"/>
      <c r="F36" s="417"/>
    </row>
    <row r="37" spans="2:7" ht="13.8" x14ac:dyDescent="0.25">
      <c r="B37" s="422"/>
      <c r="C37" s="544"/>
      <c r="D37" s="544"/>
      <c r="E37" s="544"/>
      <c r="F37" s="422"/>
      <c r="G37" s="367"/>
    </row>
    <row r="38" spans="2:7" x14ac:dyDescent="0.25">
      <c r="B38" s="422"/>
      <c r="C38" s="422"/>
      <c r="D38" s="422"/>
      <c r="E38" s="422"/>
      <c r="F38" s="422"/>
      <c r="G38" s="367"/>
    </row>
    <row r="39" spans="2:7" x14ac:dyDescent="0.25">
      <c r="B39" s="399"/>
      <c r="C39" s="399"/>
      <c r="D39" s="362"/>
      <c r="E39" s="362"/>
      <c r="F39" s="362"/>
      <c r="G39" s="362"/>
    </row>
    <row r="40" spans="2:7" x14ac:dyDescent="0.25">
      <c r="B40" s="367"/>
      <c r="C40" s="367"/>
      <c r="D40" s="367"/>
      <c r="E40" s="367"/>
      <c r="F40" s="367"/>
      <c r="G40" s="367"/>
    </row>
    <row r="41" spans="2:7" x14ac:dyDescent="0.25">
      <c r="B41" s="367"/>
      <c r="C41" s="367"/>
      <c r="D41" s="367"/>
      <c r="E41" s="367"/>
      <c r="F41" s="367"/>
      <c r="G41" s="367"/>
    </row>
  </sheetData>
  <mergeCells count="29">
    <mergeCell ref="C7:E7"/>
    <mergeCell ref="C27:E27"/>
    <mergeCell ref="C19:E19"/>
    <mergeCell ref="C18:E18"/>
    <mergeCell ref="C13:E13"/>
    <mergeCell ref="C15:E15"/>
    <mergeCell ref="C14:E14"/>
    <mergeCell ref="C9:E9"/>
    <mergeCell ref="C10:E10"/>
    <mergeCell ref="C8:E8"/>
    <mergeCell ref="C11:E11"/>
    <mergeCell ref="C12:E12"/>
    <mergeCell ref="C16:E16"/>
    <mergeCell ref="C24:E24"/>
    <mergeCell ref="B12:B16"/>
    <mergeCell ref="C37:E37"/>
    <mergeCell ref="C17:E17"/>
    <mergeCell ref="C32:E32"/>
    <mergeCell ref="B17:B18"/>
    <mergeCell ref="B20:B25"/>
    <mergeCell ref="C25:E25"/>
    <mergeCell ref="C30:E30"/>
    <mergeCell ref="C31:E31"/>
    <mergeCell ref="C26:E26"/>
    <mergeCell ref="C21:E23"/>
    <mergeCell ref="C28:E28"/>
    <mergeCell ref="C20:E20"/>
    <mergeCell ref="B27:B31"/>
    <mergeCell ref="C29:E29"/>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33CCCC"/>
    <pageSetUpPr fitToPage="1"/>
  </sheetPr>
  <dimension ref="A1:P95"/>
  <sheetViews>
    <sheetView zoomScale="80" zoomScaleNormal="80" workbookViewId="0"/>
  </sheetViews>
  <sheetFormatPr defaultColWidth="9" defaultRowHeight="13.2" x14ac:dyDescent="0.25"/>
  <cols>
    <col min="1" max="1" width="10.88671875" style="182" customWidth="1"/>
    <col min="2" max="2" width="15.88671875" style="189" customWidth="1"/>
    <col min="3" max="3" width="27.44140625" style="182" customWidth="1"/>
    <col min="4" max="4" width="22.88671875" style="189" customWidth="1"/>
    <col min="5" max="5" width="23.5546875" style="182" customWidth="1"/>
    <col min="6" max="6" width="25.109375" style="182" customWidth="1"/>
    <col min="7" max="7" width="63.88671875" style="182" customWidth="1"/>
    <col min="8" max="8" width="19.109375" style="196" customWidth="1"/>
    <col min="9" max="9" width="16.5546875" style="196" customWidth="1"/>
    <col min="10" max="10" width="12.44140625" style="196" customWidth="1"/>
    <col min="11" max="11" width="9.88671875" style="196" customWidth="1"/>
    <col min="12" max="12" width="9" style="196" customWidth="1"/>
    <col min="13" max="13" width="9" style="196"/>
    <col min="14" max="14" width="11.109375" style="196" customWidth="1"/>
    <col min="15" max="15" width="9" style="196"/>
    <col min="16" max="16" width="82.109375" style="196" customWidth="1"/>
    <col min="17" max="16384" width="9" style="182"/>
  </cols>
  <sheetData>
    <row r="1" spans="1:16" ht="22.35" customHeight="1" x14ac:dyDescent="0.25">
      <c r="H1" s="195"/>
    </row>
    <row r="2" spans="1:16" ht="28.5" customHeight="1" x14ac:dyDescent="0.25">
      <c r="A2" s="202" t="s">
        <v>241</v>
      </c>
      <c r="B2" s="203" t="s">
        <v>242</v>
      </c>
      <c r="C2" s="202" t="s">
        <v>243</v>
      </c>
      <c r="D2" s="202" t="s">
        <v>244</v>
      </c>
      <c r="E2" s="202" t="s">
        <v>245</v>
      </c>
      <c r="F2" s="202" t="s">
        <v>246</v>
      </c>
      <c r="G2" s="202" t="s">
        <v>247</v>
      </c>
      <c r="H2" s="197"/>
      <c r="I2" s="197"/>
      <c r="J2" s="197"/>
      <c r="K2" s="197"/>
      <c r="L2" s="197"/>
      <c r="M2" s="197"/>
      <c r="N2" s="197"/>
      <c r="O2" s="197"/>
      <c r="P2" s="197"/>
    </row>
    <row r="3" spans="1:16" s="185" customFormat="1" ht="26.4" x14ac:dyDescent="0.25">
      <c r="A3" s="183">
        <v>44084</v>
      </c>
      <c r="B3" s="184">
        <v>1</v>
      </c>
      <c r="C3" s="187" t="s">
        <v>250</v>
      </c>
      <c r="D3" s="190"/>
      <c r="E3" s="188"/>
      <c r="F3" s="188" t="s">
        <v>251</v>
      </c>
      <c r="G3" s="188" t="s">
        <v>329</v>
      </c>
      <c r="H3" s="198"/>
      <c r="I3" s="199"/>
      <c r="J3" s="199"/>
      <c r="K3" s="199"/>
      <c r="L3" s="199"/>
      <c r="M3" s="199"/>
      <c r="N3" s="199"/>
      <c r="O3" s="199"/>
      <c r="P3" s="200"/>
    </row>
    <row r="4" spans="1:16" s="185" customFormat="1" ht="26.4" x14ac:dyDescent="0.25">
      <c r="A4" s="183">
        <v>44084</v>
      </c>
      <c r="B4" s="184">
        <f>B3+1</f>
        <v>2</v>
      </c>
      <c r="C4" s="187" t="s">
        <v>252</v>
      </c>
      <c r="D4" s="191">
        <v>2.1</v>
      </c>
      <c r="E4" s="188" t="s">
        <v>253</v>
      </c>
      <c r="F4" s="187" t="s">
        <v>254</v>
      </c>
      <c r="G4" s="188" t="s">
        <v>255</v>
      </c>
      <c r="H4" s="198"/>
      <c r="I4" s="199"/>
      <c r="J4" s="199"/>
      <c r="K4" s="199"/>
      <c r="L4" s="199"/>
      <c r="M4" s="199"/>
      <c r="N4" s="199"/>
      <c r="O4" s="199"/>
      <c r="P4" s="200"/>
    </row>
    <row r="5" spans="1:16" s="185" customFormat="1" ht="26.4" x14ac:dyDescent="0.25">
      <c r="A5" s="183">
        <v>44084</v>
      </c>
      <c r="B5" s="184">
        <f>B4+1</f>
        <v>3</v>
      </c>
      <c r="C5" s="187" t="s">
        <v>521</v>
      </c>
      <c r="D5" s="190">
        <v>3.1</v>
      </c>
      <c r="E5" s="188" t="s">
        <v>256</v>
      </c>
      <c r="F5" s="187" t="s">
        <v>257</v>
      </c>
      <c r="G5" s="188" t="s">
        <v>258</v>
      </c>
      <c r="H5" s="198"/>
      <c r="I5" s="199"/>
      <c r="J5" s="199"/>
      <c r="K5" s="199"/>
      <c r="L5" s="199"/>
      <c r="M5" s="199"/>
      <c r="N5" s="199"/>
      <c r="O5" s="199"/>
      <c r="P5" s="200"/>
    </row>
    <row r="6" spans="1:16" s="185" customFormat="1" ht="26.4" x14ac:dyDescent="0.25">
      <c r="A6" s="183">
        <v>44084</v>
      </c>
      <c r="B6" s="184">
        <f t="shared" ref="B6:B69" si="0">B5+1</f>
        <v>4</v>
      </c>
      <c r="C6" s="187" t="s">
        <v>259</v>
      </c>
      <c r="D6" s="190" t="s">
        <v>260</v>
      </c>
      <c r="E6" s="188" t="s">
        <v>261</v>
      </c>
      <c r="F6" s="187" t="s">
        <v>262</v>
      </c>
      <c r="G6" s="188" t="s">
        <v>263</v>
      </c>
      <c r="H6" s="198"/>
      <c r="I6" s="199"/>
      <c r="J6" s="199"/>
      <c r="K6" s="199"/>
      <c r="L6" s="199"/>
      <c r="M6" s="199"/>
      <c r="N6" s="199"/>
      <c r="O6" s="199"/>
      <c r="P6" s="200"/>
    </row>
    <row r="7" spans="1:16" s="185" customFormat="1" ht="48.75" customHeight="1" x14ac:dyDescent="0.25">
      <c r="A7" s="183">
        <v>44084</v>
      </c>
      <c r="B7" s="184">
        <f t="shared" si="0"/>
        <v>5</v>
      </c>
      <c r="C7" s="187" t="s">
        <v>259</v>
      </c>
      <c r="D7" s="190" t="s">
        <v>260</v>
      </c>
      <c r="E7" s="188" t="s">
        <v>264</v>
      </c>
      <c r="F7" s="187" t="s">
        <v>265</v>
      </c>
      <c r="G7" s="188" t="s">
        <v>266</v>
      </c>
      <c r="H7" s="198"/>
      <c r="I7" s="199"/>
      <c r="J7" s="199"/>
      <c r="K7" s="199"/>
      <c r="L7" s="199"/>
      <c r="M7" s="199"/>
      <c r="N7" s="199"/>
      <c r="O7" s="199"/>
      <c r="P7" s="200"/>
    </row>
    <row r="8" spans="1:16" s="185" customFormat="1" ht="99" customHeight="1" x14ac:dyDescent="0.25">
      <c r="A8" s="183">
        <v>44084</v>
      </c>
      <c r="B8" s="184">
        <f t="shared" si="0"/>
        <v>6</v>
      </c>
      <c r="C8" s="187" t="s">
        <v>259</v>
      </c>
      <c r="D8" s="190" t="s">
        <v>260</v>
      </c>
      <c r="E8" s="188" t="s">
        <v>267</v>
      </c>
      <c r="F8" s="187" t="s">
        <v>268</v>
      </c>
      <c r="G8" s="188" t="s">
        <v>269</v>
      </c>
      <c r="H8" s="198"/>
      <c r="I8" s="199"/>
      <c r="J8" s="199"/>
      <c r="K8" s="199"/>
      <c r="L8" s="199"/>
      <c r="M8" s="199"/>
      <c r="N8" s="199"/>
      <c r="O8" s="199"/>
      <c r="P8" s="200"/>
    </row>
    <row r="9" spans="1:16" s="185" customFormat="1" ht="33" customHeight="1" x14ac:dyDescent="0.25">
      <c r="A9" s="183">
        <v>44084</v>
      </c>
      <c r="B9" s="184">
        <f t="shared" si="0"/>
        <v>7</v>
      </c>
      <c r="C9" s="187" t="s">
        <v>521</v>
      </c>
      <c r="D9" s="190">
        <v>3.1</v>
      </c>
      <c r="E9" s="188" t="s">
        <v>270</v>
      </c>
      <c r="F9" s="187" t="s">
        <v>271</v>
      </c>
      <c r="G9" s="188" t="s">
        <v>272</v>
      </c>
      <c r="H9" s="198"/>
      <c r="I9" s="199"/>
      <c r="J9" s="199"/>
      <c r="K9" s="199"/>
      <c r="L9" s="199"/>
      <c r="M9" s="199"/>
      <c r="N9" s="199"/>
      <c r="O9" s="199"/>
      <c r="P9" s="200"/>
    </row>
    <row r="10" spans="1:16" s="185" customFormat="1" x14ac:dyDescent="0.25">
      <c r="A10" s="183">
        <v>44084</v>
      </c>
      <c r="B10" s="184">
        <f t="shared" si="0"/>
        <v>8</v>
      </c>
      <c r="C10" s="187" t="s">
        <v>521</v>
      </c>
      <c r="D10" s="190">
        <v>3.1</v>
      </c>
      <c r="E10" s="187" t="s">
        <v>332</v>
      </c>
      <c r="F10" s="187" t="s">
        <v>248</v>
      </c>
      <c r="G10" s="194" t="s">
        <v>273</v>
      </c>
      <c r="H10" s="198"/>
      <c r="I10" s="199"/>
      <c r="J10" s="199"/>
      <c r="K10" s="199"/>
      <c r="L10" s="199"/>
      <c r="M10" s="199"/>
      <c r="N10" s="199"/>
      <c r="O10" s="199"/>
      <c r="P10" s="200"/>
    </row>
    <row r="11" spans="1:16" s="185" customFormat="1" ht="39.6" x14ac:dyDescent="0.25">
      <c r="A11" s="183">
        <v>44084</v>
      </c>
      <c r="B11" s="184">
        <f t="shared" si="0"/>
        <v>9</v>
      </c>
      <c r="C11" s="187" t="s">
        <v>521</v>
      </c>
      <c r="D11" s="190">
        <v>3.1</v>
      </c>
      <c r="E11" s="188" t="s">
        <v>274</v>
      </c>
      <c r="F11" s="187" t="s">
        <v>275</v>
      </c>
      <c r="G11" s="188" t="s">
        <v>328</v>
      </c>
      <c r="H11" s="198"/>
      <c r="I11" s="199"/>
      <c r="J11" s="199"/>
      <c r="K11" s="199"/>
      <c r="L11" s="199"/>
      <c r="M11" s="199"/>
      <c r="N11" s="199"/>
      <c r="O11" s="199"/>
      <c r="P11" s="200"/>
    </row>
    <row r="12" spans="1:16" s="185" customFormat="1" ht="12.75" customHeight="1" x14ac:dyDescent="0.25">
      <c r="A12" s="183">
        <v>44084</v>
      </c>
      <c r="B12" s="184">
        <f t="shared" si="0"/>
        <v>10</v>
      </c>
      <c r="C12" s="187" t="s">
        <v>249</v>
      </c>
      <c r="D12" s="190" t="s">
        <v>276</v>
      </c>
      <c r="E12" s="201" t="s">
        <v>330</v>
      </c>
      <c r="F12" s="187" t="s">
        <v>271</v>
      </c>
      <c r="G12" s="188" t="s">
        <v>277</v>
      </c>
      <c r="H12" s="198"/>
      <c r="I12" s="199"/>
      <c r="J12" s="199"/>
      <c r="K12" s="199"/>
      <c r="L12" s="199"/>
      <c r="M12" s="199"/>
      <c r="N12" s="199"/>
      <c r="O12" s="199"/>
      <c r="P12" s="200"/>
    </row>
    <row r="13" spans="1:16" s="185" customFormat="1" x14ac:dyDescent="0.25">
      <c r="A13" s="183">
        <v>44084</v>
      </c>
      <c r="B13" s="184">
        <f t="shared" si="0"/>
        <v>11</v>
      </c>
      <c r="C13" s="187" t="s">
        <v>278</v>
      </c>
      <c r="D13" s="190" t="s">
        <v>160</v>
      </c>
      <c r="E13" s="188" t="s">
        <v>279</v>
      </c>
      <c r="F13" s="187" t="s">
        <v>316</v>
      </c>
      <c r="G13" s="188" t="s">
        <v>280</v>
      </c>
      <c r="H13" s="198"/>
      <c r="I13" s="199"/>
      <c r="J13" s="199"/>
      <c r="K13" s="199"/>
      <c r="L13" s="199"/>
      <c r="M13" s="199"/>
      <c r="N13" s="199"/>
      <c r="O13" s="199"/>
      <c r="P13" s="200"/>
    </row>
    <row r="14" spans="1:16" s="185" customFormat="1" ht="39.6" x14ac:dyDescent="0.25">
      <c r="A14" s="183">
        <v>44084</v>
      </c>
      <c r="B14" s="184">
        <f t="shared" si="0"/>
        <v>12</v>
      </c>
      <c r="C14" s="187" t="s">
        <v>281</v>
      </c>
      <c r="D14" s="190" t="s">
        <v>282</v>
      </c>
      <c r="E14" s="188" t="s">
        <v>283</v>
      </c>
      <c r="F14" s="188" t="s">
        <v>284</v>
      </c>
      <c r="G14" s="188" t="s">
        <v>285</v>
      </c>
      <c r="H14" s="198"/>
      <c r="I14" s="199"/>
      <c r="J14" s="199"/>
      <c r="K14" s="199"/>
      <c r="L14" s="199"/>
      <c r="M14" s="199"/>
      <c r="N14" s="199"/>
      <c r="O14" s="199"/>
      <c r="P14" s="200"/>
    </row>
    <row r="15" spans="1:16" s="185" customFormat="1" x14ac:dyDescent="0.25">
      <c r="A15" s="183">
        <v>44084</v>
      </c>
      <c r="B15" s="184">
        <f t="shared" si="0"/>
        <v>13</v>
      </c>
      <c r="C15" s="187" t="s">
        <v>259</v>
      </c>
      <c r="D15" s="190"/>
      <c r="E15" s="188"/>
      <c r="F15" s="187"/>
      <c r="G15" s="188" t="s">
        <v>333</v>
      </c>
      <c r="H15" s="198"/>
      <c r="I15" s="199"/>
      <c r="J15" s="199"/>
      <c r="K15" s="199"/>
      <c r="L15" s="199"/>
      <c r="M15" s="199"/>
      <c r="N15" s="199"/>
      <c r="O15" s="199"/>
      <c r="P15" s="200"/>
    </row>
    <row r="16" spans="1:16" s="185" customFormat="1" x14ac:dyDescent="0.25">
      <c r="A16" s="183">
        <v>44084</v>
      </c>
      <c r="B16" s="184">
        <f t="shared" si="0"/>
        <v>14</v>
      </c>
      <c r="C16" s="187" t="s">
        <v>286</v>
      </c>
      <c r="D16" s="190" t="s">
        <v>287</v>
      </c>
      <c r="E16" s="188" t="s">
        <v>288</v>
      </c>
      <c r="F16" s="187" t="s">
        <v>289</v>
      </c>
      <c r="G16" s="188" t="s">
        <v>290</v>
      </c>
      <c r="H16" s="198"/>
      <c r="I16" s="199"/>
      <c r="J16" s="199"/>
      <c r="K16" s="199"/>
      <c r="L16" s="199"/>
      <c r="M16" s="199"/>
      <c r="N16" s="199"/>
      <c r="O16" s="199"/>
      <c r="P16" s="200"/>
    </row>
    <row r="17" spans="1:16" s="185" customFormat="1" x14ac:dyDescent="0.25">
      <c r="A17" s="183">
        <v>44084</v>
      </c>
      <c r="B17" s="184">
        <f t="shared" si="0"/>
        <v>15</v>
      </c>
      <c r="C17" s="187" t="s">
        <v>521</v>
      </c>
      <c r="D17" s="190">
        <v>3.1</v>
      </c>
      <c r="E17" s="188" t="s">
        <v>291</v>
      </c>
      <c r="F17" s="187" t="s">
        <v>271</v>
      </c>
      <c r="G17" s="188" t="s">
        <v>334</v>
      </c>
      <c r="H17" s="198"/>
      <c r="I17" s="199"/>
      <c r="J17" s="199"/>
      <c r="K17" s="199"/>
      <c r="L17" s="199"/>
      <c r="M17" s="199"/>
      <c r="N17" s="199"/>
      <c r="O17" s="199"/>
      <c r="P17" s="200"/>
    </row>
    <row r="18" spans="1:16" s="185" customFormat="1" x14ac:dyDescent="0.25">
      <c r="A18" s="183">
        <v>44084</v>
      </c>
      <c r="B18" s="184">
        <f t="shared" si="0"/>
        <v>16</v>
      </c>
      <c r="C18" s="187" t="s">
        <v>521</v>
      </c>
      <c r="D18" s="190">
        <v>3.1</v>
      </c>
      <c r="E18" s="188" t="s">
        <v>292</v>
      </c>
      <c r="F18" s="187" t="s">
        <v>248</v>
      </c>
      <c r="G18" s="188" t="s">
        <v>335</v>
      </c>
      <c r="H18" s="198"/>
      <c r="I18" s="199"/>
      <c r="J18" s="199"/>
      <c r="K18" s="199"/>
      <c r="L18" s="199"/>
      <c r="M18" s="199"/>
      <c r="N18" s="199"/>
      <c r="O18" s="199"/>
      <c r="P18" s="200"/>
    </row>
    <row r="19" spans="1:16" s="185" customFormat="1" x14ac:dyDescent="0.25">
      <c r="A19" s="183">
        <v>44084</v>
      </c>
      <c r="B19" s="184">
        <f t="shared" si="0"/>
        <v>17</v>
      </c>
      <c r="C19" s="187" t="s">
        <v>286</v>
      </c>
      <c r="D19" s="190" t="s">
        <v>260</v>
      </c>
      <c r="E19" s="188" t="s">
        <v>293</v>
      </c>
      <c r="F19" s="187" t="s">
        <v>294</v>
      </c>
      <c r="G19" s="188" t="s">
        <v>336</v>
      </c>
      <c r="H19" s="198"/>
      <c r="I19" s="199"/>
      <c r="J19" s="199"/>
      <c r="K19" s="199"/>
      <c r="L19" s="199"/>
      <c r="M19" s="199"/>
      <c r="N19" s="199"/>
      <c r="O19" s="199"/>
      <c r="P19" s="200"/>
    </row>
    <row r="20" spans="1:16" s="185" customFormat="1" x14ac:dyDescent="0.25">
      <c r="A20" s="183">
        <v>44084</v>
      </c>
      <c r="B20" s="184">
        <f t="shared" si="0"/>
        <v>18</v>
      </c>
      <c r="C20" s="187" t="s">
        <v>286</v>
      </c>
      <c r="D20" s="190" t="s">
        <v>287</v>
      </c>
      <c r="E20" s="201" t="s">
        <v>331</v>
      </c>
      <c r="F20" s="187" t="s">
        <v>294</v>
      </c>
      <c r="G20" s="188" t="s">
        <v>337</v>
      </c>
      <c r="H20" s="198"/>
      <c r="I20" s="199"/>
      <c r="J20" s="199"/>
      <c r="K20" s="199"/>
      <c r="L20" s="199"/>
      <c r="M20" s="199"/>
      <c r="N20" s="199"/>
      <c r="O20" s="199"/>
      <c r="P20" s="200"/>
    </row>
    <row r="21" spans="1:16" s="185" customFormat="1" x14ac:dyDescent="0.25">
      <c r="A21" s="183">
        <v>44084</v>
      </c>
      <c r="B21" s="184">
        <f t="shared" si="0"/>
        <v>19</v>
      </c>
      <c r="C21" s="187" t="s">
        <v>295</v>
      </c>
      <c r="D21" s="190">
        <v>4.0999999999999996</v>
      </c>
      <c r="E21" s="188" t="s">
        <v>296</v>
      </c>
      <c r="F21" s="187" t="s">
        <v>271</v>
      </c>
      <c r="G21" s="188" t="s">
        <v>297</v>
      </c>
      <c r="H21" s="198"/>
      <c r="I21" s="199"/>
      <c r="J21" s="199"/>
      <c r="K21" s="199"/>
      <c r="L21" s="199"/>
      <c r="M21" s="199"/>
      <c r="N21" s="199"/>
      <c r="O21" s="199"/>
      <c r="P21" s="200"/>
    </row>
    <row r="22" spans="1:16" s="185" customFormat="1" x14ac:dyDescent="0.25">
      <c r="A22" s="183">
        <v>44084</v>
      </c>
      <c r="B22" s="184">
        <f t="shared" si="0"/>
        <v>20</v>
      </c>
      <c r="C22" s="187" t="s">
        <v>295</v>
      </c>
      <c r="D22" s="190">
        <v>4.0999999999999996</v>
      </c>
      <c r="E22" s="188" t="s">
        <v>298</v>
      </c>
      <c r="F22" s="187" t="s">
        <v>299</v>
      </c>
      <c r="G22" s="188" t="s">
        <v>338</v>
      </c>
      <c r="H22" s="198"/>
      <c r="I22" s="199"/>
      <c r="J22" s="199"/>
      <c r="K22" s="199"/>
      <c r="L22" s="199"/>
      <c r="M22" s="199"/>
      <c r="N22" s="199"/>
      <c r="O22" s="199"/>
      <c r="P22" s="200"/>
    </row>
    <row r="23" spans="1:16" s="185" customFormat="1" ht="27" customHeight="1" x14ac:dyDescent="0.25">
      <c r="A23" s="183">
        <v>44084</v>
      </c>
      <c r="B23" s="184">
        <f t="shared" si="0"/>
        <v>21</v>
      </c>
      <c r="C23" s="187" t="s">
        <v>295</v>
      </c>
      <c r="D23" s="190">
        <v>4.0999999999999996</v>
      </c>
      <c r="E23" s="188" t="s">
        <v>300</v>
      </c>
      <c r="F23" s="187" t="s">
        <v>248</v>
      </c>
      <c r="G23" s="188" t="s">
        <v>339</v>
      </c>
      <c r="H23" s="198"/>
      <c r="I23" s="199"/>
      <c r="J23" s="199"/>
      <c r="K23" s="199"/>
      <c r="L23" s="199"/>
      <c r="M23" s="199"/>
      <c r="N23" s="199"/>
      <c r="O23" s="199"/>
      <c r="P23" s="200"/>
    </row>
    <row r="24" spans="1:16" s="185" customFormat="1" ht="26.4" x14ac:dyDescent="0.25">
      <c r="A24" s="183">
        <v>44084</v>
      </c>
      <c r="B24" s="184">
        <f t="shared" si="0"/>
        <v>22</v>
      </c>
      <c r="C24" s="187" t="s">
        <v>286</v>
      </c>
      <c r="D24" s="190" t="s">
        <v>301</v>
      </c>
      <c r="E24" s="188" t="s">
        <v>302</v>
      </c>
      <c r="F24" s="187" t="s">
        <v>265</v>
      </c>
      <c r="G24" s="188" t="s">
        <v>303</v>
      </c>
      <c r="H24" s="198"/>
      <c r="I24" s="199"/>
      <c r="J24" s="199"/>
      <c r="K24" s="199"/>
      <c r="L24" s="199"/>
      <c r="M24" s="199"/>
      <c r="N24" s="199"/>
      <c r="O24" s="199"/>
      <c r="P24" s="200"/>
    </row>
    <row r="25" spans="1:16" s="185" customFormat="1" x14ac:dyDescent="0.25">
      <c r="A25" s="183">
        <v>44084</v>
      </c>
      <c r="B25" s="184">
        <f t="shared" si="0"/>
        <v>23</v>
      </c>
      <c r="C25" s="185" t="s">
        <v>259</v>
      </c>
      <c r="D25" s="185" t="s">
        <v>260</v>
      </c>
      <c r="E25" s="186" t="s">
        <v>306</v>
      </c>
      <c r="F25" s="185" t="s">
        <v>304</v>
      </c>
      <c r="G25" s="186" t="s">
        <v>327</v>
      </c>
      <c r="H25" s="198"/>
      <c r="I25" s="199"/>
      <c r="J25" s="199"/>
      <c r="K25" s="199"/>
      <c r="L25" s="199"/>
      <c r="M25" s="199"/>
      <c r="N25" s="199"/>
      <c r="O25" s="199"/>
      <c r="P25" s="200"/>
    </row>
    <row r="26" spans="1:16" s="185" customFormat="1" x14ac:dyDescent="0.25">
      <c r="A26" s="183">
        <v>44084</v>
      </c>
      <c r="B26" s="184">
        <f t="shared" si="0"/>
        <v>24</v>
      </c>
      <c r="C26" s="185" t="s">
        <v>259</v>
      </c>
      <c r="D26" s="185" t="s">
        <v>287</v>
      </c>
      <c r="E26" s="186" t="s">
        <v>305</v>
      </c>
      <c r="F26" s="185" t="s">
        <v>304</v>
      </c>
      <c r="G26" s="186" t="s">
        <v>327</v>
      </c>
      <c r="H26" s="198"/>
      <c r="I26" s="199"/>
      <c r="J26" s="199"/>
      <c r="K26" s="199"/>
      <c r="L26" s="199"/>
      <c r="M26" s="199"/>
      <c r="N26" s="199"/>
      <c r="O26" s="199"/>
      <c r="P26" s="200"/>
    </row>
    <row r="27" spans="1:16" s="185" customFormat="1" x14ac:dyDescent="0.25">
      <c r="A27" s="183">
        <v>44084</v>
      </c>
      <c r="B27" s="184">
        <f t="shared" si="0"/>
        <v>25</v>
      </c>
      <c r="C27" s="187" t="s">
        <v>249</v>
      </c>
      <c r="D27" s="190" t="s">
        <v>276</v>
      </c>
      <c r="E27" s="186" t="s">
        <v>315</v>
      </c>
      <c r="F27" s="185" t="s">
        <v>304</v>
      </c>
      <c r="G27" s="186" t="s">
        <v>327</v>
      </c>
      <c r="H27" s="198"/>
      <c r="I27" s="199"/>
      <c r="J27" s="199"/>
      <c r="K27" s="199"/>
      <c r="L27" s="199"/>
      <c r="M27" s="199"/>
      <c r="N27" s="199"/>
      <c r="O27" s="199"/>
      <c r="P27" s="200"/>
    </row>
    <row r="28" spans="1:16" s="185" customFormat="1" x14ac:dyDescent="0.25">
      <c r="A28" s="183">
        <v>44109</v>
      </c>
      <c r="B28" s="184">
        <f t="shared" si="0"/>
        <v>26</v>
      </c>
      <c r="C28" s="185" t="s">
        <v>278</v>
      </c>
      <c r="D28" s="185" t="s">
        <v>160</v>
      </c>
      <c r="E28" s="185" t="s">
        <v>319</v>
      </c>
      <c r="F28" s="185" t="s">
        <v>320</v>
      </c>
      <c r="G28" s="186" t="s">
        <v>321</v>
      </c>
      <c r="H28" s="199"/>
      <c r="I28" s="199"/>
      <c r="J28" s="199"/>
      <c r="K28" s="199"/>
      <c r="L28" s="199"/>
      <c r="M28" s="199"/>
      <c r="N28" s="199"/>
      <c r="O28" s="199"/>
      <c r="P28" s="199"/>
    </row>
    <row r="29" spans="1:16" s="185" customFormat="1" x14ac:dyDescent="0.25">
      <c r="A29" s="183">
        <v>44109</v>
      </c>
      <c r="B29" s="206">
        <f t="shared" si="0"/>
        <v>27</v>
      </c>
      <c r="C29" s="185" t="s">
        <v>249</v>
      </c>
      <c r="D29" s="185" t="s">
        <v>276</v>
      </c>
      <c r="E29" s="185" t="s">
        <v>323</v>
      </c>
      <c r="F29" s="185" t="s">
        <v>320</v>
      </c>
      <c r="G29" s="186" t="s">
        <v>324</v>
      </c>
      <c r="H29" s="199"/>
      <c r="I29" s="199"/>
      <c r="J29" s="199"/>
      <c r="K29" s="199"/>
      <c r="L29" s="199"/>
      <c r="M29" s="199"/>
      <c r="N29" s="199"/>
      <c r="O29" s="199"/>
      <c r="P29" s="199"/>
    </row>
    <row r="30" spans="1:16" x14ac:dyDescent="0.25">
      <c r="A30" s="183">
        <v>44109</v>
      </c>
      <c r="B30" s="206">
        <f t="shared" si="0"/>
        <v>28</v>
      </c>
      <c r="C30" s="185" t="s">
        <v>295</v>
      </c>
      <c r="D30" s="185" t="s">
        <v>276</v>
      </c>
      <c r="E30" s="185" t="s">
        <v>325</v>
      </c>
      <c r="F30" s="185" t="s">
        <v>320</v>
      </c>
      <c r="G30" s="186" t="s">
        <v>324</v>
      </c>
    </row>
    <row r="31" spans="1:16" x14ac:dyDescent="0.25">
      <c r="A31" s="392">
        <v>44377</v>
      </c>
      <c r="B31" s="206">
        <f t="shared" si="0"/>
        <v>29</v>
      </c>
      <c r="C31" s="234" t="s">
        <v>278</v>
      </c>
      <c r="D31" s="235"/>
      <c r="E31" s="236" t="s">
        <v>340</v>
      </c>
      <c r="F31" s="236" t="s">
        <v>341</v>
      </c>
      <c r="G31" s="236" t="s">
        <v>342</v>
      </c>
    </row>
    <row r="32" spans="1:16" x14ac:dyDescent="0.25">
      <c r="A32" s="392">
        <v>44377</v>
      </c>
      <c r="B32" s="206">
        <f t="shared" si="0"/>
        <v>30</v>
      </c>
      <c r="C32" s="234" t="s">
        <v>278</v>
      </c>
      <c r="D32" s="236"/>
      <c r="E32" s="236" t="s">
        <v>343</v>
      </c>
      <c r="F32" s="236" t="s">
        <v>341</v>
      </c>
      <c r="G32" s="236" t="s">
        <v>344</v>
      </c>
    </row>
    <row r="33" spans="1:16" ht="52.8" x14ac:dyDescent="0.25">
      <c r="A33" s="392">
        <v>44377</v>
      </c>
      <c r="B33" s="206">
        <f t="shared" si="0"/>
        <v>31</v>
      </c>
      <c r="C33" s="234" t="s">
        <v>278</v>
      </c>
      <c r="D33" s="236"/>
      <c r="E33" s="236" t="s">
        <v>345</v>
      </c>
      <c r="F33" s="236" t="s">
        <v>581</v>
      </c>
      <c r="G33" s="236" t="s">
        <v>582</v>
      </c>
    </row>
    <row r="34" spans="1:16" ht="26.4" x14ac:dyDescent="0.25">
      <c r="A34" s="392">
        <v>44377</v>
      </c>
      <c r="B34" s="206">
        <f t="shared" si="0"/>
        <v>32</v>
      </c>
      <c r="C34" s="234" t="s">
        <v>535</v>
      </c>
      <c r="D34" s="240"/>
      <c r="E34" s="236"/>
      <c r="F34" s="236" t="s">
        <v>536</v>
      </c>
      <c r="G34" s="238" t="s">
        <v>583</v>
      </c>
    </row>
    <row r="35" spans="1:16" ht="39.6" x14ac:dyDescent="0.25">
      <c r="A35" s="392">
        <v>44377</v>
      </c>
      <c r="B35" s="206">
        <f t="shared" si="0"/>
        <v>33</v>
      </c>
      <c r="C35" s="234" t="s">
        <v>346</v>
      </c>
      <c r="D35" s="236"/>
      <c r="E35" s="236"/>
      <c r="F35" s="236" t="s">
        <v>347</v>
      </c>
      <c r="G35" s="236" t="s">
        <v>348</v>
      </c>
    </row>
    <row r="36" spans="1:16" x14ac:dyDescent="0.25">
      <c r="A36" s="392">
        <v>44377</v>
      </c>
      <c r="B36" s="206">
        <f t="shared" si="0"/>
        <v>34</v>
      </c>
      <c r="C36" s="234" t="s">
        <v>349</v>
      </c>
      <c r="D36" s="236">
        <v>1.2</v>
      </c>
      <c r="E36" s="236" t="s">
        <v>350</v>
      </c>
      <c r="F36" s="236" t="s">
        <v>351</v>
      </c>
      <c r="G36" s="236" t="s">
        <v>352</v>
      </c>
    </row>
    <row r="37" spans="1:16" x14ac:dyDescent="0.25">
      <c r="A37" s="392">
        <v>44377</v>
      </c>
      <c r="B37" s="206">
        <f t="shared" si="0"/>
        <v>35</v>
      </c>
      <c r="C37" s="234" t="s">
        <v>349</v>
      </c>
      <c r="D37" s="236">
        <v>1.2</v>
      </c>
      <c r="E37" s="236" t="s">
        <v>540</v>
      </c>
      <c r="F37" s="236" t="s">
        <v>541</v>
      </c>
      <c r="G37" s="238" t="s">
        <v>542</v>
      </c>
    </row>
    <row r="38" spans="1:16" s="394" customFormat="1" x14ac:dyDescent="0.25">
      <c r="A38" s="392">
        <v>44377</v>
      </c>
      <c r="B38" s="206">
        <f t="shared" si="0"/>
        <v>36</v>
      </c>
      <c r="C38" s="234" t="s">
        <v>281</v>
      </c>
      <c r="D38" s="240" t="s">
        <v>282</v>
      </c>
      <c r="E38" s="236" t="s">
        <v>283</v>
      </c>
      <c r="F38" s="236" t="s">
        <v>382</v>
      </c>
      <c r="G38" s="238" t="s">
        <v>584</v>
      </c>
      <c r="H38" s="393"/>
      <c r="I38" s="393"/>
      <c r="J38" s="393"/>
      <c r="K38" s="393"/>
      <c r="L38" s="393"/>
      <c r="M38" s="393"/>
      <c r="N38" s="393"/>
      <c r="O38" s="393"/>
      <c r="P38" s="393"/>
    </row>
    <row r="39" spans="1:16" ht="66" x14ac:dyDescent="0.25">
      <c r="A39" s="392">
        <v>44377</v>
      </c>
      <c r="B39" s="206">
        <f t="shared" si="0"/>
        <v>37</v>
      </c>
      <c r="C39" s="234" t="s">
        <v>252</v>
      </c>
      <c r="D39" s="236">
        <v>2.1</v>
      </c>
      <c r="E39" s="236" t="s">
        <v>353</v>
      </c>
      <c r="F39" s="236" t="s">
        <v>354</v>
      </c>
      <c r="G39" s="236" t="s">
        <v>355</v>
      </c>
    </row>
    <row r="40" spans="1:16" ht="26.4" x14ac:dyDescent="0.25">
      <c r="A40" s="392">
        <v>44377</v>
      </c>
      <c r="B40" s="206">
        <f t="shared" si="0"/>
        <v>38</v>
      </c>
      <c r="C40" s="234" t="s">
        <v>252</v>
      </c>
      <c r="D40" s="236">
        <v>2.1</v>
      </c>
      <c r="E40" s="236" t="s">
        <v>356</v>
      </c>
      <c r="F40" s="234" t="s">
        <v>254</v>
      </c>
      <c r="G40" s="236" t="s">
        <v>357</v>
      </c>
    </row>
    <row r="41" spans="1:16" ht="26.4" x14ac:dyDescent="0.25">
      <c r="A41" s="392">
        <v>44377</v>
      </c>
      <c r="B41" s="206">
        <f t="shared" si="0"/>
        <v>39</v>
      </c>
      <c r="C41" s="234" t="s">
        <v>252</v>
      </c>
      <c r="D41" s="236">
        <v>2.1</v>
      </c>
      <c r="E41" s="236" t="s">
        <v>545</v>
      </c>
      <c r="F41" s="234" t="s">
        <v>382</v>
      </c>
      <c r="G41" s="236" t="s">
        <v>585</v>
      </c>
    </row>
    <row r="42" spans="1:16" x14ac:dyDescent="0.25">
      <c r="A42" s="392">
        <v>44377</v>
      </c>
      <c r="B42" s="206">
        <f t="shared" si="0"/>
        <v>40</v>
      </c>
      <c r="C42" s="234" t="s">
        <v>252</v>
      </c>
      <c r="D42" s="236">
        <v>2.1</v>
      </c>
      <c r="E42" s="236" t="s">
        <v>546</v>
      </c>
      <c r="F42" s="234" t="s">
        <v>254</v>
      </c>
      <c r="G42" s="238" t="s">
        <v>586</v>
      </c>
    </row>
    <row r="43" spans="1:16" ht="26.4" x14ac:dyDescent="0.25">
      <c r="A43" s="392">
        <v>44377</v>
      </c>
      <c r="B43" s="206">
        <f t="shared" si="0"/>
        <v>41</v>
      </c>
      <c r="C43" s="234" t="s">
        <v>252</v>
      </c>
      <c r="D43" s="236">
        <v>2.1</v>
      </c>
      <c r="E43" s="236" t="s">
        <v>358</v>
      </c>
      <c r="F43" s="234" t="s">
        <v>254</v>
      </c>
      <c r="G43" s="236" t="s">
        <v>359</v>
      </c>
    </row>
    <row r="44" spans="1:16" ht="39.6" x14ac:dyDescent="0.25">
      <c r="A44" s="392">
        <v>44377</v>
      </c>
      <c r="B44" s="206">
        <f t="shared" si="0"/>
        <v>42</v>
      </c>
      <c r="C44" s="234" t="s">
        <v>360</v>
      </c>
      <c r="D44" s="236" t="s">
        <v>361</v>
      </c>
      <c r="E44" s="236" t="s">
        <v>547</v>
      </c>
      <c r="F44" s="234" t="s">
        <v>362</v>
      </c>
      <c r="G44" s="236" t="s">
        <v>363</v>
      </c>
    </row>
    <row r="45" spans="1:16" ht="79.2" x14ac:dyDescent="0.25">
      <c r="A45" s="392">
        <v>44377</v>
      </c>
      <c r="B45" s="206">
        <f t="shared" si="0"/>
        <v>43</v>
      </c>
      <c r="C45" s="234" t="s">
        <v>360</v>
      </c>
      <c r="D45" s="236" t="s">
        <v>361</v>
      </c>
      <c r="E45" s="236" t="s">
        <v>364</v>
      </c>
      <c r="F45" s="234" t="s">
        <v>365</v>
      </c>
      <c r="G45" s="236" t="s">
        <v>587</v>
      </c>
    </row>
    <row r="46" spans="1:16" ht="39.6" x14ac:dyDescent="0.25">
      <c r="A46" s="392">
        <v>44377</v>
      </c>
      <c r="B46" s="206">
        <f t="shared" si="0"/>
        <v>44</v>
      </c>
      <c r="C46" s="234" t="s">
        <v>360</v>
      </c>
      <c r="D46" s="236" t="s">
        <v>361</v>
      </c>
      <c r="E46" s="236" t="s">
        <v>517</v>
      </c>
      <c r="F46" s="234" t="s">
        <v>588</v>
      </c>
      <c r="G46" s="236" t="s">
        <v>366</v>
      </c>
    </row>
    <row r="47" spans="1:16" ht="26.4" x14ac:dyDescent="0.25">
      <c r="A47" s="392">
        <v>44377</v>
      </c>
      <c r="B47" s="206">
        <f t="shared" si="0"/>
        <v>45</v>
      </c>
      <c r="C47" s="234" t="s">
        <v>360</v>
      </c>
      <c r="D47" s="236" t="s">
        <v>361</v>
      </c>
      <c r="E47" s="236" t="s">
        <v>367</v>
      </c>
      <c r="F47" s="234" t="s">
        <v>368</v>
      </c>
      <c r="G47" s="236" t="s">
        <v>518</v>
      </c>
    </row>
    <row r="48" spans="1:16" x14ac:dyDescent="0.25">
      <c r="A48" s="392">
        <v>44377</v>
      </c>
      <c r="B48" s="206">
        <f t="shared" si="0"/>
        <v>46</v>
      </c>
      <c r="C48" s="234" t="s">
        <v>360</v>
      </c>
      <c r="D48" s="236" t="s">
        <v>361</v>
      </c>
      <c r="E48" s="236" t="s">
        <v>369</v>
      </c>
      <c r="F48" s="234" t="s">
        <v>248</v>
      </c>
      <c r="G48" s="234" t="s">
        <v>370</v>
      </c>
    </row>
    <row r="49" spans="1:16" ht="26.4" x14ac:dyDescent="0.25">
      <c r="A49" s="392">
        <v>44377</v>
      </c>
      <c r="B49" s="206">
        <f t="shared" si="0"/>
        <v>47</v>
      </c>
      <c r="C49" s="234" t="s">
        <v>371</v>
      </c>
      <c r="D49" s="236" t="s">
        <v>372</v>
      </c>
      <c r="E49" s="236" t="s">
        <v>373</v>
      </c>
      <c r="F49" s="236" t="s">
        <v>519</v>
      </c>
      <c r="G49" s="236" t="s">
        <v>374</v>
      </c>
    </row>
    <row r="50" spans="1:16" ht="26.4" x14ac:dyDescent="0.25">
      <c r="A50" s="392">
        <v>44377</v>
      </c>
      <c r="B50" s="206">
        <f t="shared" si="0"/>
        <v>48</v>
      </c>
      <c r="C50" s="234" t="s">
        <v>375</v>
      </c>
      <c r="D50" s="236" t="s">
        <v>376</v>
      </c>
      <c r="E50" s="236" t="s">
        <v>377</v>
      </c>
      <c r="F50" s="234" t="s">
        <v>268</v>
      </c>
      <c r="G50" s="236" t="s">
        <v>378</v>
      </c>
    </row>
    <row r="51" spans="1:16" s="394" customFormat="1" x14ac:dyDescent="0.25">
      <c r="A51" s="392">
        <v>44377</v>
      </c>
      <c r="B51" s="206">
        <f t="shared" si="0"/>
        <v>49</v>
      </c>
      <c r="C51" s="234" t="s">
        <v>375</v>
      </c>
      <c r="D51" s="236" t="s">
        <v>376</v>
      </c>
      <c r="E51" s="236" t="s">
        <v>589</v>
      </c>
      <c r="F51" s="234" t="s">
        <v>382</v>
      </c>
      <c r="G51" s="238" t="s">
        <v>590</v>
      </c>
      <c r="H51" s="393"/>
      <c r="I51" s="393"/>
      <c r="J51" s="393"/>
      <c r="K51" s="393"/>
      <c r="L51" s="393"/>
      <c r="M51" s="393"/>
      <c r="N51" s="393"/>
      <c r="O51" s="393"/>
      <c r="P51" s="393"/>
    </row>
    <row r="52" spans="1:16" ht="26.4" x14ac:dyDescent="0.25">
      <c r="A52" s="392">
        <v>44377</v>
      </c>
      <c r="B52" s="206">
        <f t="shared" si="0"/>
        <v>50</v>
      </c>
      <c r="C52" s="234" t="s">
        <v>379</v>
      </c>
      <c r="D52" s="236" t="s">
        <v>380</v>
      </c>
      <c r="E52" s="236" t="s">
        <v>377</v>
      </c>
      <c r="F52" s="234" t="s">
        <v>268</v>
      </c>
      <c r="G52" s="236" t="s">
        <v>378</v>
      </c>
    </row>
    <row r="53" spans="1:16" x14ac:dyDescent="0.25">
      <c r="A53" s="392">
        <v>44377</v>
      </c>
      <c r="B53" s="206">
        <f t="shared" si="0"/>
        <v>51</v>
      </c>
      <c r="C53" s="234" t="s">
        <v>379</v>
      </c>
      <c r="D53" s="236" t="s">
        <v>380</v>
      </c>
      <c r="E53" s="236" t="s">
        <v>548</v>
      </c>
      <c r="F53" s="234" t="s">
        <v>254</v>
      </c>
      <c r="G53" s="236" t="s">
        <v>381</v>
      </c>
    </row>
    <row r="54" spans="1:16" x14ac:dyDescent="0.25">
      <c r="A54" s="392">
        <v>44377</v>
      </c>
      <c r="B54" s="206">
        <f t="shared" si="0"/>
        <v>52</v>
      </c>
      <c r="C54" s="234" t="s">
        <v>379</v>
      </c>
      <c r="D54" s="236" t="s">
        <v>380</v>
      </c>
      <c r="E54" s="236" t="s">
        <v>549</v>
      </c>
      <c r="F54" s="234" t="s">
        <v>382</v>
      </c>
      <c r="G54" s="236" t="s">
        <v>383</v>
      </c>
    </row>
    <row r="55" spans="1:16" x14ac:dyDescent="0.25">
      <c r="A55" s="392">
        <v>44377</v>
      </c>
      <c r="B55" s="206">
        <f t="shared" si="0"/>
        <v>53</v>
      </c>
      <c r="C55" s="234" t="s">
        <v>379</v>
      </c>
      <c r="D55" s="236" t="s">
        <v>380</v>
      </c>
      <c r="E55" s="236" t="s">
        <v>589</v>
      </c>
      <c r="F55" s="234" t="s">
        <v>382</v>
      </c>
      <c r="G55" s="238" t="s">
        <v>590</v>
      </c>
    </row>
    <row r="56" spans="1:16" ht="26.4" x14ac:dyDescent="0.25">
      <c r="A56" s="392">
        <v>44377</v>
      </c>
      <c r="B56" s="206">
        <f t="shared" si="0"/>
        <v>54</v>
      </c>
      <c r="C56" s="234" t="s">
        <v>521</v>
      </c>
      <c r="D56" s="236">
        <v>3.1</v>
      </c>
      <c r="E56" s="236" t="s">
        <v>550</v>
      </c>
      <c r="F56" s="234" t="s">
        <v>384</v>
      </c>
      <c r="G56" s="236" t="s">
        <v>385</v>
      </c>
    </row>
    <row r="57" spans="1:16" ht="26.4" x14ac:dyDescent="0.25">
      <c r="A57" s="392">
        <v>44377</v>
      </c>
      <c r="B57" s="206">
        <f t="shared" si="0"/>
        <v>55</v>
      </c>
      <c r="C57" s="234" t="s">
        <v>521</v>
      </c>
      <c r="D57" s="236">
        <v>3.1</v>
      </c>
      <c r="E57" s="236" t="s">
        <v>386</v>
      </c>
      <c r="F57" s="234" t="s">
        <v>351</v>
      </c>
      <c r="G57" s="236" t="s">
        <v>523</v>
      </c>
    </row>
    <row r="58" spans="1:16" ht="126.6" customHeight="1" x14ac:dyDescent="0.25">
      <c r="A58" s="392">
        <v>44377</v>
      </c>
      <c r="B58" s="206">
        <f t="shared" si="0"/>
        <v>56</v>
      </c>
      <c r="C58" s="234" t="s">
        <v>521</v>
      </c>
      <c r="D58" s="236">
        <v>3.1</v>
      </c>
      <c r="E58" s="236" t="s">
        <v>387</v>
      </c>
      <c r="F58" s="236" t="s">
        <v>539</v>
      </c>
      <c r="G58" s="236" t="s">
        <v>520</v>
      </c>
    </row>
    <row r="59" spans="1:16" ht="52.8" x14ac:dyDescent="0.25">
      <c r="A59" s="392">
        <v>44377</v>
      </c>
      <c r="B59" s="206">
        <f t="shared" si="0"/>
        <v>57</v>
      </c>
      <c r="C59" s="234" t="s">
        <v>521</v>
      </c>
      <c r="D59" s="234">
        <v>3.1</v>
      </c>
      <c r="E59" s="236" t="s">
        <v>591</v>
      </c>
      <c r="F59" s="236" t="s">
        <v>248</v>
      </c>
      <c r="G59" s="238" t="s">
        <v>537</v>
      </c>
    </row>
    <row r="60" spans="1:16" ht="39.6" x14ac:dyDescent="0.25">
      <c r="A60" s="392">
        <v>44377</v>
      </c>
      <c r="B60" s="206">
        <f t="shared" si="0"/>
        <v>58</v>
      </c>
      <c r="C60" s="234" t="s">
        <v>388</v>
      </c>
      <c r="D60" s="236"/>
      <c r="E60" s="236"/>
      <c r="F60" s="234" t="s">
        <v>389</v>
      </c>
      <c r="G60" s="236" t="s">
        <v>592</v>
      </c>
    </row>
    <row r="61" spans="1:16" s="394" customFormat="1" x14ac:dyDescent="0.25">
      <c r="A61" s="392">
        <v>44377</v>
      </c>
      <c r="B61" s="206">
        <f t="shared" si="0"/>
        <v>59</v>
      </c>
      <c r="C61" s="234" t="s">
        <v>388</v>
      </c>
      <c r="D61" s="240" t="s">
        <v>276</v>
      </c>
      <c r="E61" s="236" t="s">
        <v>572</v>
      </c>
      <c r="F61" s="234" t="s">
        <v>593</v>
      </c>
      <c r="G61" s="238" t="s">
        <v>594</v>
      </c>
      <c r="H61" s="393"/>
      <c r="I61" s="393"/>
      <c r="J61" s="393"/>
      <c r="K61" s="393"/>
      <c r="L61" s="393"/>
      <c r="M61" s="393"/>
      <c r="N61" s="393"/>
      <c r="O61" s="393"/>
      <c r="P61" s="393"/>
    </row>
    <row r="62" spans="1:16" x14ac:dyDescent="0.25">
      <c r="A62" s="392">
        <v>44377</v>
      </c>
      <c r="B62" s="206">
        <f t="shared" si="0"/>
        <v>60</v>
      </c>
      <c r="C62" s="234" t="s">
        <v>388</v>
      </c>
      <c r="D62" s="236" t="s">
        <v>276</v>
      </c>
      <c r="E62" s="236" t="s">
        <v>315</v>
      </c>
      <c r="F62" s="234" t="s">
        <v>382</v>
      </c>
      <c r="G62" s="236" t="s">
        <v>524</v>
      </c>
    </row>
    <row r="63" spans="1:16" ht="39.6" x14ac:dyDescent="0.25">
      <c r="A63" s="392">
        <v>44377</v>
      </c>
      <c r="B63" s="206">
        <f t="shared" si="0"/>
        <v>61</v>
      </c>
      <c r="C63" s="234" t="s">
        <v>391</v>
      </c>
      <c r="D63" s="236"/>
      <c r="E63" s="236"/>
      <c r="F63" s="234" t="s">
        <v>389</v>
      </c>
      <c r="G63" s="236" t="s">
        <v>595</v>
      </c>
    </row>
    <row r="64" spans="1:16" ht="39.6" x14ac:dyDescent="0.25">
      <c r="A64" s="392">
        <v>44377</v>
      </c>
      <c r="B64" s="206">
        <f t="shared" si="0"/>
        <v>62</v>
      </c>
      <c r="C64" s="237" t="s">
        <v>391</v>
      </c>
      <c r="D64" s="236" t="s">
        <v>596</v>
      </c>
      <c r="E64" s="236" t="s">
        <v>392</v>
      </c>
      <c r="F64" s="234" t="s">
        <v>382</v>
      </c>
      <c r="G64" s="236" t="s">
        <v>390</v>
      </c>
    </row>
    <row r="65" spans="1:16" x14ac:dyDescent="0.25">
      <c r="A65" s="392">
        <v>44377</v>
      </c>
      <c r="B65" s="206">
        <f t="shared" si="0"/>
        <v>63</v>
      </c>
      <c r="C65" s="237" t="s">
        <v>286</v>
      </c>
      <c r="D65" s="240"/>
      <c r="E65" s="236" t="s">
        <v>525</v>
      </c>
      <c r="F65" s="234" t="s">
        <v>265</v>
      </c>
      <c r="G65" s="238" t="s">
        <v>526</v>
      </c>
    </row>
    <row r="66" spans="1:16" ht="26.4" x14ac:dyDescent="0.25">
      <c r="A66" s="392">
        <v>44377</v>
      </c>
      <c r="B66" s="206">
        <f t="shared" si="0"/>
        <v>64</v>
      </c>
      <c r="C66" s="237" t="s">
        <v>286</v>
      </c>
      <c r="D66" s="236" t="s">
        <v>597</v>
      </c>
      <c r="E66" s="236" t="s">
        <v>551</v>
      </c>
      <c r="F66" s="234" t="s">
        <v>265</v>
      </c>
      <c r="G66" s="236" t="s">
        <v>527</v>
      </c>
    </row>
    <row r="67" spans="1:16" x14ac:dyDescent="0.25">
      <c r="A67" s="392">
        <v>44377</v>
      </c>
      <c r="B67" s="206">
        <f t="shared" si="0"/>
        <v>65</v>
      </c>
      <c r="C67" s="234" t="s">
        <v>286</v>
      </c>
      <c r="D67" s="236" t="s">
        <v>260</v>
      </c>
      <c r="E67" s="236" t="s">
        <v>293</v>
      </c>
      <c r="F67" s="234" t="s">
        <v>294</v>
      </c>
      <c r="G67" s="236" t="s">
        <v>393</v>
      </c>
    </row>
    <row r="68" spans="1:16" x14ac:dyDescent="0.25">
      <c r="A68" s="392">
        <v>44377</v>
      </c>
      <c r="B68" s="206">
        <f t="shared" si="0"/>
        <v>66</v>
      </c>
      <c r="C68" s="234" t="s">
        <v>286</v>
      </c>
      <c r="D68" s="236" t="s">
        <v>260</v>
      </c>
      <c r="E68" s="236" t="s">
        <v>394</v>
      </c>
      <c r="F68" s="234" t="s">
        <v>299</v>
      </c>
      <c r="G68" s="236" t="s">
        <v>395</v>
      </c>
    </row>
    <row r="69" spans="1:16" ht="26.4" x14ac:dyDescent="0.25">
      <c r="A69" s="392">
        <v>44377</v>
      </c>
      <c r="B69" s="206">
        <f t="shared" si="0"/>
        <v>67</v>
      </c>
      <c r="C69" s="234" t="s">
        <v>286</v>
      </c>
      <c r="D69" s="236" t="s">
        <v>598</v>
      </c>
      <c r="E69" s="236" t="s">
        <v>552</v>
      </c>
      <c r="F69" s="234" t="s">
        <v>382</v>
      </c>
      <c r="G69" s="236" t="s">
        <v>396</v>
      </c>
    </row>
    <row r="70" spans="1:16" ht="26.4" x14ac:dyDescent="0.25">
      <c r="A70" s="392">
        <v>44377</v>
      </c>
      <c r="B70" s="206">
        <f t="shared" ref="B70:B95" si="1">B69+1</f>
        <v>68</v>
      </c>
      <c r="C70" s="234" t="s">
        <v>286</v>
      </c>
      <c r="D70" s="238" t="s">
        <v>599</v>
      </c>
      <c r="E70" s="236" t="s">
        <v>557</v>
      </c>
      <c r="F70" s="234" t="s">
        <v>593</v>
      </c>
      <c r="G70" s="238" t="s">
        <v>600</v>
      </c>
    </row>
    <row r="71" spans="1:16" x14ac:dyDescent="0.25">
      <c r="A71" s="392">
        <v>44377</v>
      </c>
      <c r="B71" s="206">
        <f t="shared" si="1"/>
        <v>69</v>
      </c>
      <c r="C71" s="234" t="s">
        <v>286</v>
      </c>
      <c r="D71" s="236" t="s">
        <v>287</v>
      </c>
      <c r="E71" s="236" t="s">
        <v>528</v>
      </c>
      <c r="F71" s="234" t="s">
        <v>382</v>
      </c>
      <c r="G71" s="238" t="s">
        <v>529</v>
      </c>
    </row>
    <row r="72" spans="1:16" x14ac:dyDescent="0.25">
      <c r="A72" s="392">
        <v>44377</v>
      </c>
      <c r="B72" s="206">
        <f t="shared" si="1"/>
        <v>70</v>
      </c>
      <c r="C72" s="237" t="s">
        <v>286</v>
      </c>
      <c r="D72" s="236" t="s">
        <v>287</v>
      </c>
      <c r="E72" s="236" t="s">
        <v>331</v>
      </c>
      <c r="F72" s="234" t="s">
        <v>294</v>
      </c>
      <c r="G72" s="236" t="s">
        <v>393</v>
      </c>
    </row>
    <row r="73" spans="1:16" x14ac:dyDescent="0.25">
      <c r="A73" s="392">
        <v>44377</v>
      </c>
      <c r="B73" s="206">
        <f t="shared" si="1"/>
        <v>71</v>
      </c>
      <c r="C73" s="234" t="s">
        <v>397</v>
      </c>
      <c r="D73" s="234" t="s">
        <v>398</v>
      </c>
      <c r="E73" s="236" t="s">
        <v>399</v>
      </c>
      <c r="F73" s="234" t="s">
        <v>400</v>
      </c>
      <c r="G73" s="238" t="s">
        <v>530</v>
      </c>
    </row>
    <row r="74" spans="1:16" ht="26.4" x14ac:dyDescent="0.25">
      <c r="A74" s="392">
        <v>44377</v>
      </c>
      <c r="B74" s="206">
        <f t="shared" si="1"/>
        <v>72</v>
      </c>
      <c r="C74" s="234" t="s">
        <v>397</v>
      </c>
      <c r="D74" s="234" t="s">
        <v>398</v>
      </c>
      <c r="E74" s="236" t="s">
        <v>377</v>
      </c>
      <c r="F74" s="234" t="s">
        <v>268</v>
      </c>
      <c r="G74" s="238" t="s">
        <v>378</v>
      </c>
    </row>
    <row r="75" spans="1:16" s="394" customFormat="1" x14ac:dyDescent="0.25">
      <c r="A75" s="392">
        <v>44377</v>
      </c>
      <c r="B75" s="206">
        <f t="shared" si="1"/>
        <v>73</v>
      </c>
      <c r="C75" s="234" t="s">
        <v>397</v>
      </c>
      <c r="D75" s="240" t="s">
        <v>398</v>
      </c>
      <c r="E75" s="236" t="s">
        <v>589</v>
      </c>
      <c r="F75" s="234" t="s">
        <v>382</v>
      </c>
      <c r="G75" s="238" t="s">
        <v>590</v>
      </c>
      <c r="H75" s="393"/>
      <c r="I75" s="393"/>
      <c r="J75" s="393"/>
      <c r="K75" s="393"/>
      <c r="L75" s="393"/>
      <c r="M75" s="393"/>
      <c r="N75" s="393"/>
      <c r="O75" s="393"/>
      <c r="P75" s="393"/>
    </row>
    <row r="76" spans="1:16" x14ac:dyDescent="0.25">
      <c r="A76" s="392">
        <v>44377</v>
      </c>
      <c r="B76" s="206">
        <f t="shared" si="1"/>
        <v>74</v>
      </c>
      <c r="C76" s="234" t="s">
        <v>522</v>
      </c>
      <c r="D76" s="240"/>
      <c r="E76" s="236"/>
      <c r="F76" s="234" t="s">
        <v>389</v>
      </c>
      <c r="G76" s="238" t="s">
        <v>531</v>
      </c>
    </row>
    <row r="77" spans="1:16" ht="26.4" x14ac:dyDescent="0.25">
      <c r="A77" s="392">
        <v>44377</v>
      </c>
      <c r="B77" s="206">
        <f t="shared" si="1"/>
        <v>75</v>
      </c>
      <c r="C77" s="234" t="s">
        <v>522</v>
      </c>
      <c r="D77" s="234">
        <v>4.0999999999999996</v>
      </c>
      <c r="E77" s="236" t="s">
        <v>553</v>
      </c>
      <c r="F77" s="236" t="s">
        <v>354</v>
      </c>
      <c r="G77" s="238" t="s">
        <v>401</v>
      </c>
    </row>
    <row r="78" spans="1:16" ht="26.4" x14ac:dyDescent="0.25">
      <c r="A78" s="392">
        <v>44377</v>
      </c>
      <c r="B78" s="206">
        <f t="shared" si="1"/>
        <v>76</v>
      </c>
      <c r="C78" s="234" t="s">
        <v>522</v>
      </c>
      <c r="D78" s="234">
        <v>4.0999999999999996</v>
      </c>
      <c r="E78" s="236" t="s">
        <v>402</v>
      </c>
      <c r="F78" s="234" t="s">
        <v>254</v>
      </c>
      <c r="G78" s="238" t="s">
        <v>403</v>
      </c>
    </row>
    <row r="79" spans="1:16" x14ac:dyDescent="0.25">
      <c r="A79" s="392">
        <v>44377</v>
      </c>
      <c r="B79" s="206">
        <f t="shared" si="1"/>
        <v>77</v>
      </c>
      <c r="C79" s="234" t="s">
        <v>522</v>
      </c>
      <c r="D79" s="234">
        <v>4.0999999999999996</v>
      </c>
      <c r="E79" s="236" t="s">
        <v>404</v>
      </c>
      <c r="F79" s="234" t="s">
        <v>405</v>
      </c>
      <c r="G79" s="238" t="s">
        <v>406</v>
      </c>
    </row>
    <row r="80" spans="1:16" ht="26.4" x14ac:dyDescent="0.25">
      <c r="A80" s="392">
        <v>44377</v>
      </c>
      <c r="B80" s="206">
        <f t="shared" si="1"/>
        <v>78</v>
      </c>
      <c r="C80" s="234" t="s">
        <v>522</v>
      </c>
      <c r="D80" s="234">
        <v>4.0999999999999996</v>
      </c>
      <c r="E80" s="236" t="s">
        <v>409</v>
      </c>
      <c r="F80" s="234" t="s">
        <v>254</v>
      </c>
      <c r="G80" s="238" t="s">
        <v>410</v>
      </c>
    </row>
    <row r="81" spans="1:16" x14ac:dyDescent="0.25">
      <c r="A81" s="392">
        <v>44377</v>
      </c>
      <c r="B81" s="206">
        <f t="shared" si="1"/>
        <v>79</v>
      </c>
      <c r="C81" s="234" t="s">
        <v>522</v>
      </c>
      <c r="D81" s="234">
        <v>4.0999999999999996</v>
      </c>
      <c r="E81" s="236" t="s">
        <v>407</v>
      </c>
      <c r="F81" s="234" t="s">
        <v>254</v>
      </c>
      <c r="G81" s="238" t="s">
        <v>408</v>
      </c>
    </row>
    <row r="82" spans="1:16" ht="39.6" x14ac:dyDescent="0.25">
      <c r="A82" s="392">
        <v>44377</v>
      </c>
      <c r="B82" s="206">
        <f t="shared" si="1"/>
        <v>80</v>
      </c>
      <c r="C82" s="234" t="s">
        <v>532</v>
      </c>
      <c r="D82" s="234">
        <v>5.0999999999999996</v>
      </c>
      <c r="E82" s="236" t="s">
        <v>411</v>
      </c>
      <c r="F82" s="234" t="s">
        <v>412</v>
      </c>
      <c r="G82" s="238" t="s">
        <v>413</v>
      </c>
    </row>
    <row r="83" spans="1:16" ht="26.4" x14ac:dyDescent="0.25">
      <c r="A83" s="392">
        <v>44377</v>
      </c>
      <c r="B83" s="206">
        <f t="shared" si="1"/>
        <v>81</v>
      </c>
      <c r="C83" s="234" t="s">
        <v>532</v>
      </c>
      <c r="D83" s="234">
        <v>5.0999999999999996</v>
      </c>
      <c r="E83" s="236" t="s">
        <v>557</v>
      </c>
      <c r="F83" s="234" t="s">
        <v>412</v>
      </c>
      <c r="G83" s="238" t="s">
        <v>414</v>
      </c>
    </row>
    <row r="84" spans="1:16" x14ac:dyDescent="0.25">
      <c r="A84" s="392">
        <v>44377</v>
      </c>
      <c r="B84" s="206">
        <f t="shared" si="1"/>
        <v>82</v>
      </c>
      <c r="C84" s="234" t="s">
        <v>532</v>
      </c>
      <c r="D84" s="234">
        <v>5.0999999999999996</v>
      </c>
      <c r="E84" s="236" t="s">
        <v>554</v>
      </c>
      <c r="F84" s="234" t="s">
        <v>415</v>
      </c>
      <c r="G84" s="238" t="s">
        <v>416</v>
      </c>
    </row>
    <row r="85" spans="1:16" ht="66" x14ac:dyDescent="0.25">
      <c r="A85" s="392">
        <v>44377</v>
      </c>
      <c r="B85" s="206">
        <f t="shared" si="1"/>
        <v>83</v>
      </c>
      <c r="C85" s="234" t="s">
        <v>532</v>
      </c>
      <c r="D85" s="234">
        <v>5.0999999999999996</v>
      </c>
      <c r="E85" s="236" t="s">
        <v>417</v>
      </c>
      <c r="F85" s="236" t="s">
        <v>418</v>
      </c>
      <c r="G85" s="238" t="s">
        <v>555</v>
      </c>
    </row>
    <row r="86" spans="1:16" x14ac:dyDescent="0.25">
      <c r="A86" s="392">
        <v>44377</v>
      </c>
      <c r="B86" s="206">
        <f t="shared" si="1"/>
        <v>84</v>
      </c>
      <c r="C86" s="234" t="s">
        <v>532</v>
      </c>
      <c r="D86" s="234">
        <v>5.0999999999999996</v>
      </c>
      <c r="E86" s="236" t="s">
        <v>533</v>
      </c>
      <c r="F86" s="236" t="s">
        <v>382</v>
      </c>
      <c r="G86" s="238" t="s">
        <v>534</v>
      </c>
    </row>
    <row r="87" spans="1:16" ht="26.4" x14ac:dyDescent="0.25">
      <c r="A87" s="392">
        <v>44377</v>
      </c>
      <c r="B87" s="206">
        <f t="shared" si="1"/>
        <v>85</v>
      </c>
      <c r="C87" s="234" t="s">
        <v>532</v>
      </c>
      <c r="D87" s="236">
        <v>5.0999999999999996</v>
      </c>
      <c r="E87" s="236" t="s">
        <v>512</v>
      </c>
      <c r="F87" s="236" t="s">
        <v>513</v>
      </c>
      <c r="G87" s="236" t="s">
        <v>516</v>
      </c>
    </row>
    <row r="88" spans="1:16" ht="26.4" x14ac:dyDescent="0.25">
      <c r="A88" s="392">
        <v>44377</v>
      </c>
      <c r="B88" s="206">
        <f t="shared" si="1"/>
        <v>86</v>
      </c>
      <c r="C88" s="234" t="s">
        <v>419</v>
      </c>
      <c r="D88" s="234"/>
      <c r="E88" s="236" t="s">
        <v>420</v>
      </c>
      <c r="F88" s="234" t="s">
        <v>382</v>
      </c>
      <c r="G88" s="238" t="s">
        <v>543</v>
      </c>
    </row>
    <row r="89" spans="1:16" x14ac:dyDescent="0.25">
      <c r="A89" s="392">
        <v>44377</v>
      </c>
      <c r="B89" s="206">
        <f t="shared" si="1"/>
        <v>87</v>
      </c>
      <c r="C89" s="234" t="s">
        <v>419</v>
      </c>
      <c r="D89" s="239"/>
      <c r="E89" s="238" t="s">
        <v>514</v>
      </c>
      <c r="F89" s="234" t="s">
        <v>382</v>
      </c>
      <c r="G89" s="238" t="s">
        <v>515</v>
      </c>
    </row>
    <row r="90" spans="1:16" s="394" customFormat="1" x14ac:dyDescent="0.25">
      <c r="A90" s="392">
        <v>44377</v>
      </c>
      <c r="B90" s="206">
        <f t="shared" si="1"/>
        <v>88</v>
      </c>
      <c r="C90" s="187" t="s">
        <v>419</v>
      </c>
      <c r="D90" s="187"/>
      <c r="E90" s="187" t="s">
        <v>601</v>
      </c>
      <c r="F90" s="187" t="s">
        <v>382</v>
      </c>
      <c r="G90" s="188" t="s">
        <v>602</v>
      </c>
      <c r="H90" s="393"/>
      <c r="I90" s="393"/>
      <c r="J90" s="393"/>
      <c r="K90" s="393"/>
      <c r="L90" s="393"/>
      <c r="M90" s="393"/>
      <c r="N90" s="393"/>
      <c r="O90" s="393"/>
      <c r="P90" s="393"/>
    </row>
    <row r="91" spans="1:16" x14ac:dyDescent="0.25">
      <c r="A91" s="392">
        <v>44377</v>
      </c>
      <c r="B91" s="206">
        <f t="shared" si="1"/>
        <v>89</v>
      </c>
      <c r="C91" s="238" t="s">
        <v>419</v>
      </c>
      <c r="D91" s="236"/>
      <c r="E91" s="238" t="s">
        <v>573</v>
      </c>
      <c r="F91" s="238" t="s">
        <v>382</v>
      </c>
      <c r="G91" s="238" t="s">
        <v>603</v>
      </c>
    </row>
    <row r="92" spans="1:16" ht="39.6" x14ac:dyDescent="0.25">
      <c r="A92" s="183">
        <v>44383</v>
      </c>
      <c r="B92" s="206">
        <f t="shared" si="1"/>
        <v>90</v>
      </c>
      <c r="C92" s="234" t="s">
        <v>346</v>
      </c>
      <c r="D92" s="185"/>
      <c r="E92" s="185" t="s">
        <v>604</v>
      </c>
      <c r="F92" s="185" t="s">
        <v>254</v>
      </c>
      <c r="G92" s="186" t="s">
        <v>605</v>
      </c>
    </row>
    <row r="93" spans="1:16" ht="26.4" x14ac:dyDescent="0.25">
      <c r="A93" s="183">
        <v>44383</v>
      </c>
      <c r="B93" s="206">
        <f t="shared" si="1"/>
        <v>91</v>
      </c>
      <c r="C93" s="234" t="s">
        <v>346</v>
      </c>
      <c r="D93" s="185"/>
      <c r="E93" s="185" t="s">
        <v>606</v>
      </c>
      <c r="F93" s="185" t="s">
        <v>254</v>
      </c>
      <c r="G93" s="186" t="s">
        <v>607</v>
      </c>
    </row>
    <row r="94" spans="1:16" ht="26.4" x14ac:dyDescent="0.25">
      <c r="A94" s="183">
        <v>44383</v>
      </c>
      <c r="B94" s="206">
        <f t="shared" si="1"/>
        <v>92</v>
      </c>
      <c r="C94" s="234" t="s">
        <v>521</v>
      </c>
      <c r="D94" s="236">
        <v>3.1</v>
      </c>
      <c r="E94" s="185" t="s">
        <v>608</v>
      </c>
      <c r="F94" s="185" t="s">
        <v>254</v>
      </c>
      <c r="G94" s="186" t="s">
        <v>609</v>
      </c>
    </row>
    <row r="95" spans="1:16" ht="26.4" x14ac:dyDescent="0.25">
      <c r="A95" s="183">
        <v>44383</v>
      </c>
      <c r="B95" s="206">
        <f t="shared" si="1"/>
        <v>93</v>
      </c>
      <c r="C95" s="234" t="s">
        <v>521</v>
      </c>
      <c r="D95" s="236">
        <v>3.1</v>
      </c>
      <c r="E95" s="185" t="s">
        <v>610</v>
      </c>
      <c r="F95" s="185" t="s">
        <v>254</v>
      </c>
      <c r="G95" s="186" t="s">
        <v>611</v>
      </c>
    </row>
  </sheetData>
  <pageMargins left="0.23622047244094491" right="0.23622047244094491" top="0.74803149606299213" bottom="0.74803149606299213" header="0.31496062992125984" footer="0.31496062992125984"/>
  <pageSetup paperSize="9" scale="76"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15E2B-534E-476F-9D2B-B8D0AC5A9416}">
  <sheetPr>
    <tabColor rgb="FF33CCCC"/>
    <pageSetUpPr fitToPage="1"/>
  </sheetPr>
  <dimension ref="A1:P22"/>
  <sheetViews>
    <sheetView zoomScale="80" zoomScaleNormal="80" workbookViewId="0"/>
  </sheetViews>
  <sheetFormatPr defaultColWidth="9" defaultRowHeight="13.2" x14ac:dyDescent="0.25"/>
  <cols>
    <col min="1" max="1" width="10.88671875" style="182" customWidth="1"/>
    <col min="2" max="2" width="15.88671875" style="189" customWidth="1"/>
    <col min="3" max="3" width="27.44140625" style="182" customWidth="1"/>
    <col min="4" max="4" width="22.88671875" style="189" customWidth="1"/>
    <col min="5" max="5" width="23.5546875" style="182" customWidth="1"/>
    <col min="6" max="6" width="25.109375" style="182" customWidth="1"/>
    <col min="7" max="7" width="101.44140625" style="182" customWidth="1"/>
    <col min="8" max="8" width="19.109375" style="400" customWidth="1"/>
    <col min="9" max="9" width="16.5546875" style="400" customWidth="1"/>
    <col min="10" max="10" width="12.44140625" style="400" customWidth="1"/>
    <col min="11" max="11" width="9.88671875" style="400" customWidth="1"/>
    <col min="12" max="12" width="9" style="400" customWidth="1"/>
    <col min="13" max="13" width="9" style="400"/>
    <col min="14" max="14" width="11.109375" style="400" customWidth="1"/>
    <col min="15" max="15" width="9" style="400"/>
    <col min="16" max="16" width="82.109375" style="400" customWidth="1"/>
    <col min="17" max="16384" width="9" style="182"/>
  </cols>
  <sheetData>
    <row r="1" spans="1:16" ht="22.35" customHeight="1" x14ac:dyDescent="0.25">
      <c r="H1" s="399"/>
    </row>
    <row r="2" spans="1:16" ht="28.5" customHeight="1" x14ac:dyDescent="0.25">
      <c r="A2" s="202" t="s">
        <v>241</v>
      </c>
      <c r="B2" s="203" t="s">
        <v>615</v>
      </c>
      <c r="C2" s="202" t="s">
        <v>243</v>
      </c>
      <c r="D2" s="202" t="s">
        <v>244</v>
      </c>
      <c r="E2" s="202" t="s">
        <v>245</v>
      </c>
      <c r="F2" s="202" t="s">
        <v>246</v>
      </c>
      <c r="G2" s="202" t="s">
        <v>247</v>
      </c>
      <c r="H2" s="401"/>
      <c r="I2" s="401"/>
      <c r="J2" s="401"/>
      <c r="K2" s="401"/>
      <c r="L2" s="401"/>
      <c r="M2" s="401"/>
      <c r="N2" s="401"/>
      <c r="O2" s="401"/>
      <c r="P2" s="401"/>
    </row>
    <row r="3" spans="1:16" s="185" customFormat="1" x14ac:dyDescent="0.25">
      <c r="A3" s="183">
        <v>44434</v>
      </c>
      <c r="B3" s="184">
        <v>1</v>
      </c>
      <c r="C3" s="402" t="s">
        <v>616</v>
      </c>
      <c r="D3" s="403"/>
      <c r="E3" s="404"/>
      <c r="F3" s="404" t="s">
        <v>251</v>
      </c>
      <c r="G3" s="404" t="s">
        <v>329</v>
      </c>
      <c r="H3" s="405"/>
      <c r="I3" s="406"/>
      <c r="J3" s="406"/>
      <c r="K3" s="406"/>
      <c r="L3" s="406"/>
      <c r="M3" s="406"/>
      <c r="N3" s="406"/>
      <c r="O3" s="406"/>
      <c r="P3" s="407"/>
    </row>
    <row r="4" spans="1:16" s="185" customFormat="1" ht="26.4" x14ac:dyDescent="0.25">
      <c r="A4" s="183">
        <v>44434</v>
      </c>
      <c r="B4" s="184">
        <f>B3+1</f>
        <v>2</v>
      </c>
      <c r="C4" s="402" t="s">
        <v>286</v>
      </c>
      <c r="D4" s="403" t="s">
        <v>260</v>
      </c>
      <c r="E4" s="404" t="s">
        <v>617</v>
      </c>
      <c r="F4" s="404" t="s">
        <v>265</v>
      </c>
      <c r="G4" s="404" t="s">
        <v>266</v>
      </c>
      <c r="H4" s="405"/>
      <c r="I4" s="406"/>
      <c r="J4" s="406"/>
      <c r="K4" s="406"/>
      <c r="L4" s="406"/>
      <c r="M4" s="406"/>
      <c r="N4" s="406"/>
      <c r="O4" s="406"/>
      <c r="P4" s="407"/>
    </row>
    <row r="5" spans="1:16" s="185" customFormat="1" ht="26.4" x14ac:dyDescent="0.25">
      <c r="A5" s="409">
        <v>44432</v>
      </c>
      <c r="B5" s="410">
        <f>B4+1</f>
        <v>3</v>
      </c>
      <c r="C5" s="411" t="s">
        <v>346</v>
      </c>
      <c r="D5" s="410"/>
      <c r="E5" s="411" t="s">
        <v>618</v>
      </c>
      <c r="F5" s="412" t="s">
        <v>619</v>
      </c>
      <c r="G5" s="412" t="s">
        <v>620</v>
      </c>
      <c r="H5" s="405"/>
      <c r="I5" s="406"/>
      <c r="J5" s="406"/>
      <c r="K5" s="406"/>
      <c r="L5" s="406"/>
      <c r="M5" s="406"/>
      <c r="N5" s="406"/>
      <c r="O5" s="406"/>
      <c r="P5" s="407"/>
    </row>
    <row r="6" spans="1:16" s="185" customFormat="1" x14ac:dyDescent="0.25">
      <c r="A6" s="409">
        <v>44482</v>
      </c>
      <c r="B6" s="410">
        <f>B5+1</f>
        <v>4</v>
      </c>
      <c r="C6" s="411" t="s">
        <v>278</v>
      </c>
      <c r="D6" s="410"/>
      <c r="E6" s="411" t="s">
        <v>622</v>
      </c>
      <c r="F6" s="426" t="s">
        <v>623</v>
      </c>
      <c r="G6" s="412" t="s">
        <v>623</v>
      </c>
      <c r="H6" s="405"/>
      <c r="I6" s="406"/>
      <c r="J6" s="406"/>
      <c r="K6" s="406"/>
      <c r="L6" s="406"/>
      <c r="M6" s="406"/>
      <c r="N6" s="406"/>
      <c r="O6" s="406"/>
      <c r="P6" s="407"/>
    </row>
    <row r="7" spans="1:16" s="185" customFormat="1" x14ac:dyDescent="0.25">
      <c r="A7" s="183">
        <v>44489</v>
      </c>
      <c r="B7" s="410">
        <f>B6+1</f>
        <v>5</v>
      </c>
      <c r="C7" s="402" t="s">
        <v>564</v>
      </c>
      <c r="D7" s="403" t="s">
        <v>624</v>
      </c>
      <c r="E7" s="404" t="s">
        <v>625</v>
      </c>
      <c r="F7" s="428" t="s">
        <v>382</v>
      </c>
      <c r="G7" s="429" t="s">
        <v>626</v>
      </c>
      <c r="H7" s="405"/>
      <c r="I7" s="406"/>
      <c r="J7" s="406"/>
      <c r="K7" s="406"/>
      <c r="L7" s="406"/>
      <c r="M7" s="406"/>
      <c r="N7" s="406"/>
      <c r="O7" s="406"/>
      <c r="P7" s="407"/>
    </row>
    <row r="8" spans="1:16" s="185" customFormat="1" x14ac:dyDescent="0.25">
      <c r="A8" s="183">
        <v>44544</v>
      </c>
      <c r="B8" s="410">
        <f t="shared" ref="B8:B10" si="0">B7+1</f>
        <v>6</v>
      </c>
      <c r="C8" s="402" t="s">
        <v>521</v>
      </c>
      <c r="D8" s="403" t="s">
        <v>575</v>
      </c>
      <c r="E8" s="404"/>
      <c r="F8" s="404" t="s">
        <v>640</v>
      </c>
      <c r="G8" s="404" t="s">
        <v>641</v>
      </c>
      <c r="H8" s="405"/>
      <c r="I8" s="406"/>
      <c r="J8" s="406"/>
      <c r="K8" s="406"/>
      <c r="L8" s="406"/>
      <c r="M8" s="406"/>
      <c r="N8" s="406"/>
      <c r="O8" s="406"/>
      <c r="P8" s="407"/>
    </row>
    <row r="9" spans="1:16" s="185" customFormat="1" ht="26.4" x14ac:dyDescent="0.25">
      <c r="A9" s="183">
        <v>44544</v>
      </c>
      <c r="B9" s="410">
        <f t="shared" si="0"/>
        <v>7</v>
      </c>
      <c r="C9" s="402" t="s">
        <v>521</v>
      </c>
      <c r="D9" s="403" t="s">
        <v>575</v>
      </c>
      <c r="E9" s="404" t="s">
        <v>639</v>
      </c>
      <c r="F9" s="404" t="s">
        <v>637</v>
      </c>
      <c r="G9" s="404" t="s">
        <v>638</v>
      </c>
      <c r="H9" s="405"/>
      <c r="I9" s="406"/>
      <c r="J9" s="406"/>
      <c r="K9" s="406"/>
      <c r="L9" s="406"/>
      <c r="M9" s="406"/>
      <c r="N9" s="406"/>
      <c r="O9" s="406"/>
      <c r="P9" s="407"/>
    </row>
    <row r="10" spans="1:16" s="185" customFormat="1" x14ac:dyDescent="0.25">
      <c r="A10" s="183">
        <v>44662</v>
      </c>
      <c r="B10" s="410">
        <f t="shared" si="0"/>
        <v>8</v>
      </c>
      <c r="C10" s="402" t="s">
        <v>286</v>
      </c>
      <c r="D10" s="403" t="s">
        <v>260</v>
      </c>
      <c r="E10" s="404" t="s">
        <v>666</v>
      </c>
      <c r="F10" s="428" t="s">
        <v>382</v>
      </c>
      <c r="G10" s="429" t="s">
        <v>667</v>
      </c>
      <c r="H10" s="405"/>
      <c r="I10" s="406"/>
      <c r="J10" s="406"/>
      <c r="K10" s="406"/>
      <c r="L10" s="406"/>
      <c r="M10" s="406"/>
      <c r="N10" s="406"/>
      <c r="O10" s="406"/>
      <c r="P10" s="407"/>
    </row>
    <row r="11" spans="1:16" s="185" customFormat="1" x14ac:dyDescent="0.25">
      <c r="A11" s="183"/>
      <c r="B11" s="184"/>
      <c r="C11" s="402"/>
      <c r="D11" s="403"/>
      <c r="E11" s="404"/>
      <c r="F11" s="404"/>
      <c r="G11" s="404"/>
      <c r="H11" s="405"/>
      <c r="I11" s="406"/>
      <c r="J11" s="406"/>
      <c r="K11" s="406"/>
      <c r="L11" s="406"/>
      <c r="M11" s="406"/>
      <c r="N11" s="406"/>
      <c r="O11" s="406"/>
      <c r="P11" s="407"/>
    </row>
    <row r="12" spans="1:16" s="185" customFormat="1" x14ac:dyDescent="0.25">
      <c r="A12" s="183"/>
      <c r="B12" s="184"/>
      <c r="C12" s="402"/>
      <c r="D12" s="403"/>
      <c r="E12" s="404"/>
      <c r="F12" s="404"/>
      <c r="G12" s="404"/>
      <c r="H12" s="405"/>
      <c r="I12" s="406"/>
      <c r="J12" s="406"/>
      <c r="K12" s="406"/>
      <c r="L12" s="406"/>
      <c r="M12" s="406"/>
      <c r="N12" s="406"/>
      <c r="O12" s="406"/>
      <c r="P12" s="407"/>
    </row>
    <row r="13" spans="1:16" s="185" customFormat="1" x14ac:dyDescent="0.25">
      <c r="A13" s="183"/>
      <c r="B13" s="184"/>
      <c r="C13" s="402"/>
      <c r="D13" s="403"/>
      <c r="E13" s="404"/>
      <c r="F13" s="404"/>
      <c r="G13" s="404"/>
      <c r="H13" s="405"/>
      <c r="I13" s="406"/>
      <c r="J13" s="406"/>
      <c r="K13" s="406"/>
      <c r="L13" s="406"/>
      <c r="M13" s="406"/>
      <c r="N13" s="406"/>
      <c r="O13" s="406"/>
      <c r="P13" s="407"/>
    </row>
    <row r="14" spans="1:16" s="185" customFormat="1" x14ac:dyDescent="0.25">
      <c r="A14" s="183"/>
      <c r="B14" s="184"/>
      <c r="C14" s="402"/>
      <c r="D14" s="403"/>
      <c r="E14" s="404"/>
      <c r="F14" s="404"/>
      <c r="G14" s="404"/>
      <c r="H14" s="405"/>
      <c r="I14" s="406"/>
      <c r="J14" s="406"/>
      <c r="K14" s="406"/>
      <c r="L14" s="406"/>
      <c r="M14" s="406"/>
      <c r="N14" s="406"/>
      <c r="O14" s="406"/>
      <c r="P14" s="407"/>
    </row>
    <row r="15" spans="1:16" s="185" customFormat="1" x14ac:dyDescent="0.25">
      <c r="A15" s="183"/>
      <c r="B15" s="184"/>
      <c r="C15" s="402"/>
      <c r="D15" s="403"/>
      <c r="E15" s="404"/>
      <c r="F15" s="404"/>
      <c r="G15" s="404"/>
      <c r="H15" s="405"/>
      <c r="I15" s="406"/>
      <c r="J15" s="406"/>
      <c r="K15" s="406"/>
      <c r="L15" s="406"/>
      <c r="M15" s="406"/>
      <c r="N15" s="406"/>
      <c r="O15" s="406"/>
      <c r="P15" s="407"/>
    </row>
    <row r="16" spans="1:16" s="185" customFormat="1" x14ac:dyDescent="0.25">
      <c r="A16" s="183"/>
      <c r="B16" s="184"/>
      <c r="C16" s="402"/>
      <c r="D16" s="403"/>
      <c r="E16" s="404"/>
      <c r="F16" s="404"/>
      <c r="G16" s="404"/>
      <c r="H16" s="405"/>
      <c r="I16" s="406"/>
      <c r="J16" s="406"/>
      <c r="K16" s="406"/>
      <c r="L16" s="406"/>
      <c r="M16" s="406"/>
      <c r="N16" s="406"/>
      <c r="O16" s="406"/>
      <c r="P16" s="407"/>
    </row>
    <row r="17" spans="1:16" s="185" customFormat="1" x14ac:dyDescent="0.25">
      <c r="A17" s="183"/>
      <c r="B17" s="184"/>
      <c r="C17" s="402"/>
      <c r="D17" s="403"/>
      <c r="E17" s="404"/>
      <c r="F17" s="404"/>
      <c r="G17" s="404"/>
      <c r="H17" s="405"/>
      <c r="I17" s="406"/>
      <c r="J17" s="406"/>
      <c r="K17" s="406"/>
      <c r="L17" s="406"/>
      <c r="M17" s="406"/>
      <c r="N17" s="406"/>
      <c r="O17" s="406"/>
      <c r="P17" s="407"/>
    </row>
    <row r="18" spans="1:16" s="185" customFormat="1" x14ac:dyDescent="0.25">
      <c r="A18" s="183"/>
      <c r="B18" s="184"/>
      <c r="C18" s="402"/>
      <c r="D18" s="403"/>
      <c r="E18" s="404"/>
      <c r="F18" s="404"/>
      <c r="G18" s="404"/>
      <c r="H18" s="405"/>
      <c r="I18" s="406"/>
      <c r="J18" s="406"/>
      <c r="K18" s="406"/>
      <c r="L18" s="406"/>
      <c r="M18" s="406"/>
      <c r="N18" s="406"/>
      <c r="O18" s="406"/>
      <c r="P18" s="407"/>
    </row>
    <row r="19" spans="1:16" s="185" customFormat="1" x14ac:dyDescent="0.25">
      <c r="A19" s="183"/>
      <c r="B19" s="184"/>
      <c r="C19" s="402"/>
      <c r="D19" s="403"/>
      <c r="E19" s="404"/>
      <c r="F19" s="404"/>
      <c r="G19" s="404"/>
      <c r="H19" s="405"/>
      <c r="I19" s="406"/>
      <c r="J19" s="406"/>
      <c r="K19" s="406"/>
      <c r="L19" s="406"/>
      <c r="M19" s="406"/>
      <c r="N19" s="406"/>
      <c r="O19" s="406"/>
      <c r="P19" s="407"/>
    </row>
    <row r="20" spans="1:16" x14ac:dyDescent="0.25">
      <c r="A20" s="183"/>
      <c r="B20" s="184"/>
      <c r="C20" s="185"/>
      <c r="D20" s="185"/>
      <c r="E20" s="185"/>
      <c r="F20" s="185"/>
      <c r="G20" s="404"/>
    </row>
    <row r="21" spans="1:16" x14ac:dyDescent="0.25">
      <c r="A21" s="183"/>
      <c r="B21" s="184"/>
      <c r="C21" s="185"/>
      <c r="D21" s="185"/>
      <c r="E21" s="185"/>
      <c r="F21" s="185"/>
      <c r="G21" s="404"/>
    </row>
    <row r="22" spans="1:16" x14ac:dyDescent="0.25">
      <c r="A22" s="183"/>
      <c r="B22" s="184"/>
      <c r="C22" s="185"/>
      <c r="D22" s="185"/>
      <c r="E22" s="185"/>
      <c r="F22" s="185"/>
      <c r="G22" s="404"/>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B22"/>
  <sheetViews>
    <sheetView workbookViewId="0"/>
  </sheetViews>
  <sheetFormatPr defaultColWidth="9.109375" defaultRowHeight="15" customHeight="1" x14ac:dyDescent="0.25"/>
  <cols>
    <col min="1" max="1" width="16.109375" style="48" customWidth="1"/>
    <col min="2" max="2" width="26.88671875" style="48" customWidth="1"/>
    <col min="3" max="16384" width="9.109375" style="48"/>
  </cols>
  <sheetData>
    <row r="1" spans="1:2" ht="15" customHeight="1" x14ac:dyDescent="0.25">
      <c r="A1" s="48" t="s">
        <v>152</v>
      </c>
    </row>
    <row r="3" spans="1:2" ht="15" customHeight="1" x14ac:dyDescent="0.25">
      <c r="A3" s="221" t="s">
        <v>502</v>
      </c>
      <c r="B3" s="321" t="s">
        <v>142</v>
      </c>
    </row>
    <row r="4" spans="1:2" ht="15" customHeight="1" x14ac:dyDescent="0.25">
      <c r="B4" s="321" t="s">
        <v>85</v>
      </c>
    </row>
    <row r="5" spans="1:2" ht="15" customHeight="1" x14ac:dyDescent="0.25">
      <c r="B5" s="321" t="s">
        <v>143</v>
      </c>
    </row>
    <row r="6" spans="1:2" ht="15" customHeight="1" x14ac:dyDescent="0.25">
      <c r="B6" s="321" t="s">
        <v>145</v>
      </c>
    </row>
    <row r="7" spans="1:2" ht="15" customHeight="1" x14ac:dyDescent="0.25">
      <c r="B7" s="321" t="s">
        <v>491</v>
      </c>
    </row>
    <row r="8" spans="1:2" ht="15" customHeight="1" x14ac:dyDescent="0.25">
      <c r="B8" s="321" t="s">
        <v>147</v>
      </c>
    </row>
    <row r="9" spans="1:2" ht="15" customHeight="1" x14ac:dyDescent="0.25">
      <c r="B9" s="321" t="s">
        <v>1</v>
      </c>
    </row>
    <row r="10" spans="1:2" ht="15" customHeight="1" x14ac:dyDescent="0.25">
      <c r="B10" s="321" t="s">
        <v>149</v>
      </c>
    </row>
    <row r="11" spans="1:2" ht="15" customHeight="1" x14ac:dyDescent="0.25">
      <c r="B11" s="321" t="s">
        <v>233</v>
      </c>
    </row>
    <row r="12" spans="1:2" ht="15" customHeight="1" x14ac:dyDescent="0.25">
      <c r="B12" s="322" t="s">
        <v>544</v>
      </c>
    </row>
    <row r="15" spans="1:2" ht="15" customHeight="1" x14ac:dyDescent="0.25">
      <c r="A15" s="221" t="s">
        <v>501</v>
      </c>
      <c r="B15" s="322" t="s">
        <v>433</v>
      </c>
    </row>
    <row r="16" spans="1:2" ht="15" customHeight="1" x14ac:dyDescent="0.25">
      <c r="B16" s="322" t="s">
        <v>314</v>
      </c>
    </row>
    <row r="17" spans="1:2" ht="15" customHeight="1" x14ac:dyDescent="0.25">
      <c r="B17" s="322" t="s">
        <v>435</v>
      </c>
    </row>
    <row r="18" spans="1:2" ht="15" customHeight="1" x14ac:dyDescent="0.25">
      <c r="B18" s="322" t="s">
        <v>122</v>
      </c>
    </row>
    <row r="19" spans="1:2" ht="15" customHeight="1" x14ac:dyDescent="0.25">
      <c r="B19" s="322" t="s">
        <v>68</v>
      </c>
    </row>
    <row r="21" spans="1:2" ht="15" customHeight="1" x14ac:dyDescent="0.25">
      <c r="A21" s="221" t="s">
        <v>503</v>
      </c>
      <c r="B21" s="322" t="s">
        <v>499</v>
      </c>
    </row>
    <row r="22" spans="1:2" ht="15" customHeight="1" x14ac:dyDescent="0.25">
      <c r="B22" s="322" t="s">
        <v>500</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65A99FE7DC054C8C823BE774650DBA" ma:contentTypeVersion="9" ma:contentTypeDescription="Create a new document." ma:contentTypeScope="" ma:versionID="55d4aae6f905338c971eb738eab3fac3">
  <xsd:schema xmlns:xsd="http://www.w3.org/2001/XMLSchema" xmlns:xs="http://www.w3.org/2001/XMLSchema" xmlns:p="http://schemas.microsoft.com/office/2006/metadata/properties" xmlns:ns3="e7ebdc03-41bf-49e5-96a0-1a55b0c83c0c" targetNamespace="http://schemas.microsoft.com/office/2006/metadata/properties" ma:root="true" ma:fieldsID="d5e8ae88e9003feb9f49bb15a7618e4e" ns3:_="">
    <xsd:import namespace="e7ebdc03-41bf-49e5-96a0-1a55b0c83c0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bdc03-41bf-49e5-96a0-1a55b0c83c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3BE7B2-1427-4E60-9FF5-08B5465E9E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bdc03-41bf-49e5-96a0-1a55b0c83c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CD4418-8363-44B8-8DDA-C853712D1A2E}">
  <ds:schemaRefs>
    <ds:schemaRef ds:uri="http://schemas.microsoft.com/sharepoint/v3/contenttype/forms"/>
  </ds:schemaRefs>
</ds:datastoreItem>
</file>

<file path=customXml/itemProps3.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e7ebdc03-41bf-49e5-96a0-1a55b0c83c0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Sorli, Leah</cp:lastModifiedBy>
  <cp:lastPrinted>2017-11-25T22:15:53Z</cp:lastPrinted>
  <dcterms:created xsi:type="dcterms:W3CDTF">2012-02-16T03:44:14Z</dcterms:created>
  <dcterms:modified xsi:type="dcterms:W3CDTF">2022-05-02T05:32:58Z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0x010100B965A99FE7DC054C8C823BE774650DBA</vt:lpwstr>
  </property>
  <property fmtid="{D5CDD505-2E9C-101B-9397-08002B2CF9AE}" pid="4" name="MSIP_Label_8e2e509a-f02b-496b-97a8-09ffbb9893ea_Enabled">
    <vt:lpwstr>true</vt:lpwstr>
  </property>
  <property fmtid="{D5CDD505-2E9C-101B-9397-08002B2CF9AE}" pid="5" name="MSIP_Label_8e2e509a-f02b-496b-97a8-09ffbb9893ea_SetDate">
    <vt:lpwstr>2022-05-02T05:32:57Z</vt:lpwstr>
  </property>
  <property fmtid="{D5CDD505-2E9C-101B-9397-08002B2CF9AE}" pid="6" name="MSIP_Label_8e2e509a-f02b-496b-97a8-09ffbb9893ea_Method">
    <vt:lpwstr>Standard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84955527-b5bd-4470-bd98-2ef433bedd37</vt:lpwstr>
  </property>
  <property fmtid="{D5CDD505-2E9C-101B-9397-08002B2CF9AE}" pid="10" name="MSIP_Label_8e2e509a-f02b-496b-97a8-09ffbb9893ea_ContentBits">
    <vt:lpwstr>0</vt:lpwstr>
  </property>
</Properties>
</file>